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fileSharing readOnlyRecommended="1"/>
  <workbookPr/>
  <mc:AlternateContent xmlns:mc="http://schemas.openxmlformats.org/markup-compatibility/2006">
    <mc:Choice Requires="x15">
      <x15ac:absPath xmlns:x15ac="http://schemas.microsoft.com/office/spreadsheetml/2010/11/ac" url="C:\Users\m.vandijken\Documents\Nieuwe map\"/>
    </mc:Choice>
  </mc:AlternateContent>
  <xr:revisionPtr revIDLastSave="0" documentId="8_{C0355DE5-6875-4AE1-8117-A5141AB72D65}" xr6:coauthVersionLast="47" xr6:coauthVersionMax="47" xr10:uidLastSave="{00000000-0000-0000-0000-000000000000}"/>
  <bookViews>
    <workbookView xWindow="-108" yWindow="-108" windowWidth="23256" windowHeight="12576" tabRatio="927" activeTab="1" xr2:uid="{00000000-000D-0000-FFFF-FFFF00000000}"/>
  </bookViews>
  <sheets>
    <sheet name="Info blad" sheetId="11" r:id="rId1"/>
    <sheet name="1-Kosten per locatie" sheetId="37" r:id="rId2"/>
    <sheet name="2-Productie normen" sheetId="28" r:id="rId3"/>
    <sheet name="3-Basis ruimtestaat" sheetId="2" r:id="rId4"/>
    <sheet name="4-Premies en opslagen" sheetId="17" r:id="rId5"/>
    <sheet name="5-Opbouw uurtarief productie" sheetId="18" r:id="rId6"/>
    <sheet name="6-Opbouw uurtarief toezicht" sheetId="38" r:id="rId7"/>
    <sheet name="7-Additionele werkzaamheden" sheetId="31" r:id="rId8"/>
    <sheet name="8-Afroepprijs" sheetId="5" r:id="rId9"/>
    <sheet name="9-Machinekosten" sheetId="3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F" localSheetId="9" hidden="1">[1]Psychiatrie!#REF!</definedName>
    <definedName name="__1F" hidden="1">[1]Psychiatrie!#REF!</definedName>
    <definedName name="__2_0_F" localSheetId="9" hidden="1">[1]Psychiatrie!#REF!</definedName>
    <definedName name="__2_0_F" hidden="1">[1]Psychiatrie!#REF!</definedName>
    <definedName name="_1_________F" localSheetId="9" hidden="1">[1]Psychiatrie!#REF!</definedName>
    <definedName name="_1_________F" hidden="1">[1]Psychiatrie!#REF!</definedName>
    <definedName name="_1F" localSheetId="1" hidden="1">[1]Blad1!#REF!</definedName>
    <definedName name="_1F" localSheetId="9" hidden="1">[1]Blad1!#REF!</definedName>
    <definedName name="_1F" hidden="1">[1]Blad1!#REF!</definedName>
    <definedName name="_2_______0_F" localSheetId="9" hidden="1">[1]Psychiatrie!#REF!</definedName>
    <definedName name="_2_______0_F" hidden="1">[1]Psychiatrie!#REF!</definedName>
    <definedName name="_2_0_F" localSheetId="9" hidden="1">[1]Psychiatrie!#REF!</definedName>
    <definedName name="_2_0_F" hidden="1">[1]Psychiatrie!#REF!</definedName>
    <definedName name="_2F" localSheetId="9" hidden="1">[1]Psychiatrie!#REF!</definedName>
    <definedName name="_2F" hidden="1">[1]Psychiatrie!#REF!</definedName>
    <definedName name="_3_0_F" localSheetId="9" hidden="1">[1]Psychiatrie!#REF!</definedName>
    <definedName name="_3_0_F" hidden="1">[1]Psychiatrie!#REF!</definedName>
    <definedName name="_3F" localSheetId="9" hidden="1">[1]Psychiatrie!#REF!</definedName>
    <definedName name="_3F" hidden="1">[1]Psychiatrie!#REF!</definedName>
    <definedName name="_4F" localSheetId="9" hidden="1">[1]Blad1!#REF!</definedName>
    <definedName name="_4F" hidden="1">[1]Blad1!#REF!</definedName>
    <definedName name="_5_0_F" localSheetId="9" hidden="1">[1]Psychiatrie!#REF!</definedName>
    <definedName name="_5_0_F" hidden="1">[1]Psychiatrie!#REF!</definedName>
    <definedName name="_8_0_F" localSheetId="9" hidden="1">[1]Psychiatrie!#REF!</definedName>
    <definedName name="_8_0_F" hidden="1">[1]Psychiatrie!#REF!</definedName>
    <definedName name="_Dist_Bin" localSheetId="9" hidden="1">#REF!</definedName>
    <definedName name="_Dist_Bin" hidden="1">#REF!</definedName>
    <definedName name="_Dist_Values" localSheetId="9" hidden="1">#REF!</definedName>
    <definedName name="_Dist_Values" hidden="1">#REF!</definedName>
    <definedName name="_Fill" localSheetId="1" hidden="1">'[2]#REF'!#REF!</definedName>
    <definedName name="_Fill" localSheetId="9" hidden="1">'[3]#REF'!#REF!</definedName>
    <definedName name="_Fill" localSheetId="0" hidden="1">'[2]#REF'!#REF!</definedName>
    <definedName name="_Fill" hidden="1">'[2]#REF'!#REF!</definedName>
    <definedName name="_filll" localSheetId="9" hidden="1">'[4]#REF'!#REF!</definedName>
    <definedName name="_filll" hidden="1">'[4]#REF'!#REF!</definedName>
    <definedName name="_xlnm._FilterDatabase" localSheetId="1" hidden="1">'1-Kosten per locatie'!$A$16:$S$103</definedName>
    <definedName name="_xlnm._FilterDatabase" localSheetId="3" hidden="1">'3-Basis ruimtestaat'!$A$9:$W$2768</definedName>
    <definedName name="_xlnm._FilterDatabase" localSheetId="7" hidden="1">'7-Additionele werkzaamheden'!$A$11:$J$49</definedName>
    <definedName name="_Key1" localSheetId="1" hidden="1">'[2]#REF'!#REF!</definedName>
    <definedName name="_Key1" localSheetId="9" hidden="1">'[3]#REF'!#REF!</definedName>
    <definedName name="_Key1" localSheetId="0" hidden="1">'[2]#REF'!#REF!</definedName>
    <definedName name="_Key1" hidden="1">'[2]#REF'!#REF!</definedName>
    <definedName name="_Key2" localSheetId="1" hidden="1">#REF!</definedName>
    <definedName name="_Key2" localSheetId="9"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AccessDatabase" hidden="1">"C:\data\excel\BASISWP.mdb"</definedName>
    <definedName name="Additioneel" hidden="1">'[5]#REF'!#REF!</definedName>
    <definedName name="_xlnm.Print_Area" localSheetId="1">'1-Kosten per locatie'!$A$1:$S$90</definedName>
    <definedName name="_xlnm.Print_Area" localSheetId="2">'2-Productie normen'!$A$1:$Q$33</definedName>
    <definedName name="_xlnm.Print_Area" localSheetId="3">'3-Basis ruimtestaat'!$B$1:$W$418</definedName>
    <definedName name="_xlnm.Print_Area" localSheetId="4">'4-Premies en opslagen'!$A$1:$C$54</definedName>
    <definedName name="_xlnm.Print_Area" localSheetId="5">'5-Opbouw uurtarief productie'!$A$1:$O$55</definedName>
    <definedName name="_xlnm.Print_Area" localSheetId="8">'8-Afroepprijs'!$A$1:$E$19</definedName>
    <definedName name="_xlnm.Print_Area" localSheetId="0">'Info blad'!$A$1:$F$5</definedName>
    <definedName name="_xlnm.Print_Titles" localSheetId="1">'1-Kosten per locatie'!$16:$16</definedName>
    <definedName name="_xlnm.Print_Titles" localSheetId="3">'3-Basis ruimtestaat'!$9:$9</definedName>
    <definedName name="_xlnm.Print_Titles" localSheetId="5">'5-Opbouw uurtarief productie'!$A:$C</definedName>
    <definedName name="_xlnm.Print_Titles" localSheetId="8">'8-Afroepprijs'!$6:$9</definedName>
    <definedName name="berichtok" localSheetId="1">'1-Kosten per locatie'!berichtok</definedName>
    <definedName name="berichtok" localSheetId="9">#N/A</definedName>
    <definedName name="berichtok">'1-Kosten per locatie'!berichtok</definedName>
    <definedName name="berichtoke" localSheetId="1">'1-Kosten per locatie'!berichtoke</definedName>
    <definedName name="berichtoke" localSheetId="9">#N/A</definedName>
    <definedName name="berichtoke">'1-Kosten per locatie'!berichtoke</definedName>
    <definedName name="berichtoke1" localSheetId="1">'1-Kosten per locatie'!berichtoke1</definedName>
    <definedName name="berichtoke1" localSheetId="9">#N/A</definedName>
    <definedName name="berichtoke1">'1-Kosten per locatie'!berichtoke1</definedName>
    <definedName name="Berkt" localSheetId="1">'1-Kosten per locatie'!Berkt</definedName>
    <definedName name="Berkt" localSheetId="9">#N/A</definedName>
    <definedName name="Berkt">'1-Kosten per locatie'!Berkt</definedName>
    <definedName name="dffdf" localSheetId="9" hidden="1">'[6]#REF'!#REF!</definedName>
    <definedName name="dffdf" hidden="1">'[6]#REF'!#REF!</definedName>
    <definedName name="einde" localSheetId="1">'1-Kosten per locatie'!einde</definedName>
    <definedName name="einde" localSheetId="9">#N/A</definedName>
    <definedName name="einde">'1-Kosten per locatie'!einde</definedName>
    <definedName name="fghf" localSheetId="9" hidden="1">'[3]#REF'!#REF!</definedName>
    <definedName name="fghf" hidden="1">'[3]#REF'!#REF!</definedName>
    <definedName name="Gan_R" localSheetId="1">'1-Kosten per locatie'!Gan_R</definedName>
    <definedName name="Gan_R" localSheetId="9">#N/A</definedName>
    <definedName name="Gan_R">'1-Kosten per locatie'!Gan_R</definedName>
    <definedName name="gebouw" localSheetId="1">'1-Kosten per locatie'!$A:$A</definedName>
    <definedName name="gebouw">'3-Basis ruimtestaat'!$B:$B</definedName>
    <definedName name="glas" localSheetId="1">'1-Kosten per locatie'!glas</definedName>
    <definedName name="glas" localSheetId="9">#N/A</definedName>
    <definedName name="glas">'1-Kosten per locatie'!glas</definedName>
    <definedName name="glassoort">'[7]10-Glasstaat'!$I$2:$J$14</definedName>
    <definedName name="Glassoort2">'[8]10-Glasstaat'!$I$2:$J$14</definedName>
    <definedName name="gs" hidden="1">'[6]#REF'!#REF!</definedName>
    <definedName name="han" localSheetId="1" hidden="1">'[2]#REF'!#REF!</definedName>
    <definedName name="han" localSheetId="9" hidden="1">'[3]#REF'!#REF!</definedName>
    <definedName name="han" hidden="1">'[2]#REF'!#REF!</definedName>
    <definedName name="hjkjhkj">[9]Totaaloverzicht!$A$10:$L$37</definedName>
    <definedName name="HTML_CodePage" hidden="1">1252</definedName>
    <definedName name="HTML_Control" localSheetId="1" hidden="1">{"'ma_vr'!$A$1:$AA$42"}</definedName>
    <definedName name="HTML_Control" localSheetId="9"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1" hidden="1">{"'ma_vr'!$A$1:$AA$42"}</definedName>
    <definedName name="Mutatiederdekwartaal" localSheetId="9" hidden="1">{"'ma_vr'!$A$1:$AA$42"}</definedName>
    <definedName name="Mutatiederdekwartaal" hidden="1">{"'ma_vr'!$A$1:$AA$42"}</definedName>
    <definedName name="naloop">'[13]3-Basis ruimtestaat'!$N:$N</definedName>
    <definedName name="NvB" hidden="1">'[4]#REF'!#REF!</definedName>
    <definedName name="uren_mavr" localSheetId="9">'[14]3-Basis ruimtestaat'!$O:$O</definedName>
    <definedName name="uren_mavr">'3-Basis ruimtestaat'!$O:$O</definedName>
    <definedName name="uren_zazofe">'[15]4-Basis ruimtestaat'!$O:$O</definedName>
    <definedName name="uurt">[16]Uurtarieven!$F$57</definedName>
    <definedName name="VloerK">'[17]Basis ruimtestaat'!$W:$W</definedName>
    <definedName name="VloerM">'[17]Basis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39" l="1"/>
  <c r="B5" i="39"/>
  <c r="B4" i="39"/>
  <c r="B2" i="39"/>
  <c r="B7" i="5"/>
  <c r="B6" i="5"/>
  <c r="B5" i="5"/>
  <c r="B3" i="5"/>
  <c r="B7" i="31"/>
  <c r="B6" i="31"/>
  <c r="B5" i="31"/>
  <c r="B3" i="31"/>
  <c r="B7" i="38"/>
  <c r="B6" i="38"/>
  <c r="B5" i="38"/>
  <c r="B3" i="38"/>
  <c r="B7" i="18"/>
  <c r="B6" i="18"/>
  <c r="B5" i="18"/>
  <c r="B3" i="18"/>
  <c r="B7" i="17"/>
  <c r="B6" i="17"/>
  <c r="B5" i="17"/>
  <c r="B3" i="17"/>
  <c r="F17" i="31"/>
  <c r="I25" i="38" l="1"/>
  <c r="J25" i="38"/>
  <c r="K25" i="38"/>
  <c r="L25" i="38"/>
  <c r="M25" i="38"/>
  <c r="B3" i="39" l="1"/>
  <c r="B4" i="5"/>
  <c r="P29" i="39"/>
  <c r="L27" i="39"/>
  <c r="K27" i="39"/>
  <c r="J27" i="39"/>
  <c r="I27" i="39"/>
  <c r="N27" i="39" s="1"/>
  <c r="Q27" i="39" s="1"/>
  <c r="F27" i="39"/>
  <c r="L26" i="39"/>
  <c r="K26" i="39"/>
  <c r="J26" i="39"/>
  <c r="I26" i="39"/>
  <c r="N26" i="39" s="1"/>
  <c r="Q26" i="39" s="1"/>
  <c r="F26" i="39"/>
  <c r="L25" i="39"/>
  <c r="K25" i="39"/>
  <c r="J25" i="39"/>
  <c r="I25" i="39"/>
  <c r="N25" i="39" s="1"/>
  <c r="Q25" i="39" s="1"/>
  <c r="F25" i="39"/>
  <c r="L24" i="39"/>
  <c r="K24" i="39"/>
  <c r="J24" i="39"/>
  <c r="I24" i="39"/>
  <c r="N24" i="39" s="1"/>
  <c r="Q24" i="39" s="1"/>
  <c r="F24" i="39"/>
  <c r="N23" i="39"/>
  <c r="Q23" i="39" s="1"/>
  <c r="L23" i="39"/>
  <c r="K23" i="39"/>
  <c r="J23" i="39"/>
  <c r="I23" i="39"/>
  <c r="F23" i="39"/>
  <c r="L22" i="39"/>
  <c r="K22" i="39"/>
  <c r="J22" i="39"/>
  <c r="I22" i="39"/>
  <c r="N22" i="39" s="1"/>
  <c r="Q22" i="39" s="1"/>
  <c r="F22" i="39"/>
  <c r="L21" i="39"/>
  <c r="K21" i="39"/>
  <c r="J21" i="39"/>
  <c r="I21" i="39"/>
  <c r="N21" i="39" s="1"/>
  <c r="Q21" i="39" s="1"/>
  <c r="F21" i="39"/>
  <c r="L20" i="39"/>
  <c r="K20" i="39"/>
  <c r="J20" i="39"/>
  <c r="I20" i="39"/>
  <c r="N20" i="39" s="1"/>
  <c r="Q20" i="39" s="1"/>
  <c r="F20" i="39"/>
  <c r="L19" i="39"/>
  <c r="K19" i="39"/>
  <c r="J19" i="39"/>
  <c r="I19" i="39"/>
  <c r="N19" i="39" s="1"/>
  <c r="Q19" i="39" s="1"/>
  <c r="F19" i="39"/>
  <c r="L18" i="39"/>
  <c r="K18" i="39"/>
  <c r="J18" i="39"/>
  <c r="I18" i="39"/>
  <c r="N18" i="39" s="1"/>
  <c r="Q18" i="39" s="1"/>
  <c r="F18" i="39"/>
  <c r="L17" i="39"/>
  <c r="K17" i="39"/>
  <c r="J17" i="39"/>
  <c r="I17" i="39"/>
  <c r="N17" i="39" s="1"/>
  <c r="Q17" i="39" s="1"/>
  <c r="F17" i="39"/>
  <c r="L16" i="39"/>
  <c r="K16" i="39"/>
  <c r="J16" i="39"/>
  <c r="I16" i="39"/>
  <c r="N16" i="39" s="1"/>
  <c r="Q16" i="39" s="1"/>
  <c r="F16" i="39"/>
  <c r="L15" i="39"/>
  <c r="K15" i="39"/>
  <c r="J15" i="39"/>
  <c r="I15" i="39"/>
  <c r="N15" i="39" s="1"/>
  <c r="Q15" i="39" s="1"/>
  <c r="F15" i="39"/>
  <c r="L14" i="39"/>
  <c r="N14" i="39" s="1"/>
  <c r="Q14" i="39" s="1"/>
  <c r="K14" i="39"/>
  <c r="J14" i="39"/>
  <c r="I14" i="39"/>
  <c r="F14" i="39"/>
  <c r="L13" i="39"/>
  <c r="K13" i="39"/>
  <c r="J13" i="39"/>
  <c r="I13" i="39"/>
  <c r="N13" i="39" s="1"/>
  <c r="Q13" i="39" s="1"/>
  <c r="F13" i="39"/>
  <c r="L12" i="39"/>
  <c r="K12" i="39"/>
  <c r="J12" i="39"/>
  <c r="I12" i="39"/>
  <c r="N12" i="39" s="1"/>
  <c r="Q12" i="39" s="1"/>
  <c r="F12" i="39"/>
  <c r="Q29" i="39" l="1"/>
  <c r="T1346" i="2" l="1"/>
  <c r="T1349" i="2"/>
  <c r="T1350" i="2"/>
  <c r="T1351" i="2"/>
  <c r="T1359" i="2"/>
  <c r="T1362" i="2"/>
  <c r="T1365" i="2"/>
  <c r="T1392" i="2"/>
  <c r="T1393" i="2"/>
  <c r="T1407" i="2"/>
  <c r="T1409" i="2"/>
  <c r="T1451" i="2"/>
  <c r="T1452" i="2"/>
  <c r="T1453" i="2"/>
  <c r="T1454" i="2"/>
  <c r="T1455" i="2"/>
  <c r="T1456" i="2"/>
  <c r="T1457" i="2"/>
  <c r="T1458" i="2"/>
  <c r="T1459" i="2"/>
  <c r="T1460" i="2"/>
  <c r="T1461" i="2"/>
  <c r="T1462" i="2"/>
  <c r="T1463" i="2"/>
  <c r="T1464" i="2"/>
  <c r="T1465" i="2"/>
  <c r="T1466" i="2"/>
  <c r="T1467" i="2"/>
  <c r="T1468" i="2"/>
  <c r="T1516" i="2"/>
  <c r="T1517" i="2"/>
  <c r="T1518" i="2"/>
  <c r="T1519" i="2"/>
  <c r="T1520" i="2"/>
  <c r="T1521" i="2"/>
  <c r="T1522" i="2"/>
  <c r="T1523" i="2"/>
  <c r="T1524" i="2"/>
  <c r="T1525" i="2"/>
  <c r="T1526" i="2"/>
  <c r="T1527" i="2"/>
  <c r="T1528" i="2"/>
  <c r="T1529" i="2"/>
  <c r="T1530" i="2"/>
  <c r="T1531" i="2"/>
  <c r="T1532" i="2"/>
  <c r="T1533" i="2"/>
  <c r="T1535" i="2"/>
  <c r="T1537" i="2"/>
  <c r="T1539" i="2"/>
  <c r="T1540" i="2"/>
  <c r="T1543" i="2"/>
  <c r="T1544" i="2"/>
  <c r="T1546" i="2"/>
  <c r="T1548" i="2"/>
  <c r="T1549" i="2"/>
  <c r="T1551" i="2"/>
  <c r="T1554" i="2"/>
  <c r="T1556" i="2"/>
  <c r="T1558" i="2"/>
  <c r="T1560" i="2"/>
  <c r="T1565" i="2"/>
  <c r="T1566" i="2"/>
  <c r="T1571" i="2"/>
  <c r="T1573" i="2"/>
  <c r="T1574" i="2"/>
  <c r="T1577" i="2"/>
  <c r="T1584" i="2"/>
  <c r="T1587" i="2"/>
  <c r="T1588" i="2"/>
  <c r="T1589" i="2"/>
  <c r="T1590" i="2"/>
  <c r="T1591" i="2"/>
  <c r="T1592" i="2"/>
  <c r="T1593" i="2"/>
  <c r="T1595" i="2"/>
  <c r="T1596" i="2"/>
  <c r="T1597" i="2"/>
  <c r="T1608" i="2"/>
  <c r="T1609" i="2"/>
  <c r="T1610" i="2"/>
  <c r="T1611" i="2"/>
  <c r="T1612" i="2"/>
  <c r="T1615" i="2"/>
  <c r="T1616" i="2"/>
  <c r="T1617" i="2"/>
  <c r="T1618" i="2"/>
  <c r="T1619" i="2"/>
  <c r="T1621" i="2"/>
  <c r="T1626" i="2"/>
  <c r="T1627" i="2"/>
  <c r="T1628" i="2"/>
  <c r="T1629" i="2"/>
  <c r="T1630" i="2"/>
  <c r="T1631" i="2"/>
  <c r="T1632" i="2"/>
  <c r="T1633" i="2"/>
  <c r="T1655" i="2"/>
  <c r="T1656" i="2"/>
  <c r="T1672" i="2"/>
  <c r="T1698" i="2"/>
  <c r="T1713" i="2"/>
  <c r="T1714" i="2"/>
  <c r="T1715" i="2"/>
  <c r="T1716" i="2"/>
  <c r="T1737" i="2"/>
  <c r="T1738" i="2"/>
  <c r="T1752" i="2"/>
  <c r="T1753" i="2"/>
  <c r="T1754" i="2"/>
  <c r="T1755" i="2"/>
  <c r="T1758" i="2"/>
  <c r="T1768" i="2"/>
  <c r="T1769" i="2"/>
  <c r="T1772" i="2"/>
  <c r="T1773" i="2"/>
  <c r="T1775" i="2"/>
  <c r="T1776" i="2"/>
  <c r="T1777" i="2"/>
  <c r="T1778" i="2"/>
  <c r="T1779" i="2"/>
  <c r="T1790" i="2"/>
  <c r="T1798" i="2"/>
  <c r="T1800" i="2"/>
  <c r="T1804" i="2"/>
  <c r="T1810" i="2"/>
  <c r="T1867" i="2"/>
  <c r="T1868" i="2"/>
  <c r="T1869" i="2"/>
  <c r="T1916" i="2"/>
  <c r="T2002" i="2"/>
  <c r="T2463" i="2"/>
  <c r="T2469" i="2"/>
  <c r="T2470" i="2"/>
  <c r="T2482" i="2"/>
  <c r="T2500" i="2"/>
  <c r="T2501" i="2"/>
  <c r="T2508" i="2"/>
  <c r="T2535" i="2"/>
  <c r="T2543" i="2"/>
  <c r="T2544" i="2"/>
  <c r="T2545" i="2"/>
  <c r="T2546" i="2"/>
  <c r="T2547" i="2"/>
  <c r="T2549" i="2"/>
  <c r="T2557" i="2"/>
  <c r="T2560" i="2"/>
  <c r="T2566" i="2"/>
  <c r="T2568" i="2"/>
  <c r="T2569" i="2"/>
  <c r="T2570" i="2"/>
  <c r="T2571" i="2"/>
  <c r="T2572" i="2"/>
  <c r="T2573" i="2"/>
  <c r="T2574" i="2"/>
  <c r="T2575" i="2"/>
  <c r="T2576" i="2"/>
  <c r="T2579" i="2"/>
  <c r="T2580" i="2"/>
  <c r="T2582" i="2"/>
  <c r="T2583" i="2"/>
  <c r="T2584" i="2"/>
  <c r="T2585" i="2"/>
  <c r="T2586" i="2"/>
  <c r="T2592" i="2"/>
  <c r="T2599" i="2"/>
  <c r="T2602" i="2"/>
  <c r="T2611" i="2"/>
  <c r="T2612" i="2"/>
  <c r="T2625" i="2"/>
  <c r="T2626" i="2"/>
  <c r="T2669" i="2"/>
  <c r="T2689" i="2"/>
  <c r="T2690" i="2"/>
  <c r="T2691" i="2"/>
  <c r="T2692" i="2"/>
  <c r="T2693" i="2"/>
  <c r="T2694" i="2"/>
  <c r="T2696" i="2"/>
  <c r="T2706" i="2"/>
  <c r="T2715" i="2"/>
  <c r="T2732" i="2"/>
  <c r="T12" i="2"/>
  <c r="T13" i="2"/>
  <c r="T17" i="2"/>
  <c r="T19" i="2"/>
  <c r="T24" i="2"/>
  <c r="T25" i="2"/>
  <c r="T26" i="2"/>
  <c r="T27" i="2"/>
  <c r="T28" i="2"/>
  <c r="T29" i="2"/>
  <c r="T30" i="2"/>
  <c r="T31" i="2"/>
  <c r="T32" i="2"/>
  <c r="T33" i="2"/>
  <c r="T35" i="2"/>
  <c r="T36" i="2"/>
  <c r="T37" i="2"/>
  <c r="T38" i="2"/>
  <c r="T39" i="2"/>
  <c r="T40" i="2"/>
  <c r="T42" i="2"/>
  <c r="T44" i="2"/>
  <c r="T46" i="2"/>
  <c r="T47" i="2"/>
  <c r="T49" i="2"/>
  <c r="T50" i="2"/>
  <c r="T51" i="2"/>
  <c r="T52" i="2"/>
  <c r="T53" i="2"/>
  <c r="T56" i="2"/>
  <c r="T63" i="2"/>
  <c r="T64" i="2"/>
  <c r="T65" i="2"/>
  <c r="T66" i="2"/>
  <c r="T70" i="2"/>
  <c r="T71" i="2"/>
  <c r="T80" i="2"/>
  <c r="T84" i="2"/>
  <c r="T86" i="2"/>
  <c r="T88" i="2"/>
  <c r="T91" i="2"/>
  <c r="T92" i="2"/>
  <c r="T94" i="2"/>
  <c r="T96" i="2"/>
  <c r="T98" i="2"/>
  <c r="T99" i="2"/>
  <c r="T100" i="2"/>
  <c r="T102" i="2"/>
  <c r="T112" i="2"/>
  <c r="T113" i="2"/>
  <c r="T126" i="2"/>
  <c r="T130" i="2"/>
  <c r="T131" i="2"/>
  <c r="T132" i="2"/>
  <c r="T133" i="2"/>
  <c r="T134" i="2"/>
  <c r="T136" i="2"/>
  <c r="T138" i="2"/>
  <c r="T141" i="2"/>
  <c r="T165" i="2"/>
  <c r="T166" i="2"/>
  <c r="T167" i="2"/>
  <c r="T171" i="2"/>
  <c r="T183" i="2"/>
  <c r="T185" i="2"/>
  <c r="T199" i="2"/>
  <c r="T210" i="2"/>
  <c r="T211" i="2"/>
  <c r="T212" i="2"/>
  <c r="T214" i="2"/>
  <c r="T218" i="2"/>
  <c r="T256" i="2"/>
  <c r="T268" i="2"/>
  <c r="T274" i="2"/>
  <c r="T288" i="2"/>
  <c r="T289" i="2"/>
  <c r="T290" i="2"/>
  <c r="T291" i="2"/>
  <c r="T294" i="2"/>
  <c r="T297" i="2"/>
  <c r="T302" i="2"/>
  <c r="T304" i="2"/>
  <c r="T305" i="2"/>
  <c r="T350" i="2"/>
  <c r="T363" i="2"/>
  <c r="T364" i="2"/>
  <c r="T365" i="2"/>
  <c r="T366" i="2"/>
  <c r="T367" i="2"/>
  <c r="T370" i="2"/>
  <c r="T374" i="2"/>
  <c r="T381" i="2"/>
  <c r="T383" i="2"/>
  <c r="T436" i="2"/>
  <c r="T439" i="2"/>
  <c r="T448" i="2"/>
  <c r="T449" i="2"/>
  <c r="T450" i="2"/>
  <c r="T451" i="2"/>
  <c r="T454" i="2"/>
  <c r="T458" i="2"/>
  <c r="T464" i="2"/>
  <c r="T466" i="2"/>
  <c r="T468" i="2"/>
  <c r="T472" i="2"/>
  <c r="T486" i="2"/>
  <c r="T487" i="2"/>
  <c r="T488" i="2"/>
  <c r="T489" i="2"/>
  <c r="T517" i="2"/>
  <c r="T530" i="2"/>
  <c r="T531" i="2"/>
  <c r="T532" i="2"/>
  <c r="T533" i="2"/>
  <c r="T536" i="2"/>
  <c r="T540" i="2"/>
  <c r="T546" i="2"/>
  <c r="T547" i="2"/>
  <c r="T548" i="2"/>
  <c r="T549" i="2"/>
  <c r="T550" i="2"/>
  <c r="T556" i="2"/>
  <c r="T584" i="2"/>
  <c r="T585" i="2"/>
  <c r="T587" i="2"/>
  <c r="T588" i="2"/>
  <c r="T604" i="2"/>
  <c r="T628" i="2"/>
  <c r="T672" i="2"/>
  <c r="T722" i="2"/>
  <c r="T763" i="2"/>
  <c r="T764" i="2"/>
  <c r="T765" i="2"/>
  <c r="T766" i="2"/>
  <c r="T767" i="2"/>
  <c r="T771" i="2"/>
  <c r="T772" i="2"/>
  <c r="T773" i="2"/>
  <c r="T774" i="2"/>
  <c r="T776" i="2"/>
  <c r="T777" i="2"/>
  <c r="T779" i="2"/>
  <c r="T780" i="2"/>
  <c r="T781" i="2"/>
  <c r="T782" i="2"/>
  <c r="T783" i="2"/>
  <c r="T785" i="2"/>
  <c r="T791" i="2"/>
  <c r="T803" i="2"/>
  <c r="T804" i="2"/>
  <c r="T805" i="2"/>
  <c r="T806" i="2"/>
  <c r="T807" i="2"/>
  <c r="T808" i="2"/>
  <c r="T809" i="2"/>
  <c r="T810" i="2"/>
  <c r="T811" i="2"/>
  <c r="T812" i="2"/>
  <c r="T813" i="2"/>
  <c r="T835" i="2"/>
  <c r="T855" i="2"/>
  <c r="T856" i="2"/>
  <c r="T867" i="2"/>
  <c r="T868" i="2"/>
  <c r="T869" i="2"/>
  <c r="T888" i="2"/>
  <c r="T889" i="2"/>
  <c r="T890" i="2"/>
  <c r="T902" i="2"/>
  <c r="T903" i="2"/>
  <c r="T916" i="2"/>
  <c r="T917" i="2"/>
  <c r="T918" i="2"/>
  <c r="T939" i="2"/>
  <c r="T944" i="2"/>
  <c r="T945" i="2"/>
  <c r="T958" i="2"/>
  <c r="T959" i="2"/>
  <c r="T960" i="2"/>
  <c r="T987" i="2"/>
  <c r="T988" i="2"/>
  <c r="T996" i="2"/>
  <c r="T997" i="2"/>
  <c r="T998" i="2"/>
  <c r="T1005" i="2"/>
  <c r="T1007" i="2"/>
  <c r="T1008" i="2"/>
  <c r="T1039" i="2"/>
  <c r="T1040" i="2"/>
  <c r="T1049" i="2"/>
  <c r="T1050" i="2"/>
  <c r="T1129" i="2"/>
  <c r="T1139" i="2"/>
  <c r="T1142" i="2"/>
  <c r="T1193" i="2"/>
  <c r="T1231" i="2"/>
  <c r="T1232" i="2"/>
  <c r="T1233" i="2"/>
  <c r="T1234" i="2"/>
  <c r="T1235" i="2"/>
  <c r="T1236" i="2"/>
  <c r="T1237" i="2"/>
  <c r="T1238" i="2"/>
  <c r="T1241" i="2"/>
  <c r="T1242" i="2"/>
  <c r="T1243" i="2"/>
  <c r="T1248" i="2"/>
  <c r="T1249" i="2"/>
  <c r="T1250" i="2"/>
  <c r="T1251" i="2"/>
  <c r="T1252" i="2"/>
  <c r="T1253" i="2"/>
  <c r="T1254" i="2"/>
  <c r="T1255" i="2"/>
  <c r="T1260" i="2"/>
  <c r="T1261" i="2"/>
  <c r="T1263" i="2"/>
  <c r="T1264" i="2"/>
  <c r="T1265" i="2"/>
  <c r="T1266" i="2"/>
  <c r="T1296" i="2"/>
  <c r="T1319" i="2"/>
  <c r="T1331" i="2"/>
  <c r="P28" i="28" l="1"/>
  <c r="P27" i="28"/>
  <c r="P70" i="37" l="1"/>
  <c r="F15" i="31" l="1"/>
  <c r="F23" i="31"/>
  <c r="F38" i="31" l="1"/>
  <c r="F39" i="31"/>
  <c r="F40" i="31"/>
  <c r="F41" i="31"/>
  <c r="F42" i="31"/>
  <c r="F43" i="31"/>
  <c r="B2768" i="2"/>
  <c r="B2767" i="2"/>
  <c r="B2766" i="2"/>
  <c r="B2765" i="2"/>
  <c r="B2764" i="2"/>
  <c r="B2763" i="2"/>
  <c r="B2762" i="2"/>
  <c r="B2761" i="2"/>
  <c r="B2760" i="2"/>
  <c r="B2759" i="2"/>
  <c r="B2758" i="2"/>
  <c r="B2757" i="2"/>
  <c r="B2756" i="2"/>
  <c r="B2755" i="2"/>
  <c r="B2754" i="2"/>
  <c r="B2753" i="2"/>
  <c r="B2752" i="2"/>
  <c r="B2751" i="2"/>
  <c r="B2750" i="2"/>
  <c r="B2749" i="2"/>
  <c r="B2748" i="2"/>
  <c r="B2747" i="2"/>
  <c r="B2746" i="2"/>
  <c r="B2745" i="2"/>
  <c r="B2744" i="2"/>
  <c r="B2743" i="2"/>
  <c r="B2742" i="2"/>
  <c r="B2741" i="2"/>
  <c r="B2740" i="2"/>
  <c r="B2739" i="2"/>
  <c r="B2738" i="2"/>
  <c r="B2737" i="2"/>
  <c r="B2736" i="2"/>
  <c r="B2735" i="2"/>
  <c r="B2734" i="2"/>
  <c r="B2733" i="2"/>
  <c r="B2732" i="2"/>
  <c r="B2731" i="2"/>
  <c r="B2730" i="2"/>
  <c r="B2729" i="2"/>
  <c r="B2728" i="2"/>
  <c r="B2727" i="2"/>
  <c r="B2726" i="2"/>
  <c r="B2725" i="2"/>
  <c r="B2724" i="2"/>
  <c r="B2723" i="2"/>
  <c r="B2722" i="2"/>
  <c r="B2721" i="2"/>
  <c r="B2720" i="2"/>
  <c r="B2719" i="2"/>
  <c r="B2718" i="2"/>
  <c r="B2717" i="2"/>
  <c r="B2716" i="2"/>
  <c r="B2715" i="2"/>
  <c r="B2714" i="2"/>
  <c r="B2713" i="2"/>
  <c r="B2712" i="2"/>
  <c r="B2711" i="2"/>
  <c r="B2710" i="2"/>
  <c r="B2709" i="2"/>
  <c r="B2708" i="2"/>
  <c r="B2707" i="2"/>
  <c r="B2706" i="2"/>
  <c r="B2705" i="2"/>
  <c r="B2704" i="2"/>
  <c r="B2703" i="2"/>
  <c r="B2702" i="2"/>
  <c r="B2701" i="2"/>
  <c r="B2700" i="2"/>
  <c r="B2699" i="2"/>
  <c r="B2698" i="2"/>
  <c r="B2697" i="2"/>
  <c r="B2696" i="2"/>
  <c r="B2695" i="2"/>
  <c r="B2694" i="2"/>
  <c r="B2693" i="2"/>
  <c r="B2692" i="2"/>
  <c r="B2691" i="2"/>
  <c r="B2690" i="2"/>
  <c r="B2689" i="2"/>
  <c r="B2688" i="2"/>
  <c r="B2687" i="2"/>
  <c r="B2686" i="2"/>
  <c r="B2685" i="2"/>
  <c r="B2684" i="2"/>
  <c r="B2683" i="2"/>
  <c r="B2682" i="2"/>
  <c r="B2681" i="2"/>
  <c r="B2680" i="2"/>
  <c r="B2679" i="2"/>
  <c r="B2678" i="2"/>
  <c r="B2677" i="2"/>
  <c r="B2676" i="2"/>
  <c r="B2675" i="2"/>
  <c r="B2674" i="2"/>
  <c r="B2673" i="2"/>
  <c r="B2672" i="2"/>
  <c r="B2671" i="2"/>
  <c r="B2670" i="2"/>
  <c r="B2669" i="2"/>
  <c r="B2668" i="2"/>
  <c r="B2667" i="2"/>
  <c r="B2666" i="2"/>
  <c r="B2665" i="2"/>
  <c r="B2664" i="2"/>
  <c r="B2663" i="2"/>
  <c r="B2662" i="2"/>
  <c r="B2661" i="2"/>
  <c r="B2660" i="2"/>
  <c r="B2659" i="2"/>
  <c r="B2658" i="2"/>
  <c r="B2657" i="2"/>
  <c r="B2656" i="2"/>
  <c r="B2655" i="2"/>
  <c r="B2654" i="2"/>
  <c r="B2653" i="2"/>
  <c r="B2652" i="2"/>
  <c r="B2651" i="2"/>
  <c r="B2650" i="2"/>
  <c r="B2649" i="2"/>
  <c r="B2648" i="2"/>
  <c r="B2647" i="2"/>
  <c r="B2646" i="2"/>
  <c r="B2645" i="2"/>
  <c r="B2644" i="2"/>
  <c r="B2643" i="2"/>
  <c r="B2642" i="2"/>
  <c r="B2641" i="2"/>
  <c r="B2640" i="2"/>
  <c r="B2639" i="2"/>
  <c r="B2638" i="2"/>
  <c r="B2637" i="2"/>
  <c r="B2636" i="2"/>
  <c r="B2635" i="2"/>
  <c r="B2634" i="2"/>
  <c r="B2633" i="2"/>
  <c r="B2632" i="2"/>
  <c r="B2631" i="2"/>
  <c r="B2630" i="2"/>
  <c r="B2629" i="2"/>
  <c r="B2628" i="2"/>
  <c r="B2627" i="2"/>
  <c r="B2626" i="2"/>
  <c r="B2625" i="2"/>
  <c r="B2624" i="2"/>
  <c r="B2623" i="2"/>
  <c r="B2622" i="2"/>
  <c r="B2621" i="2"/>
  <c r="B2620" i="2"/>
  <c r="B2619" i="2"/>
  <c r="B2618" i="2"/>
  <c r="B2617" i="2"/>
  <c r="B2616" i="2"/>
  <c r="B2615" i="2"/>
  <c r="B2614" i="2"/>
  <c r="B2613" i="2"/>
  <c r="B2612" i="2"/>
  <c r="B2611" i="2"/>
  <c r="B2610" i="2"/>
  <c r="B2609" i="2"/>
  <c r="B2608" i="2"/>
  <c r="B2607" i="2"/>
  <c r="B2606" i="2"/>
  <c r="B2605" i="2"/>
  <c r="B2604" i="2"/>
  <c r="B2603" i="2"/>
  <c r="B2602" i="2"/>
  <c r="B2601" i="2"/>
  <c r="B2600" i="2"/>
  <c r="B2599" i="2"/>
  <c r="B2598" i="2"/>
  <c r="B2597" i="2"/>
  <c r="B2596" i="2"/>
  <c r="B2595" i="2"/>
  <c r="B2594" i="2"/>
  <c r="B2593" i="2"/>
  <c r="B2592" i="2"/>
  <c r="B2591" i="2"/>
  <c r="B2590" i="2"/>
  <c r="B2589" i="2"/>
  <c r="B2588" i="2"/>
  <c r="B2587" i="2"/>
  <c r="B2586" i="2"/>
  <c r="B2585" i="2"/>
  <c r="B2584" i="2"/>
  <c r="B2583" i="2"/>
  <c r="B2582" i="2"/>
  <c r="B2581" i="2"/>
  <c r="B2580" i="2"/>
  <c r="B2579" i="2"/>
  <c r="B2578" i="2"/>
  <c r="B2577" i="2"/>
  <c r="B2576" i="2"/>
  <c r="B2575" i="2"/>
  <c r="B2574" i="2"/>
  <c r="B2573" i="2"/>
  <c r="B2572" i="2"/>
  <c r="B2571" i="2"/>
  <c r="B2570" i="2"/>
  <c r="B2569" i="2"/>
  <c r="B2568" i="2"/>
  <c r="B2567" i="2"/>
  <c r="B2566" i="2"/>
  <c r="B2565" i="2"/>
  <c r="B2564" i="2"/>
  <c r="B2563" i="2"/>
  <c r="B2562" i="2"/>
  <c r="B2561" i="2"/>
  <c r="B2560" i="2"/>
  <c r="B2559" i="2"/>
  <c r="B2558" i="2"/>
  <c r="B2557" i="2"/>
  <c r="B2556" i="2"/>
  <c r="B2555" i="2"/>
  <c r="B2554" i="2"/>
  <c r="B2553" i="2"/>
  <c r="B2552" i="2"/>
  <c r="B2551" i="2"/>
  <c r="B2550" i="2"/>
  <c r="B2549" i="2"/>
  <c r="B2548" i="2"/>
  <c r="B2547" i="2"/>
  <c r="B2546" i="2"/>
  <c r="B2545" i="2"/>
  <c r="B2544" i="2"/>
  <c r="B2543" i="2"/>
  <c r="B2542" i="2"/>
  <c r="B2541" i="2"/>
  <c r="B2540" i="2"/>
  <c r="B2539" i="2"/>
  <c r="B2538" i="2"/>
  <c r="B2537" i="2"/>
  <c r="B2536" i="2"/>
  <c r="B2535" i="2"/>
  <c r="B2534" i="2"/>
  <c r="B2533" i="2"/>
  <c r="B2532" i="2"/>
  <c r="B2531" i="2"/>
  <c r="B2530" i="2"/>
  <c r="B2529" i="2"/>
  <c r="B2528" i="2"/>
  <c r="B2527" i="2"/>
  <c r="B2526" i="2"/>
  <c r="B2525" i="2"/>
  <c r="B2524" i="2"/>
  <c r="B2523" i="2"/>
  <c r="B2522" i="2"/>
  <c r="B2521" i="2"/>
  <c r="B2520" i="2"/>
  <c r="B2519" i="2"/>
  <c r="B2518" i="2"/>
  <c r="B2517" i="2"/>
  <c r="B2516" i="2"/>
  <c r="B2515" i="2"/>
  <c r="B2514" i="2"/>
  <c r="B2513" i="2"/>
  <c r="B2512" i="2"/>
  <c r="B2511" i="2"/>
  <c r="B2510" i="2"/>
  <c r="B2509" i="2"/>
  <c r="B2508" i="2"/>
  <c r="B2507" i="2"/>
  <c r="B2506" i="2"/>
  <c r="B2505" i="2"/>
  <c r="B2504" i="2"/>
  <c r="B2503" i="2"/>
  <c r="B2502" i="2"/>
  <c r="B2501" i="2"/>
  <c r="B2500" i="2"/>
  <c r="B2499" i="2"/>
  <c r="B2498" i="2"/>
  <c r="B2497" i="2"/>
  <c r="B2496" i="2"/>
  <c r="B2495" i="2"/>
  <c r="B2494" i="2"/>
  <c r="B2493" i="2"/>
  <c r="B2492" i="2"/>
  <c r="B2491" i="2"/>
  <c r="B2490" i="2"/>
  <c r="B2489" i="2"/>
  <c r="B2488" i="2"/>
  <c r="B2487" i="2"/>
  <c r="B2486" i="2"/>
  <c r="B2485" i="2"/>
  <c r="B2484" i="2"/>
  <c r="B2483" i="2"/>
  <c r="B2482" i="2"/>
  <c r="B2481" i="2"/>
  <c r="B2480" i="2"/>
  <c r="B2479" i="2"/>
  <c r="B2478" i="2"/>
  <c r="B2477" i="2"/>
  <c r="B2476" i="2"/>
  <c r="B2475" i="2"/>
  <c r="B2474" i="2"/>
  <c r="B2473" i="2"/>
  <c r="B2472" i="2"/>
  <c r="B2471" i="2"/>
  <c r="B2470" i="2"/>
  <c r="B2469" i="2"/>
  <c r="B2468" i="2"/>
  <c r="B2467" i="2"/>
  <c r="B2466" i="2"/>
  <c r="B2465" i="2"/>
  <c r="B2464" i="2"/>
  <c r="B2463" i="2"/>
  <c r="B2462" i="2"/>
  <c r="B2461" i="2"/>
  <c r="B2460" i="2"/>
  <c r="B2459" i="2"/>
  <c r="B2458" i="2"/>
  <c r="B2457" i="2"/>
  <c r="B2456" i="2"/>
  <c r="B2455" i="2"/>
  <c r="B2454" i="2"/>
  <c r="B2453" i="2"/>
  <c r="B2452" i="2"/>
  <c r="B2451" i="2"/>
  <c r="B2450" i="2"/>
  <c r="B2449" i="2"/>
  <c r="B2448" i="2"/>
  <c r="B2447" i="2"/>
  <c r="B2446" i="2"/>
  <c r="B2445" i="2"/>
  <c r="B2444" i="2"/>
  <c r="B2443" i="2"/>
  <c r="B2442" i="2"/>
  <c r="B2441" i="2"/>
  <c r="B2440" i="2"/>
  <c r="B2439" i="2"/>
  <c r="B2438" i="2"/>
  <c r="B2437" i="2"/>
  <c r="B2436" i="2"/>
  <c r="B2435" i="2"/>
  <c r="B2434" i="2"/>
  <c r="B2433" i="2"/>
  <c r="B2432" i="2"/>
  <c r="B2431" i="2"/>
  <c r="B2430" i="2"/>
  <c r="B2429" i="2"/>
  <c r="B2428" i="2"/>
  <c r="B2427" i="2"/>
  <c r="B2426" i="2"/>
  <c r="B2425" i="2"/>
  <c r="B2424" i="2"/>
  <c r="B2423" i="2"/>
  <c r="B2422" i="2"/>
  <c r="B2421" i="2"/>
  <c r="B2420" i="2"/>
  <c r="B2419" i="2"/>
  <c r="B2418" i="2"/>
  <c r="B2417" i="2"/>
  <c r="B2416" i="2"/>
  <c r="B2415" i="2"/>
  <c r="B2414" i="2"/>
  <c r="B2413" i="2"/>
  <c r="B2412" i="2"/>
  <c r="B2411" i="2"/>
  <c r="B2410" i="2"/>
  <c r="B2409" i="2"/>
  <c r="B2408" i="2"/>
  <c r="B2407" i="2"/>
  <c r="B2406" i="2"/>
  <c r="B2405" i="2"/>
  <c r="B2404" i="2"/>
  <c r="B2403" i="2"/>
  <c r="B2402" i="2"/>
  <c r="B2401" i="2"/>
  <c r="B2400" i="2"/>
  <c r="B2399" i="2"/>
  <c r="B2398" i="2"/>
  <c r="B2397" i="2"/>
  <c r="B2396" i="2"/>
  <c r="B2395" i="2"/>
  <c r="B2394" i="2"/>
  <c r="B2393" i="2"/>
  <c r="B2392" i="2"/>
  <c r="B2391" i="2"/>
  <c r="B2390" i="2"/>
  <c r="B2389" i="2"/>
  <c r="B2388" i="2"/>
  <c r="B2387" i="2"/>
  <c r="B2386" i="2"/>
  <c r="B2385" i="2"/>
  <c r="B2384" i="2"/>
  <c r="B2383" i="2"/>
  <c r="B2382" i="2"/>
  <c r="B2381" i="2"/>
  <c r="B2380" i="2"/>
  <c r="B2379" i="2"/>
  <c r="B2378" i="2"/>
  <c r="B2377" i="2"/>
  <c r="B2376" i="2"/>
  <c r="B2375" i="2"/>
  <c r="B2374" i="2"/>
  <c r="B2373" i="2"/>
  <c r="B2372" i="2"/>
  <c r="B2371" i="2"/>
  <c r="B2370" i="2"/>
  <c r="B2369" i="2"/>
  <c r="B2368" i="2"/>
  <c r="B2367" i="2"/>
  <c r="B2366" i="2"/>
  <c r="B2365" i="2"/>
  <c r="B2364" i="2"/>
  <c r="B2363" i="2"/>
  <c r="B2362" i="2"/>
  <c r="B2361" i="2"/>
  <c r="B2360" i="2"/>
  <c r="B2359" i="2"/>
  <c r="B2358" i="2"/>
  <c r="B2357" i="2"/>
  <c r="B2356" i="2"/>
  <c r="B2355" i="2"/>
  <c r="B2354" i="2"/>
  <c r="B2353" i="2"/>
  <c r="B2352" i="2"/>
  <c r="B2351" i="2"/>
  <c r="B2350" i="2"/>
  <c r="B2349" i="2"/>
  <c r="B2348" i="2"/>
  <c r="B2347" i="2"/>
  <c r="B2346" i="2"/>
  <c r="B2345" i="2"/>
  <c r="B2344" i="2"/>
  <c r="B2343" i="2"/>
  <c r="B2342" i="2"/>
  <c r="B2341" i="2"/>
  <c r="B2340" i="2"/>
  <c r="B2339" i="2"/>
  <c r="B2338" i="2"/>
  <c r="B2337" i="2"/>
  <c r="B2336" i="2"/>
  <c r="B2335" i="2"/>
  <c r="B2334" i="2"/>
  <c r="B2333" i="2"/>
  <c r="B2332" i="2"/>
  <c r="B2331" i="2"/>
  <c r="B2330" i="2"/>
  <c r="B2329" i="2"/>
  <c r="B2328" i="2"/>
  <c r="B2327" i="2"/>
  <c r="B2326" i="2"/>
  <c r="B2325" i="2"/>
  <c r="B2324" i="2"/>
  <c r="B2323" i="2"/>
  <c r="B2322" i="2"/>
  <c r="B2321" i="2"/>
  <c r="B2320" i="2"/>
  <c r="B2319" i="2"/>
  <c r="B2318" i="2"/>
  <c r="B2317" i="2"/>
  <c r="B2316" i="2"/>
  <c r="B2315" i="2"/>
  <c r="B2314" i="2"/>
  <c r="B2313" i="2"/>
  <c r="B2312" i="2"/>
  <c r="B2311" i="2"/>
  <c r="B2310" i="2"/>
  <c r="B2309" i="2"/>
  <c r="B2308" i="2"/>
  <c r="B2307" i="2"/>
  <c r="B2306" i="2"/>
  <c r="B2305" i="2"/>
  <c r="B2304" i="2"/>
  <c r="B2303" i="2"/>
  <c r="B2302" i="2"/>
  <c r="B2301" i="2"/>
  <c r="B2300" i="2"/>
  <c r="B2299" i="2"/>
  <c r="B2298" i="2"/>
  <c r="B2297" i="2"/>
  <c r="B2296" i="2"/>
  <c r="B2295" i="2"/>
  <c r="B2294" i="2"/>
  <c r="B2293" i="2"/>
  <c r="B2292" i="2"/>
  <c r="B2291" i="2"/>
  <c r="B2290" i="2"/>
  <c r="B2289" i="2"/>
  <c r="B2288" i="2"/>
  <c r="B2287" i="2"/>
  <c r="B2286" i="2"/>
  <c r="B2285" i="2"/>
  <c r="B2284" i="2"/>
  <c r="B2283" i="2"/>
  <c r="B2282" i="2"/>
  <c r="B2281" i="2"/>
  <c r="B2280" i="2"/>
  <c r="B2279" i="2"/>
  <c r="B2278" i="2"/>
  <c r="B2277" i="2"/>
  <c r="B2276" i="2"/>
  <c r="B2275" i="2"/>
  <c r="B2274" i="2"/>
  <c r="B2273" i="2"/>
  <c r="B2272" i="2"/>
  <c r="B2271" i="2"/>
  <c r="B2270" i="2"/>
  <c r="B2269" i="2"/>
  <c r="B2268" i="2"/>
  <c r="B2267" i="2"/>
  <c r="B2266" i="2"/>
  <c r="B2265" i="2"/>
  <c r="B2264" i="2"/>
  <c r="B2263" i="2"/>
  <c r="B2262" i="2"/>
  <c r="B2261" i="2"/>
  <c r="B2260" i="2"/>
  <c r="B2259" i="2"/>
  <c r="B2258" i="2"/>
  <c r="B2257" i="2"/>
  <c r="B2256" i="2"/>
  <c r="B2255" i="2"/>
  <c r="B2254" i="2"/>
  <c r="B2253" i="2"/>
  <c r="B2252" i="2"/>
  <c r="B2251" i="2"/>
  <c r="B2250" i="2"/>
  <c r="B2249" i="2"/>
  <c r="B2248" i="2"/>
  <c r="B2247" i="2"/>
  <c r="B2246" i="2"/>
  <c r="B2245" i="2"/>
  <c r="B2244" i="2"/>
  <c r="B2243" i="2"/>
  <c r="B2242" i="2"/>
  <c r="B2241" i="2"/>
  <c r="B2240" i="2"/>
  <c r="B2239" i="2"/>
  <c r="B2238" i="2"/>
  <c r="B2237" i="2"/>
  <c r="B2236" i="2"/>
  <c r="B2235" i="2"/>
  <c r="B2234" i="2"/>
  <c r="B2233" i="2"/>
  <c r="B2232" i="2"/>
  <c r="B2231" i="2"/>
  <c r="B2230" i="2"/>
  <c r="B2229" i="2"/>
  <c r="B2228" i="2"/>
  <c r="B2227" i="2"/>
  <c r="B2226" i="2"/>
  <c r="B2225" i="2"/>
  <c r="B2224" i="2"/>
  <c r="B2223" i="2"/>
  <c r="B2222" i="2"/>
  <c r="B2221" i="2"/>
  <c r="B2220" i="2"/>
  <c r="B2219" i="2"/>
  <c r="B2218" i="2"/>
  <c r="B2217" i="2"/>
  <c r="B2216" i="2"/>
  <c r="B2215" i="2"/>
  <c r="B2214" i="2"/>
  <c r="B2213" i="2"/>
  <c r="B2212" i="2"/>
  <c r="B2211" i="2"/>
  <c r="B2210" i="2"/>
  <c r="B2209" i="2"/>
  <c r="B2208" i="2"/>
  <c r="B2207" i="2"/>
  <c r="B2206" i="2"/>
  <c r="B2205" i="2"/>
  <c r="B2204" i="2"/>
  <c r="B2203" i="2"/>
  <c r="B2202" i="2"/>
  <c r="B2201" i="2"/>
  <c r="B2200" i="2"/>
  <c r="B2199" i="2"/>
  <c r="B2198" i="2"/>
  <c r="B2197" i="2"/>
  <c r="B2196" i="2"/>
  <c r="B2195" i="2"/>
  <c r="B2194" i="2"/>
  <c r="B2193" i="2"/>
  <c r="B2192" i="2"/>
  <c r="B2191" i="2"/>
  <c r="B2190" i="2"/>
  <c r="B2189" i="2"/>
  <c r="B2188" i="2"/>
  <c r="B2187" i="2"/>
  <c r="B2186" i="2"/>
  <c r="B2185" i="2"/>
  <c r="B2184" i="2"/>
  <c r="B2183" i="2"/>
  <c r="B2182" i="2"/>
  <c r="B2181" i="2"/>
  <c r="B2180" i="2"/>
  <c r="B2179" i="2"/>
  <c r="B2178" i="2"/>
  <c r="B2177" i="2"/>
  <c r="B2176" i="2"/>
  <c r="B2175" i="2"/>
  <c r="B2174" i="2"/>
  <c r="B2173" i="2"/>
  <c r="B2172" i="2"/>
  <c r="B2171" i="2"/>
  <c r="B2170" i="2"/>
  <c r="B2169" i="2"/>
  <c r="B2168" i="2"/>
  <c r="B2167" i="2"/>
  <c r="B2166" i="2"/>
  <c r="B2165" i="2"/>
  <c r="B2164" i="2"/>
  <c r="B2163" i="2"/>
  <c r="B2162" i="2"/>
  <c r="B2161" i="2"/>
  <c r="B2160" i="2"/>
  <c r="B2159" i="2"/>
  <c r="B2158" i="2"/>
  <c r="B2157" i="2"/>
  <c r="B2156" i="2"/>
  <c r="B2155" i="2"/>
  <c r="B2154" i="2"/>
  <c r="B2153" i="2"/>
  <c r="B2152" i="2"/>
  <c r="B2151" i="2"/>
  <c r="B2150" i="2"/>
  <c r="B2149" i="2"/>
  <c r="B2148" i="2"/>
  <c r="B2147" i="2"/>
  <c r="B2146" i="2"/>
  <c r="B2145" i="2"/>
  <c r="B2144" i="2"/>
  <c r="B2143" i="2"/>
  <c r="B2142" i="2"/>
  <c r="B2141" i="2"/>
  <c r="B2140" i="2"/>
  <c r="B2139" i="2"/>
  <c r="B2138" i="2"/>
  <c r="B2137" i="2"/>
  <c r="B2136" i="2"/>
  <c r="B2135" i="2"/>
  <c r="B2134" i="2"/>
  <c r="B2133" i="2"/>
  <c r="B2132" i="2"/>
  <c r="B2131" i="2"/>
  <c r="B2130" i="2"/>
  <c r="B2129" i="2"/>
  <c r="B2128" i="2"/>
  <c r="B2127" i="2"/>
  <c r="B2126" i="2"/>
  <c r="B2125" i="2"/>
  <c r="B2124" i="2"/>
  <c r="B2123" i="2"/>
  <c r="B2122" i="2"/>
  <c r="B2121" i="2"/>
  <c r="B2120" i="2"/>
  <c r="B2119" i="2"/>
  <c r="B2118" i="2"/>
  <c r="B2117" i="2"/>
  <c r="B2116" i="2"/>
  <c r="B2115" i="2"/>
  <c r="B2114" i="2"/>
  <c r="B2113" i="2"/>
  <c r="B2112" i="2"/>
  <c r="B2111" i="2"/>
  <c r="B2110" i="2"/>
  <c r="B2109" i="2"/>
  <c r="B2108" i="2"/>
  <c r="B2107" i="2"/>
  <c r="B2106" i="2"/>
  <c r="B2105" i="2"/>
  <c r="B2104" i="2"/>
  <c r="B2103" i="2"/>
  <c r="B2102" i="2"/>
  <c r="B2101" i="2"/>
  <c r="B2100" i="2"/>
  <c r="B2099" i="2"/>
  <c r="B2098" i="2"/>
  <c r="B2097" i="2"/>
  <c r="B2096" i="2"/>
  <c r="B2095" i="2"/>
  <c r="B2094" i="2"/>
  <c r="B2093" i="2"/>
  <c r="B2092" i="2"/>
  <c r="B2091" i="2"/>
  <c r="B2090" i="2"/>
  <c r="B2089" i="2"/>
  <c r="B2088" i="2"/>
  <c r="B2087" i="2"/>
  <c r="B2086" i="2"/>
  <c r="B2085" i="2"/>
  <c r="B2084" i="2"/>
  <c r="B2083" i="2"/>
  <c r="B2082" i="2"/>
  <c r="B2081" i="2"/>
  <c r="B2080" i="2"/>
  <c r="B2079" i="2"/>
  <c r="B2078" i="2"/>
  <c r="B2077" i="2"/>
  <c r="B2076" i="2"/>
  <c r="B2075" i="2"/>
  <c r="B2074" i="2"/>
  <c r="B2073" i="2"/>
  <c r="B2072" i="2"/>
  <c r="B2071" i="2"/>
  <c r="B2070" i="2"/>
  <c r="B2069" i="2"/>
  <c r="B2068" i="2"/>
  <c r="B2067" i="2"/>
  <c r="B2066" i="2"/>
  <c r="B2065" i="2"/>
  <c r="B2064" i="2"/>
  <c r="B2063" i="2"/>
  <c r="B2062" i="2"/>
  <c r="B2061" i="2"/>
  <c r="B2060" i="2"/>
  <c r="B2059" i="2"/>
  <c r="B2058" i="2"/>
  <c r="B2057" i="2"/>
  <c r="B2056" i="2"/>
  <c r="B2055" i="2"/>
  <c r="B2054" i="2"/>
  <c r="B2053" i="2"/>
  <c r="B2052" i="2"/>
  <c r="B2051" i="2"/>
  <c r="B2050" i="2"/>
  <c r="B2049" i="2"/>
  <c r="B2048" i="2"/>
  <c r="B2047" i="2"/>
  <c r="B2046" i="2"/>
  <c r="B2045" i="2"/>
  <c r="B2044" i="2"/>
  <c r="B2043" i="2"/>
  <c r="B2042" i="2"/>
  <c r="B2041" i="2"/>
  <c r="B2040" i="2"/>
  <c r="B2039" i="2"/>
  <c r="B2038" i="2"/>
  <c r="B2037" i="2"/>
  <c r="B2036" i="2"/>
  <c r="B2035" i="2"/>
  <c r="B2034" i="2"/>
  <c r="B2033" i="2"/>
  <c r="B2032" i="2"/>
  <c r="B2031" i="2"/>
  <c r="B2030" i="2"/>
  <c r="B2029" i="2"/>
  <c r="B2028" i="2"/>
  <c r="B2027" i="2"/>
  <c r="B2026" i="2"/>
  <c r="B2025" i="2"/>
  <c r="B2024" i="2"/>
  <c r="B2023" i="2"/>
  <c r="B2022" i="2"/>
  <c r="B2021" i="2"/>
  <c r="B2020" i="2"/>
  <c r="B2019" i="2"/>
  <c r="B2018" i="2"/>
  <c r="B2017" i="2"/>
  <c r="B2016" i="2"/>
  <c r="B2015" i="2"/>
  <c r="B2014" i="2"/>
  <c r="B2013" i="2"/>
  <c r="B2012" i="2"/>
  <c r="B2011" i="2"/>
  <c r="B2010" i="2"/>
  <c r="B2009" i="2"/>
  <c r="B2008" i="2"/>
  <c r="B2007" i="2"/>
  <c r="B2006" i="2"/>
  <c r="B2005" i="2"/>
  <c r="B2004" i="2"/>
  <c r="B2003" i="2"/>
  <c r="B2002" i="2"/>
  <c r="B2001" i="2"/>
  <c r="B2000" i="2"/>
  <c r="B1999" i="2"/>
  <c r="B1998" i="2"/>
  <c r="B1997" i="2"/>
  <c r="B1996" i="2"/>
  <c r="B1995" i="2"/>
  <c r="B1994" i="2"/>
  <c r="B1993" i="2"/>
  <c r="B1992" i="2"/>
  <c r="B1991" i="2"/>
  <c r="B1990" i="2"/>
  <c r="B1989" i="2"/>
  <c r="B1988" i="2"/>
  <c r="B1987" i="2"/>
  <c r="B1986" i="2"/>
  <c r="B1985" i="2"/>
  <c r="B1984" i="2"/>
  <c r="B1983" i="2"/>
  <c r="B1982" i="2"/>
  <c r="B1981" i="2"/>
  <c r="B1980" i="2"/>
  <c r="B1979" i="2"/>
  <c r="B1978" i="2"/>
  <c r="B1977" i="2"/>
  <c r="B1976" i="2"/>
  <c r="B1975" i="2"/>
  <c r="B1974" i="2"/>
  <c r="B1973" i="2"/>
  <c r="B1972" i="2"/>
  <c r="B1971" i="2"/>
  <c r="B1970" i="2"/>
  <c r="B1969" i="2"/>
  <c r="B1968" i="2"/>
  <c r="B1967" i="2"/>
  <c r="B1966" i="2"/>
  <c r="B1965" i="2"/>
  <c r="B1964" i="2"/>
  <c r="B1963" i="2"/>
  <c r="B1962" i="2"/>
  <c r="B1961" i="2"/>
  <c r="B1960" i="2"/>
  <c r="B1959" i="2"/>
  <c r="B1958" i="2"/>
  <c r="B1957" i="2"/>
  <c r="B1956" i="2"/>
  <c r="B1955" i="2"/>
  <c r="B1954" i="2"/>
  <c r="B1953" i="2"/>
  <c r="B1952" i="2"/>
  <c r="B1951" i="2"/>
  <c r="B1950" i="2"/>
  <c r="B1949" i="2"/>
  <c r="B1948" i="2"/>
  <c r="B1947" i="2"/>
  <c r="B1946" i="2"/>
  <c r="B1945" i="2"/>
  <c r="B1944" i="2"/>
  <c r="B1943" i="2"/>
  <c r="B1942" i="2"/>
  <c r="B1941" i="2"/>
  <c r="B1940" i="2"/>
  <c r="B1939" i="2"/>
  <c r="B1938" i="2"/>
  <c r="B1937" i="2"/>
  <c r="B1936" i="2"/>
  <c r="B1935" i="2"/>
  <c r="B1934" i="2"/>
  <c r="B1933" i="2"/>
  <c r="B1932" i="2"/>
  <c r="B1931" i="2"/>
  <c r="B1930" i="2"/>
  <c r="B1929" i="2"/>
  <c r="B1928" i="2"/>
  <c r="B1927" i="2"/>
  <c r="B1926" i="2"/>
  <c r="B1925" i="2"/>
  <c r="B1924" i="2"/>
  <c r="B1923" i="2"/>
  <c r="B1922" i="2"/>
  <c r="B1921" i="2"/>
  <c r="B1920" i="2"/>
  <c r="B1919" i="2"/>
  <c r="B1918" i="2"/>
  <c r="B1917" i="2"/>
  <c r="B1916" i="2"/>
  <c r="B1915" i="2"/>
  <c r="B1914" i="2"/>
  <c r="B1913" i="2"/>
  <c r="B1912" i="2"/>
  <c r="B1911" i="2"/>
  <c r="B1910" i="2"/>
  <c r="B1909" i="2"/>
  <c r="B1908" i="2"/>
  <c r="B1907" i="2"/>
  <c r="B1906" i="2"/>
  <c r="B1905" i="2"/>
  <c r="B1904" i="2"/>
  <c r="B1903" i="2"/>
  <c r="B1902" i="2"/>
  <c r="B1901" i="2"/>
  <c r="B1900" i="2"/>
  <c r="B1899" i="2"/>
  <c r="B1898" i="2"/>
  <c r="B1897" i="2"/>
  <c r="B1896" i="2"/>
  <c r="B1895" i="2"/>
  <c r="B1894" i="2"/>
  <c r="B1893" i="2"/>
  <c r="B1892" i="2"/>
  <c r="B1891" i="2"/>
  <c r="B1890" i="2"/>
  <c r="B1889" i="2"/>
  <c r="B1888" i="2"/>
  <c r="B1887" i="2"/>
  <c r="B1886" i="2"/>
  <c r="B1885" i="2"/>
  <c r="B1884" i="2"/>
  <c r="B1883" i="2"/>
  <c r="B1882" i="2"/>
  <c r="B1881" i="2"/>
  <c r="B1880" i="2"/>
  <c r="B1879" i="2"/>
  <c r="B1878" i="2"/>
  <c r="B1877" i="2"/>
  <c r="B1876" i="2"/>
  <c r="B1875" i="2"/>
  <c r="B1874" i="2"/>
  <c r="B1873" i="2"/>
  <c r="B1872" i="2"/>
  <c r="B1871" i="2"/>
  <c r="B1870" i="2"/>
  <c r="B1869" i="2"/>
  <c r="B1868" i="2"/>
  <c r="B1867" i="2"/>
  <c r="B1866" i="2"/>
  <c r="B1865" i="2"/>
  <c r="B1864" i="2"/>
  <c r="B1863" i="2"/>
  <c r="B1862" i="2"/>
  <c r="B1861" i="2"/>
  <c r="B1860" i="2"/>
  <c r="B1859" i="2"/>
  <c r="B1858" i="2"/>
  <c r="B1857" i="2"/>
  <c r="B1856" i="2"/>
  <c r="B1855" i="2"/>
  <c r="B1854" i="2"/>
  <c r="B1853" i="2"/>
  <c r="B1852" i="2"/>
  <c r="B1851" i="2"/>
  <c r="B1850" i="2"/>
  <c r="B1849" i="2"/>
  <c r="B1848" i="2"/>
  <c r="B1847" i="2"/>
  <c r="B1846" i="2"/>
  <c r="B1845" i="2"/>
  <c r="B1844" i="2"/>
  <c r="B1843" i="2"/>
  <c r="B1842" i="2"/>
  <c r="B1841" i="2"/>
  <c r="B1840" i="2"/>
  <c r="B1839" i="2"/>
  <c r="B1838" i="2"/>
  <c r="B1837" i="2"/>
  <c r="B1836" i="2"/>
  <c r="B1835" i="2"/>
  <c r="B1834" i="2"/>
  <c r="B1833" i="2"/>
  <c r="B1832" i="2"/>
  <c r="B1831" i="2"/>
  <c r="B1830" i="2"/>
  <c r="B1829" i="2"/>
  <c r="B1828" i="2"/>
  <c r="B1827" i="2"/>
  <c r="B1826" i="2"/>
  <c r="B1825" i="2"/>
  <c r="B1824" i="2"/>
  <c r="B1823" i="2"/>
  <c r="B1822" i="2"/>
  <c r="B1821" i="2"/>
  <c r="B1820" i="2"/>
  <c r="B1819" i="2"/>
  <c r="B1818" i="2"/>
  <c r="B1817" i="2"/>
  <c r="B1816" i="2"/>
  <c r="B1815" i="2"/>
  <c r="B1814" i="2"/>
  <c r="B1813" i="2"/>
  <c r="B1812" i="2"/>
  <c r="B1811" i="2"/>
  <c r="B1810" i="2"/>
  <c r="B1809" i="2"/>
  <c r="B1808" i="2"/>
  <c r="B1807" i="2"/>
  <c r="B1806" i="2"/>
  <c r="B1805" i="2"/>
  <c r="B1804" i="2"/>
  <c r="B1803" i="2"/>
  <c r="B1802" i="2"/>
  <c r="B1801" i="2"/>
  <c r="B1800" i="2"/>
  <c r="B1799" i="2"/>
  <c r="B1798" i="2"/>
  <c r="B1797" i="2"/>
  <c r="B1796" i="2"/>
  <c r="B1795" i="2"/>
  <c r="B1794" i="2"/>
  <c r="B1793" i="2"/>
  <c r="B1792" i="2"/>
  <c r="B1791" i="2"/>
  <c r="B1790" i="2"/>
  <c r="B1789" i="2"/>
  <c r="B1788" i="2"/>
  <c r="B1787" i="2"/>
  <c r="B1786" i="2"/>
  <c r="B1785" i="2"/>
  <c r="B1784" i="2"/>
  <c r="B1783" i="2"/>
  <c r="B1782" i="2"/>
  <c r="B1781" i="2"/>
  <c r="B1780" i="2"/>
  <c r="B1779" i="2"/>
  <c r="B1778" i="2"/>
  <c r="B1777" i="2"/>
  <c r="B1776" i="2"/>
  <c r="B1775" i="2"/>
  <c r="B1774" i="2"/>
  <c r="B1773" i="2"/>
  <c r="B1772" i="2"/>
  <c r="B1771" i="2"/>
  <c r="B1770" i="2"/>
  <c r="B1769" i="2"/>
  <c r="B1768" i="2"/>
  <c r="B1767" i="2"/>
  <c r="B1766" i="2"/>
  <c r="B1765" i="2"/>
  <c r="B1764" i="2"/>
  <c r="B1763" i="2"/>
  <c r="B1762" i="2"/>
  <c r="B1761" i="2"/>
  <c r="B1760" i="2"/>
  <c r="B1759" i="2"/>
  <c r="B1758" i="2"/>
  <c r="B1757" i="2"/>
  <c r="B1756" i="2"/>
  <c r="B1755" i="2"/>
  <c r="B1754" i="2"/>
  <c r="B1753" i="2"/>
  <c r="B1752" i="2"/>
  <c r="B1751" i="2"/>
  <c r="B1750" i="2"/>
  <c r="B1749" i="2"/>
  <c r="B1748" i="2"/>
  <c r="B1747" i="2"/>
  <c r="B1746" i="2"/>
  <c r="B1745" i="2"/>
  <c r="B1744" i="2"/>
  <c r="B1743" i="2"/>
  <c r="B1742" i="2"/>
  <c r="B1741" i="2"/>
  <c r="B1740" i="2"/>
  <c r="B1739" i="2"/>
  <c r="B1738" i="2"/>
  <c r="B1737" i="2"/>
  <c r="B1736" i="2"/>
  <c r="B1735" i="2"/>
  <c r="B1734" i="2"/>
  <c r="B1733" i="2"/>
  <c r="B1732" i="2"/>
  <c r="B1731" i="2"/>
  <c r="B1730" i="2"/>
  <c r="B1729" i="2"/>
  <c r="B1728" i="2"/>
  <c r="B1727" i="2"/>
  <c r="B1726" i="2"/>
  <c r="B1725" i="2"/>
  <c r="B1724" i="2"/>
  <c r="B1723" i="2"/>
  <c r="B1722" i="2"/>
  <c r="B1721" i="2"/>
  <c r="B1720" i="2"/>
  <c r="B1719" i="2"/>
  <c r="B1718" i="2"/>
  <c r="B1717" i="2"/>
  <c r="B1716" i="2"/>
  <c r="B1715" i="2"/>
  <c r="B1714" i="2"/>
  <c r="B1713" i="2"/>
  <c r="B1712" i="2"/>
  <c r="B1711" i="2"/>
  <c r="B1710" i="2"/>
  <c r="B1709" i="2"/>
  <c r="B1708" i="2"/>
  <c r="B1707" i="2"/>
  <c r="B1706" i="2"/>
  <c r="B1705" i="2"/>
  <c r="B1704" i="2"/>
  <c r="B1703" i="2"/>
  <c r="B1702" i="2"/>
  <c r="B1701" i="2"/>
  <c r="B1700" i="2"/>
  <c r="B1699" i="2"/>
  <c r="B1698" i="2"/>
  <c r="B1697" i="2"/>
  <c r="B1696" i="2"/>
  <c r="B1695" i="2"/>
  <c r="B1694" i="2"/>
  <c r="B1693" i="2"/>
  <c r="B1692" i="2"/>
  <c r="B1691" i="2"/>
  <c r="B1690" i="2"/>
  <c r="B1689" i="2"/>
  <c r="B1688" i="2"/>
  <c r="B1687" i="2"/>
  <c r="B1686" i="2"/>
  <c r="B1685" i="2"/>
  <c r="B1684" i="2"/>
  <c r="B1683" i="2"/>
  <c r="B1682" i="2"/>
  <c r="B1681" i="2"/>
  <c r="B1680" i="2"/>
  <c r="B1679" i="2"/>
  <c r="B1678" i="2"/>
  <c r="B1677" i="2"/>
  <c r="B1676" i="2"/>
  <c r="B1675" i="2"/>
  <c r="B1674" i="2"/>
  <c r="B1673" i="2"/>
  <c r="B1672" i="2"/>
  <c r="B1671" i="2"/>
  <c r="B1670" i="2"/>
  <c r="B1669" i="2"/>
  <c r="B1668" i="2"/>
  <c r="B1667" i="2"/>
  <c r="B1666" i="2"/>
  <c r="B1665" i="2"/>
  <c r="B1664" i="2"/>
  <c r="B1663" i="2"/>
  <c r="B1662" i="2"/>
  <c r="B1661" i="2"/>
  <c r="B1660" i="2"/>
  <c r="B1659" i="2"/>
  <c r="B1658" i="2"/>
  <c r="B1657" i="2"/>
  <c r="B1656" i="2"/>
  <c r="B1655" i="2"/>
  <c r="B1654" i="2"/>
  <c r="B1653" i="2"/>
  <c r="B1652" i="2"/>
  <c r="B1651" i="2"/>
  <c r="B1650" i="2"/>
  <c r="B1649" i="2"/>
  <c r="B1648" i="2"/>
  <c r="B1647" i="2"/>
  <c r="B1646" i="2"/>
  <c r="B1645" i="2"/>
  <c r="B1644" i="2"/>
  <c r="B1643" i="2"/>
  <c r="B1642" i="2"/>
  <c r="B1641" i="2"/>
  <c r="B1640" i="2"/>
  <c r="B1639" i="2"/>
  <c r="B1638" i="2"/>
  <c r="B1637" i="2"/>
  <c r="B1636" i="2"/>
  <c r="B1635" i="2"/>
  <c r="B1634" i="2"/>
  <c r="B1633" i="2"/>
  <c r="B1632" i="2"/>
  <c r="B1631" i="2"/>
  <c r="B1630" i="2"/>
  <c r="B1629" i="2"/>
  <c r="B1628" i="2"/>
  <c r="B1627" i="2"/>
  <c r="B1626" i="2"/>
  <c r="B1625" i="2"/>
  <c r="B1624" i="2"/>
  <c r="B1623" i="2"/>
  <c r="B1622" i="2"/>
  <c r="B1621" i="2"/>
  <c r="B1620" i="2"/>
  <c r="B1619" i="2"/>
  <c r="B1618" i="2"/>
  <c r="B1617" i="2"/>
  <c r="B1616" i="2"/>
  <c r="B1615" i="2"/>
  <c r="B1614" i="2"/>
  <c r="B1613" i="2"/>
  <c r="B1612" i="2"/>
  <c r="B1611" i="2"/>
  <c r="B1610" i="2"/>
  <c r="B1609" i="2"/>
  <c r="B1608" i="2"/>
  <c r="B1607" i="2"/>
  <c r="B1606" i="2"/>
  <c r="B1605" i="2"/>
  <c r="B1604" i="2"/>
  <c r="B1603" i="2"/>
  <c r="B1602" i="2"/>
  <c r="B1601" i="2"/>
  <c r="B1600" i="2"/>
  <c r="B1599" i="2"/>
  <c r="B1598" i="2"/>
  <c r="B1597" i="2"/>
  <c r="B1596" i="2"/>
  <c r="B1595" i="2"/>
  <c r="B1594" i="2"/>
  <c r="B1593" i="2"/>
  <c r="B1592" i="2"/>
  <c r="B1591" i="2"/>
  <c r="B1590" i="2"/>
  <c r="B1589" i="2"/>
  <c r="B1588" i="2"/>
  <c r="B1587" i="2"/>
  <c r="B1586" i="2"/>
  <c r="B1585" i="2"/>
  <c r="B1584" i="2"/>
  <c r="B1583" i="2"/>
  <c r="B1582" i="2"/>
  <c r="B1581" i="2"/>
  <c r="B1580" i="2"/>
  <c r="B1579" i="2"/>
  <c r="B1578" i="2"/>
  <c r="B1577" i="2"/>
  <c r="B1576" i="2"/>
  <c r="B1575" i="2"/>
  <c r="B1574" i="2"/>
  <c r="B1573" i="2"/>
  <c r="B1572" i="2"/>
  <c r="B1571" i="2"/>
  <c r="B1570" i="2"/>
  <c r="B1569" i="2"/>
  <c r="B1568" i="2"/>
  <c r="B1567" i="2"/>
  <c r="B1566" i="2"/>
  <c r="B1565" i="2"/>
  <c r="B1564" i="2"/>
  <c r="B1563" i="2"/>
  <c r="B1562" i="2"/>
  <c r="B1561" i="2"/>
  <c r="B1560" i="2"/>
  <c r="B1559" i="2"/>
  <c r="B1558" i="2"/>
  <c r="B1557" i="2"/>
  <c r="B1556" i="2"/>
  <c r="B1555" i="2"/>
  <c r="B1554" i="2"/>
  <c r="B1553" i="2"/>
  <c r="B1552" i="2"/>
  <c r="B1551" i="2"/>
  <c r="B1550" i="2"/>
  <c r="B1549" i="2"/>
  <c r="B1548" i="2"/>
  <c r="B1547" i="2"/>
  <c r="B1546" i="2"/>
  <c r="B1545" i="2"/>
  <c r="B1544" i="2"/>
  <c r="B1543" i="2"/>
  <c r="B1542" i="2"/>
  <c r="B1541" i="2"/>
  <c r="B1540" i="2"/>
  <c r="B1539" i="2"/>
  <c r="B1538" i="2"/>
  <c r="B1537" i="2"/>
  <c r="B1536" i="2"/>
  <c r="B1535" i="2"/>
  <c r="B1534" i="2"/>
  <c r="B1533" i="2"/>
  <c r="B1532" i="2"/>
  <c r="B1531" i="2"/>
  <c r="B1530" i="2"/>
  <c r="B1529" i="2"/>
  <c r="B1528" i="2"/>
  <c r="B1527" i="2"/>
  <c r="B1526" i="2"/>
  <c r="B1525" i="2"/>
  <c r="B1524" i="2"/>
  <c r="B1523" i="2"/>
  <c r="B1522" i="2"/>
  <c r="B1521" i="2"/>
  <c r="B1520" i="2"/>
  <c r="B1519" i="2"/>
  <c r="B1518" i="2"/>
  <c r="B1517" i="2"/>
  <c r="B1516" i="2"/>
  <c r="B1515" i="2"/>
  <c r="B1514" i="2"/>
  <c r="B1513" i="2"/>
  <c r="B1512" i="2"/>
  <c r="B1511" i="2"/>
  <c r="B1510" i="2"/>
  <c r="B1509" i="2"/>
  <c r="B1508" i="2"/>
  <c r="B1507" i="2"/>
  <c r="B1506" i="2"/>
  <c r="B1505" i="2"/>
  <c r="B1504" i="2"/>
  <c r="B1503" i="2"/>
  <c r="B1502" i="2"/>
  <c r="B1501" i="2"/>
  <c r="B1500" i="2"/>
  <c r="B1499" i="2"/>
  <c r="B1498" i="2"/>
  <c r="B1497" i="2"/>
  <c r="B1496" i="2"/>
  <c r="B1495" i="2"/>
  <c r="B1494" i="2"/>
  <c r="B1493" i="2"/>
  <c r="B1492" i="2"/>
  <c r="B1491" i="2"/>
  <c r="B1490" i="2"/>
  <c r="B1489" i="2"/>
  <c r="B1488" i="2"/>
  <c r="B1487" i="2"/>
  <c r="B1486" i="2"/>
  <c r="B1485" i="2"/>
  <c r="B1484" i="2"/>
  <c r="B1483" i="2"/>
  <c r="B1482" i="2"/>
  <c r="B1481" i="2"/>
  <c r="B1480" i="2"/>
  <c r="B1479" i="2"/>
  <c r="B1478" i="2"/>
  <c r="B1477" i="2"/>
  <c r="B1476" i="2"/>
  <c r="B1475" i="2"/>
  <c r="B1474" i="2"/>
  <c r="B1473" i="2"/>
  <c r="B1472" i="2"/>
  <c r="B1471" i="2"/>
  <c r="B1470" i="2"/>
  <c r="B1469" i="2"/>
  <c r="B1468" i="2"/>
  <c r="B1467" i="2"/>
  <c r="B1466" i="2"/>
  <c r="B1465" i="2"/>
  <c r="B1464" i="2"/>
  <c r="B1463" i="2"/>
  <c r="B1462" i="2"/>
  <c r="B1461" i="2"/>
  <c r="B1460" i="2"/>
  <c r="B1459" i="2"/>
  <c r="B1458" i="2"/>
  <c r="B1457" i="2"/>
  <c r="B1456" i="2"/>
  <c r="B1455" i="2"/>
  <c r="B1454" i="2"/>
  <c r="B1453" i="2"/>
  <c r="B1452" i="2"/>
  <c r="B1451" i="2"/>
  <c r="B1450" i="2"/>
  <c r="B1449" i="2"/>
  <c r="B1448" i="2"/>
  <c r="B1447" i="2"/>
  <c r="B1446" i="2"/>
  <c r="B1445" i="2"/>
  <c r="B1444" i="2"/>
  <c r="B1443" i="2"/>
  <c r="B1442" i="2"/>
  <c r="B1441" i="2"/>
  <c r="B1440" i="2"/>
  <c r="B1439" i="2"/>
  <c r="B1438" i="2"/>
  <c r="B1437" i="2"/>
  <c r="B1436" i="2"/>
  <c r="B1435" i="2"/>
  <c r="B1434" i="2"/>
  <c r="B1433" i="2"/>
  <c r="B1432" i="2"/>
  <c r="B1431" i="2"/>
  <c r="B1430" i="2"/>
  <c r="B1429" i="2"/>
  <c r="B1428" i="2"/>
  <c r="B1427" i="2"/>
  <c r="B1426" i="2"/>
  <c r="B1425" i="2"/>
  <c r="B1424" i="2"/>
  <c r="B1423" i="2"/>
  <c r="B1422" i="2"/>
  <c r="B1421" i="2"/>
  <c r="B1420" i="2"/>
  <c r="B1419" i="2"/>
  <c r="B1418" i="2"/>
  <c r="B1417" i="2"/>
  <c r="B1416" i="2"/>
  <c r="B1415" i="2"/>
  <c r="B1414" i="2"/>
  <c r="B1413" i="2"/>
  <c r="B1412" i="2"/>
  <c r="B1411" i="2"/>
  <c r="B1410" i="2"/>
  <c r="B1409" i="2"/>
  <c r="B1408" i="2"/>
  <c r="B1407" i="2"/>
  <c r="B1406" i="2"/>
  <c r="B1405" i="2"/>
  <c r="B1404" i="2"/>
  <c r="B1403" i="2"/>
  <c r="B1402" i="2"/>
  <c r="B1401" i="2"/>
  <c r="B1400" i="2"/>
  <c r="B1399" i="2"/>
  <c r="B1398" i="2"/>
  <c r="B1397" i="2"/>
  <c r="B1396" i="2"/>
  <c r="B1395" i="2"/>
  <c r="B1394" i="2"/>
  <c r="B1393" i="2"/>
  <c r="B1392" i="2"/>
  <c r="B1391" i="2"/>
  <c r="B1390" i="2"/>
  <c r="B1389" i="2"/>
  <c r="B1388" i="2"/>
  <c r="B1387" i="2"/>
  <c r="B1386" i="2"/>
  <c r="B1385" i="2"/>
  <c r="B1384" i="2"/>
  <c r="B1383" i="2"/>
  <c r="B1382" i="2"/>
  <c r="B1381" i="2"/>
  <c r="B1380" i="2"/>
  <c r="B1379" i="2"/>
  <c r="B1378" i="2"/>
  <c r="B1377" i="2"/>
  <c r="B1376" i="2"/>
  <c r="B1375" i="2"/>
  <c r="B1374" i="2"/>
  <c r="B1373" i="2"/>
  <c r="B1372" i="2"/>
  <c r="B1371" i="2"/>
  <c r="B1370" i="2"/>
  <c r="B1369" i="2"/>
  <c r="B1368" i="2"/>
  <c r="B1367" i="2"/>
  <c r="B1366" i="2"/>
  <c r="B1365" i="2"/>
  <c r="B1364" i="2"/>
  <c r="B1363" i="2"/>
  <c r="B1362" i="2"/>
  <c r="B1361" i="2"/>
  <c r="B1360" i="2"/>
  <c r="B1359" i="2"/>
  <c r="B1358" i="2"/>
  <c r="B1357" i="2"/>
  <c r="B1356" i="2"/>
  <c r="B1355" i="2"/>
  <c r="B1354" i="2"/>
  <c r="B1353" i="2"/>
  <c r="B1352" i="2"/>
  <c r="B1351" i="2"/>
  <c r="B1350" i="2"/>
  <c r="B1349" i="2"/>
  <c r="B1348" i="2"/>
  <c r="B1347" i="2"/>
  <c r="B1346" i="2"/>
  <c r="B1345" i="2"/>
  <c r="B1344" i="2"/>
  <c r="B1343" i="2"/>
  <c r="B1342" i="2"/>
  <c r="B1341" i="2"/>
  <c r="B1340" i="2"/>
  <c r="B1339" i="2"/>
  <c r="B1338" i="2"/>
  <c r="B1337" i="2"/>
  <c r="B1336" i="2"/>
  <c r="B1335" i="2"/>
  <c r="B1334" i="2"/>
  <c r="B1333" i="2"/>
  <c r="B1332" i="2"/>
  <c r="B1331" i="2"/>
  <c r="B1330" i="2"/>
  <c r="B1329" i="2"/>
  <c r="B1328" i="2"/>
  <c r="B1327" i="2"/>
  <c r="B1326" i="2"/>
  <c r="B1325" i="2"/>
  <c r="B1324" i="2"/>
  <c r="B1323" i="2"/>
  <c r="B1322" i="2"/>
  <c r="B1321" i="2"/>
  <c r="B1320" i="2"/>
  <c r="B1319" i="2"/>
  <c r="B1318" i="2"/>
  <c r="B1317" i="2"/>
  <c r="B1316" i="2"/>
  <c r="B1315" i="2"/>
  <c r="B1314" i="2"/>
  <c r="B1313" i="2"/>
  <c r="B1312" i="2"/>
  <c r="B1311" i="2"/>
  <c r="B1310" i="2"/>
  <c r="B1309" i="2"/>
  <c r="B1308" i="2"/>
  <c r="B1307" i="2"/>
  <c r="B1306" i="2"/>
  <c r="B1305" i="2"/>
  <c r="B1304" i="2"/>
  <c r="B1303" i="2"/>
  <c r="B1302" i="2"/>
  <c r="B1301" i="2"/>
  <c r="B1300" i="2"/>
  <c r="B1299" i="2"/>
  <c r="B1298" i="2"/>
  <c r="B1297" i="2"/>
  <c r="B1296" i="2"/>
  <c r="B1295" i="2"/>
  <c r="B1294" i="2"/>
  <c r="B1293" i="2"/>
  <c r="B1292" i="2"/>
  <c r="B1291" i="2"/>
  <c r="B1290" i="2"/>
  <c r="B1289" i="2"/>
  <c r="B1288" i="2"/>
  <c r="B1287" i="2"/>
  <c r="B1286" i="2"/>
  <c r="B1285" i="2"/>
  <c r="B1284" i="2"/>
  <c r="B1283" i="2"/>
  <c r="B1282" i="2"/>
  <c r="B1281" i="2"/>
  <c r="B1280" i="2"/>
  <c r="B1279" i="2"/>
  <c r="B1278" i="2"/>
  <c r="B1277" i="2"/>
  <c r="B1276" i="2"/>
  <c r="B1275" i="2"/>
  <c r="B1274" i="2"/>
  <c r="B1273" i="2"/>
  <c r="B1272" i="2"/>
  <c r="B1271" i="2"/>
  <c r="B1270" i="2"/>
  <c r="B1269" i="2"/>
  <c r="B1268" i="2"/>
  <c r="B1267" i="2"/>
  <c r="B1266" i="2"/>
  <c r="B1265" i="2"/>
  <c r="B1264" i="2"/>
  <c r="B1263" i="2"/>
  <c r="B1262" i="2"/>
  <c r="B1261" i="2"/>
  <c r="B1260" i="2"/>
  <c r="B1259" i="2"/>
  <c r="B1258" i="2"/>
  <c r="B1257" i="2"/>
  <c r="B1256" i="2"/>
  <c r="B1255" i="2"/>
  <c r="B1254" i="2"/>
  <c r="B1253" i="2"/>
  <c r="B1252" i="2"/>
  <c r="B1251" i="2"/>
  <c r="B1250" i="2"/>
  <c r="B1249" i="2"/>
  <c r="B1248" i="2"/>
  <c r="B1247" i="2"/>
  <c r="B1246" i="2"/>
  <c r="B1245" i="2"/>
  <c r="B1244" i="2"/>
  <c r="B1243" i="2"/>
  <c r="B1242" i="2"/>
  <c r="B1241" i="2"/>
  <c r="B1240" i="2"/>
  <c r="B1239" i="2"/>
  <c r="B1238" i="2"/>
  <c r="B1237" i="2"/>
  <c r="B1236" i="2"/>
  <c r="B1235" i="2"/>
  <c r="B1234" i="2"/>
  <c r="B1233" i="2"/>
  <c r="B1232" i="2"/>
  <c r="B1231" i="2"/>
  <c r="B1230" i="2"/>
  <c r="B1229" i="2"/>
  <c r="B1228" i="2"/>
  <c r="B1227" i="2"/>
  <c r="B1226" i="2"/>
  <c r="B1225" i="2"/>
  <c r="B1224" i="2"/>
  <c r="B1223" i="2"/>
  <c r="B1222" i="2"/>
  <c r="B1221" i="2"/>
  <c r="B1220" i="2"/>
  <c r="B1219" i="2"/>
  <c r="B1218" i="2"/>
  <c r="B1217" i="2"/>
  <c r="B1216" i="2"/>
  <c r="B1215" i="2"/>
  <c r="B1214" i="2"/>
  <c r="B1213" i="2"/>
  <c r="B1212" i="2"/>
  <c r="B1211" i="2"/>
  <c r="B1210" i="2"/>
  <c r="B1209" i="2"/>
  <c r="B1208" i="2"/>
  <c r="B1207" i="2"/>
  <c r="B1206" i="2"/>
  <c r="B1205" i="2"/>
  <c r="B1204" i="2"/>
  <c r="B1203" i="2"/>
  <c r="B1202" i="2"/>
  <c r="B1201" i="2"/>
  <c r="B1200" i="2"/>
  <c r="B1199" i="2"/>
  <c r="B1198" i="2"/>
  <c r="B1197" i="2"/>
  <c r="B1196" i="2"/>
  <c r="B1195" i="2"/>
  <c r="B1194" i="2"/>
  <c r="B1193" i="2"/>
  <c r="B1192" i="2"/>
  <c r="B1191" i="2"/>
  <c r="B1190" i="2"/>
  <c r="B1189" i="2"/>
  <c r="B1188" i="2"/>
  <c r="B1187" i="2"/>
  <c r="B1186" i="2"/>
  <c r="B1185" i="2"/>
  <c r="B1184" i="2"/>
  <c r="B1183" i="2"/>
  <c r="B1182" i="2"/>
  <c r="B1181" i="2"/>
  <c r="B1180" i="2"/>
  <c r="B1179" i="2"/>
  <c r="B1178" i="2"/>
  <c r="B1177" i="2"/>
  <c r="B1176" i="2"/>
  <c r="B1175" i="2"/>
  <c r="B1174" i="2"/>
  <c r="B1173" i="2"/>
  <c r="B1172" i="2"/>
  <c r="B1171" i="2"/>
  <c r="B1170" i="2"/>
  <c r="B1169" i="2"/>
  <c r="B1168" i="2"/>
  <c r="B1167" i="2"/>
  <c r="B1166" i="2"/>
  <c r="B1165" i="2"/>
  <c r="B1164" i="2"/>
  <c r="B1163" i="2"/>
  <c r="B1162" i="2"/>
  <c r="B1161" i="2"/>
  <c r="B1160" i="2"/>
  <c r="B1159" i="2"/>
  <c r="B1158" i="2"/>
  <c r="B1157" i="2"/>
  <c r="B1156" i="2"/>
  <c r="B1155" i="2"/>
  <c r="B1154" i="2"/>
  <c r="B1153" i="2"/>
  <c r="B1152" i="2"/>
  <c r="B1151" i="2"/>
  <c r="B1150" i="2"/>
  <c r="B1149" i="2"/>
  <c r="B1148" i="2"/>
  <c r="B1147" i="2"/>
  <c r="B1146" i="2"/>
  <c r="B1145" i="2"/>
  <c r="B1144" i="2"/>
  <c r="B1143" i="2"/>
  <c r="B1142" i="2"/>
  <c r="B1141" i="2"/>
  <c r="B1140" i="2"/>
  <c r="B1139" i="2"/>
  <c r="B1138" i="2"/>
  <c r="B1137" i="2"/>
  <c r="B1136" i="2"/>
  <c r="B1135" i="2"/>
  <c r="B1134" i="2"/>
  <c r="B1133" i="2"/>
  <c r="B1132" i="2"/>
  <c r="B1131" i="2"/>
  <c r="B1130" i="2"/>
  <c r="B1129" i="2"/>
  <c r="B1128" i="2"/>
  <c r="B1127" i="2"/>
  <c r="B1126" i="2"/>
  <c r="B1125" i="2"/>
  <c r="B1124" i="2"/>
  <c r="B1123" i="2"/>
  <c r="B1122" i="2"/>
  <c r="B1121" i="2"/>
  <c r="B1120" i="2"/>
  <c r="B1119" i="2"/>
  <c r="B1118" i="2"/>
  <c r="B1117" i="2"/>
  <c r="B1116" i="2"/>
  <c r="B1115" i="2"/>
  <c r="B1114" i="2"/>
  <c r="B1113" i="2"/>
  <c r="B1112" i="2"/>
  <c r="B1111" i="2"/>
  <c r="B1110" i="2"/>
  <c r="B1109" i="2"/>
  <c r="B1108" i="2"/>
  <c r="B1107" i="2"/>
  <c r="B1106" i="2"/>
  <c r="B1105" i="2"/>
  <c r="B1104" i="2"/>
  <c r="B1103" i="2"/>
  <c r="B1102" i="2"/>
  <c r="B1101" i="2"/>
  <c r="B1100" i="2"/>
  <c r="B1099" i="2"/>
  <c r="B1098" i="2"/>
  <c r="B1097" i="2"/>
  <c r="B1096" i="2"/>
  <c r="B1095" i="2"/>
  <c r="B1094" i="2"/>
  <c r="B1093" i="2"/>
  <c r="B1092" i="2"/>
  <c r="B1091" i="2"/>
  <c r="B1090" i="2"/>
  <c r="B1089" i="2"/>
  <c r="B1088" i="2"/>
  <c r="B1087" i="2"/>
  <c r="B1086" i="2"/>
  <c r="B1085" i="2"/>
  <c r="B1084" i="2"/>
  <c r="B1083" i="2"/>
  <c r="B1082" i="2"/>
  <c r="B1081" i="2"/>
  <c r="B1080" i="2"/>
  <c r="B1079" i="2"/>
  <c r="B1078" i="2"/>
  <c r="B1077" i="2"/>
  <c r="B1076" i="2"/>
  <c r="B1075" i="2"/>
  <c r="B1074" i="2"/>
  <c r="B1073" i="2"/>
  <c r="B1072" i="2"/>
  <c r="B1071" i="2"/>
  <c r="B1070" i="2"/>
  <c r="B1069" i="2"/>
  <c r="B1068" i="2"/>
  <c r="B1067" i="2"/>
  <c r="B1066" i="2"/>
  <c r="B1065" i="2"/>
  <c r="B1064" i="2"/>
  <c r="B1063" i="2"/>
  <c r="B1062" i="2"/>
  <c r="B1061" i="2"/>
  <c r="B1060" i="2"/>
  <c r="B1059" i="2"/>
  <c r="B1058" i="2"/>
  <c r="B1057" i="2"/>
  <c r="B1056" i="2"/>
  <c r="B1055" i="2"/>
  <c r="B1054" i="2"/>
  <c r="B1053" i="2"/>
  <c r="B1052" i="2"/>
  <c r="B1051" i="2"/>
  <c r="B1050" i="2"/>
  <c r="B1049" i="2"/>
  <c r="B1048" i="2"/>
  <c r="B1047" i="2"/>
  <c r="B1046" i="2"/>
  <c r="B1045" i="2"/>
  <c r="B1044" i="2"/>
  <c r="B1043" i="2"/>
  <c r="B1042" i="2"/>
  <c r="B1041" i="2"/>
  <c r="B1040" i="2"/>
  <c r="B1039" i="2"/>
  <c r="B1038" i="2"/>
  <c r="B1037" i="2"/>
  <c r="B1036" i="2"/>
  <c r="B1035" i="2"/>
  <c r="B1034" i="2"/>
  <c r="B1033" i="2"/>
  <c r="B1032" i="2"/>
  <c r="B1031" i="2"/>
  <c r="B1030" i="2"/>
  <c r="B1029" i="2"/>
  <c r="B1028" i="2"/>
  <c r="B1027" i="2"/>
  <c r="B1026" i="2"/>
  <c r="B1025" i="2"/>
  <c r="B1024" i="2"/>
  <c r="B1023" i="2"/>
  <c r="B1022" i="2"/>
  <c r="B1021" i="2"/>
  <c r="B1020" i="2"/>
  <c r="B1019" i="2"/>
  <c r="B1018" i="2"/>
  <c r="B1017" i="2"/>
  <c r="B1016" i="2"/>
  <c r="B1015" i="2"/>
  <c r="B1014" i="2"/>
  <c r="B1013" i="2"/>
  <c r="B1012" i="2"/>
  <c r="B1011" i="2"/>
  <c r="B1010" i="2"/>
  <c r="B1009" i="2"/>
  <c r="B1008" i="2"/>
  <c r="B1007" i="2"/>
  <c r="B1006" i="2"/>
  <c r="B1005" i="2"/>
  <c r="B1004" i="2"/>
  <c r="B1003" i="2"/>
  <c r="B1002" i="2"/>
  <c r="B1001" i="2"/>
  <c r="B1000" i="2"/>
  <c r="B999" i="2"/>
  <c r="B998" i="2"/>
  <c r="B997" i="2"/>
  <c r="B996" i="2"/>
  <c r="B995" i="2"/>
  <c r="B994" i="2"/>
  <c r="B993" i="2"/>
  <c r="B992" i="2"/>
  <c r="B991" i="2"/>
  <c r="B990" i="2"/>
  <c r="B989" i="2"/>
  <c r="B988" i="2"/>
  <c r="B987" i="2"/>
  <c r="B986" i="2"/>
  <c r="B985" i="2"/>
  <c r="B984" i="2"/>
  <c r="B983" i="2"/>
  <c r="B982" i="2"/>
  <c r="B981" i="2"/>
  <c r="B980" i="2"/>
  <c r="B979" i="2"/>
  <c r="B978" i="2"/>
  <c r="B977" i="2"/>
  <c r="B976" i="2"/>
  <c r="B975" i="2"/>
  <c r="B974" i="2"/>
  <c r="B973" i="2"/>
  <c r="B972" i="2"/>
  <c r="B971" i="2"/>
  <c r="B970" i="2"/>
  <c r="B969" i="2"/>
  <c r="B968" i="2"/>
  <c r="B967" i="2"/>
  <c r="B966" i="2"/>
  <c r="B965" i="2"/>
  <c r="B964" i="2"/>
  <c r="B963" i="2"/>
  <c r="B962" i="2"/>
  <c r="B961" i="2"/>
  <c r="B960" i="2"/>
  <c r="B959" i="2"/>
  <c r="B958" i="2"/>
  <c r="B957" i="2"/>
  <c r="B956" i="2"/>
  <c r="B955" i="2"/>
  <c r="B954" i="2"/>
  <c r="B953" i="2"/>
  <c r="B952" i="2"/>
  <c r="B951" i="2"/>
  <c r="B950" i="2"/>
  <c r="B949" i="2"/>
  <c r="B948" i="2"/>
  <c r="B947" i="2"/>
  <c r="B946" i="2"/>
  <c r="B945" i="2"/>
  <c r="B944" i="2"/>
  <c r="B943" i="2"/>
  <c r="B942" i="2"/>
  <c r="B941" i="2"/>
  <c r="B940" i="2"/>
  <c r="B939" i="2"/>
  <c r="B938" i="2"/>
  <c r="B937" i="2"/>
  <c r="B936" i="2"/>
  <c r="B935" i="2"/>
  <c r="B934" i="2"/>
  <c r="B933" i="2"/>
  <c r="B932" i="2"/>
  <c r="B931" i="2"/>
  <c r="B930" i="2"/>
  <c r="B929" i="2"/>
  <c r="B928" i="2"/>
  <c r="B927" i="2"/>
  <c r="B926" i="2"/>
  <c r="B925" i="2"/>
  <c r="B924" i="2"/>
  <c r="B923" i="2"/>
  <c r="B922" i="2"/>
  <c r="B921" i="2"/>
  <c r="B920" i="2"/>
  <c r="B919" i="2"/>
  <c r="B918" i="2"/>
  <c r="B917" i="2"/>
  <c r="B916" i="2"/>
  <c r="B915" i="2"/>
  <c r="B914" i="2"/>
  <c r="B913" i="2"/>
  <c r="B912" i="2"/>
  <c r="B911" i="2"/>
  <c r="B910" i="2"/>
  <c r="B909" i="2"/>
  <c r="B908" i="2"/>
  <c r="B907" i="2"/>
  <c r="B906" i="2"/>
  <c r="B905" i="2"/>
  <c r="B904" i="2"/>
  <c r="B903" i="2"/>
  <c r="B902" i="2"/>
  <c r="B901" i="2"/>
  <c r="B900" i="2"/>
  <c r="B899" i="2"/>
  <c r="B898" i="2"/>
  <c r="B897" i="2"/>
  <c r="B896" i="2"/>
  <c r="B895" i="2"/>
  <c r="B894" i="2"/>
  <c r="B893" i="2"/>
  <c r="B892" i="2"/>
  <c r="B891" i="2"/>
  <c r="B890" i="2"/>
  <c r="B889" i="2"/>
  <c r="B888" i="2"/>
  <c r="B887" i="2"/>
  <c r="B886" i="2"/>
  <c r="B885" i="2"/>
  <c r="B884" i="2"/>
  <c r="B883" i="2"/>
  <c r="B882" i="2"/>
  <c r="B881" i="2"/>
  <c r="B880" i="2"/>
  <c r="B879" i="2"/>
  <c r="B878" i="2"/>
  <c r="B877" i="2"/>
  <c r="B876" i="2"/>
  <c r="B875" i="2"/>
  <c r="B874" i="2"/>
  <c r="B873" i="2"/>
  <c r="B872" i="2"/>
  <c r="B871" i="2"/>
  <c r="B870" i="2"/>
  <c r="B869" i="2"/>
  <c r="B868" i="2"/>
  <c r="B867" i="2"/>
  <c r="B866" i="2"/>
  <c r="B865" i="2"/>
  <c r="B864" i="2"/>
  <c r="B863" i="2"/>
  <c r="B862" i="2"/>
  <c r="B861" i="2"/>
  <c r="B860" i="2"/>
  <c r="B859" i="2"/>
  <c r="B858" i="2"/>
  <c r="B857" i="2"/>
  <c r="B856" i="2"/>
  <c r="B855" i="2"/>
  <c r="B854" i="2"/>
  <c r="B853" i="2"/>
  <c r="B852" i="2"/>
  <c r="B851" i="2"/>
  <c r="B850" i="2"/>
  <c r="B849" i="2"/>
  <c r="B848" i="2"/>
  <c r="B847" i="2"/>
  <c r="B846" i="2"/>
  <c r="B845" i="2"/>
  <c r="B844" i="2"/>
  <c r="B843" i="2"/>
  <c r="B842" i="2"/>
  <c r="B841" i="2"/>
  <c r="B840" i="2"/>
  <c r="B839" i="2"/>
  <c r="B838" i="2"/>
  <c r="B837" i="2"/>
  <c r="B836" i="2"/>
  <c r="B835" i="2"/>
  <c r="B834" i="2"/>
  <c r="B833" i="2"/>
  <c r="B832" i="2"/>
  <c r="B831" i="2"/>
  <c r="B830" i="2"/>
  <c r="B829" i="2"/>
  <c r="B828" i="2"/>
  <c r="B827" i="2"/>
  <c r="B826" i="2"/>
  <c r="B825" i="2"/>
  <c r="B824" i="2"/>
  <c r="B823" i="2"/>
  <c r="B822" i="2"/>
  <c r="B821" i="2"/>
  <c r="B820" i="2"/>
  <c r="B819" i="2"/>
  <c r="B818" i="2"/>
  <c r="B817" i="2"/>
  <c r="B816" i="2"/>
  <c r="B815" i="2"/>
  <c r="B814" i="2"/>
  <c r="B813" i="2"/>
  <c r="B812" i="2"/>
  <c r="B811" i="2"/>
  <c r="B810" i="2"/>
  <c r="B809" i="2"/>
  <c r="B808" i="2"/>
  <c r="B807" i="2"/>
  <c r="B806" i="2"/>
  <c r="B805" i="2"/>
  <c r="B804" i="2"/>
  <c r="B803" i="2"/>
  <c r="B802" i="2"/>
  <c r="B801" i="2"/>
  <c r="B800" i="2"/>
  <c r="B799" i="2"/>
  <c r="B798" i="2"/>
  <c r="B797" i="2"/>
  <c r="B796" i="2"/>
  <c r="B795" i="2"/>
  <c r="B794" i="2"/>
  <c r="B793" i="2"/>
  <c r="B792" i="2"/>
  <c r="B791" i="2"/>
  <c r="B790" i="2"/>
  <c r="B789" i="2"/>
  <c r="B788" i="2"/>
  <c r="B787" i="2"/>
  <c r="B786" i="2"/>
  <c r="B785" i="2"/>
  <c r="B784" i="2"/>
  <c r="B783" i="2"/>
  <c r="B782" i="2"/>
  <c r="B781" i="2"/>
  <c r="B780" i="2"/>
  <c r="B779" i="2"/>
  <c r="B778" i="2"/>
  <c r="B777" i="2"/>
  <c r="B776" i="2"/>
  <c r="B775" i="2"/>
  <c r="B774" i="2"/>
  <c r="B773" i="2"/>
  <c r="B772" i="2"/>
  <c r="B771" i="2"/>
  <c r="B770" i="2"/>
  <c r="B769" i="2"/>
  <c r="B768" i="2"/>
  <c r="B767" i="2"/>
  <c r="B766" i="2"/>
  <c r="B765" i="2"/>
  <c r="B764" i="2"/>
  <c r="B763" i="2"/>
  <c r="B762" i="2"/>
  <c r="B761" i="2"/>
  <c r="B760" i="2"/>
  <c r="B759" i="2"/>
  <c r="B758" i="2"/>
  <c r="B757" i="2"/>
  <c r="B756" i="2"/>
  <c r="B755" i="2"/>
  <c r="B754" i="2"/>
  <c r="B753" i="2"/>
  <c r="B752" i="2"/>
  <c r="B751" i="2"/>
  <c r="B750" i="2"/>
  <c r="B749" i="2"/>
  <c r="B748" i="2"/>
  <c r="B747" i="2"/>
  <c r="B746" i="2"/>
  <c r="B745" i="2"/>
  <c r="B744" i="2"/>
  <c r="B743" i="2"/>
  <c r="B742" i="2"/>
  <c r="B741" i="2"/>
  <c r="B740" i="2"/>
  <c r="B739" i="2"/>
  <c r="B738" i="2"/>
  <c r="B737" i="2"/>
  <c r="B736" i="2"/>
  <c r="B735" i="2"/>
  <c r="B734" i="2"/>
  <c r="B733" i="2"/>
  <c r="B732" i="2"/>
  <c r="B731" i="2"/>
  <c r="B730" i="2"/>
  <c r="B729" i="2"/>
  <c r="B728" i="2"/>
  <c r="B727" i="2"/>
  <c r="B726" i="2"/>
  <c r="B725" i="2"/>
  <c r="B724" i="2"/>
  <c r="B723" i="2"/>
  <c r="B722" i="2"/>
  <c r="B721" i="2"/>
  <c r="B720" i="2"/>
  <c r="B719" i="2"/>
  <c r="B718" i="2"/>
  <c r="B717" i="2"/>
  <c r="B716" i="2"/>
  <c r="B715" i="2"/>
  <c r="B714" i="2"/>
  <c r="B713" i="2"/>
  <c r="B712" i="2"/>
  <c r="B711" i="2"/>
  <c r="B710" i="2"/>
  <c r="B709" i="2"/>
  <c r="B708" i="2"/>
  <c r="B707" i="2"/>
  <c r="B706" i="2"/>
  <c r="B705" i="2"/>
  <c r="B704" i="2"/>
  <c r="B703" i="2"/>
  <c r="B702" i="2"/>
  <c r="B701" i="2"/>
  <c r="B700" i="2"/>
  <c r="B699" i="2"/>
  <c r="B698" i="2"/>
  <c r="B697" i="2"/>
  <c r="B696" i="2"/>
  <c r="B695" i="2"/>
  <c r="B694" i="2"/>
  <c r="B693" i="2"/>
  <c r="B692" i="2"/>
  <c r="B691" i="2"/>
  <c r="B690" i="2"/>
  <c r="B689" i="2"/>
  <c r="B688" i="2"/>
  <c r="B687" i="2"/>
  <c r="B686" i="2"/>
  <c r="B685" i="2"/>
  <c r="B684" i="2"/>
  <c r="B683" i="2"/>
  <c r="B682" i="2"/>
  <c r="B681" i="2"/>
  <c r="B680" i="2"/>
  <c r="B679" i="2"/>
  <c r="B678" i="2"/>
  <c r="B677" i="2"/>
  <c r="B676" i="2"/>
  <c r="B675" i="2"/>
  <c r="B674" i="2"/>
  <c r="B673" i="2"/>
  <c r="B672" i="2"/>
  <c r="B671" i="2"/>
  <c r="B670" i="2"/>
  <c r="B669" i="2"/>
  <c r="B668" i="2"/>
  <c r="B667" i="2"/>
  <c r="B666" i="2"/>
  <c r="B665" i="2"/>
  <c r="B664" i="2"/>
  <c r="B663" i="2"/>
  <c r="B662" i="2"/>
  <c r="B661" i="2"/>
  <c r="B660" i="2"/>
  <c r="B659" i="2"/>
  <c r="B658" i="2"/>
  <c r="B657" i="2"/>
  <c r="B656" i="2"/>
  <c r="B655" i="2"/>
  <c r="B654" i="2"/>
  <c r="B653" i="2"/>
  <c r="B652" i="2"/>
  <c r="B651" i="2"/>
  <c r="B650" i="2"/>
  <c r="B649" i="2"/>
  <c r="B648" i="2"/>
  <c r="B647" i="2"/>
  <c r="B646" i="2"/>
  <c r="B645" i="2"/>
  <c r="B644" i="2"/>
  <c r="B643" i="2"/>
  <c r="B642" i="2"/>
  <c r="B641" i="2"/>
  <c r="B640" i="2"/>
  <c r="B639" i="2"/>
  <c r="B638" i="2"/>
  <c r="B637" i="2"/>
  <c r="B636" i="2"/>
  <c r="B635" i="2"/>
  <c r="B634" i="2"/>
  <c r="B633" i="2"/>
  <c r="B632" i="2"/>
  <c r="B631" i="2"/>
  <c r="B630" i="2"/>
  <c r="B629" i="2"/>
  <c r="B628" i="2"/>
  <c r="B627" i="2"/>
  <c r="B626" i="2"/>
  <c r="B625" i="2"/>
  <c r="B624" i="2"/>
  <c r="B623" i="2"/>
  <c r="B622" i="2"/>
  <c r="B621" i="2"/>
  <c r="B620" i="2"/>
  <c r="B619" i="2"/>
  <c r="B618" i="2"/>
  <c r="B617" i="2"/>
  <c r="B616" i="2"/>
  <c r="B615" i="2"/>
  <c r="B614" i="2"/>
  <c r="B613" i="2"/>
  <c r="B612" i="2"/>
  <c r="B611" i="2"/>
  <c r="B610" i="2"/>
  <c r="B609" i="2"/>
  <c r="B608" i="2"/>
  <c r="B607" i="2"/>
  <c r="B606" i="2"/>
  <c r="B605" i="2"/>
  <c r="B604" i="2"/>
  <c r="B603" i="2"/>
  <c r="B602" i="2"/>
  <c r="B601" i="2"/>
  <c r="B600" i="2"/>
  <c r="B599" i="2"/>
  <c r="B598" i="2"/>
  <c r="B597" i="2"/>
  <c r="B596" i="2"/>
  <c r="B595" i="2"/>
  <c r="B594" i="2"/>
  <c r="B593" i="2"/>
  <c r="B592" i="2"/>
  <c r="B591" i="2"/>
  <c r="B590" i="2"/>
  <c r="B589" i="2"/>
  <c r="B588" i="2"/>
  <c r="B587" i="2"/>
  <c r="B586" i="2"/>
  <c r="B585" i="2"/>
  <c r="B584" i="2"/>
  <c r="B583" i="2"/>
  <c r="B582" i="2"/>
  <c r="B581" i="2"/>
  <c r="B580" i="2"/>
  <c r="B579" i="2"/>
  <c r="B578" i="2"/>
  <c r="B577" i="2"/>
  <c r="B576" i="2"/>
  <c r="B575" i="2"/>
  <c r="B574" i="2"/>
  <c r="B573" i="2"/>
  <c r="B572" i="2"/>
  <c r="B571" i="2"/>
  <c r="B570" i="2"/>
  <c r="B569" i="2"/>
  <c r="B568" i="2"/>
  <c r="B567" i="2"/>
  <c r="B566" i="2"/>
  <c r="B565" i="2"/>
  <c r="B564" i="2"/>
  <c r="B563" i="2"/>
  <c r="B562" i="2"/>
  <c r="B561" i="2"/>
  <c r="B560" i="2"/>
  <c r="B559" i="2"/>
  <c r="B558" i="2"/>
  <c r="B557" i="2"/>
  <c r="B556" i="2"/>
  <c r="B555" i="2"/>
  <c r="B554" i="2"/>
  <c r="B553" i="2"/>
  <c r="B552" i="2"/>
  <c r="B551" i="2"/>
  <c r="B550" i="2"/>
  <c r="B549" i="2"/>
  <c r="B548" i="2"/>
  <c r="B547" i="2"/>
  <c r="B546" i="2"/>
  <c r="B545" i="2"/>
  <c r="B544" i="2"/>
  <c r="B543" i="2"/>
  <c r="B542" i="2"/>
  <c r="B541"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F33" i="31"/>
  <c r="F34" i="31"/>
  <c r="F35" i="31"/>
  <c r="F36" i="31"/>
  <c r="F37" i="31"/>
  <c r="F44" i="31"/>
  <c r="F45" i="31"/>
  <c r="F46" i="31"/>
  <c r="F47" i="31"/>
  <c r="F48" i="31"/>
  <c r="D1869" i="2" l="1"/>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W1846" i="2"/>
  <c r="W1847" i="2"/>
  <c r="W1848" i="2"/>
  <c r="W1849" i="2"/>
  <c r="W1850" i="2"/>
  <c r="W1851" i="2"/>
  <c r="W1852" i="2"/>
  <c r="W1853" i="2"/>
  <c r="W1854" i="2"/>
  <c r="W1855" i="2"/>
  <c r="W1856" i="2"/>
  <c r="W1857" i="2"/>
  <c r="W1858" i="2"/>
  <c r="W1859" i="2"/>
  <c r="W1860" i="2"/>
  <c r="W1861" i="2"/>
  <c r="W1862" i="2"/>
  <c r="W1863" i="2"/>
  <c r="W1864" i="2"/>
  <c r="W1865" i="2"/>
  <c r="W1866" i="2"/>
  <c r="W1867" i="2"/>
  <c r="W1868" i="2"/>
  <c r="W1869" i="2"/>
  <c r="S1846" i="2"/>
  <c r="S1850" i="2"/>
  <c r="S1851" i="2"/>
  <c r="S1852" i="2"/>
  <c r="S1853" i="2"/>
  <c r="S1854" i="2"/>
  <c r="S1855" i="2"/>
  <c r="S1856" i="2"/>
  <c r="S1857" i="2"/>
  <c r="S1858" i="2"/>
  <c r="S1859" i="2"/>
  <c r="S1860" i="2"/>
  <c r="S1861" i="2"/>
  <c r="S1862" i="2"/>
  <c r="S1863" i="2"/>
  <c r="S1864" i="2"/>
  <c r="S1865" i="2"/>
  <c r="S1866" i="2"/>
  <c r="R1867" i="2"/>
  <c r="S1867" i="2"/>
  <c r="R1868" i="2"/>
  <c r="S1868" i="2"/>
  <c r="R1869" i="2"/>
  <c r="S1869" i="2"/>
  <c r="A2" i="2"/>
  <c r="A3" i="2" s="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A1346" i="2" s="1"/>
  <c r="A1347" i="2" s="1"/>
  <c r="A1348" i="2" s="1"/>
  <c r="A1349" i="2" s="1"/>
  <c r="A1350" i="2" s="1"/>
  <c r="A1351" i="2" s="1"/>
  <c r="A1352" i="2" s="1"/>
  <c r="A1353" i="2" s="1"/>
  <c r="A1354" i="2" s="1"/>
  <c r="A1355" i="2" s="1"/>
  <c r="A1356" i="2" s="1"/>
  <c r="A1357" i="2" s="1"/>
  <c r="A1358" i="2" s="1"/>
  <c r="A1359" i="2" s="1"/>
  <c r="A1360" i="2" s="1"/>
  <c r="A1361" i="2" s="1"/>
  <c r="A1362" i="2" s="1"/>
  <c r="A1363" i="2" s="1"/>
  <c r="A1364" i="2" s="1"/>
  <c r="A1365" i="2" s="1"/>
  <c r="A1366" i="2" s="1"/>
  <c r="A1367" i="2" s="1"/>
  <c r="A1368" i="2" s="1"/>
  <c r="A1369" i="2" s="1"/>
  <c r="A1370" i="2" s="1"/>
  <c r="A1371" i="2" s="1"/>
  <c r="A1372" i="2" s="1"/>
  <c r="A1373" i="2" s="1"/>
  <c r="A1374" i="2" s="1"/>
  <c r="A1375" i="2" s="1"/>
  <c r="A1376" i="2" s="1"/>
  <c r="A1377" i="2" s="1"/>
  <c r="A1378" i="2" s="1"/>
  <c r="A1379" i="2" s="1"/>
  <c r="A1380" i="2" s="1"/>
  <c r="A1381" i="2" s="1"/>
  <c r="A1382" i="2" s="1"/>
  <c r="A1383" i="2" s="1"/>
  <c r="A1384" i="2" s="1"/>
  <c r="A1385" i="2" s="1"/>
  <c r="A1386" i="2" s="1"/>
  <c r="A1387" i="2" s="1"/>
  <c r="A1388" i="2" s="1"/>
  <c r="A1389" i="2" s="1"/>
  <c r="A1390" i="2" s="1"/>
  <c r="A1391" i="2" s="1"/>
  <c r="A1392" i="2" s="1"/>
  <c r="A1393" i="2" s="1"/>
  <c r="A1394" i="2" s="1"/>
  <c r="A1395" i="2" s="1"/>
  <c r="A1396" i="2" s="1"/>
  <c r="A1397" i="2" s="1"/>
  <c r="A1398" i="2" s="1"/>
  <c r="A1399" i="2" s="1"/>
  <c r="A1400" i="2" s="1"/>
  <c r="A1401" i="2" s="1"/>
  <c r="A1402" i="2" s="1"/>
  <c r="A1403" i="2" s="1"/>
  <c r="A1404" i="2" s="1"/>
  <c r="A1405" i="2" s="1"/>
  <c r="A1406" i="2" s="1"/>
  <c r="A1407" i="2" s="1"/>
  <c r="A1408" i="2" s="1"/>
  <c r="A1409" i="2" s="1"/>
  <c r="A1410" i="2" s="1"/>
  <c r="A1411" i="2" s="1"/>
  <c r="A1412" i="2" s="1"/>
  <c r="A1413" i="2" s="1"/>
  <c r="A1414" i="2" s="1"/>
  <c r="A1415" i="2" s="1"/>
  <c r="A1416" i="2" s="1"/>
  <c r="A1417" i="2" s="1"/>
  <c r="A1418" i="2" s="1"/>
  <c r="A1419" i="2" s="1"/>
  <c r="A1420" i="2" s="1"/>
  <c r="A1421" i="2" s="1"/>
  <c r="A1422" i="2" s="1"/>
  <c r="A1423" i="2" s="1"/>
  <c r="A1424" i="2" s="1"/>
  <c r="A1425" i="2" s="1"/>
  <c r="A1426" i="2" s="1"/>
  <c r="A1427" i="2" s="1"/>
  <c r="A1428" i="2" s="1"/>
  <c r="A1429" i="2" s="1"/>
  <c r="A1430" i="2" s="1"/>
  <c r="A1431" i="2" s="1"/>
  <c r="A1432" i="2" s="1"/>
  <c r="A1433" i="2" s="1"/>
  <c r="A1434" i="2" s="1"/>
  <c r="A1435" i="2" s="1"/>
  <c r="A1436" i="2" s="1"/>
  <c r="A1437" i="2" s="1"/>
  <c r="A1438" i="2" s="1"/>
  <c r="A1439" i="2" s="1"/>
  <c r="A1440" i="2" s="1"/>
  <c r="A1441" i="2" s="1"/>
  <c r="A1442" i="2" s="1"/>
  <c r="A1443" i="2" s="1"/>
  <c r="A1444" i="2" s="1"/>
  <c r="A1445" i="2" s="1"/>
  <c r="A1446" i="2" s="1"/>
  <c r="A1447" i="2" s="1"/>
  <c r="A1448" i="2" s="1"/>
  <c r="A1449" i="2" s="1"/>
  <c r="A1450" i="2" s="1"/>
  <c r="A1451" i="2" s="1"/>
  <c r="A1452" i="2" s="1"/>
  <c r="A1453" i="2" s="1"/>
  <c r="A1454" i="2" s="1"/>
  <c r="A1455" i="2" s="1"/>
  <c r="A1456" i="2" s="1"/>
  <c r="A1457" i="2" s="1"/>
  <c r="A1458" i="2" s="1"/>
  <c r="A1459" i="2" s="1"/>
  <c r="A1460" i="2" s="1"/>
  <c r="A1461" i="2" s="1"/>
  <c r="A1462" i="2" s="1"/>
  <c r="A1463" i="2" s="1"/>
  <c r="A1464" i="2" s="1"/>
  <c r="A1465" i="2" s="1"/>
  <c r="A1466" i="2" s="1"/>
  <c r="A1467" i="2" s="1"/>
  <c r="A1468" i="2" s="1"/>
  <c r="A1469" i="2" s="1"/>
  <c r="A1470" i="2" s="1"/>
  <c r="A1471" i="2" s="1"/>
  <c r="A1472" i="2" s="1"/>
  <c r="A1473" i="2" s="1"/>
  <c r="A1474" i="2" s="1"/>
  <c r="A1475" i="2" s="1"/>
  <c r="A1476" i="2" s="1"/>
  <c r="A1477" i="2" s="1"/>
  <c r="A1478" i="2" s="1"/>
  <c r="A1479" i="2" s="1"/>
  <c r="A1480" i="2" s="1"/>
  <c r="A1481" i="2" s="1"/>
  <c r="A1482" i="2" s="1"/>
  <c r="A1483" i="2" s="1"/>
  <c r="A1484" i="2" s="1"/>
  <c r="A1485" i="2" s="1"/>
  <c r="A1486" i="2" s="1"/>
  <c r="A1487" i="2" s="1"/>
  <c r="A1488" i="2" s="1"/>
  <c r="A1489" i="2" s="1"/>
  <c r="A1490" i="2" s="1"/>
  <c r="A1491" i="2" s="1"/>
  <c r="A1492" i="2" s="1"/>
  <c r="A1493" i="2" s="1"/>
  <c r="A1494" i="2" s="1"/>
  <c r="A1495" i="2" s="1"/>
  <c r="A1496" i="2" s="1"/>
  <c r="A1497" i="2" s="1"/>
  <c r="A1498" i="2" s="1"/>
  <c r="A1499" i="2" s="1"/>
  <c r="A1500" i="2" s="1"/>
  <c r="A1501" i="2" s="1"/>
  <c r="A1502" i="2" s="1"/>
  <c r="A1503" i="2" s="1"/>
  <c r="A1504" i="2" s="1"/>
  <c r="A1505" i="2" s="1"/>
  <c r="A1506" i="2" s="1"/>
  <c r="A1507" i="2" s="1"/>
  <c r="A1508" i="2" s="1"/>
  <c r="A1509" i="2" s="1"/>
  <c r="A1510" i="2" s="1"/>
  <c r="A1511" i="2" s="1"/>
  <c r="A1512" i="2" s="1"/>
  <c r="A1513" i="2" s="1"/>
  <c r="A1514" i="2" s="1"/>
  <c r="A1515" i="2" s="1"/>
  <c r="A1516" i="2" s="1"/>
  <c r="A1517" i="2" s="1"/>
  <c r="A1518" i="2" s="1"/>
  <c r="A1519" i="2" s="1"/>
  <c r="A1520" i="2" s="1"/>
  <c r="A1521" i="2" s="1"/>
  <c r="A1522" i="2" s="1"/>
  <c r="A1523" i="2" s="1"/>
  <c r="A1524" i="2" s="1"/>
  <c r="A1525" i="2" s="1"/>
  <c r="A1526" i="2" s="1"/>
  <c r="A1527" i="2" s="1"/>
  <c r="A1528" i="2" s="1"/>
  <c r="A1529" i="2" s="1"/>
  <c r="A1530" i="2" s="1"/>
  <c r="A1531" i="2" s="1"/>
  <c r="A1532" i="2" s="1"/>
  <c r="A1533" i="2" s="1"/>
  <c r="A1534" i="2" s="1"/>
  <c r="A1535" i="2" s="1"/>
  <c r="A1536" i="2" s="1"/>
  <c r="A1537" i="2" s="1"/>
  <c r="A1538" i="2" s="1"/>
  <c r="A1539" i="2" s="1"/>
  <c r="A1540" i="2" s="1"/>
  <c r="A1541" i="2" s="1"/>
  <c r="A1542" i="2" s="1"/>
  <c r="A1543" i="2" s="1"/>
  <c r="A1544" i="2" s="1"/>
  <c r="A1545" i="2" s="1"/>
  <c r="A1546" i="2" s="1"/>
  <c r="A1547" i="2" s="1"/>
  <c r="A1548" i="2" s="1"/>
  <c r="A1549" i="2" s="1"/>
  <c r="A1550" i="2" s="1"/>
  <c r="A1551" i="2" s="1"/>
  <c r="A1552" i="2" s="1"/>
  <c r="A1553" i="2" s="1"/>
  <c r="A1554" i="2" s="1"/>
  <c r="A1555" i="2" s="1"/>
  <c r="A1556" i="2" s="1"/>
  <c r="A1557" i="2" s="1"/>
  <c r="A1558" i="2" s="1"/>
  <c r="A1559" i="2" s="1"/>
  <c r="A1560" i="2" s="1"/>
  <c r="A1561" i="2" s="1"/>
  <c r="A1562" i="2" s="1"/>
  <c r="A1563" i="2" s="1"/>
  <c r="A1564" i="2" s="1"/>
  <c r="A1565" i="2" s="1"/>
  <c r="A1566" i="2" s="1"/>
  <c r="A1567" i="2" s="1"/>
  <c r="A1568" i="2" s="1"/>
  <c r="A1569" i="2" s="1"/>
  <c r="A1570" i="2" s="1"/>
  <c r="A1571" i="2" s="1"/>
  <c r="A1572" i="2" s="1"/>
  <c r="A1573" i="2" s="1"/>
  <c r="A1574" i="2" s="1"/>
  <c r="A1575" i="2" s="1"/>
  <c r="A1576" i="2" s="1"/>
  <c r="A1577" i="2" s="1"/>
  <c r="A1578" i="2" s="1"/>
  <c r="A1579" i="2" s="1"/>
  <c r="A1580" i="2" s="1"/>
  <c r="A1581" i="2" s="1"/>
  <c r="A1582" i="2" s="1"/>
  <c r="A1583" i="2" s="1"/>
  <c r="A1584" i="2" s="1"/>
  <c r="A1585" i="2" s="1"/>
  <c r="A1586" i="2" s="1"/>
  <c r="A1587" i="2" s="1"/>
  <c r="A1588" i="2" s="1"/>
  <c r="A1589" i="2" s="1"/>
  <c r="A1590" i="2" s="1"/>
  <c r="A1591" i="2" s="1"/>
  <c r="A1592" i="2" s="1"/>
  <c r="A1593" i="2" s="1"/>
  <c r="A1594" i="2" s="1"/>
  <c r="A1595" i="2" s="1"/>
  <c r="A1596" i="2" s="1"/>
  <c r="A1597" i="2" s="1"/>
  <c r="A1598" i="2" s="1"/>
  <c r="A1599" i="2" s="1"/>
  <c r="A1600" i="2" s="1"/>
  <c r="A1601" i="2" s="1"/>
  <c r="A1602" i="2" s="1"/>
  <c r="A1603" i="2" s="1"/>
  <c r="A1604" i="2" s="1"/>
  <c r="A1605" i="2" s="1"/>
  <c r="A1606" i="2" s="1"/>
  <c r="A1607" i="2" s="1"/>
  <c r="A1608" i="2" s="1"/>
  <c r="A1609" i="2" s="1"/>
  <c r="A1610" i="2" s="1"/>
  <c r="A1611" i="2" s="1"/>
  <c r="A1612" i="2" s="1"/>
  <c r="A1613" i="2" s="1"/>
  <c r="A1614" i="2" s="1"/>
  <c r="A1615" i="2" s="1"/>
  <c r="A1616" i="2" s="1"/>
  <c r="A1617" i="2" s="1"/>
  <c r="A1618" i="2" s="1"/>
  <c r="A1619" i="2" s="1"/>
  <c r="A1620" i="2" s="1"/>
  <c r="A1621" i="2" s="1"/>
  <c r="A1622" i="2" s="1"/>
  <c r="A1623" i="2" s="1"/>
  <c r="A1624" i="2" s="1"/>
  <c r="A1625" i="2" s="1"/>
  <c r="A1626" i="2" s="1"/>
  <c r="A1627" i="2" s="1"/>
  <c r="A1628" i="2" s="1"/>
  <c r="A1629" i="2" s="1"/>
  <c r="A1630" i="2" s="1"/>
  <c r="A1631" i="2" s="1"/>
  <c r="A1632" i="2" s="1"/>
  <c r="A1633" i="2" s="1"/>
  <c r="A1634" i="2" s="1"/>
  <c r="A1635" i="2" s="1"/>
  <c r="A1636" i="2" s="1"/>
  <c r="A1637" i="2" s="1"/>
  <c r="A1638" i="2" s="1"/>
  <c r="A1639" i="2" s="1"/>
  <c r="A1640" i="2" s="1"/>
  <c r="A1641" i="2" s="1"/>
  <c r="A1642" i="2" s="1"/>
  <c r="A1643" i="2" s="1"/>
  <c r="A1644" i="2" s="1"/>
  <c r="A1645" i="2" s="1"/>
  <c r="A1646" i="2" s="1"/>
  <c r="A1647" i="2" s="1"/>
  <c r="A1648" i="2" s="1"/>
  <c r="A1649" i="2" s="1"/>
  <c r="A1650" i="2" s="1"/>
  <c r="A1651" i="2" s="1"/>
  <c r="A1652" i="2" s="1"/>
  <c r="A1653" i="2" s="1"/>
  <c r="A1654" i="2" s="1"/>
  <c r="A1655" i="2" s="1"/>
  <c r="A1656" i="2" s="1"/>
  <c r="A1657" i="2" s="1"/>
  <c r="A1658" i="2" s="1"/>
  <c r="A1659" i="2" s="1"/>
  <c r="A1660" i="2" s="1"/>
  <c r="A1661" i="2" s="1"/>
  <c r="A1662" i="2" s="1"/>
  <c r="A1663" i="2" s="1"/>
  <c r="A1664" i="2" s="1"/>
  <c r="A1665" i="2" s="1"/>
  <c r="A1666" i="2" s="1"/>
  <c r="A1667" i="2" s="1"/>
  <c r="A1668" i="2" s="1"/>
  <c r="A1669" i="2" s="1"/>
  <c r="A1670" i="2" s="1"/>
  <c r="A1671" i="2" s="1"/>
  <c r="A1672" i="2" s="1"/>
  <c r="A1673" i="2" s="1"/>
  <c r="A1674" i="2" s="1"/>
  <c r="A1675" i="2" s="1"/>
  <c r="A1676" i="2" s="1"/>
  <c r="A1677" i="2" s="1"/>
  <c r="A1678" i="2" s="1"/>
  <c r="A1679" i="2" s="1"/>
  <c r="A1680" i="2" s="1"/>
  <c r="A1681" i="2" s="1"/>
  <c r="A1682" i="2" s="1"/>
  <c r="A1683" i="2" s="1"/>
  <c r="A1684" i="2" s="1"/>
  <c r="A1685" i="2" s="1"/>
  <c r="A1686" i="2" s="1"/>
  <c r="A1687" i="2" s="1"/>
  <c r="A1688" i="2" s="1"/>
  <c r="A1689" i="2" s="1"/>
  <c r="A1690" i="2" s="1"/>
  <c r="A1691" i="2" s="1"/>
  <c r="A1692" i="2" s="1"/>
  <c r="A1693" i="2" s="1"/>
  <c r="A1694" i="2" s="1"/>
  <c r="A1695" i="2" s="1"/>
  <c r="A1696" i="2" s="1"/>
  <c r="A1697" i="2" s="1"/>
  <c r="A1698" i="2" s="1"/>
  <c r="A1699" i="2" s="1"/>
  <c r="A1700" i="2" s="1"/>
  <c r="A1701" i="2" s="1"/>
  <c r="A1702" i="2" s="1"/>
  <c r="A1703" i="2" s="1"/>
  <c r="A1704" i="2" s="1"/>
  <c r="A1705" i="2" s="1"/>
  <c r="A1706" i="2" s="1"/>
  <c r="A1707" i="2" s="1"/>
  <c r="A1708" i="2" s="1"/>
  <c r="A1709" i="2" s="1"/>
  <c r="A1710" i="2" s="1"/>
  <c r="A1711" i="2" s="1"/>
  <c r="A1712" i="2" s="1"/>
  <c r="A1713" i="2" s="1"/>
  <c r="A1714" i="2" s="1"/>
  <c r="A1715" i="2" s="1"/>
  <c r="A1716" i="2" s="1"/>
  <c r="A1717" i="2" s="1"/>
  <c r="A1718" i="2" s="1"/>
  <c r="A1719" i="2" s="1"/>
  <c r="A1720" i="2" s="1"/>
  <c r="A1721" i="2" s="1"/>
  <c r="A1722" i="2" s="1"/>
  <c r="A1723" i="2" s="1"/>
  <c r="A1724" i="2" s="1"/>
  <c r="A1725" i="2" s="1"/>
  <c r="A1726" i="2" s="1"/>
  <c r="A1727" i="2" s="1"/>
  <c r="A1728" i="2" s="1"/>
  <c r="A1729" i="2" s="1"/>
  <c r="A1730" i="2" s="1"/>
  <c r="A1731" i="2" s="1"/>
  <c r="A1732" i="2" s="1"/>
  <c r="A1733" i="2" s="1"/>
  <c r="A1734" i="2" s="1"/>
  <c r="A1735" i="2" s="1"/>
  <c r="A1736" i="2" s="1"/>
  <c r="A1737" i="2" s="1"/>
  <c r="A1738" i="2" s="1"/>
  <c r="A1739" i="2" s="1"/>
  <c r="A1740" i="2" s="1"/>
  <c r="A1741" i="2" s="1"/>
  <c r="A1742" i="2" s="1"/>
  <c r="A1743" i="2" s="1"/>
  <c r="A1744" i="2" s="1"/>
  <c r="A1745" i="2" s="1"/>
  <c r="A1746" i="2" s="1"/>
  <c r="A1747" i="2" s="1"/>
  <c r="A1748" i="2" s="1"/>
  <c r="A1749" i="2" s="1"/>
  <c r="A1750" i="2" s="1"/>
  <c r="A1751" i="2" s="1"/>
  <c r="A1752" i="2" s="1"/>
  <c r="A1753" i="2" s="1"/>
  <c r="A1754" i="2" s="1"/>
  <c r="A1755" i="2" s="1"/>
  <c r="A1756" i="2" s="1"/>
  <c r="A1757" i="2" s="1"/>
  <c r="A1758" i="2" s="1"/>
  <c r="A1759" i="2" s="1"/>
  <c r="A1760" i="2" s="1"/>
  <c r="A1761" i="2" s="1"/>
  <c r="A1762" i="2" s="1"/>
  <c r="A1763" i="2" s="1"/>
  <c r="A1764" i="2" s="1"/>
  <c r="A1765" i="2" s="1"/>
  <c r="A1766" i="2" s="1"/>
  <c r="A1767" i="2" s="1"/>
  <c r="A1768" i="2" s="1"/>
  <c r="A1769" i="2" s="1"/>
  <c r="A1770" i="2" s="1"/>
  <c r="A1771" i="2" s="1"/>
  <c r="A1772" i="2" s="1"/>
  <c r="A1773" i="2" s="1"/>
  <c r="A1774" i="2" s="1"/>
  <c r="A1775" i="2" s="1"/>
  <c r="A1776" i="2" s="1"/>
  <c r="A1777" i="2" s="1"/>
  <c r="A1778" i="2" s="1"/>
  <c r="A1779" i="2" s="1"/>
  <c r="A1780" i="2" s="1"/>
  <c r="A1781" i="2" s="1"/>
  <c r="A1782" i="2" s="1"/>
  <c r="A1783" i="2" s="1"/>
  <c r="A1784" i="2" s="1"/>
  <c r="A1785" i="2" s="1"/>
  <c r="A1786" i="2" s="1"/>
  <c r="A1787" i="2" s="1"/>
  <c r="A1788" i="2" s="1"/>
  <c r="A1789" i="2" s="1"/>
  <c r="A1790" i="2" s="1"/>
  <c r="A1791" i="2" s="1"/>
  <c r="A1792" i="2" s="1"/>
  <c r="A1793" i="2" s="1"/>
  <c r="A1794" i="2" s="1"/>
  <c r="A1795" i="2" s="1"/>
  <c r="A1796" i="2" s="1"/>
  <c r="A1797" i="2" s="1"/>
  <c r="A1798" i="2" s="1"/>
  <c r="A1799" i="2" s="1"/>
  <c r="A1800" i="2" s="1"/>
  <c r="A1801" i="2" s="1"/>
  <c r="A1802" i="2" s="1"/>
  <c r="A1803" i="2" s="1"/>
  <c r="A1804" i="2" s="1"/>
  <c r="A1805" i="2" s="1"/>
  <c r="A1806" i="2" s="1"/>
  <c r="A1807" i="2" s="1"/>
  <c r="A1808" i="2" s="1"/>
  <c r="A1809" i="2" s="1"/>
  <c r="A1810" i="2" s="1"/>
  <c r="A1811" i="2" s="1"/>
  <c r="A1812" i="2" s="1"/>
  <c r="A1813" i="2" s="1"/>
  <c r="A1814" i="2" s="1"/>
  <c r="A1815" i="2" s="1"/>
  <c r="A1816" i="2" s="1"/>
  <c r="A1817" i="2" s="1"/>
  <c r="A1818" i="2" s="1"/>
  <c r="A1819" i="2" s="1"/>
  <c r="A1820" i="2" s="1"/>
  <c r="A1821" i="2" s="1"/>
  <c r="A1822" i="2" s="1"/>
  <c r="A1823" i="2" s="1"/>
  <c r="A1824" i="2" s="1"/>
  <c r="A1825" i="2" s="1"/>
  <c r="A1826" i="2" s="1"/>
  <c r="A1827" i="2" s="1"/>
  <c r="A1828" i="2" s="1"/>
  <c r="A1829" i="2" s="1"/>
  <c r="A1830" i="2" s="1"/>
  <c r="A1831" i="2" s="1"/>
  <c r="A1832" i="2" s="1"/>
  <c r="A1833" i="2" s="1"/>
  <c r="A1834" i="2" s="1"/>
  <c r="A1835" i="2" s="1"/>
  <c r="A1836" i="2" s="1"/>
  <c r="A1837" i="2" s="1"/>
  <c r="A1838" i="2" s="1"/>
  <c r="A1839" i="2" s="1"/>
  <c r="A1840" i="2" s="1"/>
  <c r="A1841" i="2" s="1"/>
  <c r="A1842" i="2" s="1"/>
  <c r="A1843" i="2" s="1"/>
  <c r="A1844" i="2" s="1"/>
  <c r="A1845" i="2" s="1"/>
  <c r="A1846" i="2" s="1"/>
  <c r="A1847" i="2" s="1"/>
  <c r="A1848" i="2" s="1"/>
  <c r="A1849" i="2" s="1"/>
  <c r="A1850" i="2" s="1"/>
  <c r="A1851" i="2" s="1"/>
  <c r="A1852" i="2" s="1"/>
  <c r="A1853" i="2" s="1"/>
  <c r="A1854" i="2" s="1"/>
  <c r="A1855" i="2" s="1"/>
  <c r="A1856" i="2" s="1"/>
  <c r="A1857" i="2" s="1"/>
  <c r="A1858" i="2" s="1"/>
  <c r="A1859" i="2" s="1"/>
  <c r="A1860" i="2" s="1"/>
  <c r="A1861" i="2" s="1"/>
  <c r="A1862" i="2" s="1"/>
  <c r="A1863" i="2" s="1"/>
  <c r="A1864" i="2" s="1"/>
  <c r="A1865" i="2" s="1"/>
  <c r="A1866" i="2" s="1"/>
  <c r="A1867" i="2" s="1"/>
  <c r="A1868" i="2" s="1"/>
  <c r="A1869" i="2" s="1"/>
  <c r="A1870" i="2" s="1"/>
  <c r="A1871" i="2" s="1"/>
  <c r="A1872" i="2" s="1"/>
  <c r="A1873" i="2" s="1"/>
  <c r="A1874" i="2" s="1"/>
  <c r="A1875" i="2" s="1"/>
  <c r="A1876" i="2" s="1"/>
  <c r="A1877" i="2" s="1"/>
  <c r="A1878" i="2" s="1"/>
  <c r="A1879" i="2" s="1"/>
  <c r="A1880" i="2" s="1"/>
  <c r="A1881" i="2" s="1"/>
  <c r="A1882" i="2" s="1"/>
  <c r="A1883" i="2" s="1"/>
  <c r="A1884" i="2" s="1"/>
  <c r="A1885" i="2" s="1"/>
  <c r="A1886" i="2" s="1"/>
  <c r="A1887" i="2" s="1"/>
  <c r="A1888" i="2" s="1"/>
  <c r="A1889" i="2" s="1"/>
  <c r="A1890" i="2" s="1"/>
  <c r="A1891" i="2" s="1"/>
  <c r="A1892" i="2" s="1"/>
  <c r="A1893" i="2" s="1"/>
  <c r="A1894" i="2" s="1"/>
  <c r="A1895" i="2" s="1"/>
  <c r="A1896" i="2" s="1"/>
  <c r="A1897" i="2" s="1"/>
  <c r="A1898" i="2" s="1"/>
  <c r="A1899" i="2" s="1"/>
  <c r="A1900" i="2" s="1"/>
  <c r="A1901" i="2" s="1"/>
  <c r="A1902" i="2" s="1"/>
  <c r="A1903" i="2" s="1"/>
  <c r="A1904" i="2" s="1"/>
  <c r="A1905" i="2" s="1"/>
  <c r="A1906" i="2" s="1"/>
  <c r="A1907" i="2" s="1"/>
  <c r="A1908" i="2" s="1"/>
  <c r="A1909" i="2" s="1"/>
  <c r="A1910" i="2" s="1"/>
  <c r="A1911" i="2" s="1"/>
  <c r="A1912" i="2" s="1"/>
  <c r="A1913" i="2" s="1"/>
  <c r="A1914" i="2" s="1"/>
  <c r="A1915" i="2" s="1"/>
  <c r="A1916" i="2" s="1"/>
  <c r="A1917" i="2" s="1"/>
  <c r="A1918" i="2" s="1"/>
  <c r="A1919" i="2" s="1"/>
  <c r="A1920" i="2" s="1"/>
  <c r="A1921" i="2" s="1"/>
  <c r="A1922" i="2" s="1"/>
  <c r="A1923" i="2" s="1"/>
  <c r="A1924" i="2" s="1"/>
  <c r="A1925" i="2" s="1"/>
  <c r="A1926" i="2" s="1"/>
  <c r="A1927" i="2" s="1"/>
  <c r="A1928" i="2" s="1"/>
  <c r="A1929" i="2" s="1"/>
  <c r="A1930" i="2" s="1"/>
  <c r="A1931" i="2" s="1"/>
  <c r="A1932" i="2" s="1"/>
  <c r="A1933" i="2" s="1"/>
  <c r="A1934" i="2" s="1"/>
  <c r="A1935" i="2" s="1"/>
  <c r="A1936" i="2" s="1"/>
  <c r="A1937" i="2" s="1"/>
  <c r="A1938" i="2" s="1"/>
  <c r="A1939" i="2" s="1"/>
  <c r="A1940" i="2" s="1"/>
  <c r="A1941" i="2" s="1"/>
  <c r="A1942" i="2" s="1"/>
  <c r="A1943" i="2" s="1"/>
  <c r="A1944" i="2" s="1"/>
  <c r="A1945" i="2" s="1"/>
  <c r="A1946" i="2" s="1"/>
  <c r="A1947" i="2" s="1"/>
  <c r="A1948" i="2" s="1"/>
  <c r="A1949" i="2" s="1"/>
  <c r="A1950" i="2" s="1"/>
  <c r="A1951" i="2" s="1"/>
  <c r="A1952" i="2" s="1"/>
  <c r="A1953" i="2" s="1"/>
  <c r="A1954" i="2" s="1"/>
  <c r="A1955" i="2" s="1"/>
  <c r="A1956" i="2" s="1"/>
  <c r="A1957" i="2" s="1"/>
  <c r="A1958" i="2" s="1"/>
  <c r="A1959" i="2" s="1"/>
  <c r="A1960" i="2" s="1"/>
  <c r="A1961" i="2" s="1"/>
  <c r="A1962" i="2" s="1"/>
  <c r="A1963" i="2" s="1"/>
  <c r="A1964" i="2" s="1"/>
  <c r="A1965" i="2" s="1"/>
  <c r="A1966" i="2" s="1"/>
  <c r="A1967" i="2" s="1"/>
  <c r="A1968" i="2" s="1"/>
  <c r="A1969" i="2" s="1"/>
  <c r="A1970" i="2" s="1"/>
  <c r="A1971" i="2" s="1"/>
  <c r="A1972" i="2" s="1"/>
  <c r="A1973" i="2" s="1"/>
  <c r="A1974" i="2" s="1"/>
  <c r="A1975" i="2" s="1"/>
  <c r="A1976" i="2" s="1"/>
  <c r="A1977" i="2" s="1"/>
  <c r="A1978" i="2" s="1"/>
  <c r="A1979" i="2" s="1"/>
  <c r="A1980" i="2" s="1"/>
  <c r="A1981" i="2" s="1"/>
  <c r="A1982" i="2" s="1"/>
  <c r="A1983" i="2" s="1"/>
  <c r="A1984" i="2" s="1"/>
  <c r="A1985" i="2" s="1"/>
  <c r="A1986" i="2" s="1"/>
  <c r="A1987" i="2" s="1"/>
  <c r="A1988" i="2" s="1"/>
  <c r="A1989" i="2" s="1"/>
  <c r="A1990" i="2" s="1"/>
  <c r="A1991" i="2" s="1"/>
  <c r="A1992" i="2" s="1"/>
  <c r="A1993" i="2" s="1"/>
  <c r="A1994" i="2" s="1"/>
  <c r="A1995" i="2" s="1"/>
  <c r="A1996" i="2" s="1"/>
  <c r="A1997" i="2" s="1"/>
  <c r="A1998" i="2" s="1"/>
  <c r="A1999" i="2" s="1"/>
  <c r="A2000" i="2" s="1"/>
  <c r="A2001" i="2" s="1"/>
  <c r="A2002" i="2" s="1"/>
  <c r="A2003" i="2" s="1"/>
  <c r="A2004" i="2" s="1"/>
  <c r="A2005" i="2" s="1"/>
  <c r="A2006" i="2" s="1"/>
  <c r="A2007" i="2" s="1"/>
  <c r="A2008" i="2" s="1"/>
  <c r="A2009" i="2" s="1"/>
  <c r="A2010" i="2" s="1"/>
  <c r="A2011" i="2" s="1"/>
  <c r="A2012" i="2" s="1"/>
  <c r="A2013" i="2" s="1"/>
  <c r="A2014" i="2" s="1"/>
  <c r="A2015" i="2" s="1"/>
  <c r="A2016" i="2" s="1"/>
  <c r="A2017" i="2" s="1"/>
  <c r="A2018" i="2" s="1"/>
  <c r="A2019" i="2" s="1"/>
  <c r="A2020" i="2" s="1"/>
  <c r="A2021" i="2" s="1"/>
  <c r="A2022" i="2" s="1"/>
  <c r="A2023" i="2" s="1"/>
  <c r="A2024" i="2" s="1"/>
  <c r="A2025" i="2" s="1"/>
  <c r="A2026" i="2" s="1"/>
  <c r="A2027" i="2" s="1"/>
  <c r="A2028" i="2" s="1"/>
  <c r="A2029" i="2" s="1"/>
  <c r="A2030" i="2" s="1"/>
  <c r="A2031" i="2" s="1"/>
  <c r="A2032" i="2" s="1"/>
  <c r="A2033" i="2" s="1"/>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A2060" i="2" s="1"/>
  <c r="A2061" i="2" s="1"/>
  <c r="A2062" i="2" s="1"/>
  <c r="A2063" i="2" s="1"/>
  <c r="A2064" i="2" s="1"/>
  <c r="A2065" i="2" s="1"/>
  <c r="A2066" i="2" s="1"/>
  <c r="A2067" i="2" s="1"/>
  <c r="A2068" i="2" s="1"/>
  <c r="A2069" i="2" s="1"/>
  <c r="A2070" i="2" s="1"/>
  <c r="A2071" i="2" s="1"/>
  <c r="A2072" i="2" s="1"/>
  <c r="A2073" i="2" s="1"/>
  <c r="A2074" i="2" s="1"/>
  <c r="A2075" i="2" s="1"/>
  <c r="A2076" i="2" s="1"/>
  <c r="A2077" i="2" s="1"/>
  <c r="A2078" i="2" s="1"/>
  <c r="A2079" i="2" s="1"/>
  <c r="A2080" i="2" s="1"/>
  <c r="A2081" i="2" s="1"/>
  <c r="A2082" i="2" s="1"/>
  <c r="A2083" i="2" s="1"/>
  <c r="A2084" i="2" s="1"/>
  <c r="A2085" i="2" s="1"/>
  <c r="A2086" i="2" s="1"/>
  <c r="A2087" i="2" s="1"/>
  <c r="A2088" i="2" s="1"/>
  <c r="A2089" i="2" s="1"/>
  <c r="A2090" i="2" s="1"/>
  <c r="A2091" i="2" s="1"/>
  <c r="A2092" i="2" s="1"/>
  <c r="A2093" i="2" s="1"/>
  <c r="A2094" i="2" s="1"/>
  <c r="A2095" i="2" s="1"/>
  <c r="A2096" i="2" s="1"/>
  <c r="A2097" i="2" s="1"/>
  <c r="A2098" i="2" s="1"/>
  <c r="A2099" i="2" s="1"/>
  <c r="A2100" i="2" s="1"/>
  <c r="A2101" i="2" s="1"/>
  <c r="A2102" i="2" s="1"/>
  <c r="A2103" i="2" s="1"/>
  <c r="A2104" i="2" s="1"/>
  <c r="A2105" i="2" s="1"/>
  <c r="A2106" i="2" s="1"/>
  <c r="A2107" i="2" s="1"/>
  <c r="A2108" i="2" s="1"/>
  <c r="A2109" i="2" s="1"/>
  <c r="A2110" i="2" s="1"/>
  <c r="A2111" i="2" s="1"/>
  <c r="A2112" i="2" s="1"/>
  <c r="A2113" i="2" s="1"/>
  <c r="A2114" i="2" s="1"/>
  <c r="A2115" i="2" s="1"/>
  <c r="A2116" i="2" s="1"/>
  <c r="A2117" i="2" s="1"/>
  <c r="A2118" i="2" s="1"/>
  <c r="A2119" i="2" s="1"/>
  <c r="A2120" i="2" s="1"/>
  <c r="A2121" i="2" s="1"/>
  <c r="A2122" i="2" s="1"/>
  <c r="A2123" i="2" s="1"/>
  <c r="A2124" i="2" s="1"/>
  <c r="A2125" i="2" s="1"/>
  <c r="A2126" i="2" s="1"/>
  <c r="A2127" i="2" s="1"/>
  <c r="A2128" i="2" s="1"/>
  <c r="A2129" i="2" s="1"/>
  <c r="A2130" i="2" s="1"/>
  <c r="A2131" i="2" s="1"/>
  <c r="A2132" i="2" s="1"/>
  <c r="A2133" i="2" s="1"/>
  <c r="A2134" i="2" s="1"/>
  <c r="A2135" i="2" s="1"/>
  <c r="A2136" i="2" s="1"/>
  <c r="A2137" i="2" s="1"/>
  <c r="A2138" i="2" s="1"/>
  <c r="A2139" i="2" s="1"/>
  <c r="A2140" i="2" s="1"/>
  <c r="A2141" i="2" s="1"/>
  <c r="A2142" i="2" s="1"/>
  <c r="A2143" i="2" s="1"/>
  <c r="A2144" i="2" s="1"/>
  <c r="A2145" i="2" s="1"/>
  <c r="A2146" i="2" s="1"/>
  <c r="A2147" i="2" s="1"/>
  <c r="A2148" i="2" s="1"/>
  <c r="A2149" i="2" s="1"/>
  <c r="A2150" i="2" s="1"/>
  <c r="A2151" i="2" s="1"/>
  <c r="A2152" i="2" s="1"/>
  <c r="A2153" i="2" s="1"/>
  <c r="A2154" i="2" s="1"/>
  <c r="A2155" i="2" s="1"/>
  <c r="A2156" i="2" s="1"/>
  <c r="A2157" i="2" s="1"/>
  <c r="A2158" i="2" s="1"/>
  <c r="A2159" i="2" s="1"/>
  <c r="A2160" i="2" s="1"/>
  <c r="A2161" i="2" s="1"/>
  <c r="A2162" i="2" s="1"/>
  <c r="A2163" i="2" s="1"/>
  <c r="A2164" i="2" s="1"/>
  <c r="A2165" i="2" s="1"/>
  <c r="A2166" i="2" s="1"/>
  <c r="A2167" i="2" s="1"/>
  <c r="A2168" i="2" s="1"/>
  <c r="A2169" i="2" s="1"/>
  <c r="A2170" i="2" s="1"/>
  <c r="A2171" i="2" s="1"/>
  <c r="A2172" i="2" s="1"/>
  <c r="A2173" i="2" s="1"/>
  <c r="A2174" i="2" s="1"/>
  <c r="A2175" i="2" s="1"/>
  <c r="A2176" i="2" s="1"/>
  <c r="A2177" i="2" s="1"/>
  <c r="A2178" i="2" s="1"/>
  <c r="A2179" i="2" s="1"/>
  <c r="A2180" i="2" s="1"/>
  <c r="A2181" i="2" s="1"/>
  <c r="A2182" i="2" s="1"/>
  <c r="A2183" i="2" s="1"/>
  <c r="A2184" i="2" s="1"/>
  <c r="A2185" i="2" s="1"/>
  <c r="A2186" i="2" s="1"/>
  <c r="A2187" i="2" s="1"/>
  <c r="A2188" i="2" s="1"/>
  <c r="A2189" i="2" s="1"/>
  <c r="A2190" i="2" s="1"/>
  <c r="A2191" i="2" s="1"/>
  <c r="A2192" i="2" s="1"/>
  <c r="A2193" i="2" s="1"/>
  <c r="A2194" i="2" s="1"/>
  <c r="A2195" i="2" s="1"/>
  <c r="A2196" i="2" s="1"/>
  <c r="A2197" i="2" s="1"/>
  <c r="A2198" i="2" s="1"/>
  <c r="A2199" i="2" s="1"/>
  <c r="A2200" i="2" s="1"/>
  <c r="A2201" i="2" s="1"/>
  <c r="A2202" i="2" s="1"/>
  <c r="A2203" i="2" s="1"/>
  <c r="A2204" i="2" s="1"/>
  <c r="A2205" i="2" s="1"/>
  <c r="A2206" i="2" s="1"/>
  <c r="A2207" i="2" s="1"/>
  <c r="A2208" i="2" s="1"/>
  <c r="A2209" i="2" s="1"/>
  <c r="A2210" i="2" s="1"/>
  <c r="A2211" i="2" s="1"/>
  <c r="A2212" i="2" s="1"/>
  <c r="A2213" i="2" s="1"/>
  <c r="A2214" i="2" s="1"/>
  <c r="A2215" i="2" s="1"/>
  <c r="A2216" i="2" s="1"/>
  <c r="A2217" i="2" s="1"/>
  <c r="A2218" i="2" s="1"/>
  <c r="A2219" i="2" s="1"/>
  <c r="A2220" i="2" s="1"/>
  <c r="A2221" i="2" s="1"/>
  <c r="A2222" i="2" s="1"/>
  <c r="A2223" i="2" s="1"/>
  <c r="A2224" i="2" s="1"/>
  <c r="A2225" i="2" s="1"/>
  <c r="A2226" i="2" s="1"/>
  <c r="A2227" i="2" s="1"/>
  <c r="A2228" i="2" s="1"/>
  <c r="A2229" i="2" s="1"/>
  <c r="A2230" i="2" s="1"/>
  <c r="A2231" i="2" s="1"/>
  <c r="A2232" i="2" s="1"/>
  <c r="A2233" i="2" s="1"/>
  <c r="A2234" i="2" s="1"/>
  <c r="A2235" i="2" s="1"/>
  <c r="A2236" i="2" s="1"/>
  <c r="A2237" i="2" s="1"/>
  <c r="A2238" i="2" s="1"/>
  <c r="A2239" i="2" s="1"/>
  <c r="A2240" i="2" s="1"/>
  <c r="A2241" i="2" s="1"/>
  <c r="A2242" i="2" s="1"/>
  <c r="A2243" i="2" s="1"/>
  <c r="A2244" i="2" s="1"/>
  <c r="A2245" i="2" s="1"/>
  <c r="A2246" i="2" s="1"/>
  <c r="A2247" i="2" s="1"/>
  <c r="A2248" i="2" s="1"/>
  <c r="A2249" i="2" s="1"/>
  <c r="A2250" i="2" s="1"/>
  <c r="A2251" i="2" s="1"/>
  <c r="A2252" i="2" s="1"/>
  <c r="A2253" i="2" s="1"/>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2277" i="2" s="1"/>
  <c r="A2278" i="2" s="1"/>
  <c r="A2279" i="2" s="1"/>
  <c r="A2280" i="2" s="1"/>
  <c r="A2281" i="2" s="1"/>
  <c r="A2282" i="2" s="1"/>
  <c r="A2283" i="2" s="1"/>
  <c r="A2284" i="2" s="1"/>
  <c r="A2285" i="2" s="1"/>
  <c r="A2286" i="2" s="1"/>
  <c r="A2287" i="2" s="1"/>
  <c r="A2288" i="2" s="1"/>
  <c r="A2289" i="2" s="1"/>
  <c r="A2290" i="2" s="1"/>
  <c r="A2291" i="2" s="1"/>
  <c r="A2292" i="2" s="1"/>
  <c r="A2293" i="2" s="1"/>
  <c r="A2294" i="2" s="1"/>
  <c r="A2295" i="2" s="1"/>
  <c r="A2296" i="2" s="1"/>
  <c r="A2297" i="2" s="1"/>
  <c r="A2298" i="2" s="1"/>
  <c r="A2299" i="2" s="1"/>
  <c r="A2300" i="2" s="1"/>
  <c r="A2301" i="2" s="1"/>
  <c r="A2302" i="2" s="1"/>
  <c r="A2303" i="2" s="1"/>
  <c r="A2304" i="2" s="1"/>
  <c r="A2305" i="2" s="1"/>
  <c r="A2306" i="2" s="1"/>
  <c r="A2307" i="2" s="1"/>
  <c r="A2308" i="2" s="1"/>
  <c r="A2309" i="2" s="1"/>
  <c r="A2310" i="2" s="1"/>
  <c r="A2311" i="2" s="1"/>
  <c r="A2312" i="2" s="1"/>
  <c r="A2313" i="2" s="1"/>
  <c r="A2314" i="2" s="1"/>
  <c r="A2315" i="2" s="1"/>
  <c r="A2316" i="2" s="1"/>
  <c r="A2317" i="2" s="1"/>
  <c r="A2318" i="2" s="1"/>
  <c r="A2319" i="2" s="1"/>
  <c r="A2320" i="2" s="1"/>
  <c r="A2321" i="2" s="1"/>
  <c r="A2322" i="2" s="1"/>
  <c r="A2323" i="2" s="1"/>
  <c r="A2324" i="2" s="1"/>
  <c r="A2325" i="2" s="1"/>
  <c r="A2326" i="2" s="1"/>
  <c r="A2327" i="2" s="1"/>
  <c r="A2328" i="2" s="1"/>
  <c r="A2329" i="2" s="1"/>
  <c r="A2330" i="2" s="1"/>
  <c r="A2331" i="2" s="1"/>
  <c r="A2332" i="2" s="1"/>
  <c r="A2333" i="2" s="1"/>
  <c r="A2334" i="2" s="1"/>
  <c r="A2335" i="2" s="1"/>
  <c r="A2336" i="2" s="1"/>
  <c r="A2337" i="2" s="1"/>
  <c r="A2338" i="2" s="1"/>
  <c r="A2339" i="2" s="1"/>
  <c r="A2340" i="2" s="1"/>
  <c r="A2341" i="2" s="1"/>
  <c r="A2342" i="2" s="1"/>
  <c r="A2343" i="2" s="1"/>
  <c r="A2344" i="2" s="1"/>
  <c r="A2345" i="2" s="1"/>
  <c r="A2346" i="2" s="1"/>
  <c r="A2347" i="2" s="1"/>
  <c r="A2348" i="2" s="1"/>
  <c r="A2349" i="2" s="1"/>
  <c r="A2350" i="2" s="1"/>
  <c r="A2351" i="2" s="1"/>
  <c r="A2352" i="2" s="1"/>
  <c r="A2353" i="2" s="1"/>
  <c r="A2354" i="2" s="1"/>
  <c r="A2355" i="2" s="1"/>
  <c r="A2356" i="2" s="1"/>
  <c r="A2357" i="2" s="1"/>
  <c r="A2358" i="2" s="1"/>
  <c r="A2359" i="2" s="1"/>
  <c r="A2360" i="2" s="1"/>
  <c r="A2361" i="2" s="1"/>
  <c r="A2362" i="2" s="1"/>
  <c r="A2363" i="2" s="1"/>
  <c r="A2364" i="2" s="1"/>
  <c r="A2365" i="2" s="1"/>
  <c r="A2366" i="2" s="1"/>
  <c r="A2367" i="2" s="1"/>
  <c r="A2368" i="2" s="1"/>
  <c r="A2369" i="2" s="1"/>
  <c r="A2370" i="2" s="1"/>
  <c r="A2371" i="2" s="1"/>
  <c r="A2372" i="2" s="1"/>
  <c r="A2373" i="2" s="1"/>
  <c r="A2374" i="2" s="1"/>
  <c r="A2375" i="2" s="1"/>
  <c r="A2376" i="2" s="1"/>
  <c r="A2377" i="2" s="1"/>
  <c r="A2378" i="2" s="1"/>
  <c r="A2379" i="2" s="1"/>
  <c r="A2380" i="2" s="1"/>
  <c r="A2381" i="2" s="1"/>
  <c r="A2382" i="2" s="1"/>
  <c r="A2383" i="2" s="1"/>
  <c r="A2384" i="2" s="1"/>
  <c r="A2385" i="2" s="1"/>
  <c r="A2386" i="2" s="1"/>
  <c r="A2387" i="2" s="1"/>
  <c r="A2388" i="2" s="1"/>
  <c r="A2389" i="2" s="1"/>
  <c r="A2390" i="2" s="1"/>
  <c r="A2391" i="2" s="1"/>
  <c r="A2392" i="2" s="1"/>
  <c r="A2393" i="2" s="1"/>
  <c r="A2394" i="2" s="1"/>
  <c r="A2395" i="2" s="1"/>
  <c r="A2396" i="2" s="1"/>
  <c r="A2397" i="2" s="1"/>
  <c r="A2398" i="2" s="1"/>
  <c r="A2399" i="2" s="1"/>
  <c r="A2400" i="2" s="1"/>
  <c r="A2401" i="2" s="1"/>
  <c r="A2402" i="2" s="1"/>
  <c r="A2403" i="2" s="1"/>
  <c r="A2404" i="2" s="1"/>
  <c r="A2405" i="2" s="1"/>
  <c r="A2406" i="2" s="1"/>
  <c r="A2407" i="2" s="1"/>
  <c r="A2408" i="2" s="1"/>
  <c r="A2409" i="2" s="1"/>
  <c r="A2410" i="2" s="1"/>
  <c r="A2411" i="2" s="1"/>
  <c r="A2412" i="2" s="1"/>
  <c r="A2413" i="2" s="1"/>
  <c r="A2414" i="2" s="1"/>
  <c r="A2415" i="2" s="1"/>
  <c r="A2416" i="2" s="1"/>
  <c r="A2417" i="2" s="1"/>
  <c r="A2418" i="2" s="1"/>
  <c r="A2419" i="2" s="1"/>
  <c r="A2420" i="2" s="1"/>
  <c r="A2421" i="2" s="1"/>
  <c r="A2422" i="2" s="1"/>
  <c r="A2423" i="2" s="1"/>
  <c r="A2424" i="2" s="1"/>
  <c r="A2425" i="2" s="1"/>
  <c r="A2426" i="2" s="1"/>
  <c r="A2427" i="2" s="1"/>
  <c r="A2428" i="2" s="1"/>
  <c r="A2429" i="2" s="1"/>
  <c r="A2430" i="2" s="1"/>
  <c r="A2431" i="2" s="1"/>
  <c r="A2432" i="2" s="1"/>
  <c r="A2433" i="2" s="1"/>
  <c r="A2434" i="2" s="1"/>
  <c r="A2435" i="2" s="1"/>
  <c r="A2436" i="2" s="1"/>
  <c r="A2437" i="2" s="1"/>
  <c r="A2438" i="2" s="1"/>
  <c r="A2439" i="2" s="1"/>
  <c r="A2440" i="2" s="1"/>
  <c r="A2441" i="2" s="1"/>
  <c r="A2442" i="2" s="1"/>
  <c r="A2443" i="2" s="1"/>
  <c r="A2444" i="2" s="1"/>
  <c r="A2445" i="2" s="1"/>
  <c r="A2446" i="2" s="1"/>
  <c r="A2447" i="2" s="1"/>
  <c r="A2448" i="2" s="1"/>
  <c r="A2449" i="2" s="1"/>
  <c r="A2450" i="2" s="1"/>
  <c r="A2451" i="2" s="1"/>
  <c r="A2452" i="2" s="1"/>
  <c r="A2453" i="2" s="1"/>
  <c r="A2454" i="2" s="1"/>
  <c r="A2455" i="2" s="1"/>
  <c r="A2456" i="2" s="1"/>
  <c r="A2457" i="2" s="1"/>
  <c r="A2458" i="2" s="1"/>
  <c r="A2459" i="2" s="1"/>
  <c r="A2460" i="2" s="1"/>
  <c r="A2461" i="2" s="1"/>
  <c r="A2462" i="2" s="1"/>
  <c r="A2463" i="2" s="1"/>
  <c r="A2464" i="2" s="1"/>
  <c r="A2465" i="2" s="1"/>
  <c r="A2466" i="2" s="1"/>
  <c r="A2467" i="2" s="1"/>
  <c r="A2468" i="2" s="1"/>
  <c r="A2469" i="2" s="1"/>
  <c r="A2470" i="2" s="1"/>
  <c r="A2471" i="2" s="1"/>
  <c r="A2472" i="2" s="1"/>
  <c r="A2473" i="2" s="1"/>
  <c r="A2474" i="2" s="1"/>
  <c r="A2475" i="2" s="1"/>
  <c r="A2476" i="2" s="1"/>
  <c r="A2477" i="2" s="1"/>
  <c r="A2478" i="2" s="1"/>
  <c r="A2479" i="2" s="1"/>
  <c r="A2480" i="2" s="1"/>
  <c r="A2481" i="2" s="1"/>
  <c r="A2482" i="2" s="1"/>
  <c r="A2483" i="2" s="1"/>
  <c r="A2484" i="2" s="1"/>
  <c r="A2485" i="2" s="1"/>
  <c r="A2486" i="2" s="1"/>
  <c r="A2487" i="2" s="1"/>
  <c r="A2488" i="2" s="1"/>
  <c r="A2489" i="2" s="1"/>
  <c r="A2490" i="2" s="1"/>
  <c r="A2491" i="2" s="1"/>
  <c r="A2492" i="2" s="1"/>
  <c r="A2493" i="2" s="1"/>
  <c r="A2494" i="2" s="1"/>
  <c r="A2495" i="2" s="1"/>
  <c r="A2496" i="2" s="1"/>
  <c r="A2497" i="2" s="1"/>
  <c r="A2498" i="2" s="1"/>
  <c r="A2499" i="2" s="1"/>
  <c r="A2500" i="2" s="1"/>
  <c r="A2501" i="2" s="1"/>
  <c r="A2502" i="2" s="1"/>
  <c r="A2503" i="2" s="1"/>
  <c r="A2504" i="2" s="1"/>
  <c r="A2505" i="2" s="1"/>
  <c r="A2506" i="2" s="1"/>
  <c r="A2507" i="2" s="1"/>
  <c r="A2508" i="2" s="1"/>
  <c r="A2509" i="2" s="1"/>
  <c r="A2510" i="2" s="1"/>
  <c r="A2511" i="2" s="1"/>
  <c r="A2512" i="2" s="1"/>
  <c r="A2513" i="2" s="1"/>
  <c r="A2514" i="2" s="1"/>
  <c r="A2515" i="2" s="1"/>
  <c r="A2516" i="2" s="1"/>
  <c r="A2517" i="2" s="1"/>
  <c r="A2518" i="2" s="1"/>
  <c r="A2519" i="2" s="1"/>
  <c r="A2520" i="2" s="1"/>
  <c r="A2521" i="2" s="1"/>
  <c r="A2522" i="2" s="1"/>
  <c r="A2523" i="2" s="1"/>
  <c r="A2524" i="2" s="1"/>
  <c r="A2525" i="2" s="1"/>
  <c r="A2526" i="2" s="1"/>
  <c r="A2527" i="2" s="1"/>
  <c r="A2528" i="2" s="1"/>
  <c r="A2529" i="2" s="1"/>
  <c r="A2530" i="2" s="1"/>
  <c r="A2531" i="2" s="1"/>
  <c r="A2532" i="2" s="1"/>
  <c r="A2533" i="2" s="1"/>
  <c r="A2534" i="2" s="1"/>
  <c r="A2535" i="2" s="1"/>
  <c r="A2536" i="2" s="1"/>
  <c r="A2537" i="2" s="1"/>
  <c r="A2538" i="2" s="1"/>
  <c r="A2539" i="2" s="1"/>
  <c r="A2540" i="2" s="1"/>
  <c r="A2541" i="2" s="1"/>
  <c r="A2542" i="2" s="1"/>
  <c r="A2543" i="2" s="1"/>
  <c r="A2544" i="2" s="1"/>
  <c r="A2545" i="2" s="1"/>
  <c r="A2546" i="2" s="1"/>
  <c r="A2547" i="2" s="1"/>
  <c r="A2548" i="2" s="1"/>
  <c r="A2549" i="2" s="1"/>
  <c r="A2550" i="2" s="1"/>
  <c r="A2551" i="2" s="1"/>
  <c r="A2552" i="2" s="1"/>
  <c r="A2553" i="2" s="1"/>
  <c r="A2554" i="2" s="1"/>
  <c r="A2555" i="2" s="1"/>
  <c r="A2556" i="2" s="1"/>
  <c r="A2557" i="2" s="1"/>
  <c r="A2558" i="2" s="1"/>
  <c r="A2559" i="2" s="1"/>
  <c r="A2560" i="2" s="1"/>
  <c r="A2561" i="2" s="1"/>
  <c r="A2562" i="2" s="1"/>
  <c r="A2563" i="2" s="1"/>
  <c r="A2564" i="2" s="1"/>
  <c r="A2565" i="2" s="1"/>
  <c r="A2566" i="2" s="1"/>
  <c r="A2567" i="2" s="1"/>
  <c r="A2568" i="2" s="1"/>
  <c r="A2569" i="2" s="1"/>
  <c r="A2570" i="2" s="1"/>
  <c r="A2571" i="2" s="1"/>
  <c r="A2572" i="2" s="1"/>
  <c r="A2573" i="2" s="1"/>
  <c r="A2574" i="2" s="1"/>
  <c r="A2575" i="2" s="1"/>
  <c r="A2576" i="2" s="1"/>
  <c r="A2577" i="2" s="1"/>
  <c r="A2578" i="2" s="1"/>
  <c r="A2579" i="2" s="1"/>
  <c r="A2580" i="2" s="1"/>
  <c r="A2581" i="2" s="1"/>
  <c r="A2582" i="2" s="1"/>
  <c r="A2583" i="2" s="1"/>
  <c r="A2584" i="2" s="1"/>
  <c r="A2585" i="2" s="1"/>
  <c r="A2586" i="2" s="1"/>
  <c r="A2587" i="2" s="1"/>
  <c r="A2588" i="2" s="1"/>
  <c r="A2589" i="2" s="1"/>
  <c r="A2590" i="2" s="1"/>
  <c r="A2591" i="2" s="1"/>
  <c r="A2592" i="2" s="1"/>
  <c r="A2593" i="2" s="1"/>
  <c r="A2594" i="2" s="1"/>
  <c r="A2595" i="2" s="1"/>
  <c r="A2596" i="2" s="1"/>
  <c r="A2597" i="2" s="1"/>
  <c r="A2598" i="2" s="1"/>
  <c r="A2599" i="2" s="1"/>
  <c r="A2600" i="2" s="1"/>
  <c r="A2601" i="2" s="1"/>
  <c r="A2602" i="2" s="1"/>
  <c r="A2603" i="2" s="1"/>
  <c r="A2604" i="2" s="1"/>
  <c r="A2605" i="2" s="1"/>
  <c r="A2606" i="2" s="1"/>
  <c r="A2607" i="2" s="1"/>
  <c r="A2608" i="2" s="1"/>
  <c r="A2609" i="2" s="1"/>
  <c r="A2610" i="2" s="1"/>
  <c r="A2611" i="2" s="1"/>
  <c r="A2612" i="2" s="1"/>
  <c r="A2613" i="2" s="1"/>
  <c r="A2614" i="2" s="1"/>
  <c r="A2615" i="2" s="1"/>
  <c r="A2616" i="2" s="1"/>
  <c r="A2617" i="2" s="1"/>
  <c r="A2618" i="2" s="1"/>
  <c r="A2619" i="2" s="1"/>
  <c r="A2620" i="2" s="1"/>
  <c r="A2621" i="2" s="1"/>
  <c r="A2622" i="2" s="1"/>
  <c r="A2623" i="2" s="1"/>
  <c r="A2624" i="2" s="1"/>
  <c r="A2625" i="2" s="1"/>
  <c r="A2626" i="2" s="1"/>
  <c r="A2627" i="2" s="1"/>
  <c r="A2628" i="2" s="1"/>
  <c r="A2629" i="2" s="1"/>
  <c r="A2630" i="2" s="1"/>
  <c r="A2631" i="2" s="1"/>
  <c r="A2632" i="2" s="1"/>
  <c r="A2633" i="2" s="1"/>
  <c r="A2634" i="2" s="1"/>
  <c r="A2635" i="2" s="1"/>
  <c r="A2636" i="2" s="1"/>
  <c r="A2637" i="2" s="1"/>
  <c r="A2638" i="2" s="1"/>
  <c r="A2639" i="2" s="1"/>
  <c r="A2640" i="2" s="1"/>
  <c r="A2641" i="2" s="1"/>
  <c r="A2642" i="2" s="1"/>
  <c r="A2643" i="2" s="1"/>
  <c r="A2644" i="2" s="1"/>
  <c r="A2645" i="2" s="1"/>
  <c r="A2646" i="2" s="1"/>
  <c r="A2647" i="2" s="1"/>
  <c r="A2648" i="2" s="1"/>
  <c r="A2649" i="2" s="1"/>
  <c r="A2650" i="2" s="1"/>
  <c r="A2651" i="2" s="1"/>
  <c r="A2652" i="2" s="1"/>
  <c r="A2653" i="2" s="1"/>
  <c r="A2654" i="2" s="1"/>
  <c r="A2655" i="2" s="1"/>
  <c r="A2656" i="2" s="1"/>
  <c r="A2657" i="2" s="1"/>
  <c r="A2658" i="2" s="1"/>
  <c r="A2659" i="2" s="1"/>
  <c r="A2660" i="2" s="1"/>
  <c r="A2661" i="2" s="1"/>
  <c r="A2662" i="2" s="1"/>
  <c r="A2663" i="2" s="1"/>
  <c r="A2664" i="2" s="1"/>
  <c r="A2665" i="2" s="1"/>
  <c r="A2666" i="2" s="1"/>
  <c r="A2667" i="2" s="1"/>
  <c r="A2668" i="2" s="1"/>
  <c r="A2669" i="2" s="1"/>
  <c r="A2670" i="2" s="1"/>
  <c r="A2671" i="2" s="1"/>
  <c r="A2672" i="2" s="1"/>
  <c r="A2673" i="2" s="1"/>
  <c r="A2674" i="2" s="1"/>
  <c r="A2675" i="2" s="1"/>
  <c r="A2676" i="2" s="1"/>
  <c r="A2677" i="2" s="1"/>
  <c r="A2678" i="2" s="1"/>
  <c r="A2679" i="2" s="1"/>
  <c r="A2680" i="2" s="1"/>
  <c r="A2681" i="2" s="1"/>
  <c r="A2682" i="2" s="1"/>
  <c r="A2683" i="2" s="1"/>
  <c r="A2684" i="2" s="1"/>
  <c r="A2685" i="2" s="1"/>
  <c r="A2686" i="2" s="1"/>
  <c r="A2687" i="2" s="1"/>
  <c r="A2688" i="2" s="1"/>
  <c r="A2689" i="2" s="1"/>
  <c r="A2690" i="2" s="1"/>
  <c r="A2691" i="2" s="1"/>
  <c r="A2692" i="2" s="1"/>
  <c r="A2693" i="2" s="1"/>
  <c r="A2694" i="2" s="1"/>
  <c r="A2695" i="2" s="1"/>
  <c r="A2696" i="2" s="1"/>
  <c r="A2697" i="2" s="1"/>
  <c r="A2698" i="2" s="1"/>
  <c r="A2699" i="2" s="1"/>
  <c r="A2700" i="2" s="1"/>
  <c r="A2701" i="2" s="1"/>
  <c r="A2702" i="2" s="1"/>
  <c r="A2703" i="2" s="1"/>
  <c r="A2704" i="2" s="1"/>
  <c r="A2705" i="2" s="1"/>
  <c r="A2706" i="2" s="1"/>
  <c r="A2707" i="2" s="1"/>
  <c r="A2708" i="2" s="1"/>
  <c r="A2709" i="2" s="1"/>
  <c r="A2710" i="2" s="1"/>
  <c r="A2711" i="2" s="1"/>
  <c r="A2712" i="2" s="1"/>
  <c r="A2713" i="2" s="1"/>
  <c r="A2714" i="2" s="1"/>
  <c r="A2715" i="2" s="1"/>
  <c r="A2716" i="2" s="1"/>
  <c r="A2717" i="2" s="1"/>
  <c r="A2718" i="2" s="1"/>
  <c r="A2719" i="2" s="1"/>
  <c r="A2720" i="2" s="1"/>
  <c r="A2721" i="2" s="1"/>
  <c r="A2722" i="2" s="1"/>
  <c r="A2723" i="2" s="1"/>
  <c r="A2724" i="2" s="1"/>
  <c r="A2725" i="2" s="1"/>
  <c r="A2726" i="2" s="1"/>
  <c r="A2727" i="2" s="1"/>
  <c r="A2728" i="2" s="1"/>
  <c r="A2729" i="2" s="1"/>
  <c r="A2730" i="2" s="1"/>
  <c r="A2731" i="2" s="1"/>
  <c r="A2732" i="2" s="1"/>
  <c r="A2733" i="2" s="1"/>
  <c r="A2734" i="2" s="1"/>
  <c r="A2735" i="2" s="1"/>
  <c r="A2736" i="2" s="1"/>
  <c r="A2737" i="2" s="1"/>
  <c r="A2738" i="2" s="1"/>
  <c r="A2739" i="2" s="1"/>
  <c r="A2740" i="2" s="1"/>
  <c r="A2741" i="2" s="1"/>
  <c r="A2742" i="2" s="1"/>
  <c r="A2743" i="2" s="1"/>
  <c r="A2744" i="2" s="1"/>
  <c r="A2745" i="2" s="1"/>
  <c r="A2746" i="2" s="1"/>
  <c r="A2747" i="2" s="1"/>
  <c r="A2748" i="2" s="1"/>
  <c r="A2749" i="2" s="1"/>
  <c r="A2750" i="2" s="1"/>
  <c r="A2751" i="2" s="1"/>
  <c r="A2752" i="2" s="1"/>
  <c r="A2753" i="2" s="1"/>
  <c r="A2754" i="2" s="1"/>
  <c r="A2755" i="2" s="1"/>
  <c r="A2756" i="2" s="1"/>
  <c r="A2757" i="2" s="1"/>
  <c r="A2758" i="2" s="1"/>
  <c r="A2759" i="2" s="1"/>
  <c r="A2760" i="2" s="1"/>
  <c r="A2761" i="2" s="1"/>
  <c r="A2762" i="2" s="1"/>
  <c r="A2763" i="2" s="1"/>
  <c r="A2764" i="2" s="1"/>
  <c r="A2765" i="2" s="1"/>
  <c r="A2766" i="2" s="1"/>
  <c r="A2767" i="2" s="1"/>
  <c r="A2768" i="2" s="1"/>
  <c r="B4" i="31"/>
  <c r="B4" i="38"/>
  <c r="B4" i="18"/>
  <c r="B4" i="17"/>
  <c r="C7" i="2"/>
  <c r="C6" i="2"/>
  <c r="C5" i="2"/>
  <c r="C3" i="2"/>
  <c r="B4" i="2"/>
  <c r="B5" i="2"/>
  <c r="B6" i="2"/>
  <c r="B7" i="2"/>
  <c r="B3" i="2"/>
  <c r="B6" i="28"/>
  <c r="B5" i="28"/>
  <c r="B3" i="28"/>
  <c r="A4" i="28"/>
  <c r="A5" i="28"/>
  <c r="A6" i="28"/>
  <c r="A3" i="28"/>
  <c r="T1394" i="2" l="1"/>
  <c r="T1426" i="2"/>
  <c r="T1490" i="2"/>
  <c r="T1586" i="2"/>
  <c r="T1650" i="2"/>
  <c r="T1682" i="2"/>
  <c r="T1746" i="2"/>
  <c r="T1842" i="2"/>
  <c r="T1874" i="2"/>
  <c r="T1906" i="2"/>
  <c r="T1938" i="2"/>
  <c r="T1970" i="2"/>
  <c r="T2034" i="2"/>
  <c r="T2066" i="2"/>
  <c r="T2098" i="2"/>
  <c r="T2130" i="2"/>
  <c r="T2162" i="2"/>
  <c r="T2194" i="2"/>
  <c r="T2226" i="2"/>
  <c r="T2258" i="2"/>
  <c r="T2290" i="2"/>
  <c r="T2322" i="2"/>
  <c r="T2354" i="2"/>
  <c r="T2386" i="2"/>
  <c r="T2418" i="2"/>
  <c r="T2450" i="2"/>
  <c r="T2514" i="2"/>
  <c r="T2578" i="2"/>
  <c r="T2610" i="2"/>
  <c r="T2642" i="2"/>
  <c r="T2674" i="2"/>
  <c r="T2738" i="2"/>
  <c r="T76" i="2"/>
  <c r="T108" i="2"/>
  <c r="T140" i="2"/>
  <c r="T172" i="2"/>
  <c r="T204" i="2"/>
  <c r="T236" i="2"/>
  <c r="T300" i="2"/>
  <c r="T332" i="2"/>
  <c r="T396" i="2"/>
  <c r="T428" i="2"/>
  <c r="T460" i="2"/>
  <c r="T492" i="2"/>
  <c r="T524" i="2"/>
  <c r="T620" i="2"/>
  <c r="T652" i="2"/>
  <c r="T684" i="2"/>
  <c r="T716" i="2"/>
  <c r="T748" i="2"/>
  <c r="T844" i="2"/>
  <c r="T876" i="2"/>
  <c r="T908" i="2"/>
  <c r="T940" i="2"/>
  <c r="T972" i="2"/>
  <c r="T1004" i="2"/>
  <c r="T1036" i="2"/>
  <c r="T1068" i="2"/>
  <c r="T1100" i="2"/>
  <c r="T1132" i="2"/>
  <c r="T1164" i="2"/>
  <c r="T1196" i="2"/>
  <c r="T1228" i="2"/>
  <c r="T1292" i="2"/>
  <c r="T1324" i="2"/>
  <c r="T1069" i="2"/>
  <c r="T1165" i="2"/>
  <c r="T1229" i="2"/>
  <c r="T1325" i="2"/>
  <c r="T1134" i="2"/>
  <c r="T1198" i="2"/>
  <c r="T1294" i="2"/>
  <c r="T1168" i="2"/>
  <c r="T1328" i="2"/>
  <c r="T849" i="2"/>
  <c r="T977" i="2"/>
  <c r="T1137" i="2"/>
  <c r="T1329" i="2"/>
  <c r="T1363" i="2"/>
  <c r="T1395" i="2"/>
  <c r="T1427" i="2"/>
  <c r="T1491" i="2"/>
  <c r="T1555" i="2"/>
  <c r="T1651" i="2"/>
  <c r="T1683" i="2"/>
  <c r="T1747" i="2"/>
  <c r="T1811" i="2"/>
  <c r="T1843" i="2"/>
  <c r="T1875" i="2"/>
  <c r="T1907" i="2"/>
  <c r="T1939" i="2"/>
  <c r="T1971" i="2"/>
  <c r="T2003" i="2"/>
  <c r="T2035" i="2"/>
  <c r="T2067" i="2"/>
  <c r="T2099" i="2"/>
  <c r="T2131" i="2"/>
  <c r="T2163" i="2"/>
  <c r="T2195" i="2"/>
  <c r="T2227" i="2"/>
  <c r="T2259" i="2"/>
  <c r="T2291" i="2"/>
  <c r="T2323" i="2"/>
  <c r="T2355" i="2"/>
  <c r="T2387" i="2"/>
  <c r="T2419" i="2"/>
  <c r="T2451" i="2"/>
  <c r="T2483" i="2"/>
  <c r="T2515" i="2"/>
  <c r="T2643" i="2"/>
  <c r="T2675" i="2"/>
  <c r="T2707" i="2"/>
  <c r="T2739" i="2"/>
  <c r="T45" i="2"/>
  <c r="T77" i="2"/>
  <c r="T109" i="2"/>
  <c r="T173" i="2"/>
  <c r="T205" i="2"/>
  <c r="T237" i="2"/>
  <c r="T269" i="2"/>
  <c r="T301" i="2"/>
  <c r="T333" i="2"/>
  <c r="T397" i="2"/>
  <c r="T429" i="2"/>
  <c r="T461" i="2"/>
  <c r="T493" i="2"/>
  <c r="T525" i="2"/>
  <c r="T557" i="2"/>
  <c r="T589" i="2"/>
  <c r="T621" i="2"/>
  <c r="T653" i="2"/>
  <c r="T685" i="2"/>
  <c r="T717" i="2"/>
  <c r="T749" i="2"/>
  <c r="T845" i="2"/>
  <c r="T877" i="2"/>
  <c r="T909" i="2"/>
  <c r="T941" i="2"/>
  <c r="T973" i="2"/>
  <c r="T1037" i="2"/>
  <c r="T1101" i="2"/>
  <c r="T1133" i="2"/>
  <c r="T1197" i="2"/>
  <c r="T1293" i="2"/>
  <c r="T1102" i="2"/>
  <c r="T1230" i="2"/>
  <c r="T1326" i="2"/>
  <c r="T913" i="2"/>
  <c r="T1201" i="2"/>
  <c r="T1298" i="2"/>
  <c r="T1332" i="2"/>
  <c r="T1364" i="2"/>
  <c r="T1396" i="2"/>
  <c r="T1428" i="2"/>
  <c r="T1492" i="2"/>
  <c r="T1620" i="2"/>
  <c r="T1652" i="2"/>
  <c r="T1684" i="2"/>
  <c r="T1748" i="2"/>
  <c r="T1780" i="2"/>
  <c r="T1812" i="2"/>
  <c r="T1844" i="2"/>
  <c r="T1876" i="2"/>
  <c r="T1908" i="2"/>
  <c r="T1940" i="2"/>
  <c r="T1972" i="2"/>
  <c r="T2004" i="2"/>
  <c r="T2036" i="2"/>
  <c r="T2068" i="2"/>
  <c r="T2100" i="2"/>
  <c r="T2132" i="2"/>
  <c r="T2164" i="2"/>
  <c r="T2196" i="2"/>
  <c r="T2228" i="2"/>
  <c r="T2260" i="2"/>
  <c r="T2292" i="2"/>
  <c r="T2324" i="2"/>
  <c r="T2356" i="2"/>
  <c r="T2388" i="2"/>
  <c r="T2420" i="2"/>
  <c r="T2452" i="2"/>
  <c r="T2484" i="2"/>
  <c r="T2516" i="2"/>
  <c r="T2548" i="2"/>
  <c r="T2644" i="2"/>
  <c r="T2676" i="2"/>
  <c r="T2708" i="2"/>
  <c r="T2740" i="2"/>
  <c r="T14" i="2"/>
  <c r="T78" i="2"/>
  <c r="T110" i="2"/>
  <c r="T142" i="2"/>
  <c r="T174" i="2"/>
  <c r="T206" i="2"/>
  <c r="T238" i="2"/>
  <c r="T270" i="2"/>
  <c r="T334" i="2"/>
  <c r="T398" i="2"/>
  <c r="T430" i="2"/>
  <c r="T462" i="2"/>
  <c r="T494" i="2"/>
  <c r="T526" i="2"/>
  <c r="T558" i="2"/>
  <c r="T590" i="2"/>
  <c r="T622" i="2"/>
  <c r="T654" i="2"/>
  <c r="T686" i="2"/>
  <c r="T718" i="2"/>
  <c r="T750" i="2"/>
  <c r="T814" i="2"/>
  <c r="T846" i="2"/>
  <c r="T878" i="2"/>
  <c r="T910" i="2"/>
  <c r="T942" i="2"/>
  <c r="T974" i="2"/>
  <c r="T1006" i="2"/>
  <c r="T1038" i="2"/>
  <c r="T1070" i="2"/>
  <c r="T1166" i="2"/>
  <c r="T1262" i="2"/>
  <c r="T1200" i="2"/>
  <c r="T753" i="2"/>
  <c r="T1073" i="2"/>
  <c r="T1330" i="2"/>
  <c r="T1333" i="2"/>
  <c r="T1397" i="2"/>
  <c r="T1429" i="2"/>
  <c r="T1493" i="2"/>
  <c r="T1557" i="2"/>
  <c r="T1653" i="2"/>
  <c r="T1685" i="2"/>
  <c r="T1717" i="2"/>
  <c r="T1749" i="2"/>
  <c r="T1781" i="2"/>
  <c r="T1813" i="2"/>
  <c r="T1845" i="2"/>
  <c r="T1877" i="2"/>
  <c r="T1909" i="2"/>
  <c r="T1941" i="2"/>
  <c r="T1973" i="2"/>
  <c r="T2005" i="2"/>
  <c r="T2037" i="2"/>
  <c r="T2069" i="2"/>
  <c r="T2101" i="2"/>
  <c r="T2133" i="2"/>
  <c r="T2165" i="2"/>
  <c r="T2197" i="2"/>
  <c r="T2229" i="2"/>
  <c r="T2261" i="2"/>
  <c r="T2293" i="2"/>
  <c r="T2325" i="2"/>
  <c r="T2357" i="2"/>
  <c r="T2389" i="2"/>
  <c r="T2421" i="2"/>
  <c r="T2453" i="2"/>
  <c r="T2485" i="2"/>
  <c r="T2517" i="2"/>
  <c r="T2581" i="2"/>
  <c r="T2613" i="2"/>
  <c r="T2645" i="2"/>
  <c r="T2677" i="2"/>
  <c r="T2709" i="2"/>
  <c r="T2741" i="2"/>
  <c r="T15" i="2"/>
  <c r="T79" i="2"/>
  <c r="T111" i="2"/>
  <c r="T143" i="2"/>
  <c r="T175" i="2"/>
  <c r="T207" i="2"/>
  <c r="T239" i="2"/>
  <c r="T271" i="2"/>
  <c r="T303" i="2"/>
  <c r="T335" i="2"/>
  <c r="T399" i="2"/>
  <c r="T431" i="2"/>
  <c r="T463" i="2"/>
  <c r="T495" i="2"/>
  <c r="T527" i="2"/>
  <c r="T559" i="2"/>
  <c r="T591" i="2"/>
  <c r="T623" i="2"/>
  <c r="T655" i="2"/>
  <c r="T687" i="2"/>
  <c r="T719" i="2"/>
  <c r="T751" i="2"/>
  <c r="T815" i="2"/>
  <c r="T847" i="2"/>
  <c r="T879" i="2"/>
  <c r="T911" i="2"/>
  <c r="T943" i="2"/>
  <c r="T975" i="2"/>
  <c r="T1071" i="2"/>
  <c r="T1103" i="2"/>
  <c r="T1135" i="2"/>
  <c r="T1167" i="2"/>
  <c r="T1199" i="2"/>
  <c r="T1295" i="2"/>
  <c r="T1327" i="2"/>
  <c r="T720" i="2"/>
  <c r="T752" i="2"/>
  <c r="T816" i="2"/>
  <c r="T848" i="2"/>
  <c r="T880" i="2"/>
  <c r="T976" i="2"/>
  <c r="T1072" i="2"/>
  <c r="T1136" i="2"/>
  <c r="T1009" i="2"/>
  <c r="T1169" i="2"/>
  <c r="T1202" i="2"/>
  <c r="T1334" i="2"/>
  <c r="T1366" i="2"/>
  <c r="T1398" i="2"/>
  <c r="T1430" i="2"/>
  <c r="T1494" i="2"/>
  <c r="T1622" i="2"/>
  <c r="T1654" i="2"/>
  <c r="T1686" i="2"/>
  <c r="T1718" i="2"/>
  <c r="T1750" i="2"/>
  <c r="T1782" i="2"/>
  <c r="T1814" i="2"/>
  <c r="T1846" i="2"/>
  <c r="T1878" i="2"/>
  <c r="T1910" i="2"/>
  <c r="T1942" i="2"/>
  <c r="T1974" i="2"/>
  <c r="T2006" i="2"/>
  <c r="T2038" i="2"/>
  <c r="T2070" i="2"/>
  <c r="T2102" i="2"/>
  <c r="T2134" i="2"/>
  <c r="T2166" i="2"/>
  <c r="T2198" i="2"/>
  <c r="T2230" i="2"/>
  <c r="T2262" i="2"/>
  <c r="T2294" i="2"/>
  <c r="T2326" i="2"/>
  <c r="T2358" i="2"/>
  <c r="T2390" i="2"/>
  <c r="T2422" i="2"/>
  <c r="T2454" i="2"/>
  <c r="T2486" i="2"/>
  <c r="T2518" i="2"/>
  <c r="T2550" i="2"/>
  <c r="T2614" i="2"/>
  <c r="T2646" i="2"/>
  <c r="T2678" i="2"/>
  <c r="T2710" i="2"/>
  <c r="T2742" i="2"/>
  <c r="T16" i="2"/>
  <c r="T48" i="2"/>
  <c r="T144" i="2"/>
  <c r="T176" i="2"/>
  <c r="T208" i="2"/>
  <c r="T240" i="2"/>
  <c r="T272" i="2"/>
  <c r="T336" i="2"/>
  <c r="T368" i="2"/>
  <c r="T400" i="2"/>
  <c r="T432" i="2"/>
  <c r="T496" i="2"/>
  <c r="T528" i="2"/>
  <c r="T560" i="2"/>
  <c r="T592" i="2"/>
  <c r="T624" i="2"/>
  <c r="T656" i="2"/>
  <c r="T688" i="2"/>
  <c r="T784" i="2"/>
  <c r="T912" i="2"/>
  <c r="T1104" i="2"/>
  <c r="T881" i="2"/>
  <c r="T1041" i="2"/>
  <c r="T1297" i="2"/>
  <c r="T1335" i="2"/>
  <c r="T1367" i="2"/>
  <c r="T1399" i="2"/>
  <c r="T1431" i="2"/>
  <c r="T1495" i="2"/>
  <c r="T1559" i="2"/>
  <c r="T1623" i="2"/>
  <c r="T1687" i="2"/>
  <c r="T1719" i="2"/>
  <c r="T1751" i="2"/>
  <c r="T1783" i="2"/>
  <c r="T1815" i="2"/>
  <c r="T1847" i="2"/>
  <c r="T1879" i="2"/>
  <c r="T1911" i="2"/>
  <c r="T1943" i="2"/>
  <c r="T1975" i="2"/>
  <c r="T2007" i="2"/>
  <c r="T2039" i="2"/>
  <c r="T2071" i="2"/>
  <c r="T2103" i="2"/>
  <c r="T2135" i="2"/>
  <c r="T2167" i="2"/>
  <c r="T2199" i="2"/>
  <c r="T2231" i="2"/>
  <c r="T2263" i="2"/>
  <c r="T2295" i="2"/>
  <c r="T2327" i="2"/>
  <c r="T2359" i="2"/>
  <c r="T2391" i="2"/>
  <c r="T2423" i="2"/>
  <c r="T2455" i="2"/>
  <c r="T2487" i="2"/>
  <c r="T2519" i="2"/>
  <c r="T2551" i="2"/>
  <c r="T2615" i="2"/>
  <c r="T2647" i="2"/>
  <c r="T2679" i="2"/>
  <c r="T2711" i="2"/>
  <c r="T2743" i="2"/>
  <c r="T81" i="2"/>
  <c r="T145" i="2"/>
  <c r="T177" i="2"/>
  <c r="T209" i="2"/>
  <c r="T241" i="2"/>
  <c r="T273" i="2"/>
  <c r="T337" i="2"/>
  <c r="T369" i="2"/>
  <c r="T401" i="2"/>
  <c r="T433" i="2"/>
  <c r="T465" i="2"/>
  <c r="T497" i="2"/>
  <c r="T529" i="2"/>
  <c r="T561" i="2"/>
  <c r="T593" i="2"/>
  <c r="T625" i="2"/>
  <c r="T657" i="2"/>
  <c r="T689" i="2"/>
  <c r="T721" i="2"/>
  <c r="T817" i="2"/>
  <c r="T1105" i="2"/>
  <c r="T1301" i="2"/>
  <c r="T1336" i="2"/>
  <c r="T1368" i="2"/>
  <c r="T1400" i="2"/>
  <c r="T1432" i="2"/>
  <c r="T1496" i="2"/>
  <c r="T1624" i="2"/>
  <c r="T1688" i="2"/>
  <c r="T1720" i="2"/>
  <c r="T1784" i="2"/>
  <c r="T1816" i="2"/>
  <c r="T1848" i="2"/>
  <c r="T1880" i="2"/>
  <c r="T1912" i="2"/>
  <c r="T1944" i="2"/>
  <c r="T1976" i="2"/>
  <c r="T2008" i="2"/>
  <c r="T2040" i="2"/>
  <c r="T2072" i="2"/>
  <c r="T2104" i="2"/>
  <c r="T2136" i="2"/>
  <c r="T2168" i="2"/>
  <c r="T2200" i="2"/>
  <c r="T2232" i="2"/>
  <c r="T2264" i="2"/>
  <c r="T2296" i="2"/>
  <c r="T2328" i="2"/>
  <c r="T2360" i="2"/>
  <c r="T2392" i="2"/>
  <c r="T2424" i="2"/>
  <c r="T2456" i="2"/>
  <c r="T2488" i="2"/>
  <c r="T2520" i="2"/>
  <c r="T2552" i="2"/>
  <c r="T2616" i="2"/>
  <c r="T2648" i="2"/>
  <c r="T2680" i="2"/>
  <c r="T2712" i="2"/>
  <c r="T2744" i="2"/>
  <c r="T18" i="2"/>
  <c r="T82" i="2"/>
  <c r="T114" i="2"/>
  <c r="T146" i="2"/>
  <c r="T178" i="2"/>
  <c r="T242" i="2"/>
  <c r="T306" i="2"/>
  <c r="T338" i="2"/>
  <c r="T402" i="2"/>
  <c r="T434" i="2"/>
  <c r="T498" i="2"/>
  <c r="T562" i="2"/>
  <c r="T594" i="2"/>
  <c r="T626" i="2"/>
  <c r="T658" i="2"/>
  <c r="T690" i="2"/>
  <c r="T754" i="2"/>
  <c r="T786" i="2"/>
  <c r="T818" i="2"/>
  <c r="T850" i="2"/>
  <c r="T882" i="2"/>
  <c r="T914" i="2"/>
  <c r="T946" i="2"/>
  <c r="T978" i="2"/>
  <c r="T1010" i="2"/>
  <c r="T1042" i="2"/>
  <c r="T1074" i="2"/>
  <c r="T1106" i="2"/>
  <c r="T1138" i="2"/>
  <c r="T1170" i="2"/>
  <c r="T1337" i="2"/>
  <c r="T1369" i="2"/>
  <c r="T1401" i="2"/>
  <c r="T1433" i="2"/>
  <c r="T1497" i="2"/>
  <c r="T1561" i="2"/>
  <c r="T1625" i="2"/>
  <c r="T1657" i="2"/>
  <c r="T1689" i="2"/>
  <c r="T1721" i="2"/>
  <c r="T1785" i="2"/>
  <c r="T1817" i="2"/>
  <c r="T1849" i="2"/>
  <c r="T1881" i="2"/>
  <c r="T1913" i="2"/>
  <c r="T1945" i="2"/>
  <c r="T1977" i="2"/>
  <c r="T2009" i="2"/>
  <c r="T2041" i="2"/>
  <c r="T2073" i="2"/>
  <c r="T2105" i="2"/>
  <c r="T2137" i="2"/>
  <c r="T2169" i="2"/>
  <c r="T2201" i="2"/>
  <c r="T2233" i="2"/>
  <c r="T2265" i="2"/>
  <c r="T2297" i="2"/>
  <c r="T2329" i="2"/>
  <c r="T2361" i="2"/>
  <c r="T2393" i="2"/>
  <c r="T2425" i="2"/>
  <c r="T2457" i="2"/>
  <c r="T2489" i="2"/>
  <c r="T2521" i="2"/>
  <c r="T2553" i="2"/>
  <c r="T2617" i="2"/>
  <c r="T2649" i="2"/>
  <c r="T2681" i="2"/>
  <c r="T2713" i="2"/>
  <c r="T2745" i="2"/>
  <c r="T83" i="2"/>
  <c r="T115" i="2"/>
  <c r="T147" i="2"/>
  <c r="T179" i="2"/>
  <c r="T243" i="2"/>
  <c r="T275" i="2"/>
  <c r="T307" i="2"/>
  <c r="T339" i="2"/>
  <c r="T371" i="2"/>
  <c r="T403" i="2"/>
  <c r="T435" i="2"/>
  <c r="T467" i="2"/>
  <c r="T499" i="2"/>
  <c r="T563" i="2"/>
  <c r="T595" i="2"/>
  <c r="T627" i="2"/>
  <c r="T659" i="2"/>
  <c r="T691" i="2"/>
  <c r="T723" i="2"/>
  <c r="T755" i="2"/>
  <c r="T787" i="2"/>
  <c r="T819" i="2"/>
  <c r="T851" i="2"/>
  <c r="T883" i="2"/>
  <c r="T915" i="2"/>
  <c r="T947" i="2"/>
  <c r="T979" i="2"/>
  <c r="T1011" i="2"/>
  <c r="T1043" i="2"/>
  <c r="T1075" i="2"/>
  <c r="T1107" i="2"/>
  <c r="T1171" i="2"/>
  <c r="T1203" i="2"/>
  <c r="T1267" i="2"/>
  <c r="T1299" i="2"/>
  <c r="T10" i="2"/>
  <c r="T597" i="2"/>
  <c r="T757" i="2"/>
  <c r="T853" i="2"/>
  <c r="T981" i="2"/>
  <c r="T1077" i="2"/>
  <c r="T1173" i="2"/>
  <c r="T1338" i="2"/>
  <c r="T1370" i="2"/>
  <c r="T1402" i="2"/>
  <c r="T1434" i="2"/>
  <c r="T1498" i="2"/>
  <c r="T1562" i="2"/>
  <c r="T1594" i="2"/>
  <c r="T1658" i="2"/>
  <c r="T1690" i="2"/>
  <c r="T1722" i="2"/>
  <c r="T1786" i="2"/>
  <c r="T1818" i="2"/>
  <c r="T1850" i="2"/>
  <c r="T1882" i="2"/>
  <c r="T1914" i="2"/>
  <c r="T1946" i="2"/>
  <c r="T1978" i="2"/>
  <c r="T2010" i="2"/>
  <c r="T2042" i="2"/>
  <c r="T2074" i="2"/>
  <c r="T2106" i="2"/>
  <c r="T2138" i="2"/>
  <c r="T2170" i="2"/>
  <c r="T2202" i="2"/>
  <c r="T2234" i="2"/>
  <c r="T2266" i="2"/>
  <c r="T2298" i="2"/>
  <c r="T2330" i="2"/>
  <c r="T2362" i="2"/>
  <c r="T2394" i="2"/>
  <c r="T2426" i="2"/>
  <c r="T2458" i="2"/>
  <c r="T2490" i="2"/>
  <c r="T2522" i="2"/>
  <c r="T2554" i="2"/>
  <c r="T2618" i="2"/>
  <c r="T2650" i="2"/>
  <c r="T2682" i="2"/>
  <c r="T2714" i="2"/>
  <c r="T2746" i="2"/>
  <c r="T20" i="2"/>
  <c r="T116" i="2"/>
  <c r="T148" i="2"/>
  <c r="T180" i="2"/>
  <c r="T244" i="2"/>
  <c r="T276" i="2"/>
  <c r="T308" i="2"/>
  <c r="T340" i="2"/>
  <c r="T372" i="2"/>
  <c r="T404" i="2"/>
  <c r="T500" i="2"/>
  <c r="T564" i="2"/>
  <c r="T596" i="2"/>
  <c r="T660" i="2"/>
  <c r="T692" i="2"/>
  <c r="T724" i="2"/>
  <c r="T756" i="2"/>
  <c r="T788" i="2"/>
  <c r="T820" i="2"/>
  <c r="T852" i="2"/>
  <c r="T884" i="2"/>
  <c r="T948" i="2"/>
  <c r="T980" i="2"/>
  <c r="T1012" i="2"/>
  <c r="T1044" i="2"/>
  <c r="T1076" i="2"/>
  <c r="T1108" i="2"/>
  <c r="T1140" i="2"/>
  <c r="T1172" i="2"/>
  <c r="T1204" i="2"/>
  <c r="T1268" i="2"/>
  <c r="T1300" i="2"/>
  <c r="T629" i="2"/>
  <c r="T725" i="2"/>
  <c r="T821" i="2"/>
  <c r="T949" i="2"/>
  <c r="T1013" i="2"/>
  <c r="T1109" i="2"/>
  <c r="T1205" i="2"/>
  <c r="T1269" i="2"/>
  <c r="T1339" i="2"/>
  <c r="T1371" i="2"/>
  <c r="T1403" i="2"/>
  <c r="T1435" i="2"/>
  <c r="T1499" i="2"/>
  <c r="T1563" i="2"/>
  <c r="T1659" i="2"/>
  <c r="T1691" i="2"/>
  <c r="T1723" i="2"/>
  <c r="T1787" i="2"/>
  <c r="T1819" i="2"/>
  <c r="T1851" i="2"/>
  <c r="T1883" i="2"/>
  <c r="T1915" i="2"/>
  <c r="T1947" i="2"/>
  <c r="T1979" i="2"/>
  <c r="T2011" i="2"/>
  <c r="T2043" i="2"/>
  <c r="T2075" i="2"/>
  <c r="T2107" i="2"/>
  <c r="T2139" i="2"/>
  <c r="T2171" i="2"/>
  <c r="T2203" i="2"/>
  <c r="T2235" i="2"/>
  <c r="T2267" i="2"/>
  <c r="T2299" i="2"/>
  <c r="T2331" i="2"/>
  <c r="T2363" i="2"/>
  <c r="T2395" i="2"/>
  <c r="T2427" i="2"/>
  <c r="T2459" i="2"/>
  <c r="T2491" i="2"/>
  <c r="T2523" i="2"/>
  <c r="T2555" i="2"/>
  <c r="T2587" i="2"/>
  <c r="T2619" i="2"/>
  <c r="T2651" i="2"/>
  <c r="T2683" i="2"/>
  <c r="T2747" i="2"/>
  <c r="T21" i="2"/>
  <c r="T85" i="2"/>
  <c r="T117" i="2"/>
  <c r="T149" i="2"/>
  <c r="T181" i="2"/>
  <c r="T213" i="2"/>
  <c r="T245" i="2"/>
  <c r="T277" i="2"/>
  <c r="T309" i="2"/>
  <c r="T341" i="2"/>
  <c r="T373" i="2"/>
  <c r="T405" i="2"/>
  <c r="T437" i="2"/>
  <c r="T469" i="2"/>
  <c r="T501" i="2"/>
  <c r="T565" i="2"/>
  <c r="T661" i="2"/>
  <c r="T693" i="2"/>
  <c r="T789" i="2"/>
  <c r="T885" i="2"/>
  <c r="T1045" i="2"/>
  <c r="T1141" i="2"/>
  <c r="T1340" i="2"/>
  <c r="T1372" i="2"/>
  <c r="T1404" i="2"/>
  <c r="T1436" i="2"/>
  <c r="T1500" i="2"/>
  <c r="T1564" i="2"/>
  <c r="T1660" i="2"/>
  <c r="T1692" i="2"/>
  <c r="T1724" i="2"/>
  <c r="T1756" i="2"/>
  <c r="T1788" i="2"/>
  <c r="T1820" i="2"/>
  <c r="T1852" i="2"/>
  <c r="T1884" i="2"/>
  <c r="T1948" i="2"/>
  <c r="T1980" i="2"/>
  <c r="T2012" i="2"/>
  <c r="T2044" i="2"/>
  <c r="T2076" i="2"/>
  <c r="T2108" i="2"/>
  <c r="T2140" i="2"/>
  <c r="T2172" i="2"/>
  <c r="T2204" i="2"/>
  <c r="T2236" i="2"/>
  <c r="T2268" i="2"/>
  <c r="T2300" i="2"/>
  <c r="T2332" i="2"/>
  <c r="T2364" i="2"/>
  <c r="T2396" i="2"/>
  <c r="T2428" i="2"/>
  <c r="T2460" i="2"/>
  <c r="T2492" i="2"/>
  <c r="T2524" i="2"/>
  <c r="T2556" i="2"/>
  <c r="T2588" i="2"/>
  <c r="T2620" i="2"/>
  <c r="T2652" i="2"/>
  <c r="T2684" i="2"/>
  <c r="T2716" i="2"/>
  <c r="T2748" i="2"/>
  <c r="T22" i="2"/>
  <c r="T54" i="2"/>
  <c r="T118" i="2"/>
  <c r="T150" i="2"/>
  <c r="T182" i="2"/>
  <c r="T246" i="2"/>
  <c r="T278" i="2"/>
  <c r="T310" i="2"/>
  <c r="T342" i="2"/>
  <c r="T406" i="2"/>
  <c r="T438" i="2"/>
  <c r="T470" i="2"/>
  <c r="T502" i="2"/>
  <c r="T534" i="2"/>
  <c r="T566" i="2"/>
  <c r="T598" i="2"/>
  <c r="T630" i="2"/>
  <c r="T662" i="2"/>
  <c r="T694" i="2"/>
  <c r="T726" i="2"/>
  <c r="T758" i="2"/>
  <c r="T790" i="2"/>
  <c r="T822" i="2"/>
  <c r="T1341" i="2"/>
  <c r="T1373" i="2"/>
  <c r="T1405" i="2"/>
  <c r="T1437" i="2"/>
  <c r="T1469" i="2"/>
  <c r="T1501" i="2"/>
  <c r="T1661" i="2"/>
  <c r="T1693" i="2"/>
  <c r="T1725" i="2"/>
  <c r="T1757" i="2"/>
  <c r="T1789" i="2"/>
  <c r="T1821" i="2"/>
  <c r="T1853" i="2"/>
  <c r="T1885" i="2"/>
  <c r="T1917" i="2"/>
  <c r="T1949" i="2"/>
  <c r="T1981" i="2"/>
  <c r="T2013" i="2"/>
  <c r="T2045" i="2"/>
  <c r="T2077" i="2"/>
  <c r="T2109" i="2"/>
  <c r="T2141" i="2"/>
  <c r="T2173" i="2"/>
  <c r="T2205" i="2"/>
  <c r="T2237" i="2"/>
  <c r="T2269" i="2"/>
  <c r="T2301" i="2"/>
  <c r="T2333" i="2"/>
  <c r="T2365" i="2"/>
  <c r="T2397" i="2"/>
  <c r="T2429" i="2"/>
  <c r="T2461" i="2"/>
  <c r="T2493" i="2"/>
  <c r="T2525" i="2"/>
  <c r="T2589" i="2"/>
  <c r="T2621" i="2"/>
  <c r="T2653" i="2"/>
  <c r="T2685" i="2"/>
  <c r="T2717" i="2"/>
  <c r="T2749" i="2"/>
  <c r="T23" i="2"/>
  <c r="T55" i="2"/>
  <c r="T87" i="2"/>
  <c r="T119" i="2"/>
  <c r="T151" i="2"/>
  <c r="T215" i="2"/>
  <c r="T247" i="2"/>
  <c r="T279" i="2"/>
  <c r="T311" i="2"/>
  <c r="T343" i="2"/>
  <c r="T375" i="2"/>
  <c r="T407" i="2"/>
  <c r="T471" i="2"/>
  <c r="T503" i="2"/>
  <c r="T535" i="2"/>
  <c r="T567" i="2"/>
  <c r="T599" i="2"/>
  <c r="T631" i="2"/>
  <c r="T663" i="2"/>
  <c r="T695" i="2"/>
  <c r="T727" i="2"/>
  <c r="T759" i="2"/>
  <c r="T823" i="2"/>
  <c r="T887" i="2"/>
  <c r="T919" i="2"/>
  <c r="T951" i="2"/>
  <c r="T983" i="2"/>
  <c r="T1015" i="2"/>
  <c r="T1047" i="2"/>
  <c r="T1079" i="2"/>
  <c r="T1111" i="2"/>
  <c r="T1143" i="2"/>
  <c r="T1175" i="2"/>
  <c r="T1207" i="2"/>
  <c r="T1239" i="2"/>
  <c r="T1271" i="2"/>
  <c r="T1303" i="2"/>
  <c r="T984" i="2"/>
  <c r="T1080" i="2"/>
  <c r="T1144" i="2"/>
  <c r="T1208" i="2"/>
  <c r="T1272" i="2"/>
  <c r="T1304" i="2"/>
  <c r="T441" i="2"/>
  <c r="T537" i="2"/>
  <c r="T1342" i="2"/>
  <c r="T1374" i="2"/>
  <c r="T1406" i="2"/>
  <c r="T1438" i="2"/>
  <c r="T1470" i="2"/>
  <c r="T1502" i="2"/>
  <c r="T1534" i="2"/>
  <c r="T1598" i="2"/>
  <c r="T1662" i="2"/>
  <c r="T1694" i="2"/>
  <c r="T1726" i="2"/>
  <c r="T1822" i="2"/>
  <c r="T1854" i="2"/>
  <c r="T1886" i="2"/>
  <c r="T1918" i="2"/>
  <c r="T1950" i="2"/>
  <c r="T1982" i="2"/>
  <c r="T2014" i="2"/>
  <c r="T2046" i="2"/>
  <c r="T2078" i="2"/>
  <c r="T2110" i="2"/>
  <c r="T2142" i="2"/>
  <c r="T2174" i="2"/>
  <c r="T2206" i="2"/>
  <c r="T2238" i="2"/>
  <c r="T2270" i="2"/>
  <c r="T2302" i="2"/>
  <c r="T2334" i="2"/>
  <c r="T2366" i="2"/>
  <c r="T2398" i="2"/>
  <c r="T2430" i="2"/>
  <c r="T2462" i="2"/>
  <c r="T2494" i="2"/>
  <c r="T2526" i="2"/>
  <c r="T2558" i="2"/>
  <c r="T2590" i="2"/>
  <c r="T2622" i="2"/>
  <c r="T2654" i="2"/>
  <c r="T2686" i="2"/>
  <c r="T2718" i="2"/>
  <c r="T2750" i="2"/>
  <c r="T120" i="2"/>
  <c r="T152" i="2"/>
  <c r="T184" i="2"/>
  <c r="T216" i="2"/>
  <c r="T248" i="2"/>
  <c r="T280" i="2"/>
  <c r="T312" i="2"/>
  <c r="T344" i="2"/>
  <c r="T376" i="2"/>
  <c r="T408" i="2"/>
  <c r="T440" i="2"/>
  <c r="T504" i="2"/>
  <c r="T568" i="2"/>
  <c r="T600" i="2"/>
  <c r="T632" i="2"/>
  <c r="T664" i="2"/>
  <c r="T696" i="2"/>
  <c r="T728" i="2"/>
  <c r="T760" i="2"/>
  <c r="T792" i="2"/>
  <c r="T824" i="2"/>
  <c r="T920" i="2"/>
  <c r="T952" i="2"/>
  <c r="T1016" i="2"/>
  <c r="T1048" i="2"/>
  <c r="T1112" i="2"/>
  <c r="T1176" i="2"/>
  <c r="T1240" i="2"/>
  <c r="T473" i="2"/>
  <c r="T601" i="2"/>
  <c r="T1343" i="2"/>
  <c r="T1375" i="2"/>
  <c r="T1439" i="2"/>
  <c r="T1471" i="2"/>
  <c r="T1503" i="2"/>
  <c r="T1567" i="2"/>
  <c r="T1599" i="2"/>
  <c r="T1663" i="2"/>
  <c r="T1695" i="2"/>
  <c r="T1727" i="2"/>
  <c r="T1759" i="2"/>
  <c r="T1791" i="2"/>
  <c r="T1823" i="2"/>
  <c r="T1855" i="2"/>
  <c r="T1887" i="2"/>
  <c r="T1919" i="2"/>
  <c r="T1951" i="2"/>
  <c r="T1983" i="2"/>
  <c r="T2015" i="2"/>
  <c r="T2047" i="2"/>
  <c r="T2079" i="2"/>
  <c r="T2111" i="2"/>
  <c r="T2143" i="2"/>
  <c r="T2175" i="2"/>
  <c r="T2207" i="2"/>
  <c r="T2239" i="2"/>
  <c r="T2271" i="2"/>
  <c r="T2303" i="2"/>
  <c r="T2335" i="2"/>
  <c r="T2367" i="2"/>
  <c r="T2399" i="2"/>
  <c r="T2431" i="2"/>
  <c r="T2495" i="2"/>
  <c r="T2527" i="2"/>
  <c r="T2559" i="2"/>
  <c r="T2591" i="2"/>
  <c r="T2623" i="2"/>
  <c r="T2655" i="2"/>
  <c r="T2687" i="2"/>
  <c r="T2719" i="2"/>
  <c r="T2751" i="2"/>
  <c r="T57" i="2"/>
  <c r="T89" i="2"/>
  <c r="T121" i="2"/>
  <c r="T153" i="2"/>
  <c r="T217" i="2"/>
  <c r="T249" i="2"/>
  <c r="T281" i="2"/>
  <c r="T313" i="2"/>
  <c r="T345" i="2"/>
  <c r="T377" i="2"/>
  <c r="T409" i="2"/>
  <c r="T505" i="2"/>
  <c r="T569" i="2"/>
  <c r="T1344" i="2"/>
  <c r="T1376" i="2"/>
  <c r="T1408" i="2"/>
  <c r="T1440" i="2"/>
  <c r="T1472" i="2"/>
  <c r="T1504" i="2"/>
  <c r="T1536" i="2"/>
  <c r="T1568" i="2"/>
  <c r="T1600" i="2"/>
  <c r="T1664" i="2"/>
  <c r="T1696" i="2"/>
  <c r="T1728" i="2"/>
  <c r="T1760" i="2"/>
  <c r="T1792" i="2"/>
  <c r="T1824" i="2"/>
  <c r="T1856" i="2"/>
  <c r="T1888" i="2"/>
  <c r="T1920" i="2"/>
  <c r="T1952" i="2"/>
  <c r="T1984" i="2"/>
  <c r="T2016" i="2"/>
  <c r="T2048" i="2"/>
  <c r="T2080" i="2"/>
  <c r="T2112" i="2"/>
  <c r="T2144" i="2"/>
  <c r="T2176" i="2"/>
  <c r="T2208" i="2"/>
  <c r="T2240" i="2"/>
  <c r="T2272" i="2"/>
  <c r="T2304" i="2"/>
  <c r="T2336" i="2"/>
  <c r="T2368" i="2"/>
  <c r="T2400" i="2"/>
  <c r="T2432" i="2"/>
  <c r="T2464" i="2"/>
  <c r="T2496" i="2"/>
  <c r="T2528" i="2"/>
  <c r="T2624" i="2"/>
  <c r="T2656" i="2"/>
  <c r="T2688" i="2"/>
  <c r="T2720" i="2"/>
  <c r="T2752" i="2"/>
  <c r="T58" i="2"/>
  <c r="T90" i="2"/>
  <c r="T122" i="2"/>
  <c r="T154" i="2"/>
  <c r="T186" i="2"/>
  <c r="T250" i="2"/>
  <c r="T282" i="2"/>
  <c r="T314" i="2"/>
  <c r="T346" i="2"/>
  <c r="T378" i="2"/>
  <c r="T410" i="2"/>
  <c r="T442" i="2"/>
  <c r="T474" i="2"/>
  <c r="T506" i="2"/>
  <c r="T538" i="2"/>
  <c r="T570" i="2"/>
  <c r="T602" i="2"/>
  <c r="T634" i="2"/>
  <c r="T666" i="2"/>
  <c r="T698" i="2"/>
  <c r="T730" i="2"/>
  <c r="T762" i="2"/>
  <c r="T794" i="2"/>
  <c r="T826" i="2"/>
  <c r="T858" i="2"/>
  <c r="T922" i="2"/>
  <c r="T954" i="2"/>
  <c r="T986" i="2"/>
  <c r="T1345" i="2"/>
  <c r="T1377" i="2"/>
  <c r="T1441" i="2"/>
  <c r="T1473" i="2"/>
  <c r="T1505" i="2"/>
  <c r="T1569" i="2"/>
  <c r="T1601" i="2"/>
  <c r="T1665" i="2"/>
  <c r="T1697" i="2"/>
  <c r="T1729" i="2"/>
  <c r="T1761" i="2"/>
  <c r="T1793" i="2"/>
  <c r="T1825" i="2"/>
  <c r="T1857" i="2"/>
  <c r="T1889" i="2"/>
  <c r="T1921" i="2"/>
  <c r="T1953" i="2"/>
  <c r="T1985" i="2"/>
  <c r="T2017" i="2"/>
  <c r="T2049" i="2"/>
  <c r="T2081" i="2"/>
  <c r="T2113" i="2"/>
  <c r="T2145" i="2"/>
  <c r="T2177" i="2"/>
  <c r="T2209" i="2"/>
  <c r="T2241" i="2"/>
  <c r="T2273" i="2"/>
  <c r="T2305" i="2"/>
  <c r="T2337" i="2"/>
  <c r="T2369" i="2"/>
  <c r="T2401" i="2"/>
  <c r="T2433" i="2"/>
  <c r="T2465" i="2"/>
  <c r="T2497" i="2"/>
  <c r="T2529" i="2"/>
  <c r="T2561" i="2"/>
  <c r="T2593" i="2"/>
  <c r="T2657" i="2"/>
  <c r="T2721" i="2"/>
  <c r="T2753" i="2"/>
  <c r="T59" i="2"/>
  <c r="T123" i="2"/>
  <c r="T155" i="2"/>
  <c r="T187" i="2"/>
  <c r="T219" i="2"/>
  <c r="T251" i="2"/>
  <c r="T283" i="2"/>
  <c r="T315" i="2"/>
  <c r="T347" i="2"/>
  <c r="T379" i="2"/>
  <c r="T411" i="2"/>
  <c r="T443" i="2"/>
  <c r="T475" i="2"/>
  <c r="T507" i="2"/>
  <c r="T539" i="2"/>
  <c r="T571" i="2"/>
  <c r="T1378" i="2"/>
  <c r="T1410" i="2"/>
  <c r="T1442" i="2"/>
  <c r="T1474" i="2"/>
  <c r="T1506" i="2"/>
  <c r="T1538" i="2"/>
  <c r="T1570" i="2"/>
  <c r="T1602" i="2"/>
  <c r="T1634" i="2"/>
  <c r="T1666" i="2"/>
  <c r="T1730" i="2"/>
  <c r="T1762" i="2"/>
  <c r="T1794" i="2"/>
  <c r="T1826" i="2"/>
  <c r="T1858" i="2"/>
  <c r="T1890" i="2"/>
  <c r="T1922" i="2"/>
  <c r="T1954" i="2"/>
  <c r="T1986" i="2"/>
  <c r="T2018" i="2"/>
  <c r="T2050" i="2"/>
  <c r="T2082" i="2"/>
  <c r="T2114" i="2"/>
  <c r="T2146" i="2"/>
  <c r="T2178" i="2"/>
  <c r="T2210" i="2"/>
  <c r="T2242" i="2"/>
  <c r="T2274" i="2"/>
  <c r="T2306" i="2"/>
  <c r="T2338" i="2"/>
  <c r="T2370" i="2"/>
  <c r="T2402" i="2"/>
  <c r="T2434" i="2"/>
  <c r="T2466" i="2"/>
  <c r="T2498" i="2"/>
  <c r="T2530" i="2"/>
  <c r="T2562" i="2"/>
  <c r="T2594" i="2"/>
  <c r="T2658" i="2"/>
  <c r="T2722" i="2"/>
  <c r="T2754" i="2"/>
  <c r="T60" i="2"/>
  <c r="T124" i="2"/>
  <c r="T156" i="2"/>
  <c r="T188" i="2"/>
  <c r="T220" i="2"/>
  <c r="T252" i="2"/>
  <c r="T284" i="2"/>
  <c r="T316" i="2"/>
  <c r="T348" i="2"/>
  <c r="T1347" i="2"/>
  <c r="T1379" i="2"/>
  <c r="T1411" i="2"/>
  <c r="T1443" i="2"/>
  <c r="T1475" i="2"/>
  <c r="T1507" i="2"/>
  <c r="T1603" i="2"/>
  <c r="T1635" i="2"/>
  <c r="T1667" i="2"/>
  <c r="T1699" i="2"/>
  <c r="T1731" i="2"/>
  <c r="T1763" i="2"/>
  <c r="T1795" i="2"/>
  <c r="T1827" i="2"/>
  <c r="T1859" i="2"/>
  <c r="T1891" i="2"/>
  <c r="T1923" i="2"/>
  <c r="T1955" i="2"/>
  <c r="T1987" i="2"/>
  <c r="T2019" i="2"/>
  <c r="T2051" i="2"/>
  <c r="T2083" i="2"/>
  <c r="T2115" i="2"/>
  <c r="T2147" i="2"/>
  <c r="T2179" i="2"/>
  <c r="T2211" i="2"/>
  <c r="T2243" i="2"/>
  <c r="T2275" i="2"/>
  <c r="T2307" i="2"/>
  <c r="T2339" i="2"/>
  <c r="T2371" i="2"/>
  <c r="T2403" i="2"/>
  <c r="T2435" i="2"/>
  <c r="T2467" i="2"/>
  <c r="T2499" i="2"/>
  <c r="T2531" i="2"/>
  <c r="T2563" i="2"/>
  <c r="T2595" i="2"/>
  <c r="T2627" i="2"/>
  <c r="T2659" i="2"/>
  <c r="T2723" i="2"/>
  <c r="T2755" i="2"/>
  <c r="T1348" i="2"/>
  <c r="T1380" i="2"/>
  <c r="T1412" i="2"/>
  <c r="T1444" i="2"/>
  <c r="T1476" i="2"/>
  <c r="T1508" i="2"/>
  <c r="T1572" i="2"/>
  <c r="T1604" i="2"/>
  <c r="T1636" i="2"/>
  <c r="T1668" i="2"/>
  <c r="T1700" i="2"/>
  <c r="T1732" i="2"/>
  <c r="T1764" i="2"/>
  <c r="T1796" i="2"/>
  <c r="T1828" i="2"/>
  <c r="T1860" i="2"/>
  <c r="T1892" i="2"/>
  <c r="T1924" i="2"/>
  <c r="T1956" i="2"/>
  <c r="T1988" i="2"/>
  <c r="T2020" i="2"/>
  <c r="T2052" i="2"/>
  <c r="T2084" i="2"/>
  <c r="T2116" i="2"/>
  <c r="T2148" i="2"/>
  <c r="T2180" i="2"/>
  <c r="T2212" i="2"/>
  <c r="T2244" i="2"/>
  <c r="T2276" i="2"/>
  <c r="T2308" i="2"/>
  <c r="T2340" i="2"/>
  <c r="T2372" i="2"/>
  <c r="T2404" i="2"/>
  <c r="T2436" i="2"/>
  <c r="T2468" i="2"/>
  <c r="T2532" i="2"/>
  <c r="T2564" i="2"/>
  <c r="T2596" i="2"/>
  <c r="T2628" i="2"/>
  <c r="T1381" i="2"/>
  <c r="T1413" i="2"/>
  <c r="T1445" i="2"/>
  <c r="T1477" i="2"/>
  <c r="T1509" i="2"/>
  <c r="T1541" i="2"/>
  <c r="T1605" i="2"/>
  <c r="T1637" i="2"/>
  <c r="T1669" i="2"/>
  <c r="T1701" i="2"/>
  <c r="T1733" i="2"/>
  <c r="T1765" i="2"/>
  <c r="T1797" i="2"/>
  <c r="T1829" i="2"/>
  <c r="T1861" i="2"/>
  <c r="T1893" i="2"/>
  <c r="T1925" i="2"/>
  <c r="T1957" i="2"/>
  <c r="T1989" i="2"/>
  <c r="T2021" i="2"/>
  <c r="T2053" i="2"/>
  <c r="T2085" i="2"/>
  <c r="T2117" i="2"/>
  <c r="T2149" i="2"/>
  <c r="T2181" i="2"/>
  <c r="T2213" i="2"/>
  <c r="T2245" i="2"/>
  <c r="T2277" i="2"/>
  <c r="T2309" i="2"/>
  <c r="T2341" i="2"/>
  <c r="T2373" i="2"/>
  <c r="T2405" i="2"/>
  <c r="T2437" i="2"/>
  <c r="T2533" i="2"/>
  <c r="T2565" i="2"/>
  <c r="T2597" i="2"/>
  <c r="T2629" i="2"/>
  <c r="T2661" i="2"/>
  <c r="T2725" i="2"/>
  <c r="T2757" i="2"/>
  <c r="T95" i="2"/>
  <c r="T127" i="2"/>
  <c r="T159" i="2"/>
  <c r="T191" i="2"/>
  <c r="T223" i="2"/>
  <c r="T255" i="2"/>
  <c r="T287" i="2"/>
  <c r="T319" i="2"/>
  <c r="T351" i="2"/>
  <c r="T1382" i="2"/>
  <c r="T1414" i="2"/>
  <c r="T1446" i="2"/>
  <c r="T1478" i="2"/>
  <c r="T1510" i="2"/>
  <c r="T1542" i="2"/>
  <c r="T1606" i="2"/>
  <c r="T1638" i="2"/>
  <c r="T1670" i="2"/>
  <c r="T1702" i="2"/>
  <c r="T1734" i="2"/>
  <c r="T1766" i="2"/>
  <c r="T1830" i="2"/>
  <c r="T1862" i="2"/>
  <c r="T1894" i="2"/>
  <c r="T1926" i="2"/>
  <c r="T1958" i="2"/>
  <c r="T1990" i="2"/>
  <c r="T2022" i="2"/>
  <c r="T2054" i="2"/>
  <c r="T2086" i="2"/>
  <c r="T2118" i="2"/>
  <c r="T2150" i="2"/>
  <c r="T2182" i="2"/>
  <c r="T2214" i="2"/>
  <c r="T2246" i="2"/>
  <c r="T2278" i="2"/>
  <c r="T2310" i="2"/>
  <c r="T2342" i="2"/>
  <c r="T2374" i="2"/>
  <c r="T2406" i="2"/>
  <c r="T2438" i="2"/>
  <c r="T2502" i="2"/>
  <c r="T2534" i="2"/>
  <c r="T2598" i="2"/>
  <c r="T2630" i="2"/>
  <c r="T2662" i="2"/>
  <c r="T2726" i="2"/>
  <c r="T2758" i="2"/>
  <c r="T128" i="2"/>
  <c r="T1383" i="2"/>
  <c r="T1415" i="2"/>
  <c r="T1447" i="2"/>
  <c r="T1479" i="2"/>
  <c r="T1511" i="2"/>
  <c r="T1575" i="2"/>
  <c r="T1607" i="2"/>
  <c r="T1639" i="2"/>
  <c r="T1671" i="2"/>
  <c r="T1703" i="2"/>
  <c r="T1735" i="2"/>
  <c r="T1767" i="2"/>
  <c r="T1799" i="2"/>
  <c r="T1831" i="2"/>
  <c r="T1863" i="2"/>
  <c r="T1895" i="2"/>
  <c r="T1927" i="2"/>
  <c r="T1959" i="2"/>
  <c r="T1991" i="2"/>
  <c r="T2023" i="2"/>
  <c r="T2055" i="2"/>
  <c r="T2087" i="2"/>
  <c r="T2119" i="2"/>
  <c r="T2151" i="2"/>
  <c r="T2183" i="2"/>
  <c r="T2215" i="2"/>
  <c r="T2247" i="2"/>
  <c r="T2279" i="2"/>
  <c r="T2311" i="2"/>
  <c r="T2343" i="2"/>
  <c r="T2375" i="2"/>
  <c r="T2407" i="2"/>
  <c r="T2439" i="2"/>
  <c r="T2471" i="2"/>
  <c r="T2503" i="2"/>
  <c r="T2567" i="2"/>
  <c r="T2631" i="2"/>
  <c r="T2663" i="2"/>
  <c r="T2695" i="2"/>
  <c r="T2727" i="2"/>
  <c r="T2759" i="2"/>
  <c r="T97" i="2"/>
  <c r="T1352" i="2"/>
  <c r="T1384" i="2"/>
  <c r="T1416" i="2"/>
  <c r="T1448" i="2"/>
  <c r="T1480" i="2"/>
  <c r="T1512" i="2"/>
  <c r="T1576" i="2"/>
  <c r="T1640" i="2"/>
  <c r="T1704" i="2"/>
  <c r="T1736" i="2"/>
  <c r="T1832" i="2"/>
  <c r="T1864" i="2"/>
  <c r="T1896" i="2"/>
  <c r="T1928" i="2"/>
  <c r="T1960" i="2"/>
  <c r="T1992" i="2"/>
  <c r="T2024" i="2"/>
  <c r="T2056" i="2"/>
  <c r="T2088" i="2"/>
  <c r="T2120" i="2"/>
  <c r="T2152" i="2"/>
  <c r="T2184" i="2"/>
  <c r="T2216" i="2"/>
  <c r="T2248" i="2"/>
  <c r="T2280" i="2"/>
  <c r="T2312" i="2"/>
  <c r="T2344" i="2"/>
  <c r="T2376" i="2"/>
  <c r="T2408" i="2"/>
  <c r="T2440" i="2"/>
  <c r="T1353" i="2"/>
  <c r="T1385" i="2"/>
  <c r="T1417" i="2"/>
  <c r="T1449" i="2"/>
  <c r="T1481" i="2"/>
  <c r="T1513" i="2"/>
  <c r="T1545" i="2"/>
  <c r="T1641" i="2"/>
  <c r="T1673" i="2"/>
  <c r="T1705" i="2"/>
  <c r="T1801" i="2"/>
  <c r="T1833" i="2"/>
  <c r="T1865" i="2"/>
  <c r="T1897" i="2"/>
  <c r="T1929" i="2"/>
  <c r="T1961" i="2"/>
  <c r="T1993" i="2"/>
  <c r="T2025" i="2"/>
  <c r="T2057" i="2"/>
  <c r="T2089" i="2"/>
  <c r="T2121" i="2"/>
  <c r="T2153" i="2"/>
  <c r="T2185" i="2"/>
  <c r="T2217" i="2"/>
  <c r="T2249" i="2"/>
  <c r="T2281" i="2"/>
  <c r="T2313" i="2"/>
  <c r="T2345" i="2"/>
  <c r="T2377" i="2"/>
  <c r="T2409" i="2"/>
  <c r="T2441" i="2"/>
  <c r="T2473" i="2"/>
  <c r="T2505" i="2"/>
  <c r="T2537" i="2"/>
  <c r="T2601" i="2"/>
  <c r="T1354" i="2"/>
  <c r="T1386" i="2"/>
  <c r="T1418" i="2"/>
  <c r="T1450" i="2"/>
  <c r="T1482" i="2"/>
  <c r="T1514" i="2"/>
  <c r="T1578" i="2"/>
  <c r="T1642" i="2"/>
  <c r="T1674" i="2"/>
  <c r="T1706" i="2"/>
  <c r="T1770" i="2"/>
  <c r="T1802" i="2"/>
  <c r="T1834" i="2"/>
  <c r="T1866" i="2"/>
  <c r="T1898" i="2"/>
  <c r="T1930" i="2"/>
  <c r="T1962" i="2"/>
  <c r="T1994" i="2"/>
  <c r="T2026" i="2"/>
  <c r="T2058" i="2"/>
  <c r="T2090" i="2"/>
  <c r="T2122" i="2"/>
  <c r="T2154" i="2"/>
  <c r="T2186" i="2"/>
  <c r="T2218" i="2"/>
  <c r="T2250" i="2"/>
  <c r="T2282" i="2"/>
  <c r="T2314" i="2"/>
  <c r="T2346" i="2"/>
  <c r="T2378" i="2"/>
  <c r="T2410" i="2"/>
  <c r="T2442" i="2"/>
  <c r="T2474" i="2"/>
  <c r="T2506" i="2"/>
  <c r="T2538" i="2"/>
  <c r="T2634" i="2"/>
  <c r="T2666" i="2"/>
  <c r="T2698" i="2"/>
  <c r="T2730" i="2"/>
  <c r="T2762" i="2"/>
  <c r="T68" i="2"/>
  <c r="T1355" i="2"/>
  <c r="T1387" i="2"/>
  <c r="T1419" i="2"/>
  <c r="T1483" i="2"/>
  <c r="T1515" i="2"/>
  <c r="T1547" i="2"/>
  <c r="T1579" i="2"/>
  <c r="T1643" i="2"/>
  <c r="T1675" i="2"/>
  <c r="T1707" i="2"/>
  <c r="T1739" i="2"/>
  <c r="T1771" i="2"/>
  <c r="T1803" i="2"/>
  <c r="T1835" i="2"/>
  <c r="T1899" i="2"/>
  <c r="T1931" i="2"/>
  <c r="T1963" i="2"/>
  <c r="T1995" i="2"/>
  <c r="T2027" i="2"/>
  <c r="T2059" i="2"/>
  <c r="T2091" i="2"/>
  <c r="T2123" i="2"/>
  <c r="T2155" i="2"/>
  <c r="T2187" i="2"/>
  <c r="T2219" i="2"/>
  <c r="T2251" i="2"/>
  <c r="T2283" i="2"/>
  <c r="T2315" i="2"/>
  <c r="T2347" i="2"/>
  <c r="T1356" i="2"/>
  <c r="T1388" i="2"/>
  <c r="T1420" i="2"/>
  <c r="T1484" i="2"/>
  <c r="T1580" i="2"/>
  <c r="T1644" i="2"/>
  <c r="T1676" i="2"/>
  <c r="T1708" i="2"/>
  <c r="T1740" i="2"/>
  <c r="T1836" i="2"/>
  <c r="T1900" i="2"/>
  <c r="T1932" i="2"/>
  <c r="T1964" i="2"/>
  <c r="T1996" i="2"/>
  <c r="T2028" i="2"/>
  <c r="T2060" i="2"/>
  <c r="T2092" i="2"/>
  <c r="T2124" i="2"/>
  <c r="T2156" i="2"/>
  <c r="T2188" i="2"/>
  <c r="T2220" i="2"/>
  <c r="T2252" i="2"/>
  <c r="T2284" i="2"/>
  <c r="T2316" i="2"/>
  <c r="T2348" i="2"/>
  <c r="T2380" i="2"/>
  <c r="T2412" i="2"/>
  <c r="T2444" i="2"/>
  <c r="T2476" i="2"/>
  <c r="T2540" i="2"/>
  <c r="T2604" i="2"/>
  <c r="T2636" i="2"/>
  <c r="T2668" i="2"/>
  <c r="T2700" i="2"/>
  <c r="T2764" i="2"/>
  <c r="T1357" i="2"/>
  <c r="T1389" i="2"/>
  <c r="T1421" i="2"/>
  <c r="T1485" i="2"/>
  <c r="T1581" i="2"/>
  <c r="T1613" i="2"/>
  <c r="T1645" i="2"/>
  <c r="T1677" i="2"/>
  <c r="T1709" i="2"/>
  <c r="T1741" i="2"/>
  <c r="T1805" i="2"/>
  <c r="T1837" i="2"/>
  <c r="T1901" i="2"/>
  <c r="T1933" i="2"/>
  <c r="T1965" i="2"/>
  <c r="T1997" i="2"/>
  <c r="T2029" i="2"/>
  <c r="T2061" i="2"/>
  <c r="T2093" i="2"/>
  <c r="T2125" i="2"/>
  <c r="T2157" i="2"/>
  <c r="T2189" i="2"/>
  <c r="T2221" i="2"/>
  <c r="T2253" i="2"/>
  <c r="T2285" i="2"/>
  <c r="T2317" i="2"/>
  <c r="T2349" i="2"/>
  <c r="T2381" i="2"/>
  <c r="T2413" i="2"/>
  <c r="T2445" i="2"/>
  <c r="T2477" i="2"/>
  <c r="T2509" i="2"/>
  <c r="T2541" i="2"/>
  <c r="T2605" i="2"/>
  <c r="T2637" i="2"/>
  <c r="T1358" i="2"/>
  <c r="T1390" i="2"/>
  <c r="T1422" i="2"/>
  <c r="T1486" i="2"/>
  <c r="T1550" i="2"/>
  <c r="T1582" i="2"/>
  <c r="T1614" i="2"/>
  <c r="T1646" i="2"/>
  <c r="T1678" i="2"/>
  <c r="T1710" i="2"/>
  <c r="T1742" i="2"/>
  <c r="T1774" i="2"/>
  <c r="T1806" i="2"/>
  <c r="T1838" i="2"/>
  <c r="T1870" i="2"/>
  <c r="T1902" i="2"/>
  <c r="T1934" i="2"/>
  <c r="T1966" i="2"/>
  <c r="T1998" i="2"/>
  <c r="T1391" i="2"/>
  <c r="T1423" i="2"/>
  <c r="T1487" i="2"/>
  <c r="T1583" i="2"/>
  <c r="T1647" i="2"/>
  <c r="T1679" i="2"/>
  <c r="T1711" i="2"/>
  <c r="T1743" i="2"/>
  <c r="T1807" i="2"/>
  <c r="T1839" i="2"/>
  <c r="T1871" i="2"/>
  <c r="T1903" i="2"/>
  <c r="T1935" i="2"/>
  <c r="T1967" i="2"/>
  <c r="T1999" i="2"/>
  <c r="T2031" i="2"/>
  <c r="T2063" i="2"/>
  <c r="T2095" i="2"/>
  <c r="T2127" i="2"/>
  <c r="T2159" i="2"/>
  <c r="T2191" i="2"/>
  <c r="T2223" i="2"/>
  <c r="T2255" i="2"/>
  <c r="T2287" i="2"/>
  <c r="T2319" i="2"/>
  <c r="T1360" i="2"/>
  <c r="T1424" i="2"/>
  <c r="T1488" i="2"/>
  <c r="T1552" i="2"/>
  <c r="T1648" i="2"/>
  <c r="T1680" i="2"/>
  <c r="T1712" i="2"/>
  <c r="T1744" i="2"/>
  <c r="T1808" i="2"/>
  <c r="T1840" i="2"/>
  <c r="T1872" i="2"/>
  <c r="T1904" i="2"/>
  <c r="T1936" i="2"/>
  <c r="T1968" i="2"/>
  <c r="T2000" i="2"/>
  <c r="T2032" i="2"/>
  <c r="T2064" i="2"/>
  <c r="T2096" i="2"/>
  <c r="T2128" i="2"/>
  <c r="T2160" i="2"/>
  <c r="T2192" i="2"/>
  <c r="T2224" i="2"/>
  <c r="T2256" i="2"/>
  <c r="T2288" i="2"/>
  <c r="T2320" i="2"/>
  <c r="T2352" i="2"/>
  <c r="T1361" i="2"/>
  <c r="T1425" i="2"/>
  <c r="T1489" i="2"/>
  <c r="T1553" i="2"/>
  <c r="T1585" i="2"/>
  <c r="T1649" i="2"/>
  <c r="T1681" i="2"/>
  <c r="T1745" i="2"/>
  <c r="T1809" i="2"/>
  <c r="T1841" i="2"/>
  <c r="T1873" i="2"/>
  <c r="T1905" i="2"/>
  <c r="T1937" i="2"/>
  <c r="T1969" i="2"/>
  <c r="T2001" i="2"/>
  <c r="T2033" i="2"/>
  <c r="T2065" i="2"/>
  <c r="T2097" i="2"/>
  <c r="T2129" i="2"/>
  <c r="T2161" i="2"/>
  <c r="T2193" i="2"/>
  <c r="T2225" i="2"/>
  <c r="T2257" i="2"/>
  <c r="T2289" i="2"/>
  <c r="T2448" i="2"/>
  <c r="T2632" i="2"/>
  <c r="T2724" i="2"/>
  <c r="T74" i="2"/>
  <c r="T201" i="2"/>
  <c r="T264" i="2"/>
  <c r="T327" i="2"/>
  <c r="T387" i="2"/>
  <c r="T509" i="2"/>
  <c r="T552" i="2"/>
  <c r="T613" i="2"/>
  <c r="T731" i="2"/>
  <c r="T829" i="2"/>
  <c r="T872" i="2"/>
  <c r="T926" i="2"/>
  <c r="T969" i="2"/>
  <c r="T1023" i="2"/>
  <c r="T1065" i="2"/>
  <c r="T1121" i="2"/>
  <c r="T1174" i="2"/>
  <c r="T1220" i="2"/>
  <c r="T1257" i="2"/>
  <c r="T1306" i="2"/>
  <c r="T970" i="2"/>
  <c r="T1122" i="2"/>
  <c r="T1221" i="2"/>
  <c r="T1307" i="2"/>
  <c r="T1308" i="2"/>
  <c r="T680" i="2"/>
  <c r="T1130" i="2"/>
  <c r="T1035" i="2"/>
  <c r="T953" i="2"/>
  <c r="T1323" i="2"/>
  <c r="T644" i="2"/>
  <c r="T1244" i="2"/>
  <c r="T2600" i="2"/>
  <c r="T1212" i="2"/>
  <c r="T1116" i="2"/>
  <c r="T1117" i="2"/>
  <c r="T967" i="2"/>
  <c r="T2449" i="2"/>
  <c r="T2633" i="2"/>
  <c r="T2728" i="2"/>
  <c r="T34" i="2"/>
  <c r="T75" i="2"/>
  <c r="T137" i="2"/>
  <c r="T202" i="2"/>
  <c r="T265" i="2"/>
  <c r="T328" i="2"/>
  <c r="T388" i="2"/>
  <c r="T510" i="2"/>
  <c r="T553" i="2"/>
  <c r="T614" i="2"/>
  <c r="T673" i="2"/>
  <c r="T732" i="2"/>
  <c r="T778" i="2"/>
  <c r="T830" i="2"/>
  <c r="T873" i="2"/>
  <c r="T927" i="2"/>
  <c r="T1024" i="2"/>
  <c r="T1066" i="2"/>
  <c r="T1177" i="2"/>
  <c r="T1258" i="2"/>
  <c r="T1085" i="2"/>
  <c r="T1270" i="2"/>
  <c r="T1089" i="2"/>
  <c r="T1320" i="2"/>
  <c r="T362" i="2"/>
  <c r="T1194" i="2"/>
  <c r="T859" i="2"/>
  <c r="T1098" i="2"/>
  <c r="T714" i="2"/>
  <c r="T870" i="2"/>
  <c r="T2635" i="2"/>
  <c r="T2729" i="2"/>
  <c r="T203" i="2"/>
  <c r="T266" i="2"/>
  <c r="T329" i="2"/>
  <c r="T389" i="2"/>
  <c r="T511" i="2"/>
  <c r="T554" i="2"/>
  <c r="T615" i="2"/>
  <c r="T674" i="2"/>
  <c r="T733" i="2"/>
  <c r="T831" i="2"/>
  <c r="T874" i="2"/>
  <c r="T928" i="2"/>
  <c r="T971" i="2"/>
  <c r="T1025" i="2"/>
  <c r="T1067" i="2"/>
  <c r="T1123" i="2"/>
  <c r="T1178" i="2"/>
  <c r="T1222" i="2"/>
  <c r="T1259" i="2"/>
  <c r="T739" i="2"/>
  <c r="T1184" i="2"/>
  <c r="T1316" i="2"/>
  <c r="T1321" i="2"/>
  <c r="T999" i="2"/>
  <c r="T704" i="2"/>
  <c r="T1195" i="2"/>
  <c r="T2383" i="2"/>
  <c r="T1114" i="2"/>
  <c r="T1158" i="2"/>
  <c r="T608" i="2"/>
  <c r="T965" i="2"/>
  <c r="T1162" i="2"/>
  <c r="T2638" i="2"/>
  <c r="T2731" i="2"/>
  <c r="T139" i="2"/>
  <c r="T267" i="2"/>
  <c r="T330" i="2"/>
  <c r="T390" i="2"/>
  <c r="T452" i="2"/>
  <c r="T512" i="2"/>
  <c r="T555" i="2"/>
  <c r="T616" i="2"/>
  <c r="T675" i="2"/>
  <c r="T734" i="2"/>
  <c r="T832" i="2"/>
  <c r="T875" i="2"/>
  <c r="T929" i="2"/>
  <c r="T982" i="2"/>
  <c r="T1026" i="2"/>
  <c r="T1078" i="2"/>
  <c r="T1124" i="2"/>
  <c r="T1179" i="2"/>
  <c r="T1223" i="2"/>
  <c r="T1309" i="2"/>
  <c r="T1225" i="2"/>
  <c r="T1312" i="2"/>
  <c r="T1084" i="2"/>
  <c r="T1227" i="2"/>
  <c r="T353" i="2"/>
  <c r="T891" i="2"/>
  <c r="T1314" i="2"/>
  <c r="T1034" i="2"/>
  <c r="T1275" i="2"/>
  <c r="T1093" i="2"/>
  <c r="T1094" i="2"/>
  <c r="T421" i="2"/>
  <c r="T1097" i="2"/>
  <c r="T189" i="2"/>
  <c r="T1153" i="2"/>
  <c r="T1156" i="2"/>
  <c r="T1060" i="2"/>
  <c r="T1160" i="2"/>
  <c r="T924" i="2"/>
  <c r="T2639" i="2"/>
  <c r="T331" i="2"/>
  <c r="T391" i="2"/>
  <c r="T453" i="2"/>
  <c r="T513" i="2"/>
  <c r="T617" i="2"/>
  <c r="T676" i="2"/>
  <c r="T735" i="2"/>
  <c r="T833" i="2"/>
  <c r="T886" i="2"/>
  <c r="T930" i="2"/>
  <c r="T985" i="2"/>
  <c r="T1027" i="2"/>
  <c r="T1081" i="2"/>
  <c r="T1125" i="2"/>
  <c r="T1180" i="2"/>
  <c r="T1224" i="2"/>
  <c r="T1310" i="2"/>
  <c r="T1226" i="2"/>
  <c r="T989" i="2"/>
  <c r="T221" i="2"/>
  <c r="T1031" i="2"/>
  <c r="T993" i="2"/>
  <c r="T1277" i="2"/>
  <c r="T643" i="2"/>
  <c r="T1151" i="2"/>
  <c r="T1247" i="2"/>
  <c r="T962" i="2"/>
  <c r="T322" i="2"/>
  <c r="T1021" i="2"/>
  <c r="T2030" i="2"/>
  <c r="T2472" i="2"/>
  <c r="T2640" i="2"/>
  <c r="T2733" i="2"/>
  <c r="T157" i="2"/>
  <c r="T349" i="2"/>
  <c r="T392" i="2"/>
  <c r="T514" i="2"/>
  <c r="T572" i="2"/>
  <c r="T618" i="2"/>
  <c r="T677" i="2"/>
  <c r="T736" i="2"/>
  <c r="T834" i="2"/>
  <c r="T931" i="2"/>
  <c r="T1028" i="2"/>
  <c r="T1082" i="2"/>
  <c r="T1126" i="2"/>
  <c r="T1181" i="2"/>
  <c r="T1311" i="2"/>
  <c r="T1030" i="2"/>
  <c r="T837" i="2"/>
  <c r="T1315" i="2"/>
  <c r="T1274" i="2"/>
  <c r="T1190" i="2"/>
  <c r="T802" i="2"/>
  <c r="T957" i="2"/>
  <c r="T1003" i="2"/>
  <c r="T1056" i="2"/>
  <c r="T1059" i="2"/>
  <c r="T1018" i="2"/>
  <c r="T715" i="2"/>
  <c r="T2062" i="2"/>
  <c r="T2475" i="2"/>
  <c r="T2641" i="2"/>
  <c r="T2734" i="2"/>
  <c r="T158" i="2"/>
  <c r="T285" i="2"/>
  <c r="T393" i="2"/>
  <c r="T455" i="2"/>
  <c r="T515" i="2"/>
  <c r="T573" i="2"/>
  <c r="T619" i="2"/>
  <c r="T678" i="2"/>
  <c r="T737" i="2"/>
  <c r="T932" i="2"/>
  <c r="T1029" i="2"/>
  <c r="T1083" i="2"/>
  <c r="T1127" i="2"/>
  <c r="T1182" i="2"/>
  <c r="T1128" i="2"/>
  <c r="T1313" i="2"/>
  <c r="T457" i="2"/>
  <c r="T934" i="2"/>
  <c r="T1086" i="2"/>
  <c r="T1317" i="2"/>
  <c r="T1318" i="2"/>
  <c r="T1278" i="2"/>
  <c r="T1149" i="2"/>
  <c r="T1000" i="2"/>
  <c r="T956" i="2"/>
  <c r="T424" i="2"/>
  <c r="T1209" i="2"/>
  <c r="T1287" i="2"/>
  <c r="T1159" i="2"/>
  <c r="T2094" i="2"/>
  <c r="T2478" i="2"/>
  <c r="T2660" i="2"/>
  <c r="T2735" i="2"/>
  <c r="T160" i="2"/>
  <c r="T286" i="2"/>
  <c r="T352" i="2"/>
  <c r="T394" i="2"/>
  <c r="T456" i="2"/>
  <c r="T516" i="2"/>
  <c r="T574" i="2"/>
  <c r="T679" i="2"/>
  <c r="T738" i="2"/>
  <c r="T836" i="2"/>
  <c r="T933" i="2"/>
  <c r="T1183" i="2"/>
  <c r="T575" i="2"/>
  <c r="T1185" i="2"/>
  <c r="T1187" i="2"/>
  <c r="T1146" i="2"/>
  <c r="T761" i="2"/>
  <c r="T705" i="2"/>
  <c r="T1288" i="2"/>
  <c r="T1214" i="2"/>
  <c r="T1290" i="2"/>
  <c r="T923" i="2"/>
  <c r="T871" i="2"/>
  <c r="T2126" i="2"/>
  <c r="T2479" i="2"/>
  <c r="T2664" i="2"/>
  <c r="T2736" i="2"/>
  <c r="T41" i="2"/>
  <c r="T93" i="2"/>
  <c r="T161" i="2"/>
  <c r="T395" i="2"/>
  <c r="T633" i="2"/>
  <c r="T990" i="2"/>
  <c r="T1188" i="2"/>
  <c r="T1281" i="2"/>
  <c r="T235" i="2"/>
  <c r="T1057" i="2"/>
  <c r="T963" i="2"/>
  <c r="T827" i="2"/>
  <c r="T2158" i="2"/>
  <c r="T2480" i="2"/>
  <c r="T2665" i="2"/>
  <c r="T2737" i="2"/>
  <c r="T162" i="2"/>
  <c r="T222" i="2"/>
  <c r="T354" i="2"/>
  <c r="T412" i="2"/>
  <c r="T518" i="2"/>
  <c r="T576" i="2"/>
  <c r="T635" i="2"/>
  <c r="T681" i="2"/>
  <c r="T740" i="2"/>
  <c r="T793" i="2"/>
  <c r="T838" i="2"/>
  <c r="T892" i="2"/>
  <c r="T935" i="2"/>
  <c r="T991" i="2"/>
  <c r="T1032" i="2"/>
  <c r="T938" i="2"/>
  <c r="T857" i="2"/>
  <c r="T1002" i="2"/>
  <c r="T861" i="2"/>
  <c r="T1110" i="2"/>
  <c r="T921" i="2"/>
  <c r="T775" i="2"/>
  <c r="T2190" i="2"/>
  <c r="T2481" i="2"/>
  <c r="T2667" i="2"/>
  <c r="T2756" i="2"/>
  <c r="T43" i="2"/>
  <c r="T163" i="2"/>
  <c r="T224" i="2"/>
  <c r="T355" i="2"/>
  <c r="T413" i="2"/>
  <c r="T459" i="2"/>
  <c r="T519" i="2"/>
  <c r="T577" i="2"/>
  <c r="T636" i="2"/>
  <c r="T682" i="2"/>
  <c r="T741" i="2"/>
  <c r="T795" i="2"/>
  <c r="T839" i="2"/>
  <c r="T893" i="2"/>
  <c r="T936" i="2"/>
  <c r="T992" i="2"/>
  <c r="T1033" i="2"/>
  <c r="T1087" i="2"/>
  <c r="T1131" i="2"/>
  <c r="T1186" i="2"/>
  <c r="T1273" i="2"/>
  <c r="T994" i="2"/>
  <c r="T420" i="2"/>
  <c r="T1150" i="2"/>
  <c r="T1283" i="2"/>
  <c r="T707" i="2"/>
  <c r="T1246" i="2"/>
  <c r="T1155" i="2"/>
  <c r="T321" i="2"/>
  <c r="T1019" i="2"/>
  <c r="T1063" i="2"/>
  <c r="T2222" i="2"/>
  <c r="T2577" i="2"/>
  <c r="T2760" i="2"/>
  <c r="T164" i="2"/>
  <c r="T225" i="2"/>
  <c r="T356" i="2"/>
  <c r="T414" i="2"/>
  <c r="T520" i="2"/>
  <c r="T578" i="2"/>
  <c r="T637" i="2"/>
  <c r="T683" i="2"/>
  <c r="T742" i="2"/>
  <c r="T796" i="2"/>
  <c r="T840" i="2"/>
  <c r="T894" i="2"/>
  <c r="T937" i="2"/>
  <c r="T1088" i="2"/>
  <c r="T1192" i="2"/>
  <c r="T479" i="2"/>
  <c r="T1152" i="2"/>
  <c r="T62" i="2"/>
  <c r="T1054" i="2"/>
  <c r="T712" i="2"/>
  <c r="T1215" i="2"/>
  <c r="T1061" i="2"/>
  <c r="T611" i="2"/>
  <c r="T2254" i="2"/>
  <c r="T2670" i="2"/>
  <c r="T2761" i="2"/>
  <c r="T226" i="2"/>
  <c r="T292" i="2"/>
  <c r="T357" i="2"/>
  <c r="T415" i="2"/>
  <c r="T521" i="2"/>
  <c r="T579" i="2"/>
  <c r="T638" i="2"/>
  <c r="T697" i="2"/>
  <c r="T743" i="2"/>
  <c r="T797" i="2"/>
  <c r="T841" i="2"/>
  <c r="T895" i="2"/>
  <c r="T1322" i="2"/>
  <c r="T900" i="2"/>
  <c r="T1280" i="2"/>
  <c r="T1096" i="2"/>
  <c r="T1218" i="2"/>
  <c r="T1120" i="2"/>
  <c r="T2286" i="2"/>
  <c r="T2671" i="2"/>
  <c r="T2763" i="2"/>
  <c r="T227" i="2"/>
  <c r="T293" i="2"/>
  <c r="T358" i="2"/>
  <c r="T416" i="2"/>
  <c r="T522" i="2"/>
  <c r="T580" i="2"/>
  <c r="T639" i="2"/>
  <c r="T699" i="2"/>
  <c r="T744" i="2"/>
  <c r="T798" i="2"/>
  <c r="T842" i="2"/>
  <c r="T896" i="2"/>
  <c r="T995" i="2"/>
  <c r="T1090" i="2"/>
  <c r="T1145" i="2"/>
  <c r="T1189" i="2"/>
  <c r="T1276" i="2"/>
  <c r="T1148" i="2"/>
  <c r="T232" i="2"/>
  <c r="T1052" i="2"/>
  <c r="T904" i="2"/>
  <c r="T1286" i="2"/>
  <c r="T258" i="2"/>
  <c r="T1216" i="2"/>
  <c r="T491" i="2"/>
  <c r="T2318" i="2"/>
  <c r="T2504" i="2"/>
  <c r="T2672" i="2"/>
  <c r="T2765" i="2"/>
  <c r="T101" i="2"/>
  <c r="T228" i="2"/>
  <c r="T359" i="2"/>
  <c r="T417" i="2"/>
  <c r="T523" i="2"/>
  <c r="T581" i="2"/>
  <c r="T640" i="2"/>
  <c r="T700" i="2"/>
  <c r="T745" i="2"/>
  <c r="T799" i="2"/>
  <c r="T843" i="2"/>
  <c r="T897" i="2"/>
  <c r="T1091" i="2"/>
  <c r="T478" i="2"/>
  <c r="T955" i="2"/>
  <c r="T1058" i="2"/>
  <c r="T1289" i="2"/>
  <c r="T1217" i="2"/>
  <c r="T925" i="2"/>
  <c r="T2321" i="2"/>
  <c r="T2507" i="2"/>
  <c r="T2673" i="2"/>
  <c r="T2766" i="2"/>
  <c r="T168" i="2"/>
  <c r="T229" i="2"/>
  <c r="T295" i="2"/>
  <c r="T360" i="2"/>
  <c r="T418" i="2"/>
  <c r="T476" i="2"/>
  <c r="T582" i="2"/>
  <c r="T641" i="2"/>
  <c r="T701" i="2"/>
  <c r="T746" i="2"/>
  <c r="T800" i="2"/>
  <c r="T854" i="2"/>
  <c r="T898" i="2"/>
  <c r="T1046" i="2"/>
  <c r="T1092" i="2"/>
  <c r="T1147" i="2"/>
  <c r="T1191" i="2"/>
  <c r="T901" i="2"/>
  <c r="T1282" i="2"/>
  <c r="T1157" i="2"/>
  <c r="T713" i="2"/>
  <c r="T1291" i="2"/>
  <c r="T670" i="2"/>
  <c r="T2350" i="2"/>
  <c r="T2767" i="2"/>
  <c r="T103" i="2"/>
  <c r="T169" i="2"/>
  <c r="T230" i="2"/>
  <c r="T296" i="2"/>
  <c r="T361" i="2"/>
  <c r="T419" i="2"/>
  <c r="T477" i="2"/>
  <c r="T583" i="2"/>
  <c r="T642" i="2"/>
  <c r="T702" i="2"/>
  <c r="T747" i="2"/>
  <c r="T801" i="2"/>
  <c r="T899" i="2"/>
  <c r="T950" i="2"/>
  <c r="T1279" i="2"/>
  <c r="T298" i="2"/>
  <c r="T1051" i="2"/>
  <c r="T1206" i="2"/>
  <c r="T1285" i="2"/>
  <c r="T382" i="2"/>
  <c r="T612" i="2"/>
  <c r="T2351" i="2"/>
  <c r="T2510" i="2"/>
  <c r="T2768" i="2"/>
  <c r="T104" i="2"/>
  <c r="T170" i="2"/>
  <c r="T231" i="2"/>
  <c r="T703" i="2"/>
  <c r="T482" i="2"/>
  <c r="T1014" i="2"/>
  <c r="T444" i="2"/>
  <c r="T1119" i="2"/>
  <c r="T2353" i="2"/>
  <c r="T2511" i="2"/>
  <c r="T11" i="2"/>
  <c r="T105" i="2"/>
  <c r="T1095" i="2"/>
  <c r="T541" i="2"/>
  <c r="T865" i="2"/>
  <c r="T1118" i="2"/>
  <c r="T1064" i="2"/>
  <c r="T2379" i="2"/>
  <c r="T2512" i="2"/>
  <c r="T106" i="2"/>
  <c r="T233" i="2"/>
  <c r="T299" i="2"/>
  <c r="T422" i="2"/>
  <c r="T480" i="2"/>
  <c r="T586" i="2"/>
  <c r="T645" i="2"/>
  <c r="T1001" i="2"/>
  <c r="T1284" i="2"/>
  <c r="T1211" i="2"/>
  <c r="T665" i="2"/>
  <c r="T668" i="2"/>
  <c r="T2382" i="2"/>
  <c r="T2513" i="2"/>
  <c r="T61" i="2"/>
  <c r="T107" i="2"/>
  <c r="T234" i="2"/>
  <c r="T423" i="2"/>
  <c r="T481" i="2"/>
  <c r="T646" i="2"/>
  <c r="T706" i="2"/>
  <c r="T860" i="2"/>
  <c r="T1053" i="2"/>
  <c r="T1245" i="2"/>
  <c r="T647" i="2"/>
  <c r="T1115" i="2"/>
  <c r="T1161" i="2"/>
  <c r="T1022" i="2"/>
  <c r="T2384" i="2"/>
  <c r="T2536" i="2"/>
  <c r="T190" i="2"/>
  <c r="T253" i="2"/>
  <c r="T425" i="2"/>
  <c r="T483" i="2"/>
  <c r="T542" i="2"/>
  <c r="T603" i="2"/>
  <c r="T648" i="2"/>
  <c r="T708" i="2"/>
  <c r="T862" i="2"/>
  <c r="T905" i="2"/>
  <c r="T1055" i="2"/>
  <c r="T1099" i="2"/>
  <c r="T1154" i="2"/>
  <c r="T1210" i="2"/>
  <c r="T770" i="2"/>
  <c r="T667" i="2"/>
  <c r="T1020" i="2"/>
  <c r="T1219" i="2"/>
  <c r="T2385" i="2"/>
  <c r="T2539" i="2"/>
  <c r="T2603" i="2"/>
  <c r="T2697" i="2"/>
  <c r="T125" i="2"/>
  <c r="T192" i="2"/>
  <c r="T254" i="2"/>
  <c r="T317" i="2"/>
  <c r="T426" i="2"/>
  <c r="T484" i="2"/>
  <c r="T543" i="2"/>
  <c r="T649" i="2"/>
  <c r="T709" i="2"/>
  <c r="T768" i="2"/>
  <c r="T863" i="2"/>
  <c r="T906" i="2"/>
  <c r="T607" i="2"/>
  <c r="T609" i="2"/>
  <c r="T671" i="2"/>
  <c r="T2411" i="2"/>
  <c r="T2542" i="2"/>
  <c r="T2606" i="2"/>
  <c r="T2699" i="2"/>
  <c r="T193" i="2"/>
  <c r="T318" i="2"/>
  <c r="T427" i="2"/>
  <c r="T485" i="2"/>
  <c r="T544" i="2"/>
  <c r="T605" i="2"/>
  <c r="T650" i="2"/>
  <c r="T710" i="2"/>
  <c r="T769" i="2"/>
  <c r="T864" i="2"/>
  <c r="T907" i="2"/>
  <c r="T961" i="2"/>
  <c r="T1113" i="2"/>
  <c r="T1017" i="2"/>
  <c r="T964" i="2"/>
  <c r="T825" i="2"/>
  <c r="T1256" i="2"/>
  <c r="T2414" i="2"/>
  <c r="T2607" i="2"/>
  <c r="T2701" i="2"/>
  <c r="T129" i="2"/>
  <c r="T194" i="2"/>
  <c r="T257" i="2"/>
  <c r="T320" i="2"/>
  <c r="T380" i="2"/>
  <c r="T545" i="2"/>
  <c r="T606" i="2"/>
  <c r="T651" i="2"/>
  <c r="T711" i="2"/>
  <c r="T1213" i="2"/>
  <c r="T259" i="2"/>
  <c r="T1302" i="2"/>
  <c r="T1305" i="2"/>
  <c r="T2415" i="2"/>
  <c r="T2608" i="2"/>
  <c r="T2702" i="2"/>
  <c r="T67" i="2"/>
  <c r="T195" i="2"/>
  <c r="T866" i="2"/>
  <c r="T966" i="2"/>
  <c r="T968" i="2"/>
  <c r="T2416" i="2"/>
  <c r="T2609" i="2"/>
  <c r="T2703" i="2"/>
  <c r="T69" i="2"/>
  <c r="T196" i="2"/>
  <c r="T2417" i="2"/>
  <c r="T2704" i="2"/>
  <c r="T197" i="2"/>
  <c r="T260" i="2"/>
  <c r="T323" i="2"/>
  <c r="T445" i="2"/>
  <c r="T729" i="2"/>
  <c r="T2443" i="2"/>
  <c r="T2705" i="2"/>
  <c r="T198" i="2"/>
  <c r="T261" i="2"/>
  <c r="T324" i="2"/>
  <c r="T384" i="2"/>
  <c r="T446" i="2"/>
  <c r="T490" i="2"/>
  <c r="T610" i="2"/>
  <c r="T669" i="2"/>
  <c r="T1062" i="2"/>
  <c r="T1163" i="2"/>
  <c r="T2446" i="2"/>
  <c r="T72" i="2"/>
  <c r="T262" i="2"/>
  <c r="T325" i="2"/>
  <c r="T385" i="2"/>
  <c r="T447" i="2"/>
  <c r="T2447" i="2"/>
  <c r="T73" i="2"/>
  <c r="T135" i="2"/>
  <c r="T200" i="2"/>
  <c r="T263" i="2"/>
  <c r="T326" i="2"/>
  <c r="T386" i="2"/>
  <c r="T508" i="2"/>
  <c r="T551" i="2"/>
  <c r="T828" i="2"/>
  <c r="L1868" i="2"/>
  <c r="O1868" i="2" s="1"/>
  <c r="L1867" i="2"/>
  <c r="P1867" i="2" s="1"/>
  <c r="L1863" i="2"/>
  <c r="P1863" i="2" s="1"/>
  <c r="L1866" i="2"/>
  <c r="P1866" i="2" s="1"/>
  <c r="L1864" i="2"/>
  <c r="P1864" i="2" s="1"/>
  <c r="L1858" i="2"/>
  <c r="P1858" i="2" s="1"/>
  <c r="L1849" i="2"/>
  <c r="L1861" i="2"/>
  <c r="P1861" i="2" s="1"/>
  <c r="L1859" i="2"/>
  <c r="P1859" i="2" s="1"/>
  <c r="L1848" i="2"/>
  <c r="L1865" i="2"/>
  <c r="P1865" i="2" s="1"/>
  <c r="L1862" i="2"/>
  <c r="P1862" i="2" s="1"/>
  <c r="L1860" i="2"/>
  <c r="P1860" i="2" s="1"/>
  <c r="L1853" i="2"/>
  <c r="P1853" i="2" s="1"/>
  <c r="L1847" i="2"/>
  <c r="L1856" i="2"/>
  <c r="P1856" i="2" s="1"/>
  <c r="L1854" i="2"/>
  <c r="P1854" i="2" s="1"/>
  <c r="L1851" i="2"/>
  <c r="P1851" i="2" s="1"/>
  <c r="L1846" i="2"/>
  <c r="P1846" i="2" s="1"/>
  <c r="L1857" i="2"/>
  <c r="P1857" i="2" s="1"/>
  <c r="L1855" i="2"/>
  <c r="P1855" i="2" s="1"/>
  <c r="L1852" i="2"/>
  <c r="P1852" i="2" s="1"/>
  <c r="L1850" i="2"/>
  <c r="P1850" i="2" s="1"/>
  <c r="L1869" i="2"/>
  <c r="O1869" i="2" s="1"/>
  <c r="R1846" i="2"/>
  <c r="R1847" i="2"/>
  <c r="R1865" i="2"/>
  <c r="R1863" i="2"/>
  <c r="R1861" i="2"/>
  <c r="R1859" i="2"/>
  <c r="R1857" i="2"/>
  <c r="R1855" i="2"/>
  <c r="R1853" i="2"/>
  <c r="R1851" i="2"/>
  <c r="R1849" i="2"/>
  <c r="R1866" i="2"/>
  <c r="R1864" i="2"/>
  <c r="R1862" i="2"/>
  <c r="R1860" i="2"/>
  <c r="R1858" i="2"/>
  <c r="R1856" i="2"/>
  <c r="R1854" i="2"/>
  <c r="R1852" i="2"/>
  <c r="R1850" i="2"/>
  <c r="R1848" i="2"/>
  <c r="O1867" i="2"/>
  <c r="O1858" i="2" l="1"/>
  <c r="O1846" i="2"/>
  <c r="O1866" i="2"/>
  <c r="O1856" i="2"/>
  <c r="O1852" i="2"/>
  <c r="P1868" i="2"/>
  <c r="O1854" i="2"/>
  <c r="O1864" i="2"/>
  <c r="O1849" i="2"/>
  <c r="O1863" i="2"/>
  <c r="O1865" i="2"/>
  <c r="O1847" i="2"/>
  <c r="O1855" i="2"/>
  <c r="O1857" i="2"/>
  <c r="O1859" i="2"/>
  <c r="O1851" i="2"/>
  <c r="O1848" i="2"/>
  <c r="O1850" i="2"/>
  <c r="O1861" i="2"/>
  <c r="P1869" i="2"/>
  <c r="O1862" i="2"/>
  <c r="O1860" i="2"/>
  <c r="O1853" i="2"/>
  <c r="D11" i="2"/>
  <c r="L11" i="2" s="1"/>
  <c r="D12" i="2"/>
  <c r="L12" i="2" s="1"/>
  <c r="D13" i="2"/>
  <c r="L13" i="2" s="1"/>
  <c r="D14" i="2"/>
  <c r="L14" i="2" s="1"/>
  <c r="D15" i="2"/>
  <c r="L15" i="2" s="1"/>
  <c r="D16" i="2"/>
  <c r="L16" i="2" s="1"/>
  <c r="D17" i="2"/>
  <c r="L17" i="2" s="1"/>
  <c r="D18" i="2"/>
  <c r="L18" i="2" s="1"/>
  <c r="D19" i="2"/>
  <c r="L19" i="2" s="1"/>
  <c r="D20" i="2"/>
  <c r="L20" i="2" s="1"/>
  <c r="D21" i="2"/>
  <c r="L21" i="2" s="1"/>
  <c r="D22" i="2"/>
  <c r="L22" i="2" s="1"/>
  <c r="D23" i="2"/>
  <c r="L23" i="2" s="1"/>
  <c r="D24" i="2"/>
  <c r="L24" i="2" s="1"/>
  <c r="D25" i="2"/>
  <c r="L25" i="2" s="1"/>
  <c r="D26" i="2"/>
  <c r="L26" i="2" s="1"/>
  <c r="D27" i="2"/>
  <c r="L27" i="2" s="1"/>
  <c r="D28" i="2"/>
  <c r="L28" i="2" s="1"/>
  <c r="D29" i="2"/>
  <c r="L29" i="2" s="1"/>
  <c r="D30" i="2"/>
  <c r="L30" i="2" s="1"/>
  <c r="D31" i="2"/>
  <c r="L31" i="2" s="1"/>
  <c r="D32" i="2"/>
  <c r="L32" i="2" s="1"/>
  <c r="D33" i="2"/>
  <c r="L33" i="2" s="1"/>
  <c r="D34" i="2"/>
  <c r="L34" i="2" s="1"/>
  <c r="D35" i="2"/>
  <c r="L35" i="2" s="1"/>
  <c r="D36" i="2"/>
  <c r="L36" i="2" s="1"/>
  <c r="D37" i="2"/>
  <c r="L37" i="2" s="1"/>
  <c r="D38" i="2"/>
  <c r="L38" i="2" s="1"/>
  <c r="D39" i="2"/>
  <c r="L39" i="2" s="1"/>
  <c r="D40" i="2"/>
  <c r="L40" i="2" s="1"/>
  <c r="D41" i="2"/>
  <c r="L41" i="2" s="1"/>
  <c r="D42" i="2"/>
  <c r="L42" i="2" s="1"/>
  <c r="D43" i="2"/>
  <c r="L43" i="2" s="1"/>
  <c r="D44" i="2"/>
  <c r="L44" i="2" s="1"/>
  <c r="D45" i="2"/>
  <c r="L45" i="2" s="1"/>
  <c r="D46" i="2"/>
  <c r="L46" i="2" s="1"/>
  <c r="D47" i="2"/>
  <c r="L47" i="2" s="1"/>
  <c r="D48" i="2"/>
  <c r="L48" i="2" s="1"/>
  <c r="D49" i="2"/>
  <c r="L49" i="2" s="1"/>
  <c r="D50" i="2"/>
  <c r="L50" i="2" s="1"/>
  <c r="D51" i="2"/>
  <c r="L51" i="2" s="1"/>
  <c r="D52" i="2"/>
  <c r="L52" i="2" s="1"/>
  <c r="D53" i="2"/>
  <c r="L53" i="2" s="1"/>
  <c r="D54" i="2"/>
  <c r="L54" i="2" s="1"/>
  <c r="D55" i="2"/>
  <c r="L55" i="2" s="1"/>
  <c r="D56" i="2"/>
  <c r="L56" i="2" s="1"/>
  <c r="D57" i="2"/>
  <c r="L57" i="2" s="1"/>
  <c r="D58" i="2"/>
  <c r="L58" i="2" s="1"/>
  <c r="D59" i="2"/>
  <c r="L59" i="2" s="1"/>
  <c r="D60" i="2"/>
  <c r="L60" i="2" s="1"/>
  <c r="D61" i="2"/>
  <c r="L61" i="2" s="1"/>
  <c r="D62" i="2"/>
  <c r="L62" i="2" s="1"/>
  <c r="D63" i="2"/>
  <c r="L63" i="2" s="1"/>
  <c r="D64" i="2"/>
  <c r="L64" i="2" s="1"/>
  <c r="D65" i="2"/>
  <c r="L65" i="2" s="1"/>
  <c r="D66" i="2"/>
  <c r="L66" i="2" s="1"/>
  <c r="D67" i="2"/>
  <c r="L67" i="2" s="1"/>
  <c r="D68" i="2"/>
  <c r="L68" i="2" s="1"/>
  <c r="D69" i="2"/>
  <c r="L69" i="2" s="1"/>
  <c r="D70" i="2"/>
  <c r="L70" i="2" s="1"/>
  <c r="D71" i="2"/>
  <c r="L71" i="2" s="1"/>
  <c r="D72" i="2"/>
  <c r="L72" i="2" s="1"/>
  <c r="D73" i="2"/>
  <c r="L73" i="2" s="1"/>
  <c r="D74" i="2"/>
  <c r="L74" i="2" s="1"/>
  <c r="D75" i="2"/>
  <c r="L75" i="2" s="1"/>
  <c r="D76" i="2"/>
  <c r="L76" i="2" s="1"/>
  <c r="D77" i="2"/>
  <c r="L77" i="2" s="1"/>
  <c r="D78" i="2"/>
  <c r="L78" i="2" s="1"/>
  <c r="D79" i="2"/>
  <c r="L79" i="2" s="1"/>
  <c r="D80" i="2"/>
  <c r="L80" i="2" s="1"/>
  <c r="D81" i="2"/>
  <c r="L81" i="2" s="1"/>
  <c r="D82" i="2"/>
  <c r="L82" i="2" s="1"/>
  <c r="D83" i="2"/>
  <c r="L83" i="2" s="1"/>
  <c r="D84" i="2"/>
  <c r="L84" i="2" s="1"/>
  <c r="D85" i="2"/>
  <c r="L85" i="2" s="1"/>
  <c r="D86" i="2"/>
  <c r="L86" i="2" s="1"/>
  <c r="D87" i="2"/>
  <c r="L87" i="2" s="1"/>
  <c r="D88" i="2"/>
  <c r="L88" i="2" s="1"/>
  <c r="D89" i="2"/>
  <c r="L89" i="2" s="1"/>
  <c r="D90" i="2"/>
  <c r="L90" i="2" s="1"/>
  <c r="D91" i="2"/>
  <c r="L91" i="2" s="1"/>
  <c r="D92" i="2"/>
  <c r="L92" i="2" s="1"/>
  <c r="D93" i="2"/>
  <c r="L93" i="2" s="1"/>
  <c r="D94" i="2"/>
  <c r="L94" i="2" s="1"/>
  <c r="D95" i="2"/>
  <c r="L95" i="2" s="1"/>
  <c r="D96" i="2"/>
  <c r="L96" i="2" s="1"/>
  <c r="D97" i="2"/>
  <c r="L97" i="2" s="1"/>
  <c r="D98" i="2"/>
  <c r="L98" i="2" s="1"/>
  <c r="D99" i="2"/>
  <c r="L99" i="2" s="1"/>
  <c r="D100" i="2"/>
  <c r="L100" i="2" s="1"/>
  <c r="D101" i="2"/>
  <c r="L101" i="2" s="1"/>
  <c r="D102" i="2"/>
  <c r="L102" i="2" s="1"/>
  <c r="D103" i="2"/>
  <c r="L103" i="2" s="1"/>
  <c r="D104" i="2"/>
  <c r="L104" i="2" s="1"/>
  <c r="D105" i="2"/>
  <c r="L105" i="2" s="1"/>
  <c r="D106" i="2"/>
  <c r="L106" i="2" s="1"/>
  <c r="D107" i="2"/>
  <c r="L107" i="2" s="1"/>
  <c r="D108" i="2"/>
  <c r="L108" i="2" s="1"/>
  <c r="D109" i="2"/>
  <c r="L109" i="2" s="1"/>
  <c r="D110" i="2"/>
  <c r="L110" i="2" s="1"/>
  <c r="D111" i="2"/>
  <c r="L111" i="2" s="1"/>
  <c r="D112" i="2"/>
  <c r="L112" i="2" s="1"/>
  <c r="D113" i="2"/>
  <c r="L113" i="2" s="1"/>
  <c r="D114" i="2"/>
  <c r="L114" i="2" s="1"/>
  <c r="D115" i="2"/>
  <c r="L115" i="2" s="1"/>
  <c r="D116" i="2"/>
  <c r="L116" i="2" s="1"/>
  <c r="D117" i="2"/>
  <c r="L117" i="2" s="1"/>
  <c r="D118" i="2"/>
  <c r="L118" i="2" s="1"/>
  <c r="D119" i="2"/>
  <c r="L119" i="2" s="1"/>
  <c r="D120" i="2"/>
  <c r="L120" i="2" s="1"/>
  <c r="D121" i="2"/>
  <c r="L121" i="2" s="1"/>
  <c r="D122" i="2"/>
  <c r="L122" i="2" s="1"/>
  <c r="D123" i="2"/>
  <c r="L123" i="2" s="1"/>
  <c r="D124" i="2"/>
  <c r="L124" i="2" s="1"/>
  <c r="D125" i="2"/>
  <c r="L125" i="2" s="1"/>
  <c r="D126" i="2"/>
  <c r="L126" i="2" s="1"/>
  <c r="D127" i="2"/>
  <c r="L127" i="2" s="1"/>
  <c r="D128" i="2"/>
  <c r="L128" i="2" s="1"/>
  <c r="D129" i="2"/>
  <c r="L129" i="2" s="1"/>
  <c r="D130" i="2"/>
  <c r="L130" i="2" s="1"/>
  <c r="D131" i="2"/>
  <c r="L131" i="2" s="1"/>
  <c r="D132" i="2"/>
  <c r="L132" i="2" s="1"/>
  <c r="D133" i="2"/>
  <c r="L133" i="2" s="1"/>
  <c r="D134" i="2"/>
  <c r="L134" i="2" s="1"/>
  <c r="D135" i="2"/>
  <c r="L135" i="2" s="1"/>
  <c r="D136" i="2"/>
  <c r="L136" i="2" s="1"/>
  <c r="D137" i="2"/>
  <c r="L137" i="2" s="1"/>
  <c r="D138" i="2"/>
  <c r="L138" i="2" s="1"/>
  <c r="D139" i="2"/>
  <c r="L139" i="2" s="1"/>
  <c r="D140" i="2"/>
  <c r="L140" i="2" s="1"/>
  <c r="D141" i="2"/>
  <c r="L141" i="2" s="1"/>
  <c r="D142" i="2"/>
  <c r="L142" i="2" s="1"/>
  <c r="D143" i="2"/>
  <c r="L143" i="2" s="1"/>
  <c r="D144" i="2"/>
  <c r="L144" i="2" s="1"/>
  <c r="D145" i="2"/>
  <c r="L145" i="2" s="1"/>
  <c r="D146" i="2"/>
  <c r="L146" i="2" s="1"/>
  <c r="D147" i="2"/>
  <c r="L147" i="2" s="1"/>
  <c r="D148" i="2"/>
  <c r="L148" i="2" s="1"/>
  <c r="D149" i="2"/>
  <c r="L149" i="2" s="1"/>
  <c r="D150" i="2"/>
  <c r="L150" i="2" s="1"/>
  <c r="D151" i="2"/>
  <c r="L151" i="2" s="1"/>
  <c r="D152" i="2"/>
  <c r="L152" i="2" s="1"/>
  <c r="D153" i="2"/>
  <c r="L153" i="2" s="1"/>
  <c r="D154" i="2"/>
  <c r="L154" i="2" s="1"/>
  <c r="D155" i="2"/>
  <c r="L155" i="2" s="1"/>
  <c r="D156" i="2"/>
  <c r="L156" i="2" s="1"/>
  <c r="D157" i="2"/>
  <c r="L157" i="2" s="1"/>
  <c r="D158" i="2"/>
  <c r="L158" i="2" s="1"/>
  <c r="D159" i="2"/>
  <c r="L159" i="2" s="1"/>
  <c r="D160" i="2"/>
  <c r="L160" i="2" s="1"/>
  <c r="D161" i="2"/>
  <c r="L161" i="2" s="1"/>
  <c r="D162" i="2"/>
  <c r="L162" i="2" s="1"/>
  <c r="D163" i="2"/>
  <c r="L163" i="2" s="1"/>
  <c r="D164" i="2"/>
  <c r="L164" i="2" s="1"/>
  <c r="D165" i="2"/>
  <c r="L165" i="2" s="1"/>
  <c r="D166" i="2"/>
  <c r="L166" i="2" s="1"/>
  <c r="D167" i="2"/>
  <c r="L167" i="2" s="1"/>
  <c r="D168" i="2"/>
  <c r="L168" i="2" s="1"/>
  <c r="D169" i="2"/>
  <c r="L169" i="2" s="1"/>
  <c r="D170" i="2"/>
  <c r="L170" i="2" s="1"/>
  <c r="D171" i="2"/>
  <c r="L171" i="2" s="1"/>
  <c r="D172" i="2"/>
  <c r="L172" i="2" s="1"/>
  <c r="D173" i="2"/>
  <c r="L173" i="2" s="1"/>
  <c r="D174" i="2"/>
  <c r="L174" i="2" s="1"/>
  <c r="D175" i="2"/>
  <c r="L175" i="2" s="1"/>
  <c r="D176" i="2"/>
  <c r="L176" i="2" s="1"/>
  <c r="D177" i="2"/>
  <c r="L177" i="2" s="1"/>
  <c r="D178" i="2"/>
  <c r="L178" i="2" s="1"/>
  <c r="D179" i="2"/>
  <c r="L179" i="2" s="1"/>
  <c r="D180" i="2"/>
  <c r="L180" i="2" s="1"/>
  <c r="D181" i="2"/>
  <c r="L181" i="2" s="1"/>
  <c r="D182" i="2"/>
  <c r="L182" i="2" s="1"/>
  <c r="D183" i="2"/>
  <c r="L183" i="2" s="1"/>
  <c r="D184" i="2"/>
  <c r="L184" i="2" s="1"/>
  <c r="D185" i="2"/>
  <c r="L185" i="2" s="1"/>
  <c r="D186" i="2"/>
  <c r="L186" i="2" s="1"/>
  <c r="D187" i="2"/>
  <c r="L187" i="2" s="1"/>
  <c r="D188" i="2"/>
  <c r="L188" i="2" s="1"/>
  <c r="D189" i="2"/>
  <c r="L189" i="2" s="1"/>
  <c r="D190" i="2"/>
  <c r="L190" i="2" s="1"/>
  <c r="D191" i="2"/>
  <c r="L191" i="2" s="1"/>
  <c r="D192" i="2"/>
  <c r="L192" i="2" s="1"/>
  <c r="D193" i="2"/>
  <c r="L193" i="2" s="1"/>
  <c r="D194" i="2"/>
  <c r="L194" i="2" s="1"/>
  <c r="D195" i="2"/>
  <c r="L195" i="2" s="1"/>
  <c r="D196" i="2"/>
  <c r="L196" i="2" s="1"/>
  <c r="D197" i="2"/>
  <c r="L197" i="2" s="1"/>
  <c r="D198" i="2"/>
  <c r="L198" i="2" s="1"/>
  <c r="D199" i="2"/>
  <c r="L199" i="2" s="1"/>
  <c r="D200" i="2"/>
  <c r="L200" i="2" s="1"/>
  <c r="D201" i="2"/>
  <c r="L201" i="2" s="1"/>
  <c r="D202" i="2"/>
  <c r="L202" i="2" s="1"/>
  <c r="D203" i="2"/>
  <c r="L203" i="2" s="1"/>
  <c r="D204" i="2"/>
  <c r="L204" i="2" s="1"/>
  <c r="D205" i="2"/>
  <c r="L205" i="2" s="1"/>
  <c r="D206" i="2"/>
  <c r="L206" i="2" s="1"/>
  <c r="D207" i="2"/>
  <c r="L207" i="2" s="1"/>
  <c r="D208" i="2"/>
  <c r="L208" i="2" s="1"/>
  <c r="D209" i="2"/>
  <c r="L209" i="2" s="1"/>
  <c r="D210" i="2"/>
  <c r="L210" i="2" s="1"/>
  <c r="D211" i="2"/>
  <c r="L211" i="2" s="1"/>
  <c r="D212" i="2"/>
  <c r="L212" i="2" s="1"/>
  <c r="D213" i="2"/>
  <c r="L213" i="2" s="1"/>
  <c r="D214" i="2"/>
  <c r="L214" i="2" s="1"/>
  <c r="D215" i="2"/>
  <c r="L215" i="2" s="1"/>
  <c r="D216" i="2"/>
  <c r="L216" i="2" s="1"/>
  <c r="D217" i="2"/>
  <c r="L217" i="2" s="1"/>
  <c r="D218" i="2"/>
  <c r="L218" i="2" s="1"/>
  <c r="D219" i="2"/>
  <c r="L219" i="2" s="1"/>
  <c r="D220" i="2"/>
  <c r="L220" i="2" s="1"/>
  <c r="D221" i="2"/>
  <c r="L221" i="2" s="1"/>
  <c r="D222" i="2"/>
  <c r="L222" i="2" s="1"/>
  <c r="D223" i="2"/>
  <c r="L223" i="2" s="1"/>
  <c r="D224" i="2"/>
  <c r="L224" i="2" s="1"/>
  <c r="D225" i="2"/>
  <c r="L225" i="2" s="1"/>
  <c r="D226" i="2"/>
  <c r="L226" i="2" s="1"/>
  <c r="D227" i="2"/>
  <c r="L227" i="2" s="1"/>
  <c r="D228" i="2"/>
  <c r="L228" i="2" s="1"/>
  <c r="D229" i="2"/>
  <c r="L229" i="2" s="1"/>
  <c r="D230" i="2"/>
  <c r="L230" i="2" s="1"/>
  <c r="D231" i="2"/>
  <c r="L231" i="2" s="1"/>
  <c r="D232" i="2"/>
  <c r="L232" i="2" s="1"/>
  <c r="D233" i="2"/>
  <c r="L233" i="2" s="1"/>
  <c r="D234" i="2"/>
  <c r="L234" i="2" s="1"/>
  <c r="D235" i="2"/>
  <c r="L235" i="2" s="1"/>
  <c r="D236" i="2"/>
  <c r="L236" i="2" s="1"/>
  <c r="D237" i="2"/>
  <c r="L237" i="2" s="1"/>
  <c r="D238" i="2"/>
  <c r="L238" i="2" s="1"/>
  <c r="D239" i="2"/>
  <c r="L239" i="2" s="1"/>
  <c r="D240" i="2"/>
  <c r="L240" i="2" s="1"/>
  <c r="D241" i="2"/>
  <c r="L241" i="2" s="1"/>
  <c r="D242" i="2"/>
  <c r="L242" i="2" s="1"/>
  <c r="D243" i="2"/>
  <c r="L243" i="2" s="1"/>
  <c r="D244" i="2"/>
  <c r="L244" i="2" s="1"/>
  <c r="D245" i="2"/>
  <c r="L245" i="2" s="1"/>
  <c r="D246" i="2"/>
  <c r="L246" i="2" s="1"/>
  <c r="D247" i="2"/>
  <c r="L247" i="2" s="1"/>
  <c r="D248" i="2"/>
  <c r="L248" i="2" s="1"/>
  <c r="D249" i="2"/>
  <c r="L249" i="2" s="1"/>
  <c r="D250" i="2"/>
  <c r="L250" i="2" s="1"/>
  <c r="D251" i="2"/>
  <c r="L251" i="2" s="1"/>
  <c r="D252" i="2"/>
  <c r="L252" i="2" s="1"/>
  <c r="D253" i="2"/>
  <c r="L253" i="2" s="1"/>
  <c r="D254" i="2"/>
  <c r="L254" i="2" s="1"/>
  <c r="D255" i="2"/>
  <c r="L255" i="2" s="1"/>
  <c r="D256" i="2"/>
  <c r="L256" i="2" s="1"/>
  <c r="D257" i="2"/>
  <c r="L257" i="2" s="1"/>
  <c r="D258" i="2"/>
  <c r="L258" i="2" s="1"/>
  <c r="D259" i="2"/>
  <c r="L259" i="2" s="1"/>
  <c r="D260" i="2"/>
  <c r="L260" i="2" s="1"/>
  <c r="D261" i="2"/>
  <c r="L261" i="2" s="1"/>
  <c r="D262" i="2"/>
  <c r="L262" i="2" s="1"/>
  <c r="D263" i="2"/>
  <c r="L263" i="2" s="1"/>
  <c r="D264" i="2"/>
  <c r="L264" i="2" s="1"/>
  <c r="D265" i="2"/>
  <c r="L265" i="2" s="1"/>
  <c r="D266" i="2"/>
  <c r="L266" i="2" s="1"/>
  <c r="D267" i="2"/>
  <c r="L267" i="2" s="1"/>
  <c r="D268" i="2"/>
  <c r="L268" i="2" s="1"/>
  <c r="D269" i="2"/>
  <c r="L269" i="2" s="1"/>
  <c r="D270" i="2"/>
  <c r="L270" i="2" s="1"/>
  <c r="D271" i="2"/>
  <c r="L271" i="2" s="1"/>
  <c r="D272" i="2"/>
  <c r="L272" i="2" s="1"/>
  <c r="D273" i="2"/>
  <c r="L273" i="2" s="1"/>
  <c r="D274" i="2"/>
  <c r="L274" i="2" s="1"/>
  <c r="D275" i="2"/>
  <c r="L275" i="2" s="1"/>
  <c r="D276" i="2"/>
  <c r="L276" i="2" s="1"/>
  <c r="D277" i="2"/>
  <c r="L277" i="2" s="1"/>
  <c r="D278" i="2"/>
  <c r="L278" i="2" s="1"/>
  <c r="D279" i="2"/>
  <c r="L279" i="2" s="1"/>
  <c r="D280" i="2"/>
  <c r="L280" i="2" s="1"/>
  <c r="D281" i="2"/>
  <c r="L281" i="2" s="1"/>
  <c r="D282" i="2"/>
  <c r="L282" i="2" s="1"/>
  <c r="D283" i="2"/>
  <c r="L283" i="2" s="1"/>
  <c r="D284" i="2"/>
  <c r="L284" i="2" s="1"/>
  <c r="D285" i="2"/>
  <c r="L285" i="2" s="1"/>
  <c r="D286" i="2"/>
  <c r="L286" i="2" s="1"/>
  <c r="D287" i="2"/>
  <c r="L287" i="2" s="1"/>
  <c r="D288" i="2"/>
  <c r="L288" i="2" s="1"/>
  <c r="D289" i="2"/>
  <c r="L289" i="2" s="1"/>
  <c r="D290" i="2"/>
  <c r="L290" i="2" s="1"/>
  <c r="D291" i="2"/>
  <c r="L291" i="2" s="1"/>
  <c r="D292" i="2"/>
  <c r="L292" i="2" s="1"/>
  <c r="D293" i="2"/>
  <c r="L293" i="2" s="1"/>
  <c r="D294" i="2"/>
  <c r="L294" i="2" s="1"/>
  <c r="D295" i="2"/>
  <c r="L295" i="2" s="1"/>
  <c r="D296" i="2"/>
  <c r="L296" i="2" s="1"/>
  <c r="D297" i="2"/>
  <c r="L297" i="2" s="1"/>
  <c r="D298" i="2"/>
  <c r="L298" i="2" s="1"/>
  <c r="D299" i="2"/>
  <c r="L299" i="2" s="1"/>
  <c r="D300" i="2"/>
  <c r="L300" i="2" s="1"/>
  <c r="D301" i="2"/>
  <c r="L301" i="2" s="1"/>
  <c r="D302" i="2"/>
  <c r="L302" i="2" s="1"/>
  <c r="D303" i="2"/>
  <c r="L303" i="2" s="1"/>
  <c r="D304" i="2"/>
  <c r="L304" i="2" s="1"/>
  <c r="D305" i="2"/>
  <c r="L305" i="2" s="1"/>
  <c r="D306" i="2"/>
  <c r="L306" i="2" s="1"/>
  <c r="D307" i="2"/>
  <c r="L307" i="2" s="1"/>
  <c r="D308" i="2"/>
  <c r="L308" i="2" s="1"/>
  <c r="D309" i="2"/>
  <c r="L309" i="2" s="1"/>
  <c r="D310" i="2"/>
  <c r="L310" i="2" s="1"/>
  <c r="D311" i="2"/>
  <c r="L311" i="2" s="1"/>
  <c r="D312" i="2"/>
  <c r="L312" i="2" s="1"/>
  <c r="D313" i="2"/>
  <c r="L313" i="2" s="1"/>
  <c r="D314" i="2"/>
  <c r="L314" i="2" s="1"/>
  <c r="D315" i="2"/>
  <c r="L315" i="2" s="1"/>
  <c r="D316" i="2"/>
  <c r="L316" i="2" s="1"/>
  <c r="D317" i="2"/>
  <c r="L317" i="2" s="1"/>
  <c r="D318" i="2"/>
  <c r="L318" i="2" s="1"/>
  <c r="D319" i="2"/>
  <c r="L319" i="2" s="1"/>
  <c r="D320" i="2"/>
  <c r="L320" i="2" s="1"/>
  <c r="D321" i="2"/>
  <c r="L321" i="2" s="1"/>
  <c r="D322" i="2"/>
  <c r="L322" i="2" s="1"/>
  <c r="D323" i="2"/>
  <c r="L323" i="2" s="1"/>
  <c r="D324" i="2"/>
  <c r="L324" i="2" s="1"/>
  <c r="D325" i="2"/>
  <c r="L325" i="2" s="1"/>
  <c r="D326" i="2"/>
  <c r="L326" i="2" s="1"/>
  <c r="D327" i="2"/>
  <c r="L327" i="2" s="1"/>
  <c r="D328" i="2"/>
  <c r="L328" i="2" s="1"/>
  <c r="D329" i="2"/>
  <c r="L329" i="2" s="1"/>
  <c r="D330" i="2"/>
  <c r="L330" i="2" s="1"/>
  <c r="D331" i="2"/>
  <c r="L331" i="2" s="1"/>
  <c r="D332" i="2"/>
  <c r="L332" i="2" s="1"/>
  <c r="D333" i="2"/>
  <c r="L333" i="2" s="1"/>
  <c r="D334" i="2"/>
  <c r="L334" i="2" s="1"/>
  <c r="D335" i="2"/>
  <c r="L335" i="2" s="1"/>
  <c r="D336" i="2"/>
  <c r="L336" i="2" s="1"/>
  <c r="D337" i="2"/>
  <c r="L337" i="2" s="1"/>
  <c r="D338" i="2"/>
  <c r="L338" i="2" s="1"/>
  <c r="D339" i="2"/>
  <c r="L339" i="2" s="1"/>
  <c r="D340" i="2"/>
  <c r="L340" i="2" s="1"/>
  <c r="D341" i="2"/>
  <c r="L341" i="2" s="1"/>
  <c r="D342" i="2"/>
  <c r="L342" i="2" s="1"/>
  <c r="D343" i="2"/>
  <c r="L343" i="2" s="1"/>
  <c r="D344" i="2"/>
  <c r="L344" i="2" s="1"/>
  <c r="D345" i="2"/>
  <c r="L345" i="2" s="1"/>
  <c r="D346" i="2"/>
  <c r="L346" i="2" s="1"/>
  <c r="D347" i="2"/>
  <c r="L347" i="2" s="1"/>
  <c r="D348" i="2"/>
  <c r="L348" i="2" s="1"/>
  <c r="D349" i="2"/>
  <c r="L349" i="2" s="1"/>
  <c r="D350" i="2"/>
  <c r="L350" i="2" s="1"/>
  <c r="D351" i="2"/>
  <c r="L351" i="2" s="1"/>
  <c r="D352" i="2"/>
  <c r="L352" i="2" s="1"/>
  <c r="D353" i="2"/>
  <c r="L353" i="2" s="1"/>
  <c r="D354" i="2"/>
  <c r="L354" i="2" s="1"/>
  <c r="D355" i="2"/>
  <c r="L355" i="2" s="1"/>
  <c r="D356" i="2"/>
  <c r="L356" i="2" s="1"/>
  <c r="D357" i="2"/>
  <c r="L357" i="2" s="1"/>
  <c r="D358" i="2"/>
  <c r="L358" i="2" s="1"/>
  <c r="D359" i="2"/>
  <c r="L359" i="2" s="1"/>
  <c r="D360" i="2"/>
  <c r="L360" i="2" s="1"/>
  <c r="D361" i="2"/>
  <c r="L361" i="2" s="1"/>
  <c r="D362" i="2"/>
  <c r="L362" i="2" s="1"/>
  <c r="D363" i="2"/>
  <c r="L363" i="2" s="1"/>
  <c r="D364" i="2"/>
  <c r="L364" i="2" s="1"/>
  <c r="D365" i="2"/>
  <c r="L365" i="2" s="1"/>
  <c r="D366" i="2"/>
  <c r="L366" i="2" s="1"/>
  <c r="D367" i="2"/>
  <c r="L367" i="2" s="1"/>
  <c r="D368" i="2"/>
  <c r="L368" i="2" s="1"/>
  <c r="D369" i="2"/>
  <c r="L369" i="2" s="1"/>
  <c r="D370" i="2"/>
  <c r="L370" i="2" s="1"/>
  <c r="D371" i="2"/>
  <c r="L371" i="2" s="1"/>
  <c r="D372" i="2"/>
  <c r="L372" i="2" s="1"/>
  <c r="D373" i="2"/>
  <c r="L373" i="2" s="1"/>
  <c r="D374" i="2"/>
  <c r="L374" i="2" s="1"/>
  <c r="D375" i="2"/>
  <c r="L375" i="2" s="1"/>
  <c r="D376" i="2"/>
  <c r="L376" i="2" s="1"/>
  <c r="D377" i="2"/>
  <c r="L377" i="2" s="1"/>
  <c r="D378" i="2"/>
  <c r="L378" i="2" s="1"/>
  <c r="D379" i="2"/>
  <c r="L379" i="2" s="1"/>
  <c r="D380" i="2"/>
  <c r="L380" i="2" s="1"/>
  <c r="D381" i="2"/>
  <c r="L381" i="2" s="1"/>
  <c r="D382" i="2"/>
  <c r="L382" i="2" s="1"/>
  <c r="D383" i="2"/>
  <c r="L383" i="2" s="1"/>
  <c r="D384" i="2"/>
  <c r="L384" i="2" s="1"/>
  <c r="D385" i="2"/>
  <c r="L385" i="2" s="1"/>
  <c r="D386" i="2"/>
  <c r="L386" i="2" s="1"/>
  <c r="D387" i="2"/>
  <c r="L387" i="2" s="1"/>
  <c r="D388" i="2"/>
  <c r="L388" i="2" s="1"/>
  <c r="D389" i="2"/>
  <c r="L389" i="2" s="1"/>
  <c r="D390" i="2"/>
  <c r="L390" i="2" s="1"/>
  <c r="D391" i="2"/>
  <c r="L391" i="2" s="1"/>
  <c r="D392" i="2"/>
  <c r="L392" i="2" s="1"/>
  <c r="D393" i="2"/>
  <c r="L393" i="2" s="1"/>
  <c r="D394" i="2"/>
  <c r="L394" i="2" s="1"/>
  <c r="D395" i="2"/>
  <c r="L395" i="2" s="1"/>
  <c r="D396" i="2"/>
  <c r="L396" i="2" s="1"/>
  <c r="D397" i="2"/>
  <c r="L397" i="2" s="1"/>
  <c r="D398" i="2"/>
  <c r="L398" i="2" s="1"/>
  <c r="D399" i="2"/>
  <c r="L399" i="2" s="1"/>
  <c r="D400" i="2"/>
  <c r="L400" i="2" s="1"/>
  <c r="D401" i="2"/>
  <c r="L401" i="2" s="1"/>
  <c r="D402" i="2"/>
  <c r="L402" i="2" s="1"/>
  <c r="D403" i="2"/>
  <c r="L403" i="2" s="1"/>
  <c r="D404" i="2"/>
  <c r="L404" i="2" s="1"/>
  <c r="D405" i="2"/>
  <c r="L405" i="2" s="1"/>
  <c r="D406" i="2"/>
  <c r="L406" i="2" s="1"/>
  <c r="D407" i="2"/>
  <c r="L407" i="2" s="1"/>
  <c r="D408" i="2"/>
  <c r="L408" i="2" s="1"/>
  <c r="D409" i="2"/>
  <c r="L409" i="2" s="1"/>
  <c r="D410" i="2"/>
  <c r="L410" i="2" s="1"/>
  <c r="D411" i="2"/>
  <c r="L411" i="2" s="1"/>
  <c r="D412" i="2"/>
  <c r="L412" i="2" s="1"/>
  <c r="D413" i="2"/>
  <c r="L413" i="2" s="1"/>
  <c r="D414" i="2"/>
  <c r="L414" i="2" s="1"/>
  <c r="D415" i="2"/>
  <c r="L415" i="2" s="1"/>
  <c r="D416" i="2"/>
  <c r="L416" i="2" s="1"/>
  <c r="D417" i="2"/>
  <c r="L417" i="2" s="1"/>
  <c r="D418" i="2"/>
  <c r="L418" i="2" s="1"/>
  <c r="D419" i="2"/>
  <c r="L419" i="2" s="1"/>
  <c r="D420" i="2"/>
  <c r="L420" i="2" s="1"/>
  <c r="D421" i="2"/>
  <c r="L421" i="2" s="1"/>
  <c r="D422" i="2"/>
  <c r="L422" i="2" s="1"/>
  <c r="D423" i="2"/>
  <c r="L423" i="2" s="1"/>
  <c r="D424" i="2"/>
  <c r="L424" i="2" s="1"/>
  <c r="D425" i="2"/>
  <c r="L425" i="2" s="1"/>
  <c r="D426" i="2"/>
  <c r="L426" i="2" s="1"/>
  <c r="D427" i="2"/>
  <c r="L427" i="2" s="1"/>
  <c r="D428" i="2"/>
  <c r="L428" i="2" s="1"/>
  <c r="D429" i="2"/>
  <c r="L429" i="2" s="1"/>
  <c r="D430" i="2"/>
  <c r="L430" i="2" s="1"/>
  <c r="D431" i="2"/>
  <c r="L431" i="2" s="1"/>
  <c r="D432" i="2"/>
  <c r="L432" i="2" s="1"/>
  <c r="D433" i="2"/>
  <c r="L433" i="2" s="1"/>
  <c r="D434" i="2"/>
  <c r="L434" i="2" s="1"/>
  <c r="D435" i="2"/>
  <c r="L435" i="2" s="1"/>
  <c r="D436" i="2"/>
  <c r="L436" i="2" s="1"/>
  <c r="D437" i="2"/>
  <c r="L437" i="2" s="1"/>
  <c r="D438" i="2"/>
  <c r="L438" i="2" s="1"/>
  <c r="D439" i="2"/>
  <c r="L439" i="2" s="1"/>
  <c r="D440" i="2"/>
  <c r="L440" i="2" s="1"/>
  <c r="D441" i="2"/>
  <c r="L441" i="2" s="1"/>
  <c r="D442" i="2"/>
  <c r="L442" i="2" s="1"/>
  <c r="D443" i="2"/>
  <c r="L443" i="2" s="1"/>
  <c r="D444" i="2"/>
  <c r="L444" i="2" s="1"/>
  <c r="D445" i="2"/>
  <c r="L445" i="2" s="1"/>
  <c r="D446" i="2"/>
  <c r="L446" i="2" s="1"/>
  <c r="D447" i="2"/>
  <c r="L447" i="2" s="1"/>
  <c r="D448" i="2"/>
  <c r="L448" i="2" s="1"/>
  <c r="D449" i="2"/>
  <c r="L449" i="2" s="1"/>
  <c r="D450" i="2"/>
  <c r="L450" i="2" s="1"/>
  <c r="D451" i="2"/>
  <c r="L451" i="2" s="1"/>
  <c r="D452" i="2"/>
  <c r="L452" i="2" s="1"/>
  <c r="D453" i="2"/>
  <c r="L453" i="2" s="1"/>
  <c r="D454" i="2"/>
  <c r="L454" i="2" s="1"/>
  <c r="D455" i="2"/>
  <c r="L455" i="2" s="1"/>
  <c r="D456" i="2"/>
  <c r="L456" i="2" s="1"/>
  <c r="D457" i="2"/>
  <c r="L457" i="2" s="1"/>
  <c r="D458" i="2"/>
  <c r="L458" i="2" s="1"/>
  <c r="D459" i="2"/>
  <c r="L459" i="2" s="1"/>
  <c r="D460" i="2"/>
  <c r="L460" i="2" s="1"/>
  <c r="D461" i="2"/>
  <c r="L461" i="2" s="1"/>
  <c r="D462" i="2"/>
  <c r="L462" i="2" s="1"/>
  <c r="D463" i="2"/>
  <c r="L463" i="2" s="1"/>
  <c r="D464" i="2"/>
  <c r="L464" i="2" s="1"/>
  <c r="D465" i="2"/>
  <c r="L465" i="2" s="1"/>
  <c r="D466" i="2"/>
  <c r="L466" i="2" s="1"/>
  <c r="D467" i="2"/>
  <c r="L467" i="2" s="1"/>
  <c r="D468" i="2"/>
  <c r="L468" i="2" s="1"/>
  <c r="D469" i="2"/>
  <c r="L469" i="2" s="1"/>
  <c r="D470" i="2"/>
  <c r="L470" i="2" s="1"/>
  <c r="D471" i="2"/>
  <c r="L471" i="2" s="1"/>
  <c r="D472" i="2"/>
  <c r="L472" i="2" s="1"/>
  <c r="D473" i="2"/>
  <c r="L473" i="2" s="1"/>
  <c r="D474" i="2"/>
  <c r="L474" i="2" s="1"/>
  <c r="D475" i="2"/>
  <c r="L475" i="2" s="1"/>
  <c r="D476" i="2"/>
  <c r="L476" i="2" s="1"/>
  <c r="D477" i="2"/>
  <c r="L477" i="2" s="1"/>
  <c r="D478" i="2"/>
  <c r="L478" i="2" s="1"/>
  <c r="D479" i="2"/>
  <c r="L479" i="2" s="1"/>
  <c r="D480" i="2"/>
  <c r="L480" i="2" s="1"/>
  <c r="D481" i="2"/>
  <c r="L481" i="2" s="1"/>
  <c r="D482" i="2"/>
  <c r="L482" i="2" s="1"/>
  <c r="D483" i="2"/>
  <c r="L483" i="2" s="1"/>
  <c r="D484" i="2"/>
  <c r="L484" i="2" s="1"/>
  <c r="D485" i="2"/>
  <c r="L485" i="2" s="1"/>
  <c r="D486" i="2"/>
  <c r="L486" i="2" s="1"/>
  <c r="D487" i="2"/>
  <c r="L487" i="2" s="1"/>
  <c r="D488" i="2"/>
  <c r="L488" i="2" s="1"/>
  <c r="D489" i="2"/>
  <c r="L489" i="2" s="1"/>
  <c r="D490" i="2"/>
  <c r="L490" i="2" s="1"/>
  <c r="D491" i="2"/>
  <c r="L491" i="2" s="1"/>
  <c r="D492" i="2"/>
  <c r="L492" i="2" s="1"/>
  <c r="D493" i="2"/>
  <c r="L493" i="2" s="1"/>
  <c r="D494" i="2"/>
  <c r="L494" i="2" s="1"/>
  <c r="D495" i="2"/>
  <c r="L495" i="2" s="1"/>
  <c r="D496" i="2"/>
  <c r="L496" i="2" s="1"/>
  <c r="D497" i="2"/>
  <c r="L497" i="2" s="1"/>
  <c r="D498" i="2"/>
  <c r="L498" i="2" s="1"/>
  <c r="D499" i="2"/>
  <c r="L499" i="2" s="1"/>
  <c r="D500" i="2"/>
  <c r="L500" i="2" s="1"/>
  <c r="D501" i="2"/>
  <c r="L501" i="2" s="1"/>
  <c r="D502" i="2"/>
  <c r="L502" i="2" s="1"/>
  <c r="D503" i="2"/>
  <c r="L503" i="2" s="1"/>
  <c r="D504" i="2"/>
  <c r="L504" i="2" s="1"/>
  <c r="D505" i="2"/>
  <c r="L505" i="2" s="1"/>
  <c r="D506" i="2"/>
  <c r="L506" i="2" s="1"/>
  <c r="D507" i="2"/>
  <c r="L507" i="2" s="1"/>
  <c r="D508" i="2"/>
  <c r="L508" i="2" s="1"/>
  <c r="D509" i="2"/>
  <c r="L509" i="2" s="1"/>
  <c r="D510" i="2"/>
  <c r="L510" i="2" s="1"/>
  <c r="D511" i="2"/>
  <c r="L511" i="2" s="1"/>
  <c r="D512" i="2"/>
  <c r="L512" i="2" s="1"/>
  <c r="D513" i="2"/>
  <c r="L513" i="2" s="1"/>
  <c r="D514" i="2"/>
  <c r="L514" i="2" s="1"/>
  <c r="D515" i="2"/>
  <c r="L515" i="2" s="1"/>
  <c r="D516" i="2"/>
  <c r="L516" i="2" s="1"/>
  <c r="D517" i="2"/>
  <c r="L517" i="2" s="1"/>
  <c r="D518" i="2"/>
  <c r="L518" i="2" s="1"/>
  <c r="D519" i="2"/>
  <c r="L519" i="2" s="1"/>
  <c r="D520" i="2"/>
  <c r="L520" i="2" s="1"/>
  <c r="D521" i="2"/>
  <c r="L521" i="2" s="1"/>
  <c r="D522" i="2"/>
  <c r="L522" i="2" s="1"/>
  <c r="D523" i="2"/>
  <c r="L523" i="2" s="1"/>
  <c r="D524" i="2"/>
  <c r="L524" i="2" s="1"/>
  <c r="D525" i="2"/>
  <c r="L525" i="2" s="1"/>
  <c r="D526" i="2"/>
  <c r="L526" i="2" s="1"/>
  <c r="D527" i="2"/>
  <c r="L527" i="2" s="1"/>
  <c r="D528" i="2"/>
  <c r="L528" i="2" s="1"/>
  <c r="D529" i="2"/>
  <c r="L529" i="2" s="1"/>
  <c r="D530" i="2"/>
  <c r="L530" i="2" s="1"/>
  <c r="D531" i="2"/>
  <c r="L531" i="2" s="1"/>
  <c r="D532" i="2"/>
  <c r="L532" i="2" s="1"/>
  <c r="D533" i="2"/>
  <c r="L533" i="2" s="1"/>
  <c r="D534" i="2"/>
  <c r="L534" i="2" s="1"/>
  <c r="D535" i="2"/>
  <c r="L535" i="2" s="1"/>
  <c r="D536" i="2"/>
  <c r="L536" i="2" s="1"/>
  <c r="D537" i="2"/>
  <c r="L537" i="2" s="1"/>
  <c r="D538" i="2"/>
  <c r="L538" i="2" s="1"/>
  <c r="D539" i="2"/>
  <c r="L539" i="2" s="1"/>
  <c r="D540" i="2"/>
  <c r="L540" i="2" s="1"/>
  <c r="D541" i="2"/>
  <c r="L541" i="2" s="1"/>
  <c r="D542" i="2"/>
  <c r="L542" i="2" s="1"/>
  <c r="D543" i="2"/>
  <c r="L543" i="2" s="1"/>
  <c r="D544" i="2"/>
  <c r="L544" i="2" s="1"/>
  <c r="D545" i="2"/>
  <c r="L545" i="2" s="1"/>
  <c r="D546" i="2"/>
  <c r="L546" i="2" s="1"/>
  <c r="D547" i="2"/>
  <c r="L547" i="2" s="1"/>
  <c r="D548" i="2"/>
  <c r="L548" i="2" s="1"/>
  <c r="D549" i="2"/>
  <c r="L549" i="2" s="1"/>
  <c r="D550" i="2"/>
  <c r="L550" i="2" s="1"/>
  <c r="D551" i="2"/>
  <c r="L551" i="2" s="1"/>
  <c r="D552" i="2"/>
  <c r="L552" i="2" s="1"/>
  <c r="D553" i="2"/>
  <c r="L553" i="2" s="1"/>
  <c r="D554" i="2"/>
  <c r="L554" i="2" s="1"/>
  <c r="D555" i="2"/>
  <c r="L555" i="2" s="1"/>
  <c r="D556" i="2"/>
  <c r="L556" i="2" s="1"/>
  <c r="D557" i="2"/>
  <c r="L557" i="2" s="1"/>
  <c r="D558" i="2"/>
  <c r="L558" i="2" s="1"/>
  <c r="D559" i="2"/>
  <c r="L559" i="2" s="1"/>
  <c r="D560" i="2"/>
  <c r="L560" i="2" s="1"/>
  <c r="D561" i="2"/>
  <c r="L561" i="2" s="1"/>
  <c r="D562" i="2"/>
  <c r="L562" i="2" s="1"/>
  <c r="D563" i="2"/>
  <c r="L563" i="2" s="1"/>
  <c r="D564" i="2"/>
  <c r="L564" i="2" s="1"/>
  <c r="D565" i="2"/>
  <c r="L565" i="2" s="1"/>
  <c r="D566" i="2"/>
  <c r="L566" i="2" s="1"/>
  <c r="D567" i="2"/>
  <c r="L567" i="2" s="1"/>
  <c r="D568" i="2"/>
  <c r="L568" i="2" s="1"/>
  <c r="D569" i="2"/>
  <c r="L569" i="2" s="1"/>
  <c r="D570" i="2"/>
  <c r="L570" i="2" s="1"/>
  <c r="D571" i="2"/>
  <c r="L571" i="2" s="1"/>
  <c r="D572" i="2"/>
  <c r="L572" i="2" s="1"/>
  <c r="D573" i="2"/>
  <c r="L573" i="2" s="1"/>
  <c r="D574" i="2"/>
  <c r="L574" i="2" s="1"/>
  <c r="D575" i="2"/>
  <c r="L575" i="2" s="1"/>
  <c r="D576" i="2"/>
  <c r="L576" i="2" s="1"/>
  <c r="D577" i="2"/>
  <c r="L577" i="2" s="1"/>
  <c r="D578" i="2"/>
  <c r="L578" i="2" s="1"/>
  <c r="D579" i="2"/>
  <c r="L579" i="2" s="1"/>
  <c r="D580" i="2"/>
  <c r="L580" i="2" s="1"/>
  <c r="D581" i="2"/>
  <c r="L581" i="2" s="1"/>
  <c r="D582" i="2"/>
  <c r="L582" i="2" s="1"/>
  <c r="D583" i="2"/>
  <c r="L583" i="2" s="1"/>
  <c r="D584" i="2"/>
  <c r="L584" i="2" s="1"/>
  <c r="D585" i="2"/>
  <c r="L585" i="2" s="1"/>
  <c r="D586" i="2"/>
  <c r="L586" i="2" s="1"/>
  <c r="D587" i="2"/>
  <c r="L587" i="2" s="1"/>
  <c r="D588" i="2"/>
  <c r="L588" i="2" s="1"/>
  <c r="D589" i="2"/>
  <c r="L589" i="2" s="1"/>
  <c r="D590" i="2"/>
  <c r="L590" i="2" s="1"/>
  <c r="D591" i="2"/>
  <c r="L591" i="2" s="1"/>
  <c r="D592" i="2"/>
  <c r="L592" i="2" s="1"/>
  <c r="D593" i="2"/>
  <c r="L593" i="2" s="1"/>
  <c r="D594" i="2"/>
  <c r="L594" i="2" s="1"/>
  <c r="D595" i="2"/>
  <c r="L595" i="2" s="1"/>
  <c r="D596" i="2"/>
  <c r="L596" i="2" s="1"/>
  <c r="D597" i="2"/>
  <c r="L597" i="2" s="1"/>
  <c r="D598" i="2"/>
  <c r="L598" i="2" s="1"/>
  <c r="D599" i="2"/>
  <c r="L599" i="2" s="1"/>
  <c r="D600" i="2"/>
  <c r="L600" i="2" s="1"/>
  <c r="D601" i="2"/>
  <c r="L601" i="2" s="1"/>
  <c r="D602" i="2"/>
  <c r="L602" i="2" s="1"/>
  <c r="D603" i="2"/>
  <c r="L603" i="2" s="1"/>
  <c r="D604" i="2"/>
  <c r="L604" i="2" s="1"/>
  <c r="D605" i="2"/>
  <c r="L605" i="2" s="1"/>
  <c r="D606" i="2"/>
  <c r="L606" i="2" s="1"/>
  <c r="D607" i="2"/>
  <c r="L607" i="2" s="1"/>
  <c r="D608" i="2"/>
  <c r="L608" i="2" s="1"/>
  <c r="D609" i="2"/>
  <c r="L609" i="2" s="1"/>
  <c r="D610" i="2"/>
  <c r="L610" i="2" s="1"/>
  <c r="D611" i="2"/>
  <c r="L611" i="2" s="1"/>
  <c r="D612" i="2"/>
  <c r="L612" i="2" s="1"/>
  <c r="D613" i="2"/>
  <c r="L613" i="2" s="1"/>
  <c r="D614" i="2"/>
  <c r="L614" i="2" s="1"/>
  <c r="D615" i="2"/>
  <c r="L615" i="2" s="1"/>
  <c r="D616" i="2"/>
  <c r="L616" i="2" s="1"/>
  <c r="D617" i="2"/>
  <c r="L617" i="2" s="1"/>
  <c r="D618" i="2"/>
  <c r="L618" i="2" s="1"/>
  <c r="D619" i="2"/>
  <c r="L619" i="2" s="1"/>
  <c r="D620" i="2"/>
  <c r="L620" i="2" s="1"/>
  <c r="D621" i="2"/>
  <c r="L621" i="2" s="1"/>
  <c r="D622" i="2"/>
  <c r="L622" i="2" s="1"/>
  <c r="D623" i="2"/>
  <c r="L623" i="2" s="1"/>
  <c r="D624" i="2"/>
  <c r="L624" i="2" s="1"/>
  <c r="D625" i="2"/>
  <c r="L625" i="2" s="1"/>
  <c r="D626" i="2"/>
  <c r="L626" i="2" s="1"/>
  <c r="D627" i="2"/>
  <c r="L627" i="2" s="1"/>
  <c r="D628" i="2"/>
  <c r="L628" i="2" s="1"/>
  <c r="D629" i="2"/>
  <c r="L629" i="2" s="1"/>
  <c r="D630" i="2"/>
  <c r="L630" i="2" s="1"/>
  <c r="D631" i="2"/>
  <c r="L631" i="2" s="1"/>
  <c r="D632" i="2"/>
  <c r="L632" i="2" s="1"/>
  <c r="D633" i="2"/>
  <c r="L633" i="2" s="1"/>
  <c r="D634" i="2"/>
  <c r="L634" i="2" s="1"/>
  <c r="D635" i="2"/>
  <c r="L635" i="2" s="1"/>
  <c r="D636" i="2"/>
  <c r="L636" i="2" s="1"/>
  <c r="D637" i="2"/>
  <c r="L637" i="2" s="1"/>
  <c r="D638" i="2"/>
  <c r="L638" i="2" s="1"/>
  <c r="D639" i="2"/>
  <c r="L639" i="2" s="1"/>
  <c r="D640" i="2"/>
  <c r="L640" i="2" s="1"/>
  <c r="D641" i="2"/>
  <c r="L641" i="2" s="1"/>
  <c r="D642" i="2"/>
  <c r="L642" i="2" s="1"/>
  <c r="D643" i="2"/>
  <c r="L643" i="2" s="1"/>
  <c r="D644" i="2"/>
  <c r="L644" i="2" s="1"/>
  <c r="D645" i="2"/>
  <c r="L645" i="2" s="1"/>
  <c r="D646" i="2"/>
  <c r="L646" i="2" s="1"/>
  <c r="D647" i="2"/>
  <c r="L647" i="2" s="1"/>
  <c r="D648" i="2"/>
  <c r="L648" i="2" s="1"/>
  <c r="D649" i="2"/>
  <c r="L649" i="2" s="1"/>
  <c r="D650" i="2"/>
  <c r="L650" i="2" s="1"/>
  <c r="D651" i="2"/>
  <c r="L651" i="2" s="1"/>
  <c r="D652" i="2"/>
  <c r="L652" i="2" s="1"/>
  <c r="D653" i="2"/>
  <c r="L653" i="2" s="1"/>
  <c r="D654" i="2"/>
  <c r="L654" i="2" s="1"/>
  <c r="D655" i="2"/>
  <c r="L655" i="2" s="1"/>
  <c r="D656" i="2"/>
  <c r="L656" i="2" s="1"/>
  <c r="D657" i="2"/>
  <c r="L657" i="2" s="1"/>
  <c r="D658" i="2"/>
  <c r="L658" i="2" s="1"/>
  <c r="D659" i="2"/>
  <c r="L659" i="2" s="1"/>
  <c r="D660" i="2"/>
  <c r="L660" i="2" s="1"/>
  <c r="D661" i="2"/>
  <c r="L661" i="2" s="1"/>
  <c r="D662" i="2"/>
  <c r="L662" i="2" s="1"/>
  <c r="D663" i="2"/>
  <c r="L663" i="2" s="1"/>
  <c r="D664" i="2"/>
  <c r="L664" i="2" s="1"/>
  <c r="D665" i="2"/>
  <c r="L665" i="2" s="1"/>
  <c r="D666" i="2"/>
  <c r="L666" i="2" s="1"/>
  <c r="D667" i="2"/>
  <c r="L667" i="2" s="1"/>
  <c r="D668" i="2"/>
  <c r="L668" i="2" s="1"/>
  <c r="D669" i="2"/>
  <c r="L669" i="2" s="1"/>
  <c r="D670" i="2"/>
  <c r="L670" i="2" s="1"/>
  <c r="D671" i="2"/>
  <c r="L671" i="2" s="1"/>
  <c r="D672" i="2"/>
  <c r="L672" i="2" s="1"/>
  <c r="D673" i="2"/>
  <c r="L673" i="2" s="1"/>
  <c r="D674" i="2"/>
  <c r="L674" i="2" s="1"/>
  <c r="D675" i="2"/>
  <c r="L675" i="2" s="1"/>
  <c r="D676" i="2"/>
  <c r="L676" i="2" s="1"/>
  <c r="D677" i="2"/>
  <c r="L677" i="2" s="1"/>
  <c r="D678" i="2"/>
  <c r="L678" i="2" s="1"/>
  <c r="D679" i="2"/>
  <c r="L679" i="2" s="1"/>
  <c r="D680" i="2"/>
  <c r="L680" i="2" s="1"/>
  <c r="D681" i="2"/>
  <c r="L681" i="2" s="1"/>
  <c r="D682" i="2"/>
  <c r="L682" i="2" s="1"/>
  <c r="D683" i="2"/>
  <c r="L683" i="2" s="1"/>
  <c r="D684" i="2"/>
  <c r="L684" i="2" s="1"/>
  <c r="D685" i="2"/>
  <c r="L685" i="2" s="1"/>
  <c r="D686" i="2"/>
  <c r="L686" i="2" s="1"/>
  <c r="D687" i="2"/>
  <c r="L687" i="2" s="1"/>
  <c r="D688" i="2"/>
  <c r="L688" i="2" s="1"/>
  <c r="D689" i="2"/>
  <c r="L689" i="2" s="1"/>
  <c r="D690" i="2"/>
  <c r="L690" i="2" s="1"/>
  <c r="D691" i="2"/>
  <c r="L691" i="2" s="1"/>
  <c r="D692" i="2"/>
  <c r="L692" i="2" s="1"/>
  <c r="D693" i="2"/>
  <c r="L693" i="2" s="1"/>
  <c r="D694" i="2"/>
  <c r="L694" i="2" s="1"/>
  <c r="D695" i="2"/>
  <c r="L695" i="2" s="1"/>
  <c r="D696" i="2"/>
  <c r="L696" i="2" s="1"/>
  <c r="D697" i="2"/>
  <c r="L697" i="2" s="1"/>
  <c r="D698" i="2"/>
  <c r="L698" i="2" s="1"/>
  <c r="D699" i="2"/>
  <c r="L699" i="2" s="1"/>
  <c r="D700" i="2"/>
  <c r="L700" i="2" s="1"/>
  <c r="D701" i="2"/>
  <c r="L701" i="2" s="1"/>
  <c r="D702" i="2"/>
  <c r="L702" i="2" s="1"/>
  <c r="D703" i="2"/>
  <c r="L703" i="2" s="1"/>
  <c r="D704" i="2"/>
  <c r="L704" i="2" s="1"/>
  <c r="D705" i="2"/>
  <c r="L705" i="2" s="1"/>
  <c r="D706" i="2"/>
  <c r="L706" i="2" s="1"/>
  <c r="D707" i="2"/>
  <c r="L707" i="2" s="1"/>
  <c r="D708" i="2"/>
  <c r="L708" i="2" s="1"/>
  <c r="D709" i="2"/>
  <c r="L709" i="2" s="1"/>
  <c r="D710" i="2"/>
  <c r="L710" i="2" s="1"/>
  <c r="D711" i="2"/>
  <c r="L711" i="2" s="1"/>
  <c r="D712" i="2"/>
  <c r="L712" i="2" s="1"/>
  <c r="D713" i="2"/>
  <c r="L713" i="2" s="1"/>
  <c r="D714" i="2"/>
  <c r="L714" i="2" s="1"/>
  <c r="D715" i="2"/>
  <c r="L715" i="2" s="1"/>
  <c r="D716" i="2"/>
  <c r="L716" i="2" s="1"/>
  <c r="D717" i="2"/>
  <c r="L717" i="2" s="1"/>
  <c r="D718" i="2"/>
  <c r="L718" i="2" s="1"/>
  <c r="D719" i="2"/>
  <c r="L719" i="2" s="1"/>
  <c r="D720" i="2"/>
  <c r="L720" i="2" s="1"/>
  <c r="D721" i="2"/>
  <c r="L721" i="2" s="1"/>
  <c r="D722" i="2"/>
  <c r="L722" i="2" s="1"/>
  <c r="D723" i="2"/>
  <c r="L723" i="2" s="1"/>
  <c r="D724" i="2"/>
  <c r="L724" i="2" s="1"/>
  <c r="D725" i="2"/>
  <c r="L725" i="2" s="1"/>
  <c r="D726" i="2"/>
  <c r="L726" i="2" s="1"/>
  <c r="D727" i="2"/>
  <c r="L727" i="2" s="1"/>
  <c r="D728" i="2"/>
  <c r="L728" i="2" s="1"/>
  <c r="D729" i="2"/>
  <c r="L729" i="2" s="1"/>
  <c r="D730" i="2"/>
  <c r="L730" i="2" s="1"/>
  <c r="D731" i="2"/>
  <c r="L731" i="2" s="1"/>
  <c r="D732" i="2"/>
  <c r="L732" i="2" s="1"/>
  <c r="D733" i="2"/>
  <c r="L733" i="2" s="1"/>
  <c r="D734" i="2"/>
  <c r="L734" i="2" s="1"/>
  <c r="D735" i="2"/>
  <c r="L735" i="2" s="1"/>
  <c r="D736" i="2"/>
  <c r="L736" i="2" s="1"/>
  <c r="D737" i="2"/>
  <c r="L737" i="2" s="1"/>
  <c r="D738" i="2"/>
  <c r="L738" i="2" s="1"/>
  <c r="D739" i="2"/>
  <c r="L739" i="2" s="1"/>
  <c r="D740" i="2"/>
  <c r="L740" i="2" s="1"/>
  <c r="D741" i="2"/>
  <c r="L741" i="2" s="1"/>
  <c r="D742" i="2"/>
  <c r="L742" i="2" s="1"/>
  <c r="D743" i="2"/>
  <c r="L743" i="2" s="1"/>
  <c r="D744" i="2"/>
  <c r="L744" i="2" s="1"/>
  <c r="D745" i="2"/>
  <c r="L745" i="2" s="1"/>
  <c r="D746" i="2"/>
  <c r="L746" i="2" s="1"/>
  <c r="D747" i="2"/>
  <c r="L747" i="2" s="1"/>
  <c r="D748" i="2"/>
  <c r="L748" i="2" s="1"/>
  <c r="D749" i="2"/>
  <c r="L749" i="2" s="1"/>
  <c r="D750" i="2"/>
  <c r="L750" i="2" s="1"/>
  <c r="D751" i="2"/>
  <c r="L751" i="2" s="1"/>
  <c r="D752" i="2"/>
  <c r="L752" i="2" s="1"/>
  <c r="D753" i="2"/>
  <c r="L753" i="2" s="1"/>
  <c r="D754" i="2"/>
  <c r="L754" i="2" s="1"/>
  <c r="D755" i="2"/>
  <c r="L755" i="2" s="1"/>
  <c r="D756" i="2"/>
  <c r="L756" i="2" s="1"/>
  <c r="D757" i="2"/>
  <c r="L757" i="2" s="1"/>
  <c r="D758" i="2"/>
  <c r="L758" i="2" s="1"/>
  <c r="D759" i="2"/>
  <c r="L759" i="2" s="1"/>
  <c r="D760" i="2"/>
  <c r="L760" i="2" s="1"/>
  <c r="D761" i="2"/>
  <c r="L761" i="2" s="1"/>
  <c r="D762" i="2"/>
  <c r="L762" i="2" s="1"/>
  <c r="D763" i="2"/>
  <c r="L763" i="2" s="1"/>
  <c r="D764" i="2"/>
  <c r="L764" i="2" s="1"/>
  <c r="D765" i="2"/>
  <c r="L765" i="2" s="1"/>
  <c r="D766" i="2"/>
  <c r="L766" i="2" s="1"/>
  <c r="D767" i="2"/>
  <c r="L767" i="2" s="1"/>
  <c r="D768" i="2"/>
  <c r="L768" i="2" s="1"/>
  <c r="D769" i="2"/>
  <c r="L769" i="2" s="1"/>
  <c r="D770" i="2"/>
  <c r="L770" i="2" s="1"/>
  <c r="D771" i="2"/>
  <c r="L771" i="2" s="1"/>
  <c r="D772" i="2"/>
  <c r="L772" i="2" s="1"/>
  <c r="D773" i="2"/>
  <c r="L773" i="2" s="1"/>
  <c r="D774" i="2"/>
  <c r="L774" i="2" s="1"/>
  <c r="D775" i="2"/>
  <c r="L775" i="2" s="1"/>
  <c r="D776" i="2"/>
  <c r="L776" i="2" s="1"/>
  <c r="D777" i="2"/>
  <c r="L777" i="2" s="1"/>
  <c r="D778" i="2"/>
  <c r="L778" i="2" s="1"/>
  <c r="D779" i="2"/>
  <c r="L779" i="2" s="1"/>
  <c r="D780" i="2"/>
  <c r="L780" i="2" s="1"/>
  <c r="D781" i="2"/>
  <c r="L781" i="2" s="1"/>
  <c r="D782" i="2"/>
  <c r="L782" i="2" s="1"/>
  <c r="D783" i="2"/>
  <c r="L783" i="2" s="1"/>
  <c r="D784" i="2"/>
  <c r="L784" i="2" s="1"/>
  <c r="D785" i="2"/>
  <c r="L785" i="2" s="1"/>
  <c r="D786" i="2"/>
  <c r="L786" i="2" s="1"/>
  <c r="D787" i="2"/>
  <c r="L787" i="2" s="1"/>
  <c r="D788" i="2"/>
  <c r="L788" i="2" s="1"/>
  <c r="D789" i="2"/>
  <c r="L789" i="2" s="1"/>
  <c r="D790" i="2"/>
  <c r="L790" i="2" s="1"/>
  <c r="D791" i="2"/>
  <c r="L791" i="2" s="1"/>
  <c r="D792" i="2"/>
  <c r="L792" i="2" s="1"/>
  <c r="D793" i="2"/>
  <c r="L793" i="2" s="1"/>
  <c r="D794" i="2"/>
  <c r="L794" i="2" s="1"/>
  <c r="D795" i="2"/>
  <c r="L795" i="2" s="1"/>
  <c r="D796" i="2"/>
  <c r="L796" i="2" s="1"/>
  <c r="D797" i="2"/>
  <c r="L797" i="2" s="1"/>
  <c r="D798" i="2"/>
  <c r="L798" i="2" s="1"/>
  <c r="D799" i="2"/>
  <c r="L799" i="2" s="1"/>
  <c r="D800" i="2"/>
  <c r="L800" i="2" s="1"/>
  <c r="D801" i="2"/>
  <c r="L801" i="2" s="1"/>
  <c r="D802" i="2"/>
  <c r="L802" i="2" s="1"/>
  <c r="D803" i="2"/>
  <c r="L803" i="2" s="1"/>
  <c r="D804" i="2"/>
  <c r="L804" i="2" s="1"/>
  <c r="D805" i="2"/>
  <c r="L805" i="2" s="1"/>
  <c r="D806" i="2"/>
  <c r="L806" i="2" s="1"/>
  <c r="D807" i="2"/>
  <c r="L807" i="2" s="1"/>
  <c r="D808" i="2"/>
  <c r="L808" i="2" s="1"/>
  <c r="D809" i="2"/>
  <c r="L809" i="2" s="1"/>
  <c r="D810" i="2"/>
  <c r="L810" i="2" s="1"/>
  <c r="D811" i="2"/>
  <c r="L811" i="2" s="1"/>
  <c r="D812" i="2"/>
  <c r="L812" i="2" s="1"/>
  <c r="D813" i="2"/>
  <c r="L813" i="2" s="1"/>
  <c r="D814" i="2"/>
  <c r="L814" i="2" s="1"/>
  <c r="D815" i="2"/>
  <c r="L815" i="2" s="1"/>
  <c r="D816" i="2"/>
  <c r="L816" i="2" s="1"/>
  <c r="D817" i="2"/>
  <c r="L817" i="2" s="1"/>
  <c r="D818" i="2"/>
  <c r="L818" i="2" s="1"/>
  <c r="D819" i="2"/>
  <c r="L819" i="2" s="1"/>
  <c r="D820" i="2"/>
  <c r="L820" i="2" s="1"/>
  <c r="D821" i="2"/>
  <c r="L821" i="2" s="1"/>
  <c r="D822" i="2"/>
  <c r="L822" i="2" s="1"/>
  <c r="D823" i="2"/>
  <c r="L823" i="2" s="1"/>
  <c r="D824" i="2"/>
  <c r="L824" i="2" s="1"/>
  <c r="D825" i="2"/>
  <c r="L825" i="2" s="1"/>
  <c r="D826" i="2"/>
  <c r="L826" i="2" s="1"/>
  <c r="D827" i="2"/>
  <c r="L827" i="2" s="1"/>
  <c r="D828" i="2"/>
  <c r="L828" i="2" s="1"/>
  <c r="D829" i="2"/>
  <c r="L829" i="2" s="1"/>
  <c r="D830" i="2"/>
  <c r="L830" i="2" s="1"/>
  <c r="D831" i="2"/>
  <c r="L831" i="2" s="1"/>
  <c r="D832" i="2"/>
  <c r="L832" i="2" s="1"/>
  <c r="D833" i="2"/>
  <c r="L833" i="2" s="1"/>
  <c r="D834" i="2"/>
  <c r="L834" i="2" s="1"/>
  <c r="D835" i="2"/>
  <c r="L835" i="2" s="1"/>
  <c r="D836" i="2"/>
  <c r="L836" i="2" s="1"/>
  <c r="D837" i="2"/>
  <c r="L837" i="2" s="1"/>
  <c r="D838" i="2"/>
  <c r="L838" i="2" s="1"/>
  <c r="D839" i="2"/>
  <c r="L839" i="2" s="1"/>
  <c r="D840" i="2"/>
  <c r="L840" i="2" s="1"/>
  <c r="D841" i="2"/>
  <c r="L841" i="2" s="1"/>
  <c r="D842" i="2"/>
  <c r="L842" i="2" s="1"/>
  <c r="D843" i="2"/>
  <c r="L843" i="2" s="1"/>
  <c r="D844" i="2"/>
  <c r="L844" i="2" s="1"/>
  <c r="D845" i="2"/>
  <c r="L845" i="2" s="1"/>
  <c r="D846" i="2"/>
  <c r="L846" i="2" s="1"/>
  <c r="D847" i="2"/>
  <c r="L847" i="2" s="1"/>
  <c r="D848" i="2"/>
  <c r="L848" i="2" s="1"/>
  <c r="D849" i="2"/>
  <c r="L849" i="2" s="1"/>
  <c r="D850" i="2"/>
  <c r="L850" i="2" s="1"/>
  <c r="D851" i="2"/>
  <c r="L851" i="2" s="1"/>
  <c r="D852" i="2"/>
  <c r="L852" i="2" s="1"/>
  <c r="D853" i="2"/>
  <c r="L853" i="2" s="1"/>
  <c r="D854" i="2"/>
  <c r="L854" i="2" s="1"/>
  <c r="D855" i="2"/>
  <c r="L855" i="2" s="1"/>
  <c r="D856" i="2"/>
  <c r="L856" i="2" s="1"/>
  <c r="D857" i="2"/>
  <c r="L857" i="2" s="1"/>
  <c r="D858" i="2"/>
  <c r="L858" i="2" s="1"/>
  <c r="D859" i="2"/>
  <c r="L859" i="2" s="1"/>
  <c r="D860" i="2"/>
  <c r="L860" i="2" s="1"/>
  <c r="D861" i="2"/>
  <c r="L861" i="2" s="1"/>
  <c r="D862" i="2"/>
  <c r="L862" i="2" s="1"/>
  <c r="D863" i="2"/>
  <c r="L863" i="2" s="1"/>
  <c r="D864" i="2"/>
  <c r="L864" i="2" s="1"/>
  <c r="D865" i="2"/>
  <c r="L865" i="2" s="1"/>
  <c r="D866" i="2"/>
  <c r="L866" i="2" s="1"/>
  <c r="D867" i="2"/>
  <c r="L867" i="2" s="1"/>
  <c r="D868" i="2"/>
  <c r="L868" i="2" s="1"/>
  <c r="D869" i="2"/>
  <c r="L869" i="2" s="1"/>
  <c r="D870" i="2"/>
  <c r="L870" i="2" s="1"/>
  <c r="D871" i="2"/>
  <c r="L871" i="2" s="1"/>
  <c r="D872" i="2"/>
  <c r="L872" i="2" s="1"/>
  <c r="D873" i="2"/>
  <c r="L873" i="2" s="1"/>
  <c r="D874" i="2"/>
  <c r="L874" i="2" s="1"/>
  <c r="D875" i="2"/>
  <c r="L875" i="2" s="1"/>
  <c r="D876" i="2"/>
  <c r="L876" i="2" s="1"/>
  <c r="D877" i="2"/>
  <c r="L877" i="2" s="1"/>
  <c r="D878" i="2"/>
  <c r="L878" i="2" s="1"/>
  <c r="D879" i="2"/>
  <c r="L879" i="2" s="1"/>
  <c r="D880" i="2"/>
  <c r="L880" i="2" s="1"/>
  <c r="D881" i="2"/>
  <c r="L881" i="2" s="1"/>
  <c r="D882" i="2"/>
  <c r="L882" i="2" s="1"/>
  <c r="D883" i="2"/>
  <c r="L883" i="2" s="1"/>
  <c r="D884" i="2"/>
  <c r="L884" i="2" s="1"/>
  <c r="D885" i="2"/>
  <c r="L885" i="2" s="1"/>
  <c r="D886" i="2"/>
  <c r="L886" i="2" s="1"/>
  <c r="D887" i="2"/>
  <c r="L887" i="2" s="1"/>
  <c r="D888" i="2"/>
  <c r="L888" i="2" s="1"/>
  <c r="D889" i="2"/>
  <c r="L889" i="2" s="1"/>
  <c r="D890" i="2"/>
  <c r="L890" i="2" s="1"/>
  <c r="D891" i="2"/>
  <c r="L891" i="2" s="1"/>
  <c r="D892" i="2"/>
  <c r="L892" i="2" s="1"/>
  <c r="D893" i="2"/>
  <c r="L893" i="2" s="1"/>
  <c r="D894" i="2"/>
  <c r="L894" i="2" s="1"/>
  <c r="D895" i="2"/>
  <c r="L895" i="2" s="1"/>
  <c r="D896" i="2"/>
  <c r="L896" i="2" s="1"/>
  <c r="D897" i="2"/>
  <c r="L897" i="2" s="1"/>
  <c r="D898" i="2"/>
  <c r="L898" i="2" s="1"/>
  <c r="D899" i="2"/>
  <c r="L899" i="2" s="1"/>
  <c r="D900" i="2"/>
  <c r="L900" i="2" s="1"/>
  <c r="D901" i="2"/>
  <c r="L901" i="2" s="1"/>
  <c r="D902" i="2"/>
  <c r="L902" i="2" s="1"/>
  <c r="D903" i="2"/>
  <c r="L903" i="2" s="1"/>
  <c r="D904" i="2"/>
  <c r="L904" i="2" s="1"/>
  <c r="D905" i="2"/>
  <c r="L905" i="2" s="1"/>
  <c r="D906" i="2"/>
  <c r="L906" i="2" s="1"/>
  <c r="D907" i="2"/>
  <c r="L907" i="2" s="1"/>
  <c r="D908" i="2"/>
  <c r="L908" i="2" s="1"/>
  <c r="D909" i="2"/>
  <c r="L909" i="2" s="1"/>
  <c r="D910" i="2"/>
  <c r="L910" i="2" s="1"/>
  <c r="D911" i="2"/>
  <c r="L911" i="2" s="1"/>
  <c r="D912" i="2"/>
  <c r="L912" i="2" s="1"/>
  <c r="D913" i="2"/>
  <c r="L913" i="2" s="1"/>
  <c r="D914" i="2"/>
  <c r="L914" i="2" s="1"/>
  <c r="D915" i="2"/>
  <c r="L915" i="2" s="1"/>
  <c r="D916" i="2"/>
  <c r="L916" i="2" s="1"/>
  <c r="D917" i="2"/>
  <c r="L917" i="2" s="1"/>
  <c r="D918" i="2"/>
  <c r="L918" i="2" s="1"/>
  <c r="D919" i="2"/>
  <c r="L919" i="2" s="1"/>
  <c r="D920" i="2"/>
  <c r="L920" i="2" s="1"/>
  <c r="D921" i="2"/>
  <c r="L921" i="2" s="1"/>
  <c r="D922" i="2"/>
  <c r="L922" i="2" s="1"/>
  <c r="D923" i="2"/>
  <c r="L923" i="2" s="1"/>
  <c r="D924" i="2"/>
  <c r="L924" i="2" s="1"/>
  <c r="D925" i="2"/>
  <c r="L925" i="2" s="1"/>
  <c r="D926" i="2"/>
  <c r="L926" i="2" s="1"/>
  <c r="D927" i="2"/>
  <c r="L927" i="2" s="1"/>
  <c r="D928" i="2"/>
  <c r="L928" i="2" s="1"/>
  <c r="D929" i="2"/>
  <c r="L929" i="2" s="1"/>
  <c r="D930" i="2"/>
  <c r="L930" i="2" s="1"/>
  <c r="D931" i="2"/>
  <c r="L931" i="2" s="1"/>
  <c r="D932" i="2"/>
  <c r="L932" i="2" s="1"/>
  <c r="D933" i="2"/>
  <c r="L933" i="2" s="1"/>
  <c r="D934" i="2"/>
  <c r="L934" i="2" s="1"/>
  <c r="D935" i="2"/>
  <c r="L935" i="2" s="1"/>
  <c r="D936" i="2"/>
  <c r="L936" i="2" s="1"/>
  <c r="D937" i="2"/>
  <c r="L937" i="2" s="1"/>
  <c r="D938" i="2"/>
  <c r="L938" i="2" s="1"/>
  <c r="D939" i="2"/>
  <c r="L939" i="2" s="1"/>
  <c r="D940" i="2"/>
  <c r="L940" i="2" s="1"/>
  <c r="D941" i="2"/>
  <c r="L941" i="2" s="1"/>
  <c r="D942" i="2"/>
  <c r="L942" i="2" s="1"/>
  <c r="D943" i="2"/>
  <c r="L943" i="2" s="1"/>
  <c r="D944" i="2"/>
  <c r="L944" i="2" s="1"/>
  <c r="D945" i="2"/>
  <c r="L945" i="2" s="1"/>
  <c r="D946" i="2"/>
  <c r="L946" i="2" s="1"/>
  <c r="D947" i="2"/>
  <c r="L947" i="2" s="1"/>
  <c r="D948" i="2"/>
  <c r="L948" i="2" s="1"/>
  <c r="D949" i="2"/>
  <c r="L949" i="2" s="1"/>
  <c r="D950" i="2"/>
  <c r="L950" i="2" s="1"/>
  <c r="D951" i="2"/>
  <c r="L951" i="2" s="1"/>
  <c r="D952" i="2"/>
  <c r="L952" i="2" s="1"/>
  <c r="D953" i="2"/>
  <c r="L953" i="2" s="1"/>
  <c r="D954" i="2"/>
  <c r="L954" i="2" s="1"/>
  <c r="D955" i="2"/>
  <c r="L955" i="2" s="1"/>
  <c r="D956" i="2"/>
  <c r="L956" i="2" s="1"/>
  <c r="D957" i="2"/>
  <c r="L957" i="2" s="1"/>
  <c r="D958" i="2"/>
  <c r="L958" i="2" s="1"/>
  <c r="D959" i="2"/>
  <c r="L959" i="2" s="1"/>
  <c r="D960" i="2"/>
  <c r="L960" i="2" s="1"/>
  <c r="D961" i="2"/>
  <c r="L961" i="2" s="1"/>
  <c r="D962" i="2"/>
  <c r="L962" i="2" s="1"/>
  <c r="D963" i="2"/>
  <c r="L963" i="2" s="1"/>
  <c r="D964" i="2"/>
  <c r="L964" i="2" s="1"/>
  <c r="D965" i="2"/>
  <c r="L965" i="2" s="1"/>
  <c r="D966" i="2"/>
  <c r="L966" i="2" s="1"/>
  <c r="D967" i="2"/>
  <c r="L967" i="2" s="1"/>
  <c r="D968" i="2"/>
  <c r="L968" i="2" s="1"/>
  <c r="D969" i="2"/>
  <c r="L969" i="2" s="1"/>
  <c r="D970" i="2"/>
  <c r="L970" i="2" s="1"/>
  <c r="D971" i="2"/>
  <c r="L971" i="2" s="1"/>
  <c r="D972" i="2"/>
  <c r="L972" i="2" s="1"/>
  <c r="D973" i="2"/>
  <c r="L973" i="2" s="1"/>
  <c r="D974" i="2"/>
  <c r="L974" i="2" s="1"/>
  <c r="D975" i="2"/>
  <c r="L975" i="2" s="1"/>
  <c r="D976" i="2"/>
  <c r="L976" i="2" s="1"/>
  <c r="D977" i="2"/>
  <c r="L977" i="2" s="1"/>
  <c r="D978" i="2"/>
  <c r="L978" i="2" s="1"/>
  <c r="D979" i="2"/>
  <c r="L979" i="2" s="1"/>
  <c r="D980" i="2"/>
  <c r="L980" i="2" s="1"/>
  <c r="D981" i="2"/>
  <c r="L981" i="2" s="1"/>
  <c r="D982" i="2"/>
  <c r="L982" i="2" s="1"/>
  <c r="D983" i="2"/>
  <c r="L983" i="2" s="1"/>
  <c r="D984" i="2"/>
  <c r="L984" i="2" s="1"/>
  <c r="D985" i="2"/>
  <c r="L985" i="2" s="1"/>
  <c r="D986" i="2"/>
  <c r="L986" i="2" s="1"/>
  <c r="D987" i="2"/>
  <c r="L987" i="2" s="1"/>
  <c r="D988" i="2"/>
  <c r="L988" i="2" s="1"/>
  <c r="D989" i="2"/>
  <c r="L989" i="2" s="1"/>
  <c r="D990" i="2"/>
  <c r="L990" i="2" s="1"/>
  <c r="D991" i="2"/>
  <c r="L991" i="2" s="1"/>
  <c r="D992" i="2"/>
  <c r="L992" i="2" s="1"/>
  <c r="D993" i="2"/>
  <c r="L993" i="2" s="1"/>
  <c r="D994" i="2"/>
  <c r="L994" i="2" s="1"/>
  <c r="D995" i="2"/>
  <c r="L995" i="2" s="1"/>
  <c r="D996" i="2"/>
  <c r="L996" i="2" s="1"/>
  <c r="D997" i="2"/>
  <c r="L997" i="2" s="1"/>
  <c r="D998" i="2"/>
  <c r="L998" i="2" s="1"/>
  <c r="D999" i="2"/>
  <c r="L999" i="2" s="1"/>
  <c r="D1000" i="2"/>
  <c r="L1000" i="2" s="1"/>
  <c r="D1001" i="2"/>
  <c r="L1001" i="2" s="1"/>
  <c r="D1002" i="2"/>
  <c r="L1002" i="2" s="1"/>
  <c r="D1003" i="2"/>
  <c r="L1003" i="2" s="1"/>
  <c r="D1004" i="2"/>
  <c r="L1004" i="2" s="1"/>
  <c r="D1005" i="2"/>
  <c r="L1005" i="2" s="1"/>
  <c r="D1006" i="2"/>
  <c r="L1006" i="2" s="1"/>
  <c r="D1007" i="2"/>
  <c r="L1007" i="2" s="1"/>
  <c r="D1008" i="2"/>
  <c r="L1008" i="2" s="1"/>
  <c r="D1009" i="2"/>
  <c r="L1009" i="2" s="1"/>
  <c r="D1010" i="2"/>
  <c r="L1010" i="2" s="1"/>
  <c r="D1011" i="2"/>
  <c r="L1011" i="2" s="1"/>
  <c r="D1012" i="2"/>
  <c r="L1012" i="2" s="1"/>
  <c r="D1013" i="2"/>
  <c r="L1013" i="2" s="1"/>
  <c r="D1014" i="2"/>
  <c r="L1014" i="2" s="1"/>
  <c r="D1015" i="2"/>
  <c r="L1015" i="2" s="1"/>
  <c r="D1016" i="2"/>
  <c r="L1016" i="2" s="1"/>
  <c r="D1017" i="2"/>
  <c r="L1017" i="2" s="1"/>
  <c r="D1018" i="2"/>
  <c r="L1018" i="2" s="1"/>
  <c r="D1019" i="2"/>
  <c r="L1019" i="2" s="1"/>
  <c r="D1020" i="2"/>
  <c r="L1020" i="2" s="1"/>
  <c r="D1021" i="2"/>
  <c r="L1021" i="2" s="1"/>
  <c r="D1022" i="2"/>
  <c r="L1022" i="2" s="1"/>
  <c r="D1023" i="2"/>
  <c r="L1023" i="2" s="1"/>
  <c r="D1024" i="2"/>
  <c r="L1024" i="2" s="1"/>
  <c r="D1025" i="2"/>
  <c r="L1025" i="2" s="1"/>
  <c r="D1026" i="2"/>
  <c r="L1026" i="2" s="1"/>
  <c r="D1027" i="2"/>
  <c r="L1027" i="2" s="1"/>
  <c r="D1028" i="2"/>
  <c r="L1028" i="2" s="1"/>
  <c r="D1029" i="2"/>
  <c r="L1029" i="2" s="1"/>
  <c r="D1030" i="2"/>
  <c r="L1030" i="2" s="1"/>
  <c r="D1031" i="2"/>
  <c r="L1031" i="2" s="1"/>
  <c r="D1032" i="2"/>
  <c r="L1032" i="2" s="1"/>
  <c r="D1033" i="2"/>
  <c r="L1033" i="2" s="1"/>
  <c r="D1034" i="2"/>
  <c r="L1034" i="2" s="1"/>
  <c r="D1035" i="2"/>
  <c r="L1035" i="2" s="1"/>
  <c r="D1036" i="2"/>
  <c r="L1036" i="2" s="1"/>
  <c r="D1037" i="2"/>
  <c r="L1037" i="2" s="1"/>
  <c r="D1038" i="2"/>
  <c r="L1038" i="2" s="1"/>
  <c r="D1039" i="2"/>
  <c r="L1039" i="2" s="1"/>
  <c r="D1040" i="2"/>
  <c r="L1040" i="2" s="1"/>
  <c r="D1041" i="2"/>
  <c r="L1041" i="2" s="1"/>
  <c r="D1042" i="2"/>
  <c r="L1042" i="2" s="1"/>
  <c r="D1043" i="2"/>
  <c r="L1043" i="2" s="1"/>
  <c r="D1044" i="2"/>
  <c r="L1044" i="2" s="1"/>
  <c r="D1045" i="2"/>
  <c r="L1045" i="2" s="1"/>
  <c r="D1046" i="2"/>
  <c r="L1046" i="2" s="1"/>
  <c r="D1047" i="2"/>
  <c r="L1047" i="2" s="1"/>
  <c r="D1048" i="2"/>
  <c r="L1048" i="2" s="1"/>
  <c r="D1049" i="2"/>
  <c r="L1049" i="2" s="1"/>
  <c r="D1050" i="2"/>
  <c r="L1050" i="2" s="1"/>
  <c r="D1051" i="2"/>
  <c r="L1051" i="2" s="1"/>
  <c r="D1052" i="2"/>
  <c r="L1052" i="2" s="1"/>
  <c r="D1053" i="2"/>
  <c r="L1053" i="2" s="1"/>
  <c r="D1054" i="2"/>
  <c r="L1054" i="2" s="1"/>
  <c r="D1055" i="2"/>
  <c r="L1055" i="2" s="1"/>
  <c r="D1056" i="2"/>
  <c r="L1056" i="2" s="1"/>
  <c r="D1057" i="2"/>
  <c r="L1057" i="2" s="1"/>
  <c r="D1058" i="2"/>
  <c r="L1058" i="2" s="1"/>
  <c r="D1059" i="2"/>
  <c r="L1059" i="2" s="1"/>
  <c r="D1060" i="2"/>
  <c r="L1060" i="2" s="1"/>
  <c r="D1061" i="2"/>
  <c r="L1061" i="2" s="1"/>
  <c r="D1062" i="2"/>
  <c r="L1062" i="2" s="1"/>
  <c r="D1063" i="2"/>
  <c r="L1063" i="2" s="1"/>
  <c r="D1064" i="2"/>
  <c r="L1064" i="2" s="1"/>
  <c r="D1065" i="2"/>
  <c r="L1065" i="2" s="1"/>
  <c r="D1066" i="2"/>
  <c r="L1066" i="2" s="1"/>
  <c r="D1067" i="2"/>
  <c r="L1067" i="2" s="1"/>
  <c r="D1068" i="2"/>
  <c r="L1068" i="2" s="1"/>
  <c r="D1069" i="2"/>
  <c r="L1069" i="2" s="1"/>
  <c r="D1070" i="2"/>
  <c r="L1070" i="2" s="1"/>
  <c r="D1071" i="2"/>
  <c r="L1071" i="2" s="1"/>
  <c r="D1072" i="2"/>
  <c r="L1072" i="2" s="1"/>
  <c r="D1073" i="2"/>
  <c r="L1073" i="2" s="1"/>
  <c r="D1074" i="2"/>
  <c r="L1074" i="2" s="1"/>
  <c r="D1075" i="2"/>
  <c r="L1075" i="2" s="1"/>
  <c r="D1076" i="2"/>
  <c r="L1076" i="2" s="1"/>
  <c r="D1077" i="2"/>
  <c r="L1077" i="2" s="1"/>
  <c r="D1078" i="2"/>
  <c r="L1078" i="2" s="1"/>
  <c r="D1079" i="2"/>
  <c r="L1079" i="2" s="1"/>
  <c r="D1080" i="2"/>
  <c r="L1080" i="2" s="1"/>
  <c r="D1081" i="2"/>
  <c r="L1081" i="2" s="1"/>
  <c r="D1082" i="2"/>
  <c r="L1082" i="2" s="1"/>
  <c r="D1083" i="2"/>
  <c r="L1083" i="2" s="1"/>
  <c r="D1084" i="2"/>
  <c r="L1084" i="2" s="1"/>
  <c r="D1085" i="2"/>
  <c r="L1085" i="2" s="1"/>
  <c r="D1086" i="2"/>
  <c r="L1086" i="2" s="1"/>
  <c r="D1087" i="2"/>
  <c r="L1087" i="2" s="1"/>
  <c r="D1088" i="2"/>
  <c r="L1088" i="2" s="1"/>
  <c r="D1089" i="2"/>
  <c r="L1089" i="2" s="1"/>
  <c r="D1090" i="2"/>
  <c r="L1090" i="2" s="1"/>
  <c r="D1091" i="2"/>
  <c r="L1091" i="2" s="1"/>
  <c r="D1092" i="2"/>
  <c r="L1092" i="2" s="1"/>
  <c r="D1093" i="2"/>
  <c r="L1093" i="2" s="1"/>
  <c r="D1094" i="2"/>
  <c r="L1094" i="2" s="1"/>
  <c r="D1095" i="2"/>
  <c r="L1095" i="2" s="1"/>
  <c r="D1096" i="2"/>
  <c r="L1096" i="2" s="1"/>
  <c r="D1097" i="2"/>
  <c r="L1097" i="2" s="1"/>
  <c r="D1098" i="2"/>
  <c r="L1098" i="2" s="1"/>
  <c r="D1099" i="2"/>
  <c r="L1099" i="2" s="1"/>
  <c r="D1100" i="2"/>
  <c r="L1100" i="2" s="1"/>
  <c r="D1101" i="2"/>
  <c r="L1101" i="2" s="1"/>
  <c r="D1102" i="2"/>
  <c r="L1102" i="2" s="1"/>
  <c r="D1103" i="2"/>
  <c r="L1103" i="2" s="1"/>
  <c r="D1104" i="2"/>
  <c r="L1104" i="2" s="1"/>
  <c r="D1105" i="2"/>
  <c r="L1105" i="2" s="1"/>
  <c r="D1106" i="2"/>
  <c r="L1106" i="2" s="1"/>
  <c r="D1107" i="2"/>
  <c r="L1107" i="2" s="1"/>
  <c r="D1108" i="2"/>
  <c r="L1108" i="2" s="1"/>
  <c r="D1109" i="2"/>
  <c r="L1109" i="2" s="1"/>
  <c r="D1110" i="2"/>
  <c r="L1110" i="2" s="1"/>
  <c r="D1111" i="2"/>
  <c r="L1111" i="2" s="1"/>
  <c r="D1112" i="2"/>
  <c r="L1112" i="2" s="1"/>
  <c r="D1113" i="2"/>
  <c r="L1113" i="2" s="1"/>
  <c r="D1114" i="2"/>
  <c r="L1114" i="2" s="1"/>
  <c r="D1115" i="2"/>
  <c r="L1115" i="2" s="1"/>
  <c r="D1116" i="2"/>
  <c r="L1116" i="2" s="1"/>
  <c r="D1117" i="2"/>
  <c r="L1117" i="2" s="1"/>
  <c r="D1118" i="2"/>
  <c r="L1118" i="2" s="1"/>
  <c r="D1119" i="2"/>
  <c r="L1119" i="2" s="1"/>
  <c r="D1120" i="2"/>
  <c r="L1120" i="2" s="1"/>
  <c r="D1121" i="2"/>
  <c r="L1121" i="2" s="1"/>
  <c r="D1122" i="2"/>
  <c r="L1122" i="2" s="1"/>
  <c r="D1123" i="2"/>
  <c r="L1123" i="2" s="1"/>
  <c r="D1124" i="2"/>
  <c r="L1124" i="2" s="1"/>
  <c r="D1125" i="2"/>
  <c r="L1125" i="2" s="1"/>
  <c r="D1126" i="2"/>
  <c r="L1126" i="2" s="1"/>
  <c r="D1127" i="2"/>
  <c r="L1127" i="2" s="1"/>
  <c r="D1128" i="2"/>
  <c r="L1128" i="2" s="1"/>
  <c r="D1129" i="2"/>
  <c r="L1129" i="2" s="1"/>
  <c r="D1130" i="2"/>
  <c r="L1130" i="2" s="1"/>
  <c r="D1131" i="2"/>
  <c r="L1131" i="2" s="1"/>
  <c r="D1132" i="2"/>
  <c r="L1132" i="2" s="1"/>
  <c r="D1133" i="2"/>
  <c r="L1133" i="2" s="1"/>
  <c r="D1134" i="2"/>
  <c r="L1134" i="2" s="1"/>
  <c r="D1135" i="2"/>
  <c r="L1135" i="2" s="1"/>
  <c r="D1136" i="2"/>
  <c r="L1136" i="2" s="1"/>
  <c r="D1137" i="2"/>
  <c r="L1137" i="2" s="1"/>
  <c r="D1138" i="2"/>
  <c r="L1138" i="2" s="1"/>
  <c r="D1139" i="2"/>
  <c r="L1139" i="2" s="1"/>
  <c r="D1140" i="2"/>
  <c r="L1140" i="2" s="1"/>
  <c r="D1141" i="2"/>
  <c r="L1141" i="2" s="1"/>
  <c r="D1142" i="2"/>
  <c r="L1142" i="2" s="1"/>
  <c r="D1143" i="2"/>
  <c r="L1143" i="2" s="1"/>
  <c r="D1144" i="2"/>
  <c r="L1144" i="2" s="1"/>
  <c r="D1145" i="2"/>
  <c r="L1145" i="2" s="1"/>
  <c r="D1146" i="2"/>
  <c r="L1146" i="2" s="1"/>
  <c r="D1147" i="2"/>
  <c r="L1147" i="2" s="1"/>
  <c r="D1148" i="2"/>
  <c r="L1148" i="2" s="1"/>
  <c r="D1149" i="2"/>
  <c r="L1149" i="2" s="1"/>
  <c r="D1150" i="2"/>
  <c r="L1150" i="2" s="1"/>
  <c r="D1151" i="2"/>
  <c r="L1151" i="2" s="1"/>
  <c r="D1152" i="2"/>
  <c r="L1152" i="2" s="1"/>
  <c r="D1153" i="2"/>
  <c r="L1153" i="2" s="1"/>
  <c r="D1154" i="2"/>
  <c r="L1154" i="2" s="1"/>
  <c r="D1155" i="2"/>
  <c r="L1155" i="2" s="1"/>
  <c r="D1156" i="2"/>
  <c r="L1156" i="2" s="1"/>
  <c r="D1157" i="2"/>
  <c r="L1157" i="2" s="1"/>
  <c r="D1158" i="2"/>
  <c r="L1158" i="2" s="1"/>
  <c r="D1159" i="2"/>
  <c r="L1159" i="2" s="1"/>
  <c r="D1160" i="2"/>
  <c r="L1160" i="2" s="1"/>
  <c r="D1161" i="2"/>
  <c r="L1161" i="2" s="1"/>
  <c r="D1162" i="2"/>
  <c r="L1162" i="2" s="1"/>
  <c r="D1163" i="2"/>
  <c r="L1163" i="2" s="1"/>
  <c r="D1164" i="2"/>
  <c r="L1164" i="2" s="1"/>
  <c r="D1165" i="2"/>
  <c r="L1165" i="2" s="1"/>
  <c r="D1166" i="2"/>
  <c r="L1166" i="2" s="1"/>
  <c r="D1167" i="2"/>
  <c r="L1167" i="2" s="1"/>
  <c r="D1168" i="2"/>
  <c r="L1168" i="2" s="1"/>
  <c r="D1169" i="2"/>
  <c r="L1169" i="2" s="1"/>
  <c r="D1170" i="2"/>
  <c r="L1170" i="2" s="1"/>
  <c r="D1171" i="2"/>
  <c r="L1171" i="2" s="1"/>
  <c r="D1172" i="2"/>
  <c r="L1172" i="2" s="1"/>
  <c r="D1173" i="2"/>
  <c r="L1173" i="2" s="1"/>
  <c r="D1174" i="2"/>
  <c r="L1174" i="2" s="1"/>
  <c r="D1175" i="2"/>
  <c r="L1175" i="2" s="1"/>
  <c r="D1176" i="2"/>
  <c r="L1176" i="2" s="1"/>
  <c r="D1177" i="2"/>
  <c r="L1177" i="2" s="1"/>
  <c r="D1178" i="2"/>
  <c r="L1178" i="2" s="1"/>
  <c r="D1179" i="2"/>
  <c r="L1179" i="2" s="1"/>
  <c r="D1180" i="2"/>
  <c r="L1180" i="2" s="1"/>
  <c r="D1181" i="2"/>
  <c r="L1181" i="2" s="1"/>
  <c r="D1182" i="2"/>
  <c r="L1182" i="2" s="1"/>
  <c r="D1183" i="2"/>
  <c r="L1183" i="2" s="1"/>
  <c r="D1184" i="2"/>
  <c r="L1184" i="2" s="1"/>
  <c r="D1185" i="2"/>
  <c r="L1185" i="2" s="1"/>
  <c r="D1186" i="2"/>
  <c r="L1186" i="2" s="1"/>
  <c r="D1187" i="2"/>
  <c r="L1187" i="2" s="1"/>
  <c r="D1188" i="2"/>
  <c r="L1188" i="2" s="1"/>
  <c r="D1189" i="2"/>
  <c r="L1189" i="2" s="1"/>
  <c r="D1190" i="2"/>
  <c r="L1190" i="2" s="1"/>
  <c r="D1191" i="2"/>
  <c r="L1191" i="2" s="1"/>
  <c r="D1192" i="2"/>
  <c r="L1192" i="2" s="1"/>
  <c r="D1193" i="2"/>
  <c r="L1193" i="2" s="1"/>
  <c r="D1194" i="2"/>
  <c r="L1194" i="2" s="1"/>
  <c r="D1195" i="2"/>
  <c r="L1195" i="2" s="1"/>
  <c r="D1196" i="2"/>
  <c r="L1196" i="2" s="1"/>
  <c r="D1197" i="2"/>
  <c r="L1197" i="2" s="1"/>
  <c r="D1198" i="2"/>
  <c r="L1198" i="2" s="1"/>
  <c r="D1199" i="2"/>
  <c r="L1199" i="2" s="1"/>
  <c r="D1200" i="2"/>
  <c r="L1200" i="2" s="1"/>
  <c r="D1201" i="2"/>
  <c r="L1201" i="2" s="1"/>
  <c r="D1202" i="2"/>
  <c r="L1202" i="2" s="1"/>
  <c r="D1203" i="2"/>
  <c r="L1203" i="2" s="1"/>
  <c r="D1204" i="2"/>
  <c r="L1204" i="2" s="1"/>
  <c r="D1205" i="2"/>
  <c r="L1205" i="2" s="1"/>
  <c r="D1206" i="2"/>
  <c r="L1206" i="2" s="1"/>
  <c r="D1207" i="2"/>
  <c r="L1207" i="2" s="1"/>
  <c r="D1208" i="2"/>
  <c r="L1208" i="2" s="1"/>
  <c r="D1209" i="2"/>
  <c r="L1209" i="2" s="1"/>
  <c r="D1210" i="2"/>
  <c r="L1210" i="2" s="1"/>
  <c r="D1211" i="2"/>
  <c r="L1211" i="2" s="1"/>
  <c r="D1212" i="2"/>
  <c r="L1212" i="2" s="1"/>
  <c r="D1213" i="2"/>
  <c r="L1213" i="2" s="1"/>
  <c r="D1214" i="2"/>
  <c r="L1214" i="2" s="1"/>
  <c r="D1215" i="2"/>
  <c r="L1215" i="2" s="1"/>
  <c r="D1216" i="2"/>
  <c r="L1216" i="2" s="1"/>
  <c r="D1217" i="2"/>
  <c r="L1217" i="2" s="1"/>
  <c r="D1218" i="2"/>
  <c r="L1218" i="2" s="1"/>
  <c r="D1219" i="2"/>
  <c r="L1219" i="2" s="1"/>
  <c r="D1220" i="2"/>
  <c r="L1220" i="2" s="1"/>
  <c r="D1221" i="2"/>
  <c r="L1221" i="2" s="1"/>
  <c r="D1222" i="2"/>
  <c r="L1222" i="2" s="1"/>
  <c r="D1223" i="2"/>
  <c r="L1223" i="2" s="1"/>
  <c r="D1224" i="2"/>
  <c r="L1224" i="2" s="1"/>
  <c r="D1225" i="2"/>
  <c r="L1225" i="2" s="1"/>
  <c r="D1226" i="2"/>
  <c r="L1226" i="2" s="1"/>
  <c r="D1227" i="2"/>
  <c r="L1227" i="2" s="1"/>
  <c r="D1228" i="2"/>
  <c r="L1228" i="2" s="1"/>
  <c r="D1229" i="2"/>
  <c r="L1229" i="2" s="1"/>
  <c r="D1230" i="2"/>
  <c r="L1230" i="2" s="1"/>
  <c r="D1231" i="2"/>
  <c r="L1231" i="2" s="1"/>
  <c r="D1232" i="2"/>
  <c r="L1232" i="2" s="1"/>
  <c r="D1233" i="2"/>
  <c r="L1233" i="2" s="1"/>
  <c r="D1234" i="2"/>
  <c r="L1234" i="2" s="1"/>
  <c r="D1235" i="2"/>
  <c r="L1235" i="2" s="1"/>
  <c r="D1236" i="2"/>
  <c r="L1236" i="2" s="1"/>
  <c r="D1237" i="2"/>
  <c r="L1237" i="2" s="1"/>
  <c r="D1238" i="2"/>
  <c r="L1238" i="2" s="1"/>
  <c r="D1239" i="2"/>
  <c r="L1239" i="2" s="1"/>
  <c r="D1240" i="2"/>
  <c r="L1240" i="2" s="1"/>
  <c r="D1241" i="2"/>
  <c r="L1241" i="2" s="1"/>
  <c r="D1242" i="2"/>
  <c r="L1242" i="2" s="1"/>
  <c r="D1243" i="2"/>
  <c r="L1243" i="2" s="1"/>
  <c r="D1244" i="2"/>
  <c r="L1244" i="2" s="1"/>
  <c r="D1245" i="2"/>
  <c r="L1245" i="2" s="1"/>
  <c r="D1246" i="2"/>
  <c r="L1246" i="2" s="1"/>
  <c r="D1247" i="2"/>
  <c r="L1247" i="2" s="1"/>
  <c r="D1248" i="2"/>
  <c r="L1248" i="2" s="1"/>
  <c r="D1249" i="2"/>
  <c r="L1249" i="2" s="1"/>
  <c r="D1250" i="2"/>
  <c r="L1250" i="2" s="1"/>
  <c r="D1251" i="2"/>
  <c r="L1251" i="2" s="1"/>
  <c r="D1252" i="2"/>
  <c r="L1252" i="2" s="1"/>
  <c r="D1253" i="2"/>
  <c r="L1253" i="2" s="1"/>
  <c r="D1254" i="2"/>
  <c r="L1254" i="2" s="1"/>
  <c r="D1255" i="2"/>
  <c r="L1255" i="2" s="1"/>
  <c r="D1256" i="2"/>
  <c r="L1256" i="2" s="1"/>
  <c r="D1257" i="2"/>
  <c r="L1257" i="2" s="1"/>
  <c r="D1258" i="2"/>
  <c r="L1258" i="2" s="1"/>
  <c r="D1259" i="2"/>
  <c r="L1259" i="2" s="1"/>
  <c r="D1260" i="2"/>
  <c r="L1260" i="2" s="1"/>
  <c r="D1261" i="2"/>
  <c r="L1261" i="2" s="1"/>
  <c r="D1262" i="2"/>
  <c r="L1262" i="2" s="1"/>
  <c r="D1263" i="2"/>
  <c r="L1263" i="2" s="1"/>
  <c r="D1264" i="2"/>
  <c r="L1264" i="2" s="1"/>
  <c r="D1265" i="2"/>
  <c r="L1265" i="2" s="1"/>
  <c r="D1266" i="2"/>
  <c r="L1266" i="2" s="1"/>
  <c r="D1267" i="2"/>
  <c r="L1267" i="2" s="1"/>
  <c r="D1268" i="2"/>
  <c r="L1268" i="2" s="1"/>
  <c r="D1269" i="2"/>
  <c r="L1269" i="2" s="1"/>
  <c r="D1270" i="2"/>
  <c r="L1270" i="2" s="1"/>
  <c r="D1271" i="2"/>
  <c r="L1271" i="2" s="1"/>
  <c r="D1272" i="2"/>
  <c r="L1272" i="2" s="1"/>
  <c r="D1273" i="2"/>
  <c r="L1273" i="2" s="1"/>
  <c r="D1274" i="2"/>
  <c r="L1274" i="2" s="1"/>
  <c r="D1275" i="2"/>
  <c r="L1275" i="2" s="1"/>
  <c r="D1276" i="2"/>
  <c r="L1276" i="2" s="1"/>
  <c r="D1277" i="2"/>
  <c r="L1277" i="2" s="1"/>
  <c r="D1278" i="2"/>
  <c r="L1278" i="2" s="1"/>
  <c r="D1279" i="2"/>
  <c r="L1279" i="2" s="1"/>
  <c r="D1280" i="2"/>
  <c r="L1280" i="2" s="1"/>
  <c r="D1281" i="2"/>
  <c r="L1281" i="2" s="1"/>
  <c r="D1282" i="2"/>
  <c r="L1282" i="2" s="1"/>
  <c r="D1283" i="2"/>
  <c r="L1283" i="2" s="1"/>
  <c r="D1284" i="2"/>
  <c r="L1284" i="2" s="1"/>
  <c r="D1285" i="2"/>
  <c r="L1285" i="2" s="1"/>
  <c r="D1286" i="2"/>
  <c r="L1286" i="2" s="1"/>
  <c r="D1287" i="2"/>
  <c r="L1287" i="2" s="1"/>
  <c r="D1288" i="2"/>
  <c r="L1288" i="2" s="1"/>
  <c r="D1289" i="2"/>
  <c r="L1289" i="2" s="1"/>
  <c r="D1290" i="2"/>
  <c r="L1290" i="2" s="1"/>
  <c r="D1291" i="2"/>
  <c r="L1291" i="2" s="1"/>
  <c r="D1292" i="2"/>
  <c r="L1292" i="2" s="1"/>
  <c r="D1293" i="2"/>
  <c r="L1293" i="2" s="1"/>
  <c r="D1294" i="2"/>
  <c r="L1294" i="2" s="1"/>
  <c r="D1295" i="2"/>
  <c r="L1295" i="2" s="1"/>
  <c r="D1296" i="2"/>
  <c r="L1296" i="2" s="1"/>
  <c r="D1297" i="2"/>
  <c r="L1297" i="2" s="1"/>
  <c r="D1298" i="2"/>
  <c r="L1298" i="2" s="1"/>
  <c r="D1299" i="2"/>
  <c r="L1299" i="2" s="1"/>
  <c r="D1300" i="2"/>
  <c r="L1300" i="2" s="1"/>
  <c r="D1301" i="2"/>
  <c r="L1301" i="2" s="1"/>
  <c r="D1302" i="2"/>
  <c r="L1302" i="2" s="1"/>
  <c r="D1303" i="2"/>
  <c r="L1303" i="2" s="1"/>
  <c r="D1304" i="2"/>
  <c r="L1304" i="2" s="1"/>
  <c r="D1305" i="2"/>
  <c r="L1305" i="2" s="1"/>
  <c r="D1306" i="2"/>
  <c r="L1306" i="2" s="1"/>
  <c r="D1307" i="2"/>
  <c r="L1307" i="2" s="1"/>
  <c r="D1308" i="2"/>
  <c r="L1308" i="2" s="1"/>
  <c r="D1309" i="2"/>
  <c r="L1309" i="2" s="1"/>
  <c r="D1310" i="2"/>
  <c r="L1310" i="2" s="1"/>
  <c r="D1311" i="2"/>
  <c r="L1311" i="2" s="1"/>
  <c r="D1312" i="2"/>
  <c r="L1312" i="2" s="1"/>
  <c r="D1313" i="2"/>
  <c r="L1313" i="2" s="1"/>
  <c r="D1314" i="2"/>
  <c r="L1314" i="2" s="1"/>
  <c r="D1315" i="2"/>
  <c r="L1315" i="2" s="1"/>
  <c r="D1316" i="2"/>
  <c r="L1316" i="2" s="1"/>
  <c r="D1317" i="2"/>
  <c r="L1317" i="2" s="1"/>
  <c r="D1318" i="2"/>
  <c r="L1318" i="2" s="1"/>
  <c r="D1319" i="2"/>
  <c r="L1319" i="2" s="1"/>
  <c r="D1320" i="2"/>
  <c r="L1320" i="2" s="1"/>
  <c r="D1321" i="2"/>
  <c r="L1321" i="2" s="1"/>
  <c r="D1322" i="2"/>
  <c r="L1322" i="2" s="1"/>
  <c r="D1323" i="2"/>
  <c r="L1323" i="2" s="1"/>
  <c r="D1324" i="2"/>
  <c r="L1324" i="2" s="1"/>
  <c r="D1325" i="2"/>
  <c r="L1325" i="2" s="1"/>
  <c r="D1326" i="2"/>
  <c r="L1326" i="2" s="1"/>
  <c r="D1327" i="2"/>
  <c r="L1327" i="2" s="1"/>
  <c r="D1328" i="2"/>
  <c r="L1328" i="2" s="1"/>
  <c r="D1329" i="2"/>
  <c r="L1329" i="2" s="1"/>
  <c r="D1330" i="2"/>
  <c r="L1330" i="2" s="1"/>
  <c r="D1331" i="2"/>
  <c r="L1331" i="2" s="1"/>
  <c r="D1332" i="2"/>
  <c r="L1332" i="2" s="1"/>
  <c r="D1333" i="2"/>
  <c r="L1333" i="2" s="1"/>
  <c r="D1334" i="2"/>
  <c r="L1334" i="2" s="1"/>
  <c r="D1335" i="2"/>
  <c r="L1335" i="2" s="1"/>
  <c r="D1336" i="2"/>
  <c r="L1336" i="2" s="1"/>
  <c r="D1337" i="2"/>
  <c r="L1337" i="2" s="1"/>
  <c r="D1338" i="2"/>
  <c r="L1338" i="2" s="1"/>
  <c r="D1339" i="2"/>
  <c r="L1339" i="2" s="1"/>
  <c r="D1340" i="2"/>
  <c r="L1340" i="2" s="1"/>
  <c r="D1341" i="2"/>
  <c r="L1341" i="2" s="1"/>
  <c r="D1342" i="2"/>
  <c r="L1342" i="2" s="1"/>
  <c r="D1343" i="2"/>
  <c r="L1343" i="2" s="1"/>
  <c r="D1344" i="2"/>
  <c r="L1344" i="2" s="1"/>
  <c r="D1345" i="2"/>
  <c r="L1345" i="2" s="1"/>
  <c r="D1346" i="2"/>
  <c r="L1346" i="2" s="1"/>
  <c r="D1347" i="2"/>
  <c r="L1347" i="2" s="1"/>
  <c r="D1348" i="2"/>
  <c r="L1348" i="2" s="1"/>
  <c r="D1349" i="2"/>
  <c r="L1349" i="2" s="1"/>
  <c r="D1350" i="2"/>
  <c r="L1350" i="2" s="1"/>
  <c r="D1351" i="2"/>
  <c r="L1351" i="2" s="1"/>
  <c r="D1352" i="2"/>
  <c r="L1352" i="2" s="1"/>
  <c r="D1353" i="2"/>
  <c r="L1353" i="2" s="1"/>
  <c r="D1354" i="2"/>
  <c r="L1354" i="2" s="1"/>
  <c r="D1355" i="2"/>
  <c r="L1355" i="2" s="1"/>
  <c r="D1356" i="2"/>
  <c r="L1356" i="2" s="1"/>
  <c r="D1357" i="2"/>
  <c r="L1357" i="2" s="1"/>
  <c r="D1358" i="2"/>
  <c r="L1358" i="2" s="1"/>
  <c r="D1359" i="2"/>
  <c r="L1359" i="2" s="1"/>
  <c r="D1360" i="2"/>
  <c r="L1360" i="2" s="1"/>
  <c r="D1361" i="2"/>
  <c r="L1361" i="2" s="1"/>
  <c r="D1362" i="2"/>
  <c r="L1362" i="2" s="1"/>
  <c r="D1363" i="2"/>
  <c r="L1363" i="2" s="1"/>
  <c r="D1364" i="2"/>
  <c r="L1364" i="2" s="1"/>
  <c r="D1365" i="2"/>
  <c r="L1365" i="2" s="1"/>
  <c r="D1366" i="2"/>
  <c r="L1366" i="2" s="1"/>
  <c r="D1367" i="2"/>
  <c r="L1367" i="2" s="1"/>
  <c r="D1368" i="2"/>
  <c r="L1368" i="2" s="1"/>
  <c r="D1369" i="2"/>
  <c r="L1369" i="2" s="1"/>
  <c r="D1370" i="2"/>
  <c r="L1370" i="2" s="1"/>
  <c r="D1371" i="2"/>
  <c r="L1371" i="2" s="1"/>
  <c r="D1372" i="2"/>
  <c r="L1372" i="2" s="1"/>
  <c r="D1373" i="2"/>
  <c r="L1373" i="2" s="1"/>
  <c r="D1374" i="2"/>
  <c r="L1374" i="2" s="1"/>
  <c r="D1375" i="2"/>
  <c r="L1375" i="2" s="1"/>
  <c r="D1376" i="2"/>
  <c r="L1376" i="2" s="1"/>
  <c r="D1377" i="2"/>
  <c r="L1377" i="2" s="1"/>
  <c r="D1378" i="2"/>
  <c r="L1378" i="2" s="1"/>
  <c r="D1379" i="2"/>
  <c r="L1379" i="2" s="1"/>
  <c r="D1380" i="2"/>
  <c r="L1380" i="2" s="1"/>
  <c r="D1381" i="2"/>
  <c r="L1381" i="2" s="1"/>
  <c r="D1382" i="2"/>
  <c r="L1382" i="2" s="1"/>
  <c r="D1383" i="2"/>
  <c r="L1383" i="2" s="1"/>
  <c r="D1384" i="2"/>
  <c r="L1384" i="2" s="1"/>
  <c r="D1385" i="2"/>
  <c r="L1385" i="2" s="1"/>
  <c r="D1386" i="2"/>
  <c r="L1386" i="2" s="1"/>
  <c r="D1387" i="2"/>
  <c r="L1387" i="2" s="1"/>
  <c r="D1388" i="2"/>
  <c r="L1388" i="2" s="1"/>
  <c r="D1389" i="2"/>
  <c r="L1389" i="2" s="1"/>
  <c r="D1390" i="2"/>
  <c r="L1390" i="2" s="1"/>
  <c r="D1391" i="2"/>
  <c r="L1391" i="2" s="1"/>
  <c r="D1392" i="2"/>
  <c r="L1392" i="2" s="1"/>
  <c r="D1393" i="2"/>
  <c r="L1393" i="2" s="1"/>
  <c r="D1394" i="2"/>
  <c r="L1394" i="2" s="1"/>
  <c r="D1395" i="2"/>
  <c r="L1395" i="2" s="1"/>
  <c r="D1396" i="2"/>
  <c r="L1396" i="2" s="1"/>
  <c r="D1397" i="2"/>
  <c r="L1397" i="2" s="1"/>
  <c r="D1398" i="2"/>
  <c r="L1398" i="2" s="1"/>
  <c r="D1399" i="2"/>
  <c r="L1399" i="2" s="1"/>
  <c r="D1400" i="2"/>
  <c r="L1400" i="2" s="1"/>
  <c r="D1401" i="2"/>
  <c r="L1401" i="2" s="1"/>
  <c r="D1402" i="2"/>
  <c r="L1402" i="2" s="1"/>
  <c r="D1403" i="2"/>
  <c r="L1403" i="2" s="1"/>
  <c r="D1404" i="2"/>
  <c r="L1404" i="2" s="1"/>
  <c r="D1405" i="2"/>
  <c r="L1405" i="2" s="1"/>
  <c r="D1406" i="2"/>
  <c r="L1406" i="2" s="1"/>
  <c r="D1407" i="2"/>
  <c r="L1407" i="2" s="1"/>
  <c r="D1408" i="2"/>
  <c r="L1408" i="2" s="1"/>
  <c r="D1409" i="2"/>
  <c r="L1409" i="2" s="1"/>
  <c r="D1410" i="2"/>
  <c r="L1410" i="2" s="1"/>
  <c r="D1411" i="2"/>
  <c r="L1411" i="2" s="1"/>
  <c r="D1412" i="2"/>
  <c r="L1412" i="2" s="1"/>
  <c r="D1413" i="2"/>
  <c r="L1413" i="2" s="1"/>
  <c r="D1414" i="2"/>
  <c r="L1414" i="2" s="1"/>
  <c r="D1415" i="2"/>
  <c r="L1415" i="2" s="1"/>
  <c r="D1416" i="2"/>
  <c r="L1416" i="2" s="1"/>
  <c r="D1417" i="2"/>
  <c r="L1417" i="2" s="1"/>
  <c r="D1418" i="2"/>
  <c r="L1418" i="2" s="1"/>
  <c r="D1419" i="2"/>
  <c r="L1419" i="2" s="1"/>
  <c r="D1420" i="2"/>
  <c r="L1420" i="2" s="1"/>
  <c r="D1421" i="2"/>
  <c r="L1421" i="2" s="1"/>
  <c r="D1422" i="2"/>
  <c r="L1422" i="2" s="1"/>
  <c r="D1423" i="2"/>
  <c r="L1423" i="2" s="1"/>
  <c r="D1424" i="2"/>
  <c r="L1424" i="2" s="1"/>
  <c r="D1425" i="2"/>
  <c r="L1425" i="2" s="1"/>
  <c r="D1426" i="2"/>
  <c r="L1426" i="2" s="1"/>
  <c r="D1427" i="2"/>
  <c r="L1427" i="2" s="1"/>
  <c r="D1428" i="2"/>
  <c r="L1428" i="2" s="1"/>
  <c r="D1429" i="2"/>
  <c r="L1429" i="2" s="1"/>
  <c r="D1430" i="2"/>
  <c r="L1430" i="2" s="1"/>
  <c r="D1431" i="2"/>
  <c r="L1431" i="2" s="1"/>
  <c r="D1432" i="2"/>
  <c r="L1432" i="2" s="1"/>
  <c r="D1433" i="2"/>
  <c r="L1433" i="2" s="1"/>
  <c r="D1434" i="2"/>
  <c r="L1434" i="2" s="1"/>
  <c r="D1435" i="2"/>
  <c r="L1435" i="2" s="1"/>
  <c r="D1436" i="2"/>
  <c r="L1436" i="2" s="1"/>
  <c r="D1437" i="2"/>
  <c r="L1437" i="2" s="1"/>
  <c r="D1438" i="2"/>
  <c r="L1438" i="2" s="1"/>
  <c r="D1439" i="2"/>
  <c r="L1439" i="2" s="1"/>
  <c r="D1440" i="2"/>
  <c r="L1440" i="2" s="1"/>
  <c r="D1441" i="2"/>
  <c r="L1441" i="2" s="1"/>
  <c r="D1442" i="2"/>
  <c r="L1442" i="2" s="1"/>
  <c r="D1443" i="2"/>
  <c r="L1443" i="2" s="1"/>
  <c r="D1444" i="2"/>
  <c r="L1444" i="2" s="1"/>
  <c r="D1445" i="2"/>
  <c r="L1445" i="2" s="1"/>
  <c r="D1446" i="2"/>
  <c r="L1446" i="2" s="1"/>
  <c r="D1447" i="2"/>
  <c r="L1447" i="2" s="1"/>
  <c r="D1448" i="2"/>
  <c r="L1448" i="2" s="1"/>
  <c r="D1449" i="2"/>
  <c r="L1449" i="2" s="1"/>
  <c r="D1450" i="2"/>
  <c r="L1450" i="2" s="1"/>
  <c r="D1451" i="2"/>
  <c r="L1451" i="2" s="1"/>
  <c r="D1452" i="2"/>
  <c r="L1452" i="2" s="1"/>
  <c r="D1453" i="2"/>
  <c r="L1453" i="2" s="1"/>
  <c r="D1454" i="2"/>
  <c r="L1454" i="2" s="1"/>
  <c r="D1455" i="2"/>
  <c r="L1455" i="2" s="1"/>
  <c r="D1456" i="2"/>
  <c r="L1456" i="2" s="1"/>
  <c r="D1457" i="2"/>
  <c r="L1457" i="2" s="1"/>
  <c r="D1458" i="2"/>
  <c r="L1458" i="2" s="1"/>
  <c r="D1459" i="2"/>
  <c r="L1459" i="2" s="1"/>
  <c r="D1460" i="2"/>
  <c r="L1460" i="2" s="1"/>
  <c r="D1461" i="2"/>
  <c r="L1461" i="2" s="1"/>
  <c r="D1462" i="2"/>
  <c r="L1462" i="2" s="1"/>
  <c r="D1463" i="2"/>
  <c r="L1463" i="2" s="1"/>
  <c r="D1464" i="2"/>
  <c r="L1464" i="2" s="1"/>
  <c r="D1465" i="2"/>
  <c r="L1465" i="2" s="1"/>
  <c r="D1466" i="2"/>
  <c r="L1466" i="2" s="1"/>
  <c r="D1467" i="2"/>
  <c r="L1467" i="2" s="1"/>
  <c r="D1468" i="2"/>
  <c r="L1468" i="2" s="1"/>
  <c r="D1469" i="2"/>
  <c r="L1469" i="2" s="1"/>
  <c r="D1470" i="2"/>
  <c r="L1470" i="2" s="1"/>
  <c r="D1471" i="2"/>
  <c r="L1471" i="2" s="1"/>
  <c r="D1472" i="2"/>
  <c r="L1472" i="2" s="1"/>
  <c r="D1473" i="2"/>
  <c r="L1473" i="2" s="1"/>
  <c r="D1474" i="2"/>
  <c r="L1474" i="2" s="1"/>
  <c r="D1475" i="2"/>
  <c r="L1475" i="2" s="1"/>
  <c r="D1476" i="2"/>
  <c r="L1476" i="2" s="1"/>
  <c r="D1477" i="2"/>
  <c r="L1477" i="2" s="1"/>
  <c r="D1478" i="2"/>
  <c r="L1478" i="2" s="1"/>
  <c r="D1479" i="2"/>
  <c r="L1479" i="2" s="1"/>
  <c r="D1480" i="2"/>
  <c r="L1480" i="2" s="1"/>
  <c r="D1481" i="2"/>
  <c r="L1481" i="2" s="1"/>
  <c r="D1482" i="2"/>
  <c r="L1482" i="2" s="1"/>
  <c r="D1483" i="2"/>
  <c r="L1483" i="2" s="1"/>
  <c r="D1484" i="2"/>
  <c r="L1484" i="2" s="1"/>
  <c r="D1485" i="2"/>
  <c r="L1485" i="2" s="1"/>
  <c r="D1486" i="2"/>
  <c r="L1486" i="2" s="1"/>
  <c r="D1487" i="2"/>
  <c r="L1487" i="2" s="1"/>
  <c r="D1488" i="2"/>
  <c r="L1488" i="2" s="1"/>
  <c r="D1489" i="2"/>
  <c r="L1489" i="2" s="1"/>
  <c r="D1490" i="2"/>
  <c r="L1490" i="2" s="1"/>
  <c r="D1491" i="2"/>
  <c r="L1491" i="2" s="1"/>
  <c r="D1492" i="2"/>
  <c r="L1492" i="2" s="1"/>
  <c r="D1493" i="2"/>
  <c r="L1493" i="2" s="1"/>
  <c r="D1494" i="2"/>
  <c r="L1494" i="2" s="1"/>
  <c r="D1495" i="2"/>
  <c r="L1495" i="2" s="1"/>
  <c r="D1496" i="2"/>
  <c r="L1496" i="2" s="1"/>
  <c r="D1497" i="2"/>
  <c r="L1497" i="2" s="1"/>
  <c r="D1498" i="2"/>
  <c r="L1498" i="2" s="1"/>
  <c r="D1499" i="2"/>
  <c r="L1499" i="2" s="1"/>
  <c r="D1500" i="2"/>
  <c r="L1500" i="2" s="1"/>
  <c r="D1501" i="2"/>
  <c r="L1501" i="2" s="1"/>
  <c r="D1502" i="2"/>
  <c r="L1502" i="2" s="1"/>
  <c r="D1503" i="2"/>
  <c r="L1503" i="2" s="1"/>
  <c r="D1504" i="2"/>
  <c r="L1504" i="2" s="1"/>
  <c r="D1505" i="2"/>
  <c r="L1505" i="2" s="1"/>
  <c r="D1506" i="2"/>
  <c r="L1506" i="2" s="1"/>
  <c r="D1507" i="2"/>
  <c r="L1507" i="2" s="1"/>
  <c r="D1508" i="2"/>
  <c r="L1508" i="2" s="1"/>
  <c r="D1509" i="2"/>
  <c r="L1509" i="2" s="1"/>
  <c r="D1510" i="2"/>
  <c r="L1510" i="2" s="1"/>
  <c r="D1511" i="2"/>
  <c r="L1511" i="2" s="1"/>
  <c r="D1512" i="2"/>
  <c r="L1512" i="2" s="1"/>
  <c r="D1513" i="2"/>
  <c r="L1513" i="2" s="1"/>
  <c r="D1514" i="2"/>
  <c r="L1514" i="2" s="1"/>
  <c r="D1515" i="2"/>
  <c r="L1515" i="2" s="1"/>
  <c r="D1516" i="2"/>
  <c r="L1516" i="2" s="1"/>
  <c r="D1517" i="2"/>
  <c r="L1517" i="2" s="1"/>
  <c r="D1518" i="2"/>
  <c r="L1518" i="2" s="1"/>
  <c r="D1519" i="2"/>
  <c r="L1519" i="2" s="1"/>
  <c r="D1520" i="2"/>
  <c r="L1520" i="2" s="1"/>
  <c r="D1521" i="2"/>
  <c r="L1521" i="2" s="1"/>
  <c r="D1522" i="2"/>
  <c r="L1522" i="2" s="1"/>
  <c r="D1523" i="2"/>
  <c r="L1523" i="2" s="1"/>
  <c r="D1524" i="2"/>
  <c r="L1524" i="2" s="1"/>
  <c r="D1525" i="2"/>
  <c r="L1525" i="2" s="1"/>
  <c r="D1526" i="2"/>
  <c r="L1526" i="2" s="1"/>
  <c r="D1527" i="2"/>
  <c r="L1527" i="2" s="1"/>
  <c r="D1528" i="2"/>
  <c r="L1528" i="2" s="1"/>
  <c r="D1529" i="2"/>
  <c r="L1529" i="2" s="1"/>
  <c r="D1530" i="2"/>
  <c r="L1530" i="2" s="1"/>
  <c r="D1531" i="2"/>
  <c r="L1531" i="2" s="1"/>
  <c r="D1532" i="2"/>
  <c r="L1532" i="2" s="1"/>
  <c r="D1533" i="2"/>
  <c r="L1533" i="2" s="1"/>
  <c r="D1534" i="2"/>
  <c r="L1534" i="2" s="1"/>
  <c r="D1535" i="2"/>
  <c r="L1535" i="2" s="1"/>
  <c r="D1536" i="2"/>
  <c r="L1536" i="2" s="1"/>
  <c r="D1537" i="2"/>
  <c r="L1537" i="2" s="1"/>
  <c r="D1538" i="2"/>
  <c r="L1538" i="2" s="1"/>
  <c r="D1539" i="2"/>
  <c r="L1539" i="2" s="1"/>
  <c r="D1540" i="2"/>
  <c r="L1540" i="2" s="1"/>
  <c r="D1541" i="2"/>
  <c r="L1541" i="2" s="1"/>
  <c r="D1542" i="2"/>
  <c r="L1542" i="2" s="1"/>
  <c r="D1543" i="2"/>
  <c r="L1543" i="2" s="1"/>
  <c r="D1544" i="2"/>
  <c r="L1544" i="2" s="1"/>
  <c r="D1545" i="2"/>
  <c r="L1545" i="2" s="1"/>
  <c r="D1546" i="2"/>
  <c r="L1546" i="2" s="1"/>
  <c r="D1547" i="2"/>
  <c r="L1547" i="2" s="1"/>
  <c r="D1548" i="2"/>
  <c r="L1548" i="2" s="1"/>
  <c r="D1549" i="2"/>
  <c r="L1549" i="2" s="1"/>
  <c r="D1550" i="2"/>
  <c r="L1550" i="2" s="1"/>
  <c r="D1551" i="2"/>
  <c r="L1551" i="2" s="1"/>
  <c r="D1552" i="2"/>
  <c r="L1552" i="2" s="1"/>
  <c r="D1553" i="2"/>
  <c r="L1553" i="2" s="1"/>
  <c r="D1554" i="2"/>
  <c r="L1554" i="2" s="1"/>
  <c r="D1555" i="2"/>
  <c r="L1555" i="2" s="1"/>
  <c r="D1556" i="2"/>
  <c r="L1556" i="2" s="1"/>
  <c r="D1557" i="2"/>
  <c r="L1557" i="2" s="1"/>
  <c r="D1558" i="2"/>
  <c r="L1558" i="2" s="1"/>
  <c r="D1559" i="2"/>
  <c r="L1559" i="2" s="1"/>
  <c r="D1560" i="2"/>
  <c r="L1560" i="2" s="1"/>
  <c r="D1561" i="2"/>
  <c r="L1561" i="2" s="1"/>
  <c r="D1562" i="2"/>
  <c r="L1562" i="2" s="1"/>
  <c r="D1563" i="2"/>
  <c r="L1563" i="2" s="1"/>
  <c r="D1564" i="2"/>
  <c r="L1564" i="2" s="1"/>
  <c r="D1565" i="2"/>
  <c r="L1565" i="2" s="1"/>
  <c r="D1566" i="2"/>
  <c r="L1566" i="2" s="1"/>
  <c r="D1567" i="2"/>
  <c r="L1567" i="2" s="1"/>
  <c r="D1568" i="2"/>
  <c r="L1568" i="2" s="1"/>
  <c r="D1569" i="2"/>
  <c r="L1569" i="2" s="1"/>
  <c r="D1570" i="2"/>
  <c r="L1570" i="2" s="1"/>
  <c r="D1571" i="2"/>
  <c r="L1571" i="2" s="1"/>
  <c r="D1572" i="2"/>
  <c r="L1572" i="2" s="1"/>
  <c r="D1573" i="2"/>
  <c r="L1573" i="2" s="1"/>
  <c r="D1574" i="2"/>
  <c r="L1574" i="2" s="1"/>
  <c r="D1575" i="2"/>
  <c r="L1575" i="2" s="1"/>
  <c r="D1576" i="2"/>
  <c r="L1576" i="2" s="1"/>
  <c r="D1577" i="2"/>
  <c r="L1577" i="2" s="1"/>
  <c r="D1578" i="2"/>
  <c r="L1578" i="2" s="1"/>
  <c r="D1579" i="2"/>
  <c r="L1579" i="2" s="1"/>
  <c r="D1580" i="2"/>
  <c r="L1580" i="2" s="1"/>
  <c r="D1581" i="2"/>
  <c r="L1581" i="2" s="1"/>
  <c r="D1582" i="2"/>
  <c r="L1582" i="2" s="1"/>
  <c r="D1583" i="2"/>
  <c r="L1583" i="2" s="1"/>
  <c r="D1584" i="2"/>
  <c r="L1584" i="2" s="1"/>
  <c r="D1585" i="2"/>
  <c r="L1585" i="2" s="1"/>
  <c r="D1586" i="2"/>
  <c r="L1586" i="2" s="1"/>
  <c r="D1587" i="2"/>
  <c r="L1587" i="2" s="1"/>
  <c r="D1588" i="2"/>
  <c r="L1588" i="2" s="1"/>
  <c r="D1589" i="2"/>
  <c r="L1589" i="2" s="1"/>
  <c r="D1590" i="2"/>
  <c r="L1590" i="2" s="1"/>
  <c r="D1591" i="2"/>
  <c r="L1591" i="2" s="1"/>
  <c r="D1592" i="2"/>
  <c r="L1592" i="2" s="1"/>
  <c r="D1593" i="2"/>
  <c r="L1593" i="2" s="1"/>
  <c r="D1594" i="2"/>
  <c r="L1594" i="2" s="1"/>
  <c r="D1595" i="2"/>
  <c r="L1595" i="2" s="1"/>
  <c r="D1596" i="2"/>
  <c r="L1596" i="2" s="1"/>
  <c r="D1597" i="2"/>
  <c r="L1597" i="2" s="1"/>
  <c r="D1598" i="2"/>
  <c r="L1598" i="2" s="1"/>
  <c r="D1599" i="2"/>
  <c r="L1599" i="2" s="1"/>
  <c r="D1600" i="2"/>
  <c r="L1600" i="2" s="1"/>
  <c r="D1601" i="2"/>
  <c r="L1601" i="2" s="1"/>
  <c r="D1602" i="2"/>
  <c r="L1602" i="2" s="1"/>
  <c r="D1603" i="2"/>
  <c r="L1603" i="2" s="1"/>
  <c r="D1604" i="2"/>
  <c r="L1604" i="2" s="1"/>
  <c r="D1605" i="2"/>
  <c r="L1605" i="2" s="1"/>
  <c r="D1606" i="2"/>
  <c r="L1606" i="2" s="1"/>
  <c r="D1607" i="2"/>
  <c r="L1607" i="2" s="1"/>
  <c r="D1608" i="2"/>
  <c r="L1608" i="2" s="1"/>
  <c r="D1609" i="2"/>
  <c r="L1609" i="2" s="1"/>
  <c r="D1610" i="2"/>
  <c r="L1610" i="2" s="1"/>
  <c r="D1611" i="2"/>
  <c r="L1611" i="2" s="1"/>
  <c r="D1612" i="2"/>
  <c r="L1612" i="2" s="1"/>
  <c r="D1613" i="2"/>
  <c r="L1613" i="2" s="1"/>
  <c r="D1614" i="2"/>
  <c r="L1614" i="2" s="1"/>
  <c r="D1615" i="2"/>
  <c r="L1615" i="2" s="1"/>
  <c r="D1616" i="2"/>
  <c r="L1616" i="2" s="1"/>
  <c r="D1617" i="2"/>
  <c r="L1617" i="2" s="1"/>
  <c r="D1618" i="2"/>
  <c r="L1618" i="2" s="1"/>
  <c r="D1619" i="2"/>
  <c r="L1619" i="2" s="1"/>
  <c r="D1620" i="2"/>
  <c r="L1620" i="2" s="1"/>
  <c r="D1621" i="2"/>
  <c r="L1621" i="2" s="1"/>
  <c r="D1622" i="2"/>
  <c r="L1622" i="2" s="1"/>
  <c r="D1623" i="2"/>
  <c r="L1623" i="2" s="1"/>
  <c r="D1624" i="2"/>
  <c r="L1624" i="2" s="1"/>
  <c r="D1625" i="2"/>
  <c r="L1625" i="2" s="1"/>
  <c r="D1626" i="2"/>
  <c r="L1626" i="2" s="1"/>
  <c r="D1627" i="2"/>
  <c r="L1627" i="2" s="1"/>
  <c r="D1628" i="2"/>
  <c r="L1628" i="2" s="1"/>
  <c r="D1629" i="2"/>
  <c r="L1629" i="2" s="1"/>
  <c r="D1630" i="2"/>
  <c r="L1630" i="2" s="1"/>
  <c r="D1631" i="2"/>
  <c r="L1631" i="2" s="1"/>
  <c r="D1632" i="2"/>
  <c r="L1632" i="2" s="1"/>
  <c r="D1633" i="2"/>
  <c r="L1633" i="2" s="1"/>
  <c r="D1634" i="2"/>
  <c r="L1634" i="2" s="1"/>
  <c r="D1635" i="2"/>
  <c r="L1635" i="2" s="1"/>
  <c r="D1636" i="2"/>
  <c r="L1636" i="2" s="1"/>
  <c r="D1637" i="2"/>
  <c r="L1637" i="2" s="1"/>
  <c r="D1638" i="2"/>
  <c r="L1638" i="2" s="1"/>
  <c r="D1639" i="2"/>
  <c r="L1639" i="2" s="1"/>
  <c r="D1640" i="2"/>
  <c r="L1640" i="2" s="1"/>
  <c r="D1641" i="2"/>
  <c r="L1641" i="2" s="1"/>
  <c r="D1642" i="2"/>
  <c r="L1642" i="2" s="1"/>
  <c r="D1643" i="2"/>
  <c r="L1643" i="2" s="1"/>
  <c r="D1644" i="2"/>
  <c r="L1644" i="2" s="1"/>
  <c r="D1645" i="2"/>
  <c r="L1645" i="2" s="1"/>
  <c r="D1646" i="2"/>
  <c r="L1646" i="2" s="1"/>
  <c r="D1647" i="2"/>
  <c r="L1647" i="2" s="1"/>
  <c r="D1648" i="2"/>
  <c r="L1648" i="2" s="1"/>
  <c r="D1649" i="2"/>
  <c r="L1649" i="2" s="1"/>
  <c r="D1650" i="2"/>
  <c r="L1650" i="2" s="1"/>
  <c r="D1651" i="2"/>
  <c r="L1651" i="2" s="1"/>
  <c r="D1652" i="2"/>
  <c r="L1652" i="2" s="1"/>
  <c r="D1653" i="2"/>
  <c r="L1653" i="2" s="1"/>
  <c r="D1654" i="2"/>
  <c r="L1654" i="2" s="1"/>
  <c r="D1655" i="2"/>
  <c r="L1655" i="2" s="1"/>
  <c r="D1656" i="2"/>
  <c r="L1656" i="2" s="1"/>
  <c r="D1657" i="2"/>
  <c r="L1657" i="2" s="1"/>
  <c r="D1658" i="2"/>
  <c r="L1658" i="2" s="1"/>
  <c r="D1659" i="2"/>
  <c r="L1659" i="2" s="1"/>
  <c r="D1660" i="2"/>
  <c r="L1660" i="2" s="1"/>
  <c r="D1661" i="2"/>
  <c r="L1661" i="2" s="1"/>
  <c r="D1662" i="2"/>
  <c r="L1662" i="2" s="1"/>
  <c r="D1663" i="2"/>
  <c r="L1663" i="2" s="1"/>
  <c r="D1664" i="2"/>
  <c r="L1664" i="2" s="1"/>
  <c r="D1665" i="2"/>
  <c r="L1665" i="2" s="1"/>
  <c r="D1666" i="2"/>
  <c r="L1666" i="2" s="1"/>
  <c r="D1667" i="2"/>
  <c r="L1667" i="2" s="1"/>
  <c r="D1668" i="2"/>
  <c r="L1668" i="2" s="1"/>
  <c r="D1669" i="2"/>
  <c r="L1669" i="2" s="1"/>
  <c r="D1670" i="2"/>
  <c r="L1670" i="2" s="1"/>
  <c r="D1671" i="2"/>
  <c r="L1671" i="2" s="1"/>
  <c r="D1672" i="2"/>
  <c r="L1672" i="2" s="1"/>
  <c r="D1673" i="2"/>
  <c r="L1673" i="2" s="1"/>
  <c r="D1674" i="2"/>
  <c r="L1674" i="2" s="1"/>
  <c r="D1675" i="2"/>
  <c r="L1675" i="2" s="1"/>
  <c r="D1676" i="2"/>
  <c r="L1676" i="2" s="1"/>
  <c r="D1677" i="2"/>
  <c r="L1677" i="2" s="1"/>
  <c r="D1678" i="2"/>
  <c r="L1678" i="2" s="1"/>
  <c r="D1679" i="2"/>
  <c r="L1679" i="2" s="1"/>
  <c r="D1680" i="2"/>
  <c r="L1680" i="2" s="1"/>
  <c r="D1681" i="2"/>
  <c r="L1681" i="2" s="1"/>
  <c r="D1682" i="2"/>
  <c r="L1682" i="2" s="1"/>
  <c r="D1683" i="2"/>
  <c r="L1683" i="2" s="1"/>
  <c r="D1684" i="2"/>
  <c r="L1684" i="2" s="1"/>
  <c r="D1685" i="2"/>
  <c r="L1685" i="2" s="1"/>
  <c r="D1686" i="2"/>
  <c r="L1686" i="2" s="1"/>
  <c r="D1687" i="2"/>
  <c r="L1687" i="2" s="1"/>
  <c r="D1688" i="2"/>
  <c r="L1688" i="2" s="1"/>
  <c r="D1689" i="2"/>
  <c r="L1689" i="2" s="1"/>
  <c r="D1690" i="2"/>
  <c r="L1690" i="2" s="1"/>
  <c r="D1691" i="2"/>
  <c r="L1691" i="2" s="1"/>
  <c r="D1692" i="2"/>
  <c r="L1692" i="2" s="1"/>
  <c r="D1693" i="2"/>
  <c r="L1693" i="2" s="1"/>
  <c r="D1694" i="2"/>
  <c r="L1694" i="2" s="1"/>
  <c r="D1695" i="2"/>
  <c r="L1695" i="2" s="1"/>
  <c r="D1696" i="2"/>
  <c r="L1696" i="2" s="1"/>
  <c r="D1697" i="2"/>
  <c r="L1697" i="2" s="1"/>
  <c r="D1698" i="2"/>
  <c r="L1698" i="2" s="1"/>
  <c r="D1699" i="2"/>
  <c r="L1699" i="2" s="1"/>
  <c r="D1700" i="2"/>
  <c r="L1700" i="2" s="1"/>
  <c r="D1701" i="2"/>
  <c r="L1701" i="2" s="1"/>
  <c r="D1702" i="2"/>
  <c r="L1702" i="2" s="1"/>
  <c r="D1703" i="2"/>
  <c r="L1703" i="2" s="1"/>
  <c r="D1704" i="2"/>
  <c r="L1704" i="2" s="1"/>
  <c r="D1705" i="2"/>
  <c r="L1705" i="2" s="1"/>
  <c r="D1706" i="2"/>
  <c r="L1706" i="2" s="1"/>
  <c r="D1707" i="2"/>
  <c r="L1707" i="2" s="1"/>
  <c r="D1708" i="2"/>
  <c r="L1708" i="2" s="1"/>
  <c r="D1709" i="2"/>
  <c r="L1709" i="2" s="1"/>
  <c r="D1710" i="2"/>
  <c r="L1710" i="2" s="1"/>
  <c r="D1711" i="2"/>
  <c r="L1711" i="2" s="1"/>
  <c r="D1712" i="2"/>
  <c r="L1712" i="2" s="1"/>
  <c r="D1713" i="2"/>
  <c r="L1713" i="2" s="1"/>
  <c r="D1714" i="2"/>
  <c r="L1714" i="2" s="1"/>
  <c r="D1715" i="2"/>
  <c r="L1715" i="2" s="1"/>
  <c r="D1716" i="2"/>
  <c r="L1716" i="2" s="1"/>
  <c r="D1717" i="2"/>
  <c r="L1717" i="2" s="1"/>
  <c r="D1718" i="2"/>
  <c r="L1718" i="2" s="1"/>
  <c r="D1719" i="2"/>
  <c r="L1719" i="2" s="1"/>
  <c r="D1720" i="2"/>
  <c r="L1720" i="2" s="1"/>
  <c r="D1721" i="2"/>
  <c r="L1721" i="2" s="1"/>
  <c r="D1722" i="2"/>
  <c r="L1722" i="2" s="1"/>
  <c r="D1723" i="2"/>
  <c r="L1723" i="2" s="1"/>
  <c r="D1724" i="2"/>
  <c r="L1724" i="2" s="1"/>
  <c r="D1725" i="2"/>
  <c r="L1725" i="2" s="1"/>
  <c r="D1726" i="2"/>
  <c r="L1726" i="2" s="1"/>
  <c r="D1727" i="2"/>
  <c r="L1727" i="2" s="1"/>
  <c r="D1728" i="2"/>
  <c r="L1728" i="2" s="1"/>
  <c r="D1729" i="2"/>
  <c r="L1729" i="2" s="1"/>
  <c r="D1730" i="2"/>
  <c r="L1730" i="2" s="1"/>
  <c r="D1731" i="2"/>
  <c r="L1731" i="2" s="1"/>
  <c r="D1732" i="2"/>
  <c r="L1732" i="2" s="1"/>
  <c r="D1733" i="2"/>
  <c r="L1733" i="2" s="1"/>
  <c r="D1734" i="2"/>
  <c r="L1734" i="2" s="1"/>
  <c r="D1735" i="2"/>
  <c r="L1735" i="2" s="1"/>
  <c r="D1736" i="2"/>
  <c r="L1736" i="2" s="1"/>
  <c r="D1737" i="2"/>
  <c r="L1737" i="2" s="1"/>
  <c r="D1738" i="2"/>
  <c r="L1738" i="2" s="1"/>
  <c r="D1739" i="2"/>
  <c r="L1739" i="2" s="1"/>
  <c r="D1740" i="2"/>
  <c r="L1740" i="2" s="1"/>
  <c r="D1741" i="2"/>
  <c r="L1741" i="2" s="1"/>
  <c r="D1742" i="2"/>
  <c r="L1742" i="2" s="1"/>
  <c r="D1743" i="2"/>
  <c r="L1743" i="2" s="1"/>
  <c r="D1744" i="2"/>
  <c r="L1744" i="2" s="1"/>
  <c r="D1745" i="2"/>
  <c r="L1745" i="2" s="1"/>
  <c r="D1746" i="2"/>
  <c r="L1746" i="2" s="1"/>
  <c r="D1747" i="2"/>
  <c r="L1747" i="2" s="1"/>
  <c r="D1748" i="2"/>
  <c r="L1748" i="2" s="1"/>
  <c r="D1749" i="2"/>
  <c r="L1749" i="2" s="1"/>
  <c r="D1750" i="2"/>
  <c r="L1750" i="2" s="1"/>
  <c r="D1751" i="2"/>
  <c r="L1751" i="2" s="1"/>
  <c r="D1752" i="2"/>
  <c r="L1752" i="2" s="1"/>
  <c r="D1753" i="2"/>
  <c r="L1753" i="2" s="1"/>
  <c r="D1754" i="2"/>
  <c r="L1754" i="2" s="1"/>
  <c r="D1755" i="2"/>
  <c r="L1755" i="2" s="1"/>
  <c r="D1756" i="2"/>
  <c r="L1756" i="2" s="1"/>
  <c r="D1757" i="2"/>
  <c r="L1757" i="2" s="1"/>
  <c r="D1758" i="2"/>
  <c r="L1758" i="2" s="1"/>
  <c r="D1759" i="2"/>
  <c r="L1759" i="2" s="1"/>
  <c r="D1760" i="2"/>
  <c r="L1760" i="2" s="1"/>
  <c r="D1761" i="2"/>
  <c r="L1761" i="2" s="1"/>
  <c r="D1762" i="2"/>
  <c r="L1762" i="2" s="1"/>
  <c r="D1763" i="2"/>
  <c r="L1763" i="2" s="1"/>
  <c r="D1764" i="2"/>
  <c r="L1764" i="2" s="1"/>
  <c r="D1765" i="2"/>
  <c r="L1765" i="2" s="1"/>
  <c r="D1766" i="2"/>
  <c r="L1766" i="2" s="1"/>
  <c r="D1767" i="2"/>
  <c r="L1767" i="2" s="1"/>
  <c r="D1768" i="2"/>
  <c r="L1768" i="2" s="1"/>
  <c r="D1769" i="2"/>
  <c r="L1769" i="2" s="1"/>
  <c r="D1770" i="2"/>
  <c r="L1770" i="2" s="1"/>
  <c r="D1771" i="2"/>
  <c r="L1771" i="2" s="1"/>
  <c r="D1772" i="2"/>
  <c r="L1772" i="2" s="1"/>
  <c r="D1773" i="2"/>
  <c r="L1773" i="2" s="1"/>
  <c r="D1774" i="2"/>
  <c r="L1774" i="2" s="1"/>
  <c r="D1775" i="2"/>
  <c r="L1775" i="2" s="1"/>
  <c r="D1776" i="2"/>
  <c r="L1776" i="2" s="1"/>
  <c r="D1777" i="2"/>
  <c r="L1777" i="2" s="1"/>
  <c r="D1778" i="2"/>
  <c r="L1778" i="2" s="1"/>
  <c r="D1779" i="2"/>
  <c r="L1779" i="2" s="1"/>
  <c r="D1780" i="2"/>
  <c r="L1780" i="2" s="1"/>
  <c r="D1781" i="2"/>
  <c r="L1781" i="2" s="1"/>
  <c r="D1782" i="2"/>
  <c r="L1782" i="2" s="1"/>
  <c r="D1783" i="2"/>
  <c r="L1783" i="2" s="1"/>
  <c r="D1784" i="2"/>
  <c r="L1784" i="2" s="1"/>
  <c r="D1785" i="2"/>
  <c r="L1785" i="2" s="1"/>
  <c r="D1786" i="2"/>
  <c r="L1786" i="2" s="1"/>
  <c r="D1787" i="2"/>
  <c r="L1787" i="2" s="1"/>
  <c r="D1788" i="2"/>
  <c r="L1788" i="2" s="1"/>
  <c r="D1789" i="2"/>
  <c r="L1789" i="2" s="1"/>
  <c r="D1790" i="2"/>
  <c r="L1790" i="2" s="1"/>
  <c r="D1791" i="2"/>
  <c r="L1791" i="2" s="1"/>
  <c r="D1792" i="2"/>
  <c r="L1792" i="2" s="1"/>
  <c r="D1793" i="2"/>
  <c r="L1793" i="2" s="1"/>
  <c r="D1794" i="2"/>
  <c r="L1794" i="2" s="1"/>
  <c r="D1795" i="2"/>
  <c r="L1795" i="2" s="1"/>
  <c r="D1796" i="2"/>
  <c r="L1796" i="2" s="1"/>
  <c r="D1797" i="2"/>
  <c r="L1797" i="2" s="1"/>
  <c r="D1798" i="2"/>
  <c r="L1798" i="2" s="1"/>
  <c r="D1799" i="2"/>
  <c r="L1799" i="2" s="1"/>
  <c r="D1800" i="2"/>
  <c r="L1800" i="2" s="1"/>
  <c r="D1801" i="2"/>
  <c r="L1801" i="2" s="1"/>
  <c r="D1802" i="2"/>
  <c r="L1802" i="2" s="1"/>
  <c r="D1803" i="2"/>
  <c r="L1803" i="2" s="1"/>
  <c r="D1804" i="2"/>
  <c r="L1804" i="2" s="1"/>
  <c r="D1805" i="2"/>
  <c r="L1805" i="2" s="1"/>
  <c r="D1806" i="2"/>
  <c r="L1806" i="2" s="1"/>
  <c r="D1807" i="2"/>
  <c r="L1807" i="2" s="1"/>
  <c r="D1808" i="2"/>
  <c r="L1808" i="2" s="1"/>
  <c r="D1809" i="2"/>
  <c r="L1809" i="2" s="1"/>
  <c r="D1810" i="2"/>
  <c r="L1810" i="2" s="1"/>
  <c r="D1811" i="2"/>
  <c r="L1811" i="2" s="1"/>
  <c r="D1812" i="2"/>
  <c r="L1812" i="2" s="1"/>
  <c r="D1813" i="2"/>
  <c r="L1813" i="2" s="1"/>
  <c r="D1814" i="2"/>
  <c r="L1814" i="2" s="1"/>
  <c r="D1815" i="2"/>
  <c r="L1815" i="2" s="1"/>
  <c r="D1816" i="2"/>
  <c r="L1816" i="2" s="1"/>
  <c r="D1817" i="2"/>
  <c r="L1817" i="2" s="1"/>
  <c r="D1818" i="2"/>
  <c r="L1818" i="2" s="1"/>
  <c r="D1819" i="2"/>
  <c r="L1819" i="2" s="1"/>
  <c r="D1820" i="2"/>
  <c r="L1820" i="2" s="1"/>
  <c r="D1821" i="2"/>
  <c r="L1821" i="2" s="1"/>
  <c r="D1822" i="2"/>
  <c r="L1822" i="2" s="1"/>
  <c r="D1823" i="2"/>
  <c r="L1823" i="2" s="1"/>
  <c r="D1824" i="2"/>
  <c r="L1824" i="2" s="1"/>
  <c r="D1825" i="2"/>
  <c r="L1825" i="2" s="1"/>
  <c r="D1826" i="2"/>
  <c r="L1826" i="2" s="1"/>
  <c r="D1827" i="2"/>
  <c r="L1827" i="2" s="1"/>
  <c r="D1828" i="2"/>
  <c r="L1828" i="2" s="1"/>
  <c r="D1829" i="2"/>
  <c r="L1829" i="2" s="1"/>
  <c r="D1830" i="2"/>
  <c r="L1830" i="2" s="1"/>
  <c r="D1831" i="2"/>
  <c r="L1831" i="2" s="1"/>
  <c r="D1832" i="2"/>
  <c r="L1832" i="2" s="1"/>
  <c r="D1833" i="2"/>
  <c r="L1833" i="2" s="1"/>
  <c r="D1834" i="2"/>
  <c r="L1834" i="2" s="1"/>
  <c r="D1835" i="2"/>
  <c r="L1835" i="2" s="1"/>
  <c r="D1836" i="2"/>
  <c r="L1836" i="2" s="1"/>
  <c r="D1837" i="2"/>
  <c r="L1837" i="2" s="1"/>
  <c r="D1838" i="2"/>
  <c r="L1838" i="2" s="1"/>
  <c r="D1839" i="2"/>
  <c r="L1839" i="2" s="1"/>
  <c r="D1840" i="2"/>
  <c r="L1840" i="2" s="1"/>
  <c r="D1841" i="2"/>
  <c r="L1841" i="2" s="1"/>
  <c r="D1842" i="2"/>
  <c r="L1842" i="2" s="1"/>
  <c r="D1843" i="2"/>
  <c r="L1843" i="2" s="1"/>
  <c r="D1844" i="2"/>
  <c r="L1844" i="2" s="1"/>
  <c r="D1845" i="2"/>
  <c r="L1845" i="2" s="1"/>
  <c r="D1870" i="2"/>
  <c r="L1870" i="2" s="1"/>
  <c r="D1871" i="2"/>
  <c r="L1871" i="2" s="1"/>
  <c r="D1872" i="2"/>
  <c r="L1872" i="2" s="1"/>
  <c r="D1873" i="2"/>
  <c r="L1873" i="2" s="1"/>
  <c r="D1874" i="2"/>
  <c r="L1874" i="2" s="1"/>
  <c r="D1875" i="2"/>
  <c r="L1875" i="2" s="1"/>
  <c r="D1876" i="2"/>
  <c r="L1876" i="2" s="1"/>
  <c r="D1877" i="2"/>
  <c r="L1877" i="2" s="1"/>
  <c r="D1878" i="2"/>
  <c r="L1878" i="2" s="1"/>
  <c r="D1879" i="2"/>
  <c r="L1879" i="2" s="1"/>
  <c r="D1880" i="2"/>
  <c r="L1880" i="2" s="1"/>
  <c r="D1881" i="2"/>
  <c r="L1881" i="2" s="1"/>
  <c r="D1882" i="2"/>
  <c r="L1882" i="2" s="1"/>
  <c r="D1883" i="2"/>
  <c r="L1883" i="2" s="1"/>
  <c r="D1884" i="2"/>
  <c r="L1884" i="2" s="1"/>
  <c r="D1885" i="2"/>
  <c r="L1885" i="2" s="1"/>
  <c r="D1886" i="2"/>
  <c r="L1886" i="2" s="1"/>
  <c r="D1887" i="2"/>
  <c r="L1887" i="2" s="1"/>
  <c r="D1888" i="2"/>
  <c r="L1888" i="2" s="1"/>
  <c r="D1889" i="2"/>
  <c r="L1889" i="2" s="1"/>
  <c r="D1890" i="2"/>
  <c r="L1890" i="2" s="1"/>
  <c r="D1891" i="2"/>
  <c r="L1891" i="2" s="1"/>
  <c r="D1892" i="2"/>
  <c r="L1892" i="2" s="1"/>
  <c r="D1893" i="2"/>
  <c r="L1893" i="2" s="1"/>
  <c r="D1894" i="2"/>
  <c r="L1894" i="2" s="1"/>
  <c r="D1895" i="2"/>
  <c r="L1895" i="2" s="1"/>
  <c r="D1896" i="2"/>
  <c r="L1896" i="2" s="1"/>
  <c r="D1897" i="2"/>
  <c r="L1897" i="2" s="1"/>
  <c r="D1898" i="2"/>
  <c r="L1898" i="2" s="1"/>
  <c r="D1899" i="2"/>
  <c r="L1899" i="2" s="1"/>
  <c r="D1900" i="2"/>
  <c r="L1900" i="2" s="1"/>
  <c r="D1901" i="2"/>
  <c r="L1901" i="2" s="1"/>
  <c r="D1902" i="2"/>
  <c r="L1902" i="2" s="1"/>
  <c r="D1903" i="2"/>
  <c r="L1903" i="2" s="1"/>
  <c r="D1904" i="2"/>
  <c r="L1904" i="2" s="1"/>
  <c r="D1905" i="2"/>
  <c r="L1905" i="2" s="1"/>
  <c r="D1906" i="2"/>
  <c r="L1906" i="2" s="1"/>
  <c r="D1907" i="2"/>
  <c r="L1907" i="2" s="1"/>
  <c r="D1908" i="2"/>
  <c r="L1908" i="2" s="1"/>
  <c r="D1909" i="2"/>
  <c r="L1909" i="2" s="1"/>
  <c r="D1910" i="2"/>
  <c r="L1910" i="2" s="1"/>
  <c r="D1911" i="2"/>
  <c r="L1911" i="2" s="1"/>
  <c r="D1912" i="2"/>
  <c r="L1912" i="2" s="1"/>
  <c r="D1913" i="2"/>
  <c r="L1913" i="2" s="1"/>
  <c r="D1914" i="2"/>
  <c r="L1914" i="2" s="1"/>
  <c r="D1915" i="2"/>
  <c r="L1915" i="2" s="1"/>
  <c r="D1916" i="2"/>
  <c r="L1916" i="2" s="1"/>
  <c r="D1917" i="2"/>
  <c r="L1917" i="2" s="1"/>
  <c r="D1918" i="2"/>
  <c r="L1918" i="2" s="1"/>
  <c r="D1919" i="2"/>
  <c r="L1919" i="2" s="1"/>
  <c r="D1920" i="2"/>
  <c r="L1920" i="2" s="1"/>
  <c r="D1921" i="2"/>
  <c r="L1921" i="2" s="1"/>
  <c r="D1922" i="2"/>
  <c r="L1922" i="2" s="1"/>
  <c r="D1923" i="2"/>
  <c r="L1923" i="2" s="1"/>
  <c r="D1924" i="2"/>
  <c r="L1924" i="2" s="1"/>
  <c r="D1925" i="2"/>
  <c r="L1925" i="2" s="1"/>
  <c r="D1926" i="2"/>
  <c r="L1926" i="2" s="1"/>
  <c r="D1927" i="2"/>
  <c r="L1927" i="2" s="1"/>
  <c r="D1928" i="2"/>
  <c r="L1928" i="2" s="1"/>
  <c r="D1929" i="2"/>
  <c r="L1929" i="2" s="1"/>
  <c r="D1930" i="2"/>
  <c r="L1930" i="2" s="1"/>
  <c r="D1931" i="2"/>
  <c r="L1931" i="2" s="1"/>
  <c r="D1932" i="2"/>
  <c r="L1932" i="2" s="1"/>
  <c r="D1933" i="2"/>
  <c r="L1933" i="2" s="1"/>
  <c r="D1934" i="2"/>
  <c r="L1934" i="2" s="1"/>
  <c r="D1935" i="2"/>
  <c r="L1935" i="2" s="1"/>
  <c r="D1936" i="2"/>
  <c r="L1936" i="2" s="1"/>
  <c r="D1937" i="2"/>
  <c r="L1937" i="2" s="1"/>
  <c r="D1938" i="2"/>
  <c r="L1938" i="2" s="1"/>
  <c r="D1939" i="2"/>
  <c r="L1939" i="2" s="1"/>
  <c r="D1940" i="2"/>
  <c r="L1940" i="2" s="1"/>
  <c r="D1941" i="2"/>
  <c r="L1941" i="2" s="1"/>
  <c r="D1942" i="2"/>
  <c r="L1942" i="2" s="1"/>
  <c r="D1943" i="2"/>
  <c r="L1943" i="2" s="1"/>
  <c r="D1944" i="2"/>
  <c r="L1944" i="2" s="1"/>
  <c r="D1945" i="2"/>
  <c r="L1945" i="2" s="1"/>
  <c r="D1946" i="2"/>
  <c r="L1946" i="2" s="1"/>
  <c r="D1947" i="2"/>
  <c r="L1947" i="2" s="1"/>
  <c r="D1948" i="2"/>
  <c r="L1948" i="2" s="1"/>
  <c r="D1949" i="2"/>
  <c r="L1949" i="2" s="1"/>
  <c r="D1950" i="2"/>
  <c r="L1950" i="2" s="1"/>
  <c r="D1951" i="2"/>
  <c r="L1951" i="2" s="1"/>
  <c r="D1952" i="2"/>
  <c r="L1952" i="2" s="1"/>
  <c r="D1953" i="2"/>
  <c r="L1953" i="2" s="1"/>
  <c r="D1954" i="2"/>
  <c r="L1954" i="2" s="1"/>
  <c r="D1955" i="2"/>
  <c r="L1955" i="2" s="1"/>
  <c r="D1956" i="2"/>
  <c r="L1956" i="2" s="1"/>
  <c r="D1957" i="2"/>
  <c r="L1957" i="2" s="1"/>
  <c r="D1958" i="2"/>
  <c r="L1958" i="2" s="1"/>
  <c r="D1959" i="2"/>
  <c r="L1959" i="2" s="1"/>
  <c r="D1960" i="2"/>
  <c r="L1960" i="2" s="1"/>
  <c r="D1961" i="2"/>
  <c r="L1961" i="2" s="1"/>
  <c r="D1962" i="2"/>
  <c r="L1962" i="2" s="1"/>
  <c r="D1963" i="2"/>
  <c r="L1963" i="2" s="1"/>
  <c r="D1964" i="2"/>
  <c r="L1964" i="2" s="1"/>
  <c r="D1965" i="2"/>
  <c r="L1965" i="2" s="1"/>
  <c r="D1966" i="2"/>
  <c r="L1966" i="2" s="1"/>
  <c r="D1967" i="2"/>
  <c r="L1967" i="2" s="1"/>
  <c r="D1968" i="2"/>
  <c r="L1968" i="2" s="1"/>
  <c r="D1969" i="2"/>
  <c r="L1969" i="2" s="1"/>
  <c r="D1970" i="2"/>
  <c r="L1970" i="2" s="1"/>
  <c r="D1971" i="2"/>
  <c r="L1971" i="2" s="1"/>
  <c r="D1972" i="2"/>
  <c r="L1972" i="2" s="1"/>
  <c r="D1973" i="2"/>
  <c r="L1973" i="2" s="1"/>
  <c r="D1974" i="2"/>
  <c r="L1974" i="2" s="1"/>
  <c r="D1975" i="2"/>
  <c r="L1975" i="2" s="1"/>
  <c r="D1976" i="2"/>
  <c r="L1976" i="2" s="1"/>
  <c r="D1977" i="2"/>
  <c r="L1977" i="2" s="1"/>
  <c r="D1978" i="2"/>
  <c r="L1978" i="2" s="1"/>
  <c r="D1979" i="2"/>
  <c r="L1979" i="2" s="1"/>
  <c r="D1980" i="2"/>
  <c r="L1980" i="2" s="1"/>
  <c r="D1981" i="2"/>
  <c r="L1981" i="2" s="1"/>
  <c r="D1982" i="2"/>
  <c r="L1982" i="2" s="1"/>
  <c r="D1983" i="2"/>
  <c r="L1983" i="2" s="1"/>
  <c r="D1984" i="2"/>
  <c r="L1984" i="2" s="1"/>
  <c r="D1985" i="2"/>
  <c r="L1985" i="2" s="1"/>
  <c r="D1986" i="2"/>
  <c r="L1986" i="2" s="1"/>
  <c r="D1987" i="2"/>
  <c r="L1987" i="2" s="1"/>
  <c r="D1988" i="2"/>
  <c r="L1988" i="2" s="1"/>
  <c r="D1989" i="2"/>
  <c r="L1989" i="2" s="1"/>
  <c r="D1990" i="2"/>
  <c r="L1990" i="2" s="1"/>
  <c r="D1991" i="2"/>
  <c r="L1991" i="2" s="1"/>
  <c r="D1992" i="2"/>
  <c r="L1992" i="2" s="1"/>
  <c r="D1993" i="2"/>
  <c r="L1993" i="2" s="1"/>
  <c r="D1994" i="2"/>
  <c r="L1994" i="2" s="1"/>
  <c r="D1995" i="2"/>
  <c r="L1995" i="2" s="1"/>
  <c r="D1996" i="2"/>
  <c r="L1996" i="2" s="1"/>
  <c r="D1997" i="2"/>
  <c r="L1997" i="2" s="1"/>
  <c r="D1998" i="2"/>
  <c r="L1998" i="2" s="1"/>
  <c r="D1999" i="2"/>
  <c r="L1999" i="2" s="1"/>
  <c r="D2000" i="2"/>
  <c r="L2000" i="2" s="1"/>
  <c r="D2001" i="2"/>
  <c r="L2001" i="2" s="1"/>
  <c r="D2002" i="2"/>
  <c r="L2002" i="2" s="1"/>
  <c r="D2003" i="2"/>
  <c r="L2003" i="2" s="1"/>
  <c r="D2004" i="2"/>
  <c r="L2004" i="2" s="1"/>
  <c r="D2005" i="2"/>
  <c r="L2005" i="2" s="1"/>
  <c r="D2006" i="2"/>
  <c r="L2006" i="2" s="1"/>
  <c r="D2007" i="2"/>
  <c r="L2007" i="2" s="1"/>
  <c r="D2008" i="2"/>
  <c r="L2008" i="2" s="1"/>
  <c r="D2009" i="2"/>
  <c r="L2009" i="2" s="1"/>
  <c r="D2010" i="2"/>
  <c r="L2010" i="2" s="1"/>
  <c r="D2011" i="2"/>
  <c r="L2011" i="2" s="1"/>
  <c r="D2012" i="2"/>
  <c r="L2012" i="2" s="1"/>
  <c r="D2013" i="2"/>
  <c r="L2013" i="2" s="1"/>
  <c r="D2014" i="2"/>
  <c r="L2014" i="2" s="1"/>
  <c r="D2015" i="2"/>
  <c r="L2015" i="2" s="1"/>
  <c r="D2016" i="2"/>
  <c r="L2016" i="2" s="1"/>
  <c r="D2017" i="2"/>
  <c r="L2017" i="2" s="1"/>
  <c r="D2018" i="2"/>
  <c r="L2018" i="2" s="1"/>
  <c r="D2019" i="2"/>
  <c r="L2019" i="2" s="1"/>
  <c r="D2020" i="2"/>
  <c r="L2020" i="2" s="1"/>
  <c r="D2021" i="2"/>
  <c r="L2021" i="2" s="1"/>
  <c r="D2022" i="2"/>
  <c r="L2022" i="2" s="1"/>
  <c r="D2023" i="2"/>
  <c r="L2023" i="2" s="1"/>
  <c r="D2024" i="2"/>
  <c r="L2024" i="2" s="1"/>
  <c r="D2025" i="2"/>
  <c r="L2025" i="2" s="1"/>
  <c r="D2026" i="2"/>
  <c r="L2026" i="2" s="1"/>
  <c r="D2027" i="2"/>
  <c r="L2027" i="2" s="1"/>
  <c r="D2028" i="2"/>
  <c r="L2028" i="2" s="1"/>
  <c r="D2029" i="2"/>
  <c r="L2029" i="2" s="1"/>
  <c r="D2030" i="2"/>
  <c r="L2030" i="2" s="1"/>
  <c r="D2031" i="2"/>
  <c r="L2031" i="2" s="1"/>
  <c r="D2032" i="2"/>
  <c r="L2032" i="2" s="1"/>
  <c r="D2033" i="2"/>
  <c r="L2033" i="2" s="1"/>
  <c r="D2034" i="2"/>
  <c r="L2034" i="2" s="1"/>
  <c r="D2035" i="2"/>
  <c r="L2035" i="2" s="1"/>
  <c r="D2036" i="2"/>
  <c r="L2036" i="2" s="1"/>
  <c r="D2037" i="2"/>
  <c r="L2037" i="2" s="1"/>
  <c r="D2038" i="2"/>
  <c r="L2038" i="2" s="1"/>
  <c r="D2039" i="2"/>
  <c r="L2039" i="2" s="1"/>
  <c r="D2040" i="2"/>
  <c r="L2040" i="2" s="1"/>
  <c r="D2041" i="2"/>
  <c r="L2041" i="2" s="1"/>
  <c r="D2042" i="2"/>
  <c r="L2042" i="2" s="1"/>
  <c r="D2043" i="2"/>
  <c r="L2043" i="2" s="1"/>
  <c r="D2044" i="2"/>
  <c r="L2044" i="2" s="1"/>
  <c r="D2045" i="2"/>
  <c r="L2045" i="2" s="1"/>
  <c r="D2046" i="2"/>
  <c r="L2046" i="2" s="1"/>
  <c r="D2047" i="2"/>
  <c r="L2047" i="2" s="1"/>
  <c r="D2048" i="2"/>
  <c r="L2048" i="2" s="1"/>
  <c r="D2049" i="2"/>
  <c r="L2049" i="2" s="1"/>
  <c r="D2050" i="2"/>
  <c r="L2050" i="2" s="1"/>
  <c r="D2051" i="2"/>
  <c r="L2051" i="2" s="1"/>
  <c r="D2052" i="2"/>
  <c r="L2052" i="2" s="1"/>
  <c r="D2053" i="2"/>
  <c r="L2053" i="2" s="1"/>
  <c r="D2054" i="2"/>
  <c r="L2054" i="2" s="1"/>
  <c r="D2055" i="2"/>
  <c r="L2055" i="2" s="1"/>
  <c r="D2056" i="2"/>
  <c r="L2056" i="2" s="1"/>
  <c r="D2057" i="2"/>
  <c r="L2057" i="2" s="1"/>
  <c r="D2058" i="2"/>
  <c r="L2058" i="2" s="1"/>
  <c r="D2059" i="2"/>
  <c r="L2059" i="2" s="1"/>
  <c r="D2060" i="2"/>
  <c r="L2060" i="2" s="1"/>
  <c r="D2061" i="2"/>
  <c r="L2061" i="2" s="1"/>
  <c r="D2062" i="2"/>
  <c r="L2062" i="2" s="1"/>
  <c r="D2063" i="2"/>
  <c r="L2063" i="2" s="1"/>
  <c r="D2064" i="2"/>
  <c r="L2064" i="2" s="1"/>
  <c r="D2065" i="2"/>
  <c r="L2065" i="2" s="1"/>
  <c r="D2066" i="2"/>
  <c r="L2066" i="2" s="1"/>
  <c r="D2067" i="2"/>
  <c r="L2067" i="2" s="1"/>
  <c r="D2068" i="2"/>
  <c r="L2068" i="2" s="1"/>
  <c r="D2069" i="2"/>
  <c r="L2069" i="2" s="1"/>
  <c r="D2070" i="2"/>
  <c r="L2070" i="2" s="1"/>
  <c r="D2071" i="2"/>
  <c r="L2071" i="2" s="1"/>
  <c r="D2072" i="2"/>
  <c r="L2072" i="2" s="1"/>
  <c r="D2073" i="2"/>
  <c r="L2073" i="2" s="1"/>
  <c r="D2074" i="2"/>
  <c r="L2074" i="2" s="1"/>
  <c r="D2075" i="2"/>
  <c r="L2075" i="2" s="1"/>
  <c r="D2076" i="2"/>
  <c r="L2076" i="2" s="1"/>
  <c r="D2077" i="2"/>
  <c r="L2077" i="2" s="1"/>
  <c r="D2078" i="2"/>
  <c r="L2078" i="2" s="1"/>
  <c r="D2079" i="2"/>
  <c r="L2079" i="2" s="1"/>
  <c r="D2080" i="2"/>
  <c r="L2080" i="2" s="1"/>
  <c r="D2081" i="2"/>
  <c r="L2081" i="2" s="1"/>
  <c r="D2082" i="2"/>
  <c r="L2082" i="2" s="1"/>
  <c r="D2083" i="2"/>
  <c r="L2083" i="2" s="1"/>
  <c r="D2084" i="2"/>
  <c r="L2084" i="2" s="1"/>
  <c r="D2085" i="2"/>
  <c r="L2085" i="2" s="1"/>
  <c r="D2086" i="2"/>
  <c r="L2086" i="2" s="1"/>
  <c r="D2087" i="2"/>
  <c r="L2087" i="2" s="1"/>
  <c r="D2088" i="2"/>
  <c r="L2088" i="2" s="1"/>
  <c r="D2089" i="2"/>
  <c r="L2089" i="2" s="1"/>
  <c r="D2090" i="2"/>
  <c r="L2090" i="2" s="1"/>
  <c r="D2091" i="2"/>
  <c r="L2091" i="2" s="1"/>
  <c r="D2092" i="2"/>
  <c r="L2092" i="2" s="1"/>
  <c r="D2093" i="2"/>
  <c r="L2093" i="2" s="1"/>
  <c r="D2094" i="2"/>
  <c r="L2094" i="2" s="1"/>
  <c r="D2095" i="2"/>
  <c r="L2095" i="2" s="1"/>
  <c r="D2096" i="2"/>
  <c r="L2096" i="2" s="1"/>
  <c r="D2097" i="2"/>
  <c r="L2097" i="2" s="1"/>
  <c r="D2098" i="2"/>
  <c r="L2098" i="2" s="1"/>
  <c r="D2099" i="2"/>
  <c r="L2099" i="2" s="1"/>
  <c r="D2100" i="2"/>
  <c r="L2100" i="2" s="1"/>
  <c r="D2101" i="2"/>
  <c r="L2101" i="2" s="1"/>
  <c r="D2102" i="2"/>
  <c r="L2102" i="2" s="1"/>
  <c r="D2103" i="2"/>
  <c r="L2103" i="2" s="1"/>
  <c r="D2104" i="2"/>
  <c r="L2104" i="2" s="1"/>
  <c r="D2105" i="2"/>
  <c r="L2105" i="2" s="1"/>
  <c r="D2106" i="2"/>
  <c r="L2106" i="2" s="1"/>
  <c r="D2107" i="2"/>
  <c r="L2107" i="2" s="1"/>
  <c r="D2108" i="2"/>
  <c r="L2108" i="2" s="1"/>
  <c r="D2109" i="2"/>
  <c r="L2109" i="2" s="1"/>
  <c r="D2110" i="2"/>
  <c r="L2110" i="2" s="1"/>
  <c r="D2111" i="2"/>
  <c r="L2111" i="2" s="1"/>
  <c r="D2112" i="2"/>
  <c r="L2112" i="2" s="1"/>
  <c r="D2113" i="2"/>
  <c r="L2113" i="2" s="1"/>
  <c r="D2114" i="2"/>
  <c r="L2114" i="2" s="1"/>
  <c r="D2115" i="2"/>
  <c r="L2115" i="2" s="1"/>
  <c r="D2116" i="2"/>
  <c r="L2116" i="2" s="1"/>
  <c r="D2117" i="2"/>
  <c r="L2117" i="2" s="1"/>
  <c r="D2118" i="2"/>
  <c r="L2118" i="2" s="1"/>
  <c r="D2119" i="2"/>
  <c r="L2119" i="2" s="1"/>
  <c r="D2120" i="2"/>
  <c r="L2120" i="2" s="1"/>
  <c r="D2121" i="2"/>
  <c r="L2121" i="2" s="1"/>
  <c r="D2122" i="2"/>
  <c r="L2122" i="2" s="1"/>
  <c r="D2123" i="2"/>
  <c r="L2123" i="2" s="1"/>
  <c r="D2124" i="2"/>
  <c r="L2124" i="2" s="1"/>
  <c r="D2125" i="2"/>
  <c r="L2125" i="2" s="1"/>
  <c r="D2126" i="2"/>
  <c r="L2126" i="2" s="1"/>
  <c r="D2127" i="2"/>
  <c r="L2127" i="2" s="1"/>
  <c r="D2128" i="2"/>
  <c r="L2128" i="2" s="1"/>
  <c r="D2129" i="2"/>
  <c r="L2129" i="2" s="1"/>
  <c r="D2130" i="2"/>
  <c r="L2130" i="2" s="1"/>
  <c r="D2131" i="2"/>
  <c r="L2131" i="2" s="1"/>
  <c r="D2132" i="2"/>
  <c r="L2132" i="2" s="1"/>
  <c r="D2133" i="2"/>
  <c r="L2133" i="2" s="1"/>
  <c r="D2134" i="2"/>
  <c r="L2134" i="2" s="1"/>
  <c r="D2135" i="2"/>
  <c r="L2135" i="2" s="1"/>
  <c r="D2136" i="2"/>
  <c r="L2136" i="2" s="1"/>
  <c r="D2137" i="2"/>
  <c r="L2137" i="2" s="1"/>
  <c r="D2138" i="2"/>
  <c r="L2138" i="2" s="1"/>
  <c r="D2139" i="2"/>
  <c r="L2139" i="2" s="1"/>
  <c r="D2140" i="2"/>
  <c r="L2140" i="2" s="1"/>
  <c r="D2141" i="2"/>
  <c r="L2141" i="2" s="1"/>
  <c r="D2142" i="2"/>
  <c r="L2142" i="2" s="1"/>
  <c r="D2143" i="2"/>
  <c r="L2143" i="2" s="1"/>
  <c r="D2144" i="2"/>
  <c r="L2144" i="2" s="1"/>
  <c r="D2145" i="2"/>
  <c r="L2145" i="2" s="1"/>
  <c r="D2146" i="2"/>
  <c r="L2146" i="2" s="1"/>
  <c r="D2147" i="2"/>
  <c r="L2147" i="2" s="1"/>
  <c r="D2148" i="2"/>
  <c r="L2148" i="2" s="1"/>
  <c r="D2149" i="2"/>
  <c r="L2149" i="2" s="1"/>
  <c r="D2150" i="2"/>
  <c r="L2150" i="2" s="1"/>
  <c r="D2151" i="2"/>
  <c r="L2151" i="2" s="1"/>
  <c r="D2152" i="2"/>
  <c r="L2152" i="2" s="1"/>
  <c r="D2153" i="2"/>
  <c r="L2153" i="2" s="1"/>
  <c r="D2154" i="2"/>
  <c r="L2154" i="2" s="1"/>
  <c r="D2155" i="2"/>
  <c r="L2155" i="2" s="1"/>
  <c r="D2156" i="2"/>
  <c r="L2156" i="2" s="1"/>
  <c r="D2157" i="2"/>
  <c r="L2157" i="2" s="1"/>
  <c r="D2158" i="2"/>
  <c r="L2158" i="2" s="1"/>
  <c r="D2159" i="2"/>
  <c r="L2159" i="2" s="1"/>
  <c r="D2160" i="2"/>
  <c r="L2160" i="2" s="1"/>
  <c r="D2161" i="2"/>
  <c r="L2161" i="2" s="1"/>
  <c r="D2162" i="2"/>
  <c r="L2162" i="2" s="1"/>
  <c r="D2163" i="2"/>
  <c r="L2163" i="2" s="1"/>
  <c r="D2164" i="2"/>
  <c r="L2164" i="2" s="1"/>
  <c r="D2165" i="2"/>
  <c r="L2165" i="2" s="1"/>
  <c r="D2166" i="2"/>
  <c r="L2166" i="2" s="1"/>
  <c r="D2167" i="2"/>
  <c r="L2167" i="2" s="1"/>
  <c r="D2168" i="2"/>
  <c r="L2168" i="2" s="1"/>
  <c r="D2169" i="2"/>
  <c r="L2169" i="2" s="1"/>
  <c r="D2170" i="2"/>
  <c r="L2170" i="2" s="1"/>
  <c r="D2171" i="2"/>
  <c r="L2171" i="2" s="1"/>
  <c r="D2172" i="2"/>
  <c r="L2172" i="2" s="1"/>
  <c r="D2173" i="2"/>
  <c r="L2173" i="2" s="1"/>
  <c r="D2174" i="2"/>
  <c r="L2174" i="2" s="1"/>
  <c r="D2175" i="2"/>
  <c r="L2175" i="2" s="1"/>
  <c r="D2176" i="2"/>
  <c r="L2176" i="2" s="1"/>
  <c r="D2177" i="2"/>
  <c r="L2177" i="2" s="1"/>
  <c r="D2178" i="2"/>
  <c r="L2178" i="2" s="1"/>
  <c r="D2179" i="2"/>
  <c r="L2179" i="2" s="1"/>
  <c r="D2180" i="2"/>
  <c r="L2180" i="2" s="1"/>
  <c r="D2181" i="2"/>
  <c r="L2181" i="2" s="1"/>
  <c r="D2182" i="2"/>
  <c r="L2182" i="2" s="1"/>
  <c r="D2183" i="2"/>
  <c r="L2183" i="2" s="1"/>
  <c r="D2184" i="2"/>
  <c r="L2184" i="2" s="1"/>
  <c r="D2185" i="2"/>
  <c r="L2185" i="2" s="1"/>
  <c r="D2186" i="2"/>
  <c r="L2186" i="2" s="1"/>
  <c r="D2187" i="2"/>
  <c r="L2187" i="2" s="1"/>
  <c r="D2188" i="2"/>
  <c r="L2188" i="2" s="1"/>
  <c r="D2189" i="2"/>
  <c r="L2189" i="2" s="1"/>
  <c r="D2190" i="2"/>
  <c r="L2190" i="2" s="1"/>
  <c r="D2191" i="2"/>
  <c r="L2191" i="2" s="1"/>
  <c r="D2192" i="2"/>
  <c r="L2192" i="2" s="1"/>
  <c r="D2193" i="2"/>
  <c r="L2193" i="2" s="1"/>
  <c r="D2194" i="2"/>
  <c r="L2194" i="2" s="1"/>
  <c r="D2195" i="2"/>
  <c r="L2195" i="2" s="1"/>
  <c r="D2196" i="2"/>
  <c r="L2196" i="2" s="1"/>
  <c r="D2197" i="2"/>
  <c r="L2197" i="2" s="1"/>
  <c r="D2198" i="2"/>
  <c r="L2198" i="2" s="1"/>
  <c r="D2199" i="2"/>
  <c r="L2199" i="2" s="1"/>
  <c r="D2200" i="2"/>
  <c r="L2200" i="2" s="1"/>
  <c r="D2201" i="2"/>
  <c r="L2201" i="2" s="1"/>
  <c r="D2202" i="2"/>
  <c r="L2202" i="2" s="1"/>
  <c r="D2203" i="2"/>
  <c r="L2203" i="2" s="1"/>
  <c r="D2204" i="2"/>
  <c r="L2204" i="2" s="1"/>
  <c r="D2205" i="2"/>
  <c r="L2205" i="2" s="1"/>
  <c r="D2206" i="2"/>
  <c r="L2206" i="2" s="1"/>
  <c r="D2207" i="2"/>
  <c r="L2207" i="2" s="1"/>
  <c r="D2208" i="2"/>
  <c r="L2208" i="2" s="1"/>
  <c r="D2209" i="2"/>
  <c r="L2209" i="2" s="1"/>
  <c r="D2210" i="2"/>
  <c r="L2210" i="2" s="1"/>
  <c r="D2211" i="2"/>
  <c r="L2211" i="2" s="1"/>
  <c r="D2212" i="2"/>
  <c r="L2212" i="2" s="1"/>
  <c r="D2213" i="2"/>
  <c r="L2213" i="2" s="1"/>
  <c r="D2214" i="2"/>
  <c r="L2214" i="2" s="1"/>
  <c r="D2215" i="2"/>
  <c r="L2215" i="2" s="1"/>
  <c r="D2216" i="2"/>
  <c r="L2216" i="2" s="1"/>
  <c r="D2217" i="2"/>
  <c r="L2217" i="2" s="1"/>
  <c r="D2218" i="2"/>
  <c r="L2218" i="2" s="1"/>
  <c r="D2219" i="2"/>
  <c r="L2219" i="2" s="1"/>
  <c r="D2220" i="2"/>
  <c r="L2220" i="2" s="1"/>
  <c r="D2221" i="2"/>
  <c r="L2221" i="2" s="1"/>
  <c r="D2222" i="2"/>
  <c r="L2222" i="2" s="1"/>
  <c r="D2223" i="2"/>
  <c r="L2223" i="2" s="1"/>
  <c r="D2224" i="2"/>
  <c r="L2224" i="2" s="1"/>
  <c r="D2225" i="2"/>
  <c r="L2225" i="2" s="1"/>
  <c r="D2226" i="2"/>
  <c r="L2226" i="2" s="1"/>
  <c r="D2227" i="2"/>
  <c r="L2227" i="2" s="1"/>
  <c r="D2228" i="2"/>
  <c r="L2228" i="2" s="1"/>
  <c r="D2229" i="2"/>
  <c r="L2229" i="2" s="1"/>
  <c r="D2230" i="2"/>
  <c r="L2230" i="2" s="1"/>
  <c r="D2231" i="2"/>
  <c r="L2231" i="2" s="1"/>
  <c r="D2232" i="2"/>
  <c r="L2232" i="2" s="1"/>
  <c r="D2233" i="2"/>
  <c r="L2233" i="2" s="1"/>
  <c r="D2234" i="2"/>
  <c r="L2234" i="2" s="1"/>
  <c r="D2235" i="2"/>
  <c r="L2235" i="2" s="1"/>
  <c r="D2236" i="2"/>
  <c r="L2236" i="2" s="1"/>
  <c r="D2237" i="2"/>
  <c r="L2237" i="2" s="1"/>
  <c r="D2238" i="2"/>
  <c r="L2238" i="2" s="1"/>
  <c r="D2239" i="2"/>
  <c r="L2239" i="2" s="1"/>
  <c r="D2240" i="2"/>
  <c r="L2240" i="2" s="1"/>
  <c r="D2241" i="2"/>
  <c r="L2241" i="2" s="1"/>
  <c r="D2242" i="2"/>
  <c r="L2242" i="2" s="1"/>
  <c r="D2243" i="2"/>
  <c r="L2243" i="2" s="1"/>
  <c r="D2244" i="2"/>
  <c r="L2244" i="2" s="1"/>
  <c r="D2245" i="2"/>
  <c r="L2245" i="2" s="1"/>
  <c r="D2246" i="2"/>
  <c r="L2246" i="2" s="1"/>
  <c r="D2247" i="2"/>
  <c r="L2247" i="2" s="1"/>
  <c r="D2248" i="2"/>
  <c r="L2248" i="2" s="1"/>
  <c r="D2249" i="2"/>
  <c r="L2249" i="2" s="1"/>
  <c r="D2250" i="2"/>
  <c r="L2250" i="2" s="1"/>
  <c r="D2251" i="2"/>
  <c r="L2251" i="2" s="1"/>
  <c r="D2252" i="2"/>
  <c r="L2252" i="2" s="1"/>
  <c r="D2253" i="2"/>
  <c r="L2253" i="2" s="1"/>
  <c r="D2254" i="2"/>
  <c r="L2254" i="2" s="1"/>
  <c r="D2255" i="2"/>
  <c r="L2255" i="2" s="1"/>
  <c r="D2256" i="2"/>
  <c r="L2256" i="2" s="1"/>
  <c r="D2257" i="2"/>
  <c r="L2257" i="2" s="1"/>
  <c r="D2258" i="2"/>
  <c r="L2258" i="2" s="1"/>
  <c r="D2259" i="2"/>
  <c r="L2259" i="2" s="1"/>
  <c r="D2260" i="2"/>
  <c r="L2260" i="2" s="1"/>
  <c r="D2261" i="2"/>
  <c r="L2261" i="2" s="1"/>
  <c r="D2262" i="2"/>
  <c r="L2262" i="2" s="1"/>
  <c r="D2263" i="2"/>
  <c r="L2263" i="2" s="1"/>
  <c r="D2264" i="2"/>
  <c r="L2264" i="2" s="1"/>
  <c r="D2265" i="2"/>
  <c r="L2265" i="2" s="1"/>
  <c r="D2266" i="2"/>
  <c r="L2266" i="2" s="1"/>
  <c r="D2267" i="2"/>
  <c r="L2267" i="2" s="1"/>
  <c r="D2268" i="2"/>
  <c r="L2268" i="2" s="1"/>
  <c r="D2269" i="2"/>
  <c r="L2269" i="2" s="1"/>
  <c r="D2270" i="2"/>
  <c r="L2270" i="2" s="1"/>
  <c r="D2271" i="2"/>
  <c r="L2271" i="2" s="1"/>
  <c r="D2272" i="2"/>
  <c r="L2272" i="2" s="1"/>
  <c r="D2273" i="2"/>
  <c r="L2273" i="2" s="1"/>
  <c r="D2274" i="2"/>
  <c r="L2274" i="2" s="1"/>
  <c r="D2275" i="2"/>
  <c r="L2275" i="2" s="1"/>
  <c r="D2276" i="2"/>
  <c r="L2276" i="2" s="1"/>
  <c r="D2277" i="2"/>
  <c r="L2277" i="2" s="1"/>
  <c r="D2278" i="2"/>
  <c r="L2278" i="2" s="1"/>
  <c r="D2279" i="2"/>
  <c r="L2279" i="2" s="1"/>
  <c r="D2280" i="2"/>
  <c r="L2280" i="2" s="1"/>
  <c r="D2281" i="2"/>
  <c r="L2281" i="2" s="1"/>
  <c r="D2282" i="2"/>
  <c r="L2282" i="2" s="1"/>
  <c r="D2283" i="2"/>
  <c r="L2283" i="2" s="1"/>
  <c r="D2284" i="2"/>
  <c r="L2284" i="2" s="1"/>
  <c r="D2285" i="2"/>
  <c r="L2285" i="2" s="1"/>
  <c r="D2286" i="2"/>
  <c r="L2286" i="2" s="1"/>
  <c r="D2287" i="2"/>
  <c r="L2287" i="2" s="1"/>
  <c r="D2288" i="2"/>
  <c r="L2288" i="2" s="1"/>
  <c r="D2289" i="2"/>
  <c r="L2289" i="2" s="1"/>
  <c r="D2290" i="2"/>
  <c r="L2290" i="2" s="1"/>
  <c r="D2291" i="2"/>
  <c r="L2291" i="2" s="1"/>
  <c r="D2292" i="2"/>
  <c r="L2292" i="2" s="1"/>
  <c r="D2293" i="2"/>
  <c r="L2293" i="2" s="1"/>
  <c r="D2294" i="2"/>
  <c r="L2294" i="2" s="1"/>
  <c r="D2295" i="2"/>
  <c r="L2295" i="2" s="1"/>
  <c r="D2296" i="2"/>
  <c r="L2296" i="2" s="1"/>
  <c r="D2297" i="2"/>
  <c r="L2297" i="2" s="1"/>
  <c r="D2298" i="2"/>
  <c r="L2298" i="2" s="1"/>
  <c r="D2299" i="2"/>
  <c r="L2299" i="2" s="1"/>
  <c r="D2300" i="2"/>
  <c r="L2300" i="2" s="1"/>
  <c r="D2301" i="2"/>
  <c r="L2301" i="2" s="1"/>
  <c r="D2302" i="2"/>
  <c r="L2302" i="2" s="1"/>
  <c r="D2303" i="2"/>
  <c r="L2303" i="2" s="1"/>
  <c r="D2304" i="2"/>
  <c r="L2304" i="2" s="1"/>
  <c r="D2305" i="2"/>
  <c r="L2305" i="2" s="1"/>
  <c r="D2306" i="2"/>
  <c r="L2306" i="2" s="1"/>
  <c r="D2307" i="2"/>
  <c r="L2307" i="2" s="1"/>
  <c r="D2308" i="2"/>
  <c r="L2308" i="2" s="1"/>
  <c r="D2309" i="2"/>
  <c r="L2309" i="2" s="1"/>
  <c r="D2310" i="2"/>
  <c r="L2310" i="2" s="1"/>
  <c r="D2311" i="2"/>
  <c r="L2311" i="2" s="1"/>
  <c r="D2312" i="2"/>
  <c r="L2312" i="2" s="1"/>
  <c r="D2313" i="2"/>
  <c r="L2313" i="2" s="1"/>
  <c r="D2314" i="2"/>
  <c r="L2314" i="2" s="1"/>
  <c r="D2315" i="2"/>
  <c r="L2315" i="2" s="1"/>
  <c r="D2316" i="2"/>
  <c r="L2316" i="2" s="1"/>
  <c r="D2317" i="2"/>
  <c r="L2317" i="2" s="1"/>
  <c r="D2318" i="2"/>
  <c r="L2318" i="2" s="1"/>
  <c r="D2319" i="2"/>
  <c r="L2319" i="2" s="1"/>
  <c r="D2320" i="2"/>
  <c r="L2320" i="2" s="1"/>
  <c r="D2321" i="2"/>
  <c r="L2321" i="2" s="1"/>
  <c r="D2322" i="2"/>
  <c r="L2322" i="2" s="1"/>
  <c r="D2323" i="2"/>
  <c r="L2323" i="2" s="1"/>
  <c r="D2324" i="2"/>
  <c r="L2324" i="2" s="1"/>
  <c r="D2325" i="2"/>
  <c r="L2325" i="2" s="1"/>
  <c r="D2326" i="2"/>
  <c r="L2326" i="2" s="1"/>
  <c r="D2327" i="2"/>
  <c r="L2327" i="2" s="1"/>
  <c r="D2328" i="2"/>
  <c r="L2328" i="2" s="1"/>
  <c r="D2329" i="2"/>
  <c r="L2329" i="2" s="1"/>
  <c r="D2330" i="2"/>
  <c r="L2330" i="2" s="1"/>
  <c r="D2331" i="2"/>
  <c r="L2331" i="2" s="1"/>
  <c r="D2332" i="2"/>
  <c r="L2332" i="2" s="1"/>
  <c r="D2333" i="2"/>
  <c r="L2333" i="2" s="1"/>
  <c r="D2334" i="2"/>
  <c r="L2334" i="2" s="1"/>
  <c r="D2335" i="2"/>
  <c r="L2335" i="2" s="1"/>
  <c r="D2336" i="2"/>
  <c r="L2336" i="2" s="1"/>
  <c r="D2337" i="2"/>
  <c r="L2337" i="2" s="1"/>
  <c r="D2338" i="2"/>
  <c r="L2338" i="2" s="1"/>
  <c r="D2339" i="2"/>
  <c r="L2339" i="2" s="1"/>
  <c r="D2340" i="2"/>
  <c r="L2340" i="2" s="1"/>
  <c r="D2341" i="2"/>
  <c r="L2341" i="2" s="1"/>
  <c r="D2342" i="2"/>
  <c r="L2342" i="2" s="1"/>
  <c r="D2343" i="2"/>
  <c r="L2343" i="2" s="1"/>
  <c r="D2344" i="2"/>
  <c r="L2344" i="2" s="1"/>
  <c r="D2345" i="2"/>
  <c r="L2345" i="2" s="1"/>
  <c r="D2346" i="2"/>
  <c r="L2346" i="2" s="1"/>
  <c r="D2347" i="2"/>
  <c r="L2347" i="2" s="1"/>
  <c r="D2348" i="2"/>
  <c r="L2348" i="2" s="1"/>
  <c r="D2349" i="2"/>
  <c r="L2349" i="2" s="1"/>
  <c r="D2350" i="2"/>
  <c r="L2350" i="2" s="1"/>
  <c r="D2351" i="2"/>
  <c r="L2351" i="2" s="1"/>
  <c r="D2352" i="2"/>
  <c r="L2352" i="2" s="1"/>
  <c r="D2353" i="2"/>
  <c r="L2353" i="2" s="1"/>
  <c r="D2354" i="2"/>
  <c r="L2354" i="2" s="1"/>
  <c r="D2355" i="2"/>
  <c r="L2355" i="2" s="1"/>
  <c r="D2356" i="2"/>
  <c r="L2356" i="2" s="1"/>
  <c r="D2357" i="2"/>
  <c r="L2357" i="2" s="1"/>
  <c r="D2358" i="2"/>
  <c r="L2358" i="2" s="1"/>
  <c r="D2359" i="2"/>
  <c r="L2359" i="2" s="1"/>
  <c r="D2360" i="2"/>
  <c r="L2360" i="2" s="1"/>
  <c r="D2361" i="2"/>
  <c r="L2361" i="2" s="1"/>
  <c r="D2362" i="2"/>
  <c r="L2362" i="2" s="1"/>
  <c r="D2363" i="2"/>
  <c r="L2363" i="2" s="1"/>
  <c r="D2364" i="2"/>
  <c r="L2364" i="2" s="1"/>
  <c r="D2365" i="2"/>
  <c r="L2365" i="2" s="1"/>
  <c r="D2366" i="2"/>
  <c r="L2366" i="2" s="1"/>
  <c r="D2367" i="2"/>
  <c r="L2367" i="2" s="1"/>
  <c r="D2368" i="2"/>
  <c r="L2368" i="2" s="1"/>
  <c r="D2369" i="2"/>
  <c r="L2369" i="2" s="1"/>
  <c r="D2370" i="2"/>
  <c r="L2370" i="2" s="1"/>
  <c r="D2371" i="2"/>
  <c r="L2371" i="2" s="1"/>
  <c r="D2372" i="2"/>
  <c r="L2372" i="2" s="1"/>
  <c r="D2373" i="2"/>
  <c r="L2373" i="2" s="1"/>
  <c r="D2374" i="2"/>
  <c r="L2374" i="2" s="1"/>
  <c r="D2375" i="2"/>
  <c r="L2375" i="2" s="1"/>
  <c r="D2376" i="2"/>
  <c r="L2376" i="2" s="1"/>
  <c r="D2377" i="2"/>
  <c r="L2377" i="2" s="1"/>
  <c r="D2378" i="2"/>
  <c r="L2378" i="2" s="1"/>
  <c r="D2379" i="2"/>
  <c r="L2379" i="2" s="1"/>
  <c r="D2380" i="2"/>
  <c r="L2380" i="2" s="1"/>
  <c r="D2381" i="2"/>
  <c r="L2381" i="2" s="1"/>
  <c r="D2382" i="2"/>
  <c r="L2382" i="2" s="1"/>
  <c r="D2383" i="2"/>
  <c r="L2383" i="2" s="1"/>
  <c r="D2384" i="2"/>
  <c r="L2384" i="2" s="1"/>
  <c r="D2385" i="2"/>
  <c r="L2385" i="2" s="1"/>
  <c r="D2386" i="2"/>
  <c r="L2386" i="2" s="1"/>
  <c r="D2387" i="2"/>
  <c r="L2387" i="2" s="1"/>
  <c r="D2388" i="2"/>
  <c r="L2388" i="2" s="1"/>
  <c r="D2389" i="2"/>
  <c r="L2389" i="2" s="1"/>
  <c r="D2390" i="2"/>
  <c r="L2390" i="2" s="1"/>
  <c r="D2391" i="2"/>
  <c r="L2391" i="2" s="1"/>
  <c r="D2392" i="2"/>
  <c r="L2392" i="2" s="1"/>
  <c r="D2393" i="2"/>
  <c r="L2393" i="2" s="1"/>
  <c r="D2394" i="2"/>
  <c r="L2394" i="2" s="1"/>
  <c r="D2395" i="2"/>
  <c r="L2395" i="2" s="1"/>
  <c r="D2396" i="2"/>
  <c r="L2396" i="2" s="1"/>
  <c r="D2397" i="2"/>
  <c r="L2397" i="2" s="1"/>
  <c r="D2398" i="2"/>
  <c r="L2398" i="2" s="1"/>
  <c r="D2399" i="2"/>
  <c r="L2399" i="2" s="1"/>
  <c r="D2400" i="2"/>
  <c r="L2400" i="2" s="1"/>
  <c r="D2401" i="2"/>
  <c r="L2401" i="2" s="1"/>
  <c r="D2402" i="2"/>
  <c r="L2402" i="2" s="1"/>
  <c r="D2403" i="2"/>
  <c r="L2403" i="2" s="1"/>
  <c r="D2404" i="2"/>
  <c r="L2404" i="2" s="1"/>
  <c r="D2405" i="2"/>
  <c r="L2405" i="2" s="1"/>
  <c r="D2406" i="2"/>
  <c r="L2406" i="2" s="1"/>
  <c r="D2407" i="2"/>
  <c r="L2407" i="2" s="1"/>
  <c r="D2408" i="2"/>
  <c r="L2408" i="2" s="1"/>
  <c r="D2409" i="2"/>
  <c r="L2409" i="2" s="1"/>
  <c r="D2410" i="2"/>
  <c r="L2410" i="2" s="1"/>
  <c r="D2411" i="2"/>
  <c r="L2411" i="2" s="1"/>
  <c r="D2412" i="2"/>
  <c r="L2412" i="2" s="1"/>
  <c r="D2413" i="2"/>
  <c r="L2413" i="2" s="1"/>
  <c r="D2414" i="2"/>
  <c r="L2414" i="2" s="1"/>
  <c r="D2415" i="2"/>
  <c r="L2415" i="2" s="1"/>
  <c r="D2416" i="2"/>
  <c r="L2416" i="2" s="1"/>
  <c r="D2417" i="2"/>
  <c r="L2417" i="2" s="1"/>
  <c r="D2418" i="2"/>
  <c r="L2418" i="2" s="1"/>
  <c r="D2419" i="2"/>
  <c r="L2419" i="2" s="1"/>
  <c r="D2420" i="2"/>
  <c r="L2420" i="2" s="1"/>
  <c r="D2421" i="2"/>
  <c r="L2421" i="2" s="1"/>
  <c r="D2422" i="2"/>
  <c r="L2422" i="2" s="1"/>
  <c r="D2423" i="2"/>
  <c r="L2423" i="2" s="1"/>
  <c r="D2424" i="2"/>
  <c r="L2424" i="2" s="1"/>
  <c r="D2425" i="2"/>
  <c r="L2425" i="2" s="1"/>
  <c r="D2426" i="2"/>
  <c r="L2426" i="2" s="1"/>
  <c r="D2427" i="2"/>
  <c r="L2427" i="2" s="1"/>
  <c r="D2428" i="2"/>
  <c r="L2428" i="2" s="1"/>
  <c r="D2429" i="2"/>
  <c r="L2429" i="2" s="1"/>
  <c r="D2430" i="2"/>
  <c r="L2430" i="2" s="1"/>
  <c r="D2431" i="2"/>
  <c r="L2431" i="2" s="1"/>
  <c r="D2432" i="2"/>
  <c r="L2432" i="2" s="1"/>
  <c r="D2433" i="2"/>
  <c r="L2433" i="2" s="1"/>
  <c r="D2434" i="2"/>
  <c r="L2434" i="2" s="1"/>
  <c r="D2435" i="2"/>
  <c r="L2435" i="2" s="1"/>
  <c r="D2436" i="2"/>
  <c r="L2436" i="2" s="1"/>
  <c r="D2437" i="2"/>
  <c r="L2437" i="2" s="1"/>
  <c r="D2438" i="2"/>
  <c r="L2438" i="2" s="1"/>
  <c r="D2439" i="2"/>
  <c r="L2439" i="2" s="1"/>
  <c r="D2440" i="2"/>
  <c r="L2440" i="2" s="1"/>
  <c r="D2441" i="2"/>
  <c r="L2441" i="2" s="1"/>
  <c r="D2442" i="2"/>
  <c r="L2442" i="2" s="1"/>
  <c r="D2443" i="2"/>
  <c r="L2443" i="2" s="1"/>
  <c r="D2444" i="2"/>
  <c r="L2444" i="2" s="1"/>
  <c r="D2445" i="2"/>
  <c r="L2445" i="2" s="1"/>
  <c r="D2446" i="2"/>
  <c r="L2446" i="2" s="1"/>
  <c r="D2447" i="2"/>
  <c r="L2447" i="2" s="1"/>
  <c r="D2448" i="2"/>
  <c r="L2448" i="2" s="1"/>
  <c r="D2449" i="2"/>
  <c r="L2449" i="2" s="1"/>
  <c r="D2450" i="2"/>
  <c r="L2450" i="2" s="1"/>
  <c r="D2451" i="2"/>
  <c r="L2451" i="2" s="1"/>
  <c r="D2452" i="2"/>
  <c r="L2452" i="2" s="1"/>
  <c r="D2453" i="2"/>
  <c r="L2453" i="2" s="1"/>
  <c r="D2454" i="2"/>
  <c r="L2454" i="2" s="1"/>
  <c r="D2455" i="2"/>
  <c r="L2455" i="2" s="1"/>
  <c r="D2456" i="2"/>
  <c r="L2456" i="2" s="1"/>
  <c r="D2457" i="2"/>
  <c r="L2457" i="2" s="1"/>
  <c r="D2458" i="2"/>
  <c r="L2458" i="2" s="1"/>
  <c r="D2459" i="2"/>
  <c r="L2459" i="2" s="1"/>
  <c r="D2460" i="2"/>
  <c r="L2460" i="2" s="1"/>
  <c r="D2461" i="2"/>
  <c r="L2461" i="2" s="1"/>
  <c r="D2462" i="2"/>
  <c r="L2462" i="2" s="1"/>
  <c r="D2463" i="2"/>
  <c r="L2463" i="2" s="1"/>
  <c r="D2464" i="2"/>
  <c r="L2464" i="2" s="1"/>
  <c r="D2465" i="2"/>
  <c r="L2465" i="2" s="1"/>
  <c r="D2466" i="2"/>
  <c r="L2466" i="2" s="1"/>
  <c r="D2467" i="2"/>
  <c r="L2467" i="2" s="1"/>
  <c r="D2468" i="2"/>
  <c r="L2468" i="2" s="1"/>
  <c r="D2469" i="2"/>
  <c r="L2469" i="2" s="1"/>
  <c r="D2470" i="2"/>
  <c r="L2470" i="2" s="1"/>
  <c r="D2471" i="2"/>
  <c r="L2471" i="2" s="1"/>
  <c r="D2472" i="2"/>
  <c r="L2472" i="2" s="1"/>
  <c r="D2473" i="2"/>
  <c r="L2473" i="2" s="1"/>
  <c r="D2474" i="2"/>
  <c r="L2474" i="2" s="1"/>
  <c r="D2475" i="2"/>
  <c r="L2475" i="2" s="1"/>
  <c r="D2476" i="2"/>
  <c r="L2476" i="2" s="1"/>
  <c r="D2477" i="2"/>
  <c r="L2477" i="2" s="1"/>
  <c r="D2478" i="2"/>
  <c r="L2478" i="2" s="1"/>
  <c r="D2479" i="2"/>
  <c r="L2479" i="2" s="1"/>
  <c r="D2480" i="2"/>
  <c r="L2480" i="2" s="1"/>
  <c r="D2481" i="2"/>
  <c r="L2481" i="2" s="1"/>
  <c r="D2482" i="2"/>
  <c r="L2482" i="2" s="1"/>
  <c r="D2483" i="2"/>
  <c r="L2483" i="2" s="1"/>
  <c r="D2484" i="2"/>
  <c r="L2484" i="2" s="1"/>
  <c r="D2485" i="2"/>
  <c r="L2485" i="2" s="1"/>
  <c r="D2486" i="2"/>
  <c r="L2486" i="2" s="1"/>
  <c r="D2487" i="2"/>
  <c r="L2487" i="2" s="1"/>
  <c r="D2488" i="2"/>
  <c r="L2488" i="2" s="1"/>
  <c r="D2489" i="2"/>
  <c r="L2489" i="2" s="1"/>
  <c r="D2490" i="2"/>
  <c r="L2490" i="2" s="1"/>
  <c r="D2491" i="2"/>
  <c r="L2491" i="2" s="1"/>
  <c r="D2492" i="2"/>
  <c r="L2492" i="2" s="1"/>
  <c r="D2493" i="2"/>
  <c r="L2493" i="2" s="1"/>
  <c r="D2494" i="2"/>
  <c r="L2494" i="2" s="1"/>
  <c r="D2495" i="2"/>
  <c r="L2495" i="2" s="1"/>
  <c r="D2496" i="2"/>
  <c r="L2496" i="2" s="1"/>
  <c r="D2497" i="2"/>
  <c r="L2497" i="2" s="1"/>
  <c r="D2498" i="2"/>
  <c r="L2498" i="2" s="1"/>
  <c r="D2499" i="2"/>
  <c r="L2499" i="2" s="1"/>
  <c r="D2500" i="2"/>
  <c r="L2500" i="2" s="1"/>
  <c r="D2501" i="2"/>
  <c r="L2501" i="2" s="1"/>
  <c r="D2502" i="2"/>
  <c r="L2502" i="2" s="1"/>
  <c r="D2503" i="2"/>
  <c r="L2503" i="2" s="1"/>
  <c r="D2504" i="2"/>
  <c r="L2504" i="2" s="1"/>
  <c r="D2505" i="2"/>
  <c r="L2505" i="2" s="1"/>
  <c r="D2506" i="2"/>
  <c r="L2506" i="2" s="1"/>
  <c r="D2507" i="2"/>
  <c r="L2507" i="2" s="1"/>
  <c r="D2508" i="2"/>
  <c r="L2508" i="2" s="1"/>
  <c r="D2509" i="2"/>
  <c r="L2509" i="2" s="1"/>
  <c r="D2510" i="2"/>
  <c r="L2510" i="2" s="1"/>
  <c r="D2511" i="2"/>
  <c r="L2511" i="2" s="1"/>
  <c r="D2512" i="2"/>
  <c r="L2512" i="2" s="1"/>
  <c r="D2513" i="2"/>
  <c r="L2513" i="2" s="1"/>
  <c r="D2514" i="2"/>
  <c r="L2514" i="2" s="1"/>
  <c r="D2515" i="2"/>
  <c r="L2515" i="2" s="1"/>
  <c r="D2516" i="2"/>
  <c r="L2516" i="2" s="1"/>
  <c r="D2517" i="2"/>
  <c r="L2517" i="2" s="1"/>
  <c r="D2518" i="2"/>
  <c r="L2518" i="2" s="1"/>
  <c r="D2519" i="2"/>
  <c r="L2519" i="2" s="1"/>
  <c r="D2520" i="2"/>
  <c r="L2520" i="2" s="1"/>
  <c r="D2521" i="2"/>
  <c r="L2521" i="2" s="1"/>
  <c r="D2522" i="2"/>
  <c r="L2522" i="2" s="1"/>
  <c r="D2523" i="2"/>
  <c r="L2523" i="2" s="1"/>
  <c r="D2524" i="2"/>
  <c r="L2524" i="2" s="1"/>
  <c r="D2525" i="2"/>
  <c r="L2525" i="2" s="1"/>
  <c r="D2526" i="2"/>
  <c r="L2526" i="2" s="1"/>
  <c r="D2527" i="2"/>
  <c r="L2527" i="2" s="1"/>
  <c r="D2528" i="2"/>
  <c r="L2528" i="2" s="1"/>
  <c r="D2529" i="2"/>
  <c r="L2529" i="2" s="1"/>
  <c r="D2530" i="2"/>
  <c r="L2530" i="2" s="1"/>
  <c r="D2531" i="2"/>
  <c r="L2531" i="2" s="1"/>
  <c r="D2532" i="2"/>
  <c r="L2532" i="2" s="1"/>
  <c r="D2533" i="2"/>
  <c r="L2533" i="2" s="1"/>
  <c r="D2534" i="2"/>
  <c r="L2534" i="2" s="1"/>
  <c r="D2535" i="2"/>
  <c r="L2535" i="2" s="1"/>
  <c r="D2536" i="2"/>
  <c r="L2536" i="2" s="1"/>
  <c r="D2537" i="2"/>
  <c r="L2537" i="2" s="1"/>
  <c r="D2538" i="2"/>
  <c r="L2538" i="2" s="1"/>
  <c r="D2539" i="2"/>
  <c r="L2539" i="2" s="1"/>
  <c r="D2540" i="2"/>
  <c r="L2540" i="2" s="1"/>
  <c r="D2541" i="2"/>
  <c r="L2541" i="2" s="1"/>
  <c r="D2542" i="2"/>
  <c r="L2542" i="2" s="1"/>
  <c r="D2543" i="2"/>
  <c r="L2543" i="2" s="1"/>
  <c r="D2544" i="2"/>
  <c r="L2544" i="2" s="1"/>
  <c r="D2545" i="2"/>
  <c r="L2545" i="2" s="1"/>
  <c r="D2546" i="2"/>
  <c r="L2546" i="2" s="1"/>
  <c r="D2547" i="2"/>
  <c r="L2547" i="2" s="1"/>
  <c r="D2548" i="2"/>
  <c r="L2548" i="2" s="1"/>
  <c r="D2549" i="2"/>
  <c r="L2549" i="2" s="1"/>
  <c r="D2550" i="2"/>
  <c r="L2550" i="2" s="1"/>
  <c r="D2551" i="2"/>
  <c r="L2551" i="2" s="1"/>
  <c r="D2552" i="2"/>
  <c r="L2552" i="2" s="1"/>
  <c r="D2553" i="2"/>
  <c r="L2553" i="2" s="1"/>
  <c r="D2554" i="2"/>
  <c r="L2554" i="2" s="1"/>
  <c r="D2555" i="2"/>
  <c r="L2555" i="2" s="1"/>
  <c r="D2556" i="2"/>
  <c r="L2556" i="2" s="1"/>
  <c r="D2557" i="2"/>
  <c r="L2557" i="2" s="1"/>
  <c r="D2558" i="2"/>
  <c r="L2558" i="2" s="1"/>
  <c r="D2559" i="2"/>
  <c r="L2559" i="2" s="1"/>
  <c r="D2560" i="2"/>
  <c r="L2560" i="2" s="1"/>
  <c r="D2561" i="2"/>
  <c r="L2561" i="2" s="1"/>
  <c r="D2562" i="2"/>
  <c r="L2562" i="2" s="1"/>
  <c r="D2563" i="2"/>
  <c r="L2563" i="2" s="1"/>
  <c r="D2564" i="2"/>
  <c r="L2564" i="2" s="1"/>
  <c r="D2565" i="2"/>
  <c r="L2565" i="2" s="1"/>
  <c r="D2566" i="2"/>
  <c r="L2566" i="2" s="1"/>
  <c r="D2567" i="2"/>
  <c r="L2567" i="2" s="1"/>
  <c r="D2568" i="2"/>
  <c r="L2568" i="2" s="1"/>
  <c r="D2569" i="2"/>
  <c r="L2569" i="2" s="1"/>
  <c r="D2570" i="2"/>
  <c r="L2570" i="2" s="1"/>
  <c r="D2571" i="2"/>
  <c r="L2571" i="2" s="1"/>
  <c r="D2572" i="2"/>
  <c r="L2572" i="2" s="1"/>
  <c r="D2573" i="2"/>
  <c r="L2573" i="2" s="1"/>
  <c r="D2574" i="2"/>
  <c r="L2574" i="2" s="1"/>
  <c r="D2575" i="2"/>
  <c r="L2575" i="2" s="1"/>
  <c r="D2576" i="2"/>
  <c r="L2576" i="2" s="1"/>
  <c r="D2577" i="2"/>
  <c r="L2577" i="2" s="1"/>
  <c r="D2578" i="2"/>
  <c r="L2578" i="2" s="1"/>
  <c r="D2579" i="2"/>
  <c r="L2579" i="2" s="1"/>
  <c r="D2580" i="2"/>
  <c r="L2580" i="2" s="1"/>
  <c r="D2581" i="2"/>
  <c r="L2581" i="2" s="1"/>
  <c r="D2582" i="2"/>
  <c r="L2582" i="2" s="1"/>
  <c r="D2583" i="2"/>
  <c r="L2583" i="2" s="1"/>
  <c r="D2584" i="2"/>
  <c r="L2584" i="2" s="1"/>
  <c r="D2585" i="2"/>
  <c r="L2585" i="2" s="1"/>
  <c r="D2586" i="2"/>
  <c r="L2586" i="2" s="1"/>
  <c r="D2587" i="2"/>
  <c r="L2587" i="2" s="1"/>
  <c r="D2588" i="2"/>
  <c r="L2588" i="2" s="1"/>
  <c r="D2589" i="2"/>
  <c r="L2589" i="2" s="1"/>
  <c r="D2590" i="2"/>
  <c r="L2590" i="2" s="1"/>
  <c r="D2591" i="2"/>
  <c r="L2591" i="2" s="1"/>
  <c r="D2592" i="2"/>
  <c r="L2592" i="2" s="1"/>
  <c r="D2593" i="2"/>
  <c r="L2593" i="2" s="1"/>
  <c r="D2594" i="2"/>
  <c r="L2594" i="2" s="1"/>
  <c r="D2595" i="2"/>
  <c r="L2595" i="2" s="1"/>
  <c r="D2596" i="2"/>
  <c r="L2596" i="2" s="1"/>
  <c r="D2597" i="2"/>
  <c r="L2597" i="2" s="1"/>
  <c r="D2598" i="2"/>
  <c r="L2598" i="2" s="1"/>
  <c r="D2599" i="2"/>
  <c r="L2599" i="2" s="1"/>
  <c r="D2600" i="2"/>
  <c r="L2600" i="2" s="1"/>
  <c r="D2601" i="2"/>
  <c r="L2601" i="2" s="1"/>
  <c r="D2602" i="2"/>
  <c r="L2602" i="2" s="1"/>
  <c r="D2603" i="2"/>
  <c r="L2603" i="2" s="1"/>
  <c r="D2604" i="2"/>
  <c r="L2604" i="2" s="1"/>
  <c r="D2605" i="2"/>
  <c r="L2605" i="2" s="1"/>
  <c r="D2606" i="2"/>
  <c r="L2606" i="2" s="1"/>
  <c r="D2607" i="2"/>
  <c r="L2607" i="2" s="1"/>
  <c r="D2608" i="2"/>
  <c r="L2608" i="2" s="1"/>
  <c r="D2609" i="2"/>
  <c r="L2609" i="2" s="1"/>
  <c r="D2610" i="2"/>
  <c r="L2610" i="2" s="1"/>
  <c r="D2611" i="2"/>
  <c r="L2611" i="2" s="1"/>
  <c r="D2612" i="2"/>
  <c r="L2612" i="2" s="1"/>
  <c r="D2613" i="2"/>
  <c r="L2613" i="2" s="1"/>
  <c r="D2614" i="2"/>
  <c r="L2614" i="2" s="1"/>
  <c r="D2615" i="2"/>
  <c r="L2615" i="2" s="1"/>
  <c r="D2616" i="2"/>
  <c r="L2616" i="2" s="1"/>
  <c r="D2617" i="2"/>
  <c r="L2617" i="2" s="1"/>
  <c r="D2618" i="2"/>
  <c r="L2618" i="2" s="1"/>
  <c r="D2619" i="2"/>
  <c r="L2619" i="2" s="1"/>
  <c r="D2620" i="2"/>
  <c r="L2620" i="2" s="1"/>
  <c r="D2621" i="2"/>
  <c r="L2621" i="2" s="1"/>
  <c r="D2622" i="2"/>
  <c r="L2622" i="2" s="1"/>
  <c r="D2623" i="2"/>
  <c r="L2623" i="2" s="1"/>
  <c r="D2624" i="2"/>
  <c r="L2624" i="2" s="1"/>
  <c r="D2625" i="2"/>
  <c r="L2625" i="2" s="1"/>
  <c r="D2626" i="2"/>
  <c r="L2626" i="2" s="1"/>
  <c r="D2627" i="2"/>
  <c r="L2627" i="2" s="1"/>
  <c r="D2628" i="2"/>
  <c r="L2628" i="2" s="1"/>
  <c r="D2629" i="2"/>
  <c r="L2629" i="2" s="1"/>
  <c r="D2630" i="2"/>
  <c r="L2630" i="2" s="1"/>
  <c r="D2631" i="2"/>
  <c r="L2631" i="2" s="1"/>
  <c r="D2632" i="2"/>
  <c r="L2632" i="2" s="1"/>
  <c r="D2633" i="2"/>
  <c r="L2633" i="2" s="1"/>
  <c r="D2634" i="2"/>
  <c r="L2634" i="2" s="1"/>
  <c r="D2635" i="2"/>
  <c r="L2635" i="2" s="1"/>
  <c r="D2636" i="2"/>
  <c r="L2636" i="2" s="1"/>
  <c r="D2637" i="2"/>
  <c r="L2637" i="2" s="1"/>
  <c r="D2638" i="2"/>
  <c r="L2638" i="2" s="1"/>
  <c r="D2639" i="2"/>
  <c r="L2639" i="2" s="1"/>
  <c r="D2640" i="2"/>
  <c r="L2640" i="2" s="1"/>
  <c r="D2641" i="2"/>
  <c r="L2641" i="2" s="1"/>
  <c r="D2642" i="2"/>
  <c r="L2642" i="2" s="1"/>
  <c r="D2643" i="2"/>
  <c r="L2643" i="2" s="1"/>
  <c r="D2644" i="2"/>
  <c r="L2644" i="2" s="1"/>
  <c r="D2645" i="2"/>
  <c r="L2645" i="2" s="1"/>
  <c r="D2646" i="2"/>
  <c r="L2646" i="2" s="1"/>
  <c r="D2647" i="2"/>
  <c r="L2647" i="2" s="1"/>
  <c r="D2648" i="2"/>
  <c r="L2648" i="2" s="1"/>
  <c r="D2649" i="2"/>
  <c r="L2649" i="2" s="1"/>
  <c r="D2650" i="2"/>
  <c r="L2650" i="2" s="1"/>
  <c r="D2651" i="2"/>
  <c r="L2651" i="2" s="1"/>
  <c r="D2652" i="2"/>
  <c r="L2652" i="2" s="1"/>
  <c r="D2653" i="2"/>
  <c r="L2653" i="2" s="1"/>
  <c r="D2654" i="2"/>
  <c r="L2654" i="2" s="1"/>
  <c r="D2655" i="2"/>
  <c r="L2655" i="2" s="1"/>
  <c r="D2656" i="2"/>
  <c r="L2656" i="2" s="1"/>
  <c r="D2657" i="2"/>
  <c r="L2657" i="2" s="1"/>
  <c r="D2658" i="2"/>
  <c r="L2658" i="2" s="1"/>
  <c r="D2659" i="2"/>
  <c r="L2659" i="2" s="1"/>
  <c r="D2660" i="2"/>
  <c r="L2660" i="2" s="1"/>
  <c r="D2661" i="2"/>
  <c r="L2661" i="2" s="1"/>
  <c r="D2662" i="2"/>
  <c r="L2662" i="2" s="1"/>
  <c r="D2663" i="2"/>
  <c r="L2663" i="2" s="1"/>
  <c r="D2664" i="2"/>
  <c r="L2664" i="2" s="1"/>
  <c r="D2665" i="2"/>
  <c r="L2665" i="2" s="1"/>
  <c r="D2666" i="2"/>
  <c r="L2666" i="2" s="1"/>
  <c r="D2667" i="2"/>
  <c r="L2667" i="2" s="1"/>
  <c r="D2668" i="2"/>
  <c r="L2668" i="2" s="1"/>
  <c r="D2669" i="2"/>
  <c r="L2669" i="2" s="1"/>
  <c r="D2670" i="2"/>
  <c r="L2670" i="2" s="1"/>
  <c r="D2671" i="2"/>
  <c r="L2671" i="2" s="1"/>
  <c r="D2672" i="2"/>
  <c r="L2672" i="2" s="1"/>
  <c r="D2673" i="2"/>
  <c r="L2673" i="2" s="1"/>
  <c r="D2674" i="2"/>
  <c r="L2674" i="2" s="1"/>
  <c r="D2675" i="2"/>
  <c r="L2675" i="2" s="1"/>
  <c r="D2676" i="2"/>
  <c r="L2676" i="2" s="1"/>
  <c r="D2677" i="2"/>
  <c r="L2677" i="2" s="1"/>
  <c r="D2678" i="2"/>
  <c r="L2678" i="2" s="1"/>
  <c r="D2679" i="2"/>
  <c r="L2679" i="2" s="1"/>
  <c r="D2680" i="2"/>
  <c r="L2680" i="2" s="1"/>
  <c r="D2681" i="2"/>
  <c r="L2681" i="2" s="1"/>
  <c r="D2682" i="2"/>
  <c r="L2682" i="2" s="1"/>
  <c r="D2683" i="2"/>
  <c r="L2683" i="2" s="1"/>
  <c r="D2684" i="2"/>
  <c r="L2684" i="2" s="1"/>
  <c r="D2685" i="2"/>
  <c r="L2685" i="2" s="1"/>
  <c r="D2686" i="2"/>
  <c r="L2686" i="2" s="1"/>
  <c r="D2687" i="2"/>
  <c r="L2687" i="2" s="1"/>
  <c r="D2688" i="2"/>
  <c r="L2688" i="2" s="1"/>
  <c r="D2689" i="2"/>
  <c r="L2689" i="2" s="1"/>
  <c r="D2690" i="2"/>
  <c r="L2690" i="2" s="1"/>
  <c r="D2691" i="2"/>
  <c r="L2691" i="2" s="1"/>
  <c r="D2692" i="2"/>
  <c r="L2692" i="2" s="1"/>
  <c r="D2693" i="2"/>
  <c r="L2693" i="2" s="1"/>
  <c r="D2694" i="2"/>
  <c r="L2694" i="2" s="1"/>
  <c r="D2695" i="2"/>
  <c r="L2695" i="2" s="1"/>
  <c r="D2696" i="2"/>
  <c r="L2696" i="2" s="1"/>
  <c r="D2697" i="2"/>
  <c r="L2697" i="2" s="1"/>
  <c r="D2698" i="2"/>
  <c r="L2698" i="2" s="1"/>
  <c r="D2699" i="2"/>
  <c r="L2699" i="2" s="1"/>
  <c r="D2700" i="2"/>
  <c r="L2700" i="2" s="1"/>
  <c r="D2701" i="2"/>
  <c r="L2701" i="2" s="1"/>
  <c r="D2702" i="2"/>
  <c r="L2702" i="2" s="1"/>
  <c r="D2703" i="2"/>
  <c r="L2703" i="2" s="1"/>
  <c r="D2704" i="2"/>
  <c r="L2704" i="2" s="1"/>
  <c r="D2705" i="2"/>
  <c r="L2705" i="2" s="1"/>
  <c r="D2706" i="2"/>
  <c r="L2706" i="2" s="1"/>
  <c r="D2707" i="2"/>
  <c r="L2707" i="2" s="1"/>
  <c r="D2708" i="2"/>
  <c r="L2708" i="2" s="1"/>
  <c r="D2709" i="2"/>
  <c r="L2709" i="2" s="1"/>
  <c r="D2710" i="2"/>
  <c r="L2710" i="2" s="1"/>
  <c r="D2711" i="2"/>
  <c r="L2711" i="2" s="1"/>
  <c r="D2712" i="2"/>
  <c r="L2712" i="2" s="1"/>
  <c r="D2713" i="2"/>
  <c r="L2713" i="2" s="1"/>
  <c r="D2714" i="2"/>
  <c r="L2714" i="2" s="1"/>
  <c r="D2715" i="2"/>
  <c r="L2715" i="2" s="1"/>
  <c r="D2716" i="2"/>
  <c r="L2716" i="2" s="1"/>
  <c r="D2717" i="2"/>
  <c r="L2717" i="2" s="1"/>
  <c r="D2718" i="2"/>
  <c r="L2718" i="2" s="1"/>
  <c r="D2719" i="2"/>
  <c r="L2719" i="2" s="1"/>
  <c r="D2720" i="2"/>
  <c r="L2720" i="2" s="1"/>
  <c r="D2721" i="2"/>
  <c r="L2721" i="2" s="1"/>
  <c r="D2722" i="2"/>
  <c r="L2722" i="2" s="1"/>
  <c r="D2723" i="2"/>
  <c r="L2723" i="2" s="1"/>
  <c r="D2724" i="2"/>
  <c r="L2724" i="2" s="1"/>
  <c r="D2725" i="2"/>
  <c r="L2725" i="2" s="1"/>
  <c r="D2726" i="2"/>
  <c r="L2726" i="2" s="1"/>
  <c r="D2727" i="2"/>
  <c r="L2727" i="2" s="1"/>
  <c r="D2728" i="2"/>
  <c r="L2728" i="2" s="1"/>
  <c r="D2729" i="2"/>
  <c r="L2729" i="2" s="1"/>
  <c r="D2730" i="2"/>
  <c r="L2730" i="2" s="1"/>
  <c r="D2731" i="2"/>
  <c r="L2731" i="2" s="1"/>
  <c r="D2732" i="2"/>
  <c r="L2732" i="2" s="1"/>
  <c r="D2733" i="2"/>
  <c r="L2733" i="2" s="1"/>
  <c r="D2734" i="2"/>
  <c r="L2734" i="2" s="1"/>
  <c r="D2735" i="2"/>
  <c r="L2735" i="2" s="1"/>
  <c r="D2736" i="2"/>
  <c r="L2736" i="2" s="1"/>
  <c r="D2737" i="2"/>
  <c r="L2737" i="2" s="1"/>
  <c r="D2738" i="2"/>
  <c r="L2738" i="2" s="1"/>
  <c r="D2739" i="2"/>
  <c r="L2739" i="2" s="1"/>
  <c r="D2740" i="2"/>
  <c r="L2740" i="2" s="1"/>
  <c r="D2741" i="2"/>
  <c r="L2741" i="2" s="1"/>
  <c r="D2742" i="2"/>
  <c r="L2742" i="2" s="1"/>
  <c r="D2743" i="2"/>
  <c r="L2743" i="2" s="1"/>
  <c r="D2744" i="2"/>
  <c r="L2744" i="2" s="1"/>
  <c r="D2745" i="2"/>
  <c r="L2745" i="2" s="1"/>
  <c r="D2746" i="2"/>
  <c r="L2746" i="2" s="1"/>
  <c r="D2747" i="2"/>
  <c r="L2747" i="2" s="1"/>
  <c r="D2748" i="2"/>
  <c r="L2748" i="2" s="1"/>
  <c r="D2749" i="2"/>
  <c r="L2749" i="2" s="1"/>
  <c r="D2750" i="2"/>
  <c r="L2750" i="2" s="1"/>
  <c r="D2751" i="2"/>
  <c r="L2751" i="2" s="1"/>
  <c r="D2752" i="2"/>
  <c r="L2752" i="2" s="1"/>
  <c r="D2753" i="2"/>
  <c r="L2753" i="2" s="1"/>
  <c r="D2754" i="2"/>
  <c r="L2754" i="2" s="1"/>
  <c r="D2755" i="2"/>
  <c r="L2755" i="2" s="1"/>
  <c r="D2756" i="2"/>
  <c r="L2756" i="2" s="1"/>
  <c r="D2757" i="2"/>
  <c r="L2757" i="2" s="1"/>
  <c r="D2758" i="2"/>
  <c r="L2758" i="2" s="1"/>
  <c r="D2759" i="2"/>
  <c r="L2759" i="2" s="1"/>
  <c r="D2760" i="2"/>
  <c r="L2760" i="2" s="1"/>
  <c r="D2761" i="2"/>
  <c r="L2761" i="2" s="1"/>
  <c r="D2762" i="2"/>
  <c r="L2762" i="2" s="1"/>
  <c r="D2763" i="2"/>
  <c r="L2763" i="2" s="1"/>
  <c r="D2764" i="2"/>
  <c r="L2764" i="2" s="1"/>
  <c r="D2765" i="2"/>
  <c r="L2765" i="2" s="1"/>
  <c r="D2766" i="2"/>
  <c r="L2766" i="2" s="1"/>
  <c r="D2767" i="2"/>
  <c r="L2767" i="2" s="1"/>
  <c r="D2768" i="2"/>
  <c r="L2768" i="2" s="1"/>
  <c r="D10" i="2"/>
  <c r="L10" i="2" s="1"/>
  <c r="P30" i="28" l="1"/>
  <c r="P11" i="28"/>
  <c r="P12" i="28"/>
  <c r="P13" i="28"/>
  <c r="P14" i="28"/>
  <c r="P15" i="28"/>
  <c r="P16" i="28"/>
  <c r="P17" i="28"/>
  <c r="P18" i="28"/>
  <c r="P19" i="28"/>
  <c r="P20" i="28"/>
  <c r="P21" i="28"/>
  <c r="P22" i="28"/>
  <c r="P23" i="28"/>
  <c r="P24" i="28"/>
  <c r="P25" i="28"/>
  <c r="P26" i="28"/>
  <c r="P29" i="28"/>
  <c r="P10" i="28"/>
  <c r="F14" i="31" l="1"/>
  <c r="F20" i="31"/>
  <c r="F18" i="31"/>
  <c r="F13" i="31"/>
  <c r="F12" i="31"/>
  <c r="F19" i="31" l="1"/>
  <c r="P2247" i="2" l="1"/>
  <c r="S2247" i="2"/>
  <c r="W2247" i="2"/>
  <c r="P2248" i="2"/>
  <c r="S2248" i="2"/>
  <c r="W2248" i="2"/>
  <c r="P2249" i="2"/>
  <c r="S2249" i="2"/>
  <c r="W2249" i="2"/>
  <c r="P2250" i="2"/>
  <c r="S2250" i="2"/>
  <c r="W2250" i="2"/>
  <c r="P2251" i="2"/>
  <c r="S2251" i="2"/>
  <c r="W2251" i="2"/>
  <c r="P2252" i="2"/>
  <c r="S2252" i="2"/>
  <c r="W2252" i="2"/>
  <c r="P2253" i="2"/>
  <c r="S2253" i="2"/>
  <c r="W2253" i="2"/>
  <c r="P2254" i="2"/>
  <c r="S2254" i="2"/>
  <c r="W2254" i="2"/>
  <c r="P2255" i="2"/>
  <c r="S2255" i="2"/>
  <c r="W2255" i="2"/>
  <c r="P2256" i="2"/>
  <c r="S2256" i="2"/>
  <c r="W2256" i="2"/>
  <c r="P2257" i="2"/>
  <c r="S2257" i="2"/>
  <c r="W2257" i="2"/>
  <c r="P2258" i="2"/>
  <c r="S2258" i="2"/>
  <c r="W2258" i="2"/>
  <c r="P2259" i="2"/>
  <c r="S2259" i="2"/>
  <c r="W2259" i="2"/>
  <c r="P2260" i="2"/>
  <c r="S2260" i="2"/>
  <c r="W2260" i="2"/>
  <c r="P2261" i="2"/>
  <c r="S2261" i="2"/>
  <c r="W2261" i="2"/>
  <c r="P2262" i="2"/>
  <c r="S2262" i="2"/>
  <c r="W2262" i="2"/>
  <c r="P2263" i="2"/>
  <c r="S2263" i="2"/>
  <c r="W2263" i="2"/>
  <c r="P2264" i="2"/>
  <c r="S2264" i="2"/>
  <c r="W2264" i="2"/>
  <c r="P2265" i="2"/>
  <c r="S2265" i="2"/>
  <c r="W2265" i="2"/>
  <c r="P2266" i="2"/>
  <c r="S2266" i="2"/>
  <c r="W2266" i="2"/>
  <c r="P2267" i="2"/>
  <c r="S2267" i="2"/>
  <c r="W2267" i="2"/>
  <c r="P2268" i="2"/>
  <c r="S2268" i="2"/>
  <c r="W2268" i="2"/>
  <c r="P2269" i="2"/>
  <c r="S2269" i="2"/>
  <c r="W2269" i="2"/>
  <c r="P2270" i="2"/>
  <c r="S2270" i="2"/>
  <c r="W2270" i="2"/>
  <c r="P2271" i="2"/>
  <c r="S2271" i="2"/>
  <c r="W2271" i="2"/>
  <c r="P2272" i="2"/>
  <c r="S2272" i="2"/>
  <c r="W2272" i="2"/>
  <c r="P2273" i="2"/>
  <c r="S2273" i="2"/>
  <c r="W2273" i="2"/>
  <c r="P2274" i="2"/>
  <c r="S2274" i="2"/>
  <c r="W2274" i="2"/>
  <c r="P2275" i="2"/>
  <c r="S2275" i="2"/>
  <c r="W2275" i="2"/>
  <c r="P2276" i="2"/>
  <c r="S2276" i="2"/>
  <c r="W2276" i="2"/>
  <c r="P2277" i="2"/>
  <c r="S2277" i="2"/>
  <c r="W2277" i="2"/>
  <c r="P2278" i="2"/>
  <c r="S2278" i="2"/>
  <c r="W2278" i="2"/>
  <c r="P2279" i="2"/>
  <c r="S2279" i="2"/>
  <c r="W2279" i="2"/>
  <c r="P2280" i="2"/>
  <c r="S2280" i="2"/>
  <c r="W2280" i="2"/>
  <c r="P2281" i="2"/>
  <c r="S2281" i="2"/>
  <c r="W2281" i="2"/>
  <c r="P2282" i="2"/>
  <c r="S2282" i="2"/>
  <c r="W2282" i="2"/>
  <c r="P2283" i="2"/>
  <c r="S2283" i="2"/>
  <c r="W2283" i="2"/>
  <c r="P2284" i="2"/>
  <c r="S2284" i="2"/>
  <c r="W2284" i="2"/>
  <c r="P2285" i="2"/>
  <c r="S2285" i="2"/>
  <c r="W2285" i="2"/>
  <c r="P2286" i="2"/>
  <c r="S2286" i="2"/>
  <c r="W2286" i="2"/>
  <c r="P2287" i="2"/>
  <c r="S2287" i="2"/>
  <c r="W2287" i="2"/>
  <c r="P2288" i="2"/>
  <c r="S2288" i="2"/>
  <c r="W2288" i="2"/>
  <c r="P2289" i="2"/>
  <c r="S2289" i="2"/>
  <c r="W2289" i="2"/>
  <c r="P2290" i="2"/>
  <c r="S2290" i="2"/>
  <c r="W2290" i="2"/>
  <c r="P2291" i="2"/>
  <c r="S2291" i="2"/>
  <c r="W2291" i="2"/>
  <c r="P2292" i="2"/>
  <c r="S2292" i="2"/>
  <c r="W2292" i="2"/>
  <c r="P2293" i="2"/>
  <c r="S2293" i="2"/>
  <c r="W2293" i="2"/>
  <c r="P2294" i="2"/>
  <c r="S2294" i="2"/>
  <c r="W2294" i="2"/>
  <c r="P2295" i="2"/>
  <c r="S2295" i="2"/>
  <c r="W2295" i="2"/>
  <c r="P2296" i="2"/>
  <c r="S2296" i="2"/>
  <c r="W2296" i="2"/>
  <c r="P2297" i="2"/>
  <c r="S2297" i="2"/>
  <c r="W2297" i="2"/>
  <c r="P2298" i="2"/>
  <c r="S2298" i="2"/>
  <c r="W2298" i="2"/>
  <c r="P2299" i="2"/>
  <c r="S2299" i="2"/>
  <c r="W2299" i="2"/>
  <c r="P2300" i="2"/>
  <c r="S2300" i="2"/>
  <c r="W2300" i="2"/>
  <c r="P2301" i="2"/>
  <c r="S2301" i="2"/>
  <c r="W2301" i="2"/>
  <c r="P2302" i="2"/>
  <c r="S2302" i="2"/>
  <c r="W2302" i="2"/>
  <c r="P2303" i="2"/>
  <c r="S2303" i="2"/>
  <c r="W2303" i="2"/>
  <c r="P2304" i="2"/>
  <c r="S2304" i="2"/>
  <c r="W2304" i="2"/>
  <c r="P2305" i="2"/>
  <c r="S2305" i="2"/>
  <c r="W2305" i="2"/>
  <c r="P2306" i="2"/>
  <c r="S2306" i="2"/>
  <c r="W2306" i="2"/>
  <c r="P2307" i="2"/>
  <c r="S2307" i="2"/>
  <c r="W2307" i="2"/>
  <c r="P2308" i="2"/>
  <c r="S2308" i="2"/>
  <c r="W2308" i="2"/>
  <c r="P2309" i="2"/>
  <c r="S2309" i="2"/>
  <c r="W2309" i="2"/>
  <c r="P2310" i="2"/>
  <c r="S2310" i="2"/>
  <c r="W2310" i="2"/>
  <c r="P2311" i="2"/>
  <c r="S2311" i="2"/>
  <c r="W2311" i="2"/>
  <c r="P2312" i="2"/>
  <c r="S2312" i="2"/>
  <c r="W2312" i="2"/>
  <c r="P2313" i="2"/>
  <c r="S2313" i="2"/>
  <c r="W2313" i="2"/>
  <c r="P2314" i="2"/>
  <c r="S2314" i="2"/>
  <c r="W2314" i="2"/>
  <c r="P2315" i="2"/>
  <c r="S2315" i="2"/>
  <c r="W2315" i="2"/>
  <c r="P2316" i="2"/>
  <c r="S2316" i="2"/>
  <c r="W2316" i="2"/>
  <c r="P2317" i="2"/>
  <c r="S2317" i="2"/>
  <c r="W2317" i="2"/>
  <c r="P2318" i="2"/>
  <c r="S2318" i="2"/>
  <c r="W2318" i="2"/>
  <c r="P2319" i="2"/>
  <c r="S2319" i="2"/>
  <c r="W2319" i="2"/>
  <c r="P2320" i="2"/>
  <c r="S2320" i="2"/>
  <c r="W2320" i="2"/>
  <c r="P2321" i="2"/>
  <c r="S2321" i="2"/>
  <c r="W2321" i="2"/>
  <c r="P2322" i="2"/>
  <c r="S2322" i="2"/>
  <c r="W2322" i="2"/>
  <c r="P2323" i="2"/>
  <c r="S2323" i="2"/>
  <c r="W2323" i="2"/>
  <c r="P2324" i="2"/>
  <c r="S2324" i="2"/>
  <c r="W2324" i="2"/>
  <c r="P2325" i="2"/>
  <c r="S2325" i="2"/>
  <c r="W2325" i="2"/>
  <c r="P2326" i="2"/>
  <c r="S2326" i="2"/>
  <c r="W2326" i="2"/>
  <c r="P2327" i="2"/>
  <c r="S2327" i="2"/>
  <c r="W2327" i="2"/>
  <c r="P2328" i="2"/>
  <c r="S2328" i="2"/>
  <c r="W2328" i="2"/>
  <c r="P2329" i="2"/>
  <c r="S2329" i="2"/>
  <c r="W2329" i="2"/>
  <c r="P2330" i="2"/>
  <c r="S2330" i="2"/>
  <c r="W2330" i="2"/>
  <c r="P2331" i="2"/>
  <c r="S2331" i="2"/>
  <c r="W2331" i="2"/>
  <c r="P2332" i="2"/>
  <c r="S2332" i="2"/>
  <c r="W2332" i="2"/>
  <c r="P2333" i="2"/>
  <c r="S2333" i="2"/>
  <c r="W2333" i="2"/>
  <c r="P2334" i="2"/>
  <c r="S2334" i="2"/>
  <c r="W2334" i="2"/>
  <c r="P2335" i="2"/>
  <c r="S2335" i="2"/>
  <c r="W2335" i="2"/>
  <c r="P2336" i="2"/>
  <c r="S2336" i="2"/>
  <c r="W2336" i="2"/>
  <c r="P2337" i="2"/>
  <c r="S2337" i="2"/>
  <c r="W2337" i="2"/>
  <c r="P2338" i="2"/>
  <c r="S2338" i="2"/>
  <c r="W2338" i="2"/>
  <c r="P2339" i="2"/>
  <c r="S2339" i="2"/>
  <c r="W2339" i="2"/>
  <c r="P2340" i="2"/>
  <c r="S2340" i="2"/>
  <c r="W2340" i="2"/>
  <c r="P2341" i="2"/>
  <c r="S2341" i="2"/>
  <c r="W2341" i="2"/>
  <c r="P2342" i="2"/>
  <c r="S2342" i="2"/>
  <c r="W2342" i="2"/>
  <c r="P2343" i="2"/>
  <c r="S2343" i="2"/>
  <c r="W2343" i="2"/>
  <c r="P2344" i="2"/>
  <c r="S2344" i="2"/>
  <c r="W2344" i="2"/>
  <c r="P2345" i="2"/>
  <c r="S2345" i="2"/>
  <c r="W2345" i="2"/>
  <c r="P2346" i="2"/>
  <c r="S2346" i="2"/>
  <c r="W2346" i="2"/>
  <c r="P2347" i="2"/>
  <c r="S2347" i="2"/>
  <c r="W2347" i="2"/>
  <c r="P2348" i="2"/>
  <c r="S2348" i="2"/>
  <c r="W2348" i="2"/>
  <c r="P2349" i="2"/>
  <c r="S2349" i="2"/>
  <c r="W2349" i="2"/>
  <c r="P2350" i="2"/>
  <c r="S2350" i="2"/>
  <c r="W2350" i="2"/>
  <c r="P2351" i="2"/>
  <c r="S2351" i="2"/>
  <c r="W2351" i="2"/>
  <c r="P2352" i="2"/>
  <c r="S2352" i="2"/>
  <c r="W2352" i="2"/>
  <c r="P2353" i="2"/>
  <c r="S2353" i="2"/>
  <c r="W2353" i="2"/>
  <c r="P2354" i="2"/>
  <c r="S2354" i="2"/>
  <c r="W2354" i="2"/>
  <c r="P2355" i="2"/>
  <c r="S2355" i="2"/>
  <c r="W2355" i="2"/>
  <c r="P2356" i="2"/>
  <c r="S2356" i="2"/>
  <c r="W2356" i="2"/>
  <c r="P2357" i="2"/>
  <c r="S2357" i="2"/>
  <c r="W2357" i="2"/>
  <c r="P2358" i="2"/>
  <c r="S2358" i="2"/>
  <c r="W2358" i="2"/>
  <c r="P2359" i="2"/>
  <c r="S2359" i="2"/>
  <c r="W2359" i="2"/>
  <c r="P2360" i="2"/>
  <c r="S2360" i="2"/>
  <c r="W2360" i="2"/>
  <c r="P2361" i="2"/>
  <c r="S2361" i="2"/>
  <c r="W2361" i="2"/>
  <c r="P2362" i="2"/>
  <c r="S2362" i="2"/>
  <c r="W2362" i="2"/>
  <c r="P2363" i="2"/>
  <c r="S2363" i="2"/>
  <c r="W2363" i="2"/>
  <c r="P2364" i="2"/>
  <c r="S2364" i="2"/>
  <c r="W2364" i="2"/>
  <c r="P2365" i="2"/>
  <c r="S2365" i="2"/>
  <c r="W2365" i="2"/>
  <c r="P2366" i="2"/>
  <c r="S2366" i="2"/>
  <c r="W2366" i="2"/>
  <c r="P2367" i="2"/>
  <c r="S2367" i="2"/>
  <c r="W2367" i="2"/>
  <c r="P2368" i="2"/>
  <c r="S2368" i="2"/>
  <c r="W2368" i="2"/>
  <c r="P2369" i="2"/>
  <c r="S2369" i="2"/>
  <c r="W2369" i="2"/>
  <c r="P2370" i="2"/>
  <c r="S2370" i="2"/>
  <c r="W2370" i="2"/>
  <c r="P2371" i="2"/>
  <c r="S2371" i="2"/>
  <c r="W2371" i="2"/>
  <c r="P2372" i="2"/>
  <c r="S2372" i="2"/>
  <c r="W2372" i="2"/>
  <c r="P2373" i="2"/>
  <c r="S2373" i="2"/>
  <c r="W2373" i="2"/>
  <c r="P2374" i="2"/>
  <c r="S2374" i="2"/>
  <c r="W2374" i="2"/>
  <c r="P2375" i="2"/>
  <c r="S2375" i="2"/>
  <c r="W2375" i="2"/>
  <c r="P2376" i="2"/>
  <c r="S2376" i="2"/>
  <c r="W2376" i="2"/>
  <c r="P2377" i="2"/>
  <c r="S2377" i="2"/>
  <c r="W2377" i="2"/>
  <c r="P2378" i="2"/>
  <c r="S2378" i="2"/>
  <c r="W2378" i="2"/>
  <c r="P2379" i="2"/>
  <c r="S2379" i="2"/>
  <c r="W2379" i="2"/>
  <c r="P2380" i="2"/>
  <c r="S2380" i="2"/>
  <c r="W2380" i="2"/>
  <c r="P2381" i="2"/>
  <c r="S2381" i="2"/>
  <c r="W2381" i="2"/>
  <c r="P2382" i="2"/>
  <c r="S2382" i="2"/>
  <c r="W2382" i="2"/>
  <c r="P2383" i="2"/>
  <c r="S2383" i="2"/>
  <c r="W2383" i="2"/>
  <c r="P2384" i="2"/>
  <c r="S2384" i="2"/>
  <c r="W2384" i="2"/>
  <c r="P2385" i="2"/>
  <c r="S2385" i="2"/>
  <c r="W2385" i="2"/>
  <c r="P2386" i="2"/>
  <c r="S2386" i="2"/>
  <c r="W2386" i="2"/>
  <c r="P2387" i="2"/>
  <c r="S2387" i="2"/>
  <c r="W2387" i="2"/>
  <c r="P2388" i="2"/>
  <c r="S2388" i="2"/>
  <c r="W2388" i="2"/>
  <c r="P2389" i="2"/>
  <c r="S2389" i="2"/>
  <c r="W2389" i="2"/>
  <c r="P2390" i="2"/>
  <c r="S2390" i="2"/>
  <c r="W2390" i="2"/>
  <c r="P2391" i="2"/>
  <c r="S2391" i="2"/>
  <c r="W2391" i="2"/>
  <c r="P2392" i="2"/>
  <c r="S2392" i="2"/>
  <c r="W2392" i="2"/>
  <c r="P2393" i="2"/>
  <c r="S2393" i="2"/>
  <c r="W2393" i="2"/>
  <c r="P2394" i="2"/>
  <c r="S2394" i="2"/>
  <c r="W2394" i="2"/>
  <c r="P2395" i="2"/>
  <c r="S2395" i="2"/>
  <c r="W2395" i="2"/>
  <c r="P2396" i="2"/>
  <c r="S2396" i="2"/>
  <c r="W2396" i="2"/>
  <c r="P2397" i="2"/>
  <c r="S2397" i="2"/>
  <c r="W2397" i="2"/>
  <c r="P2398" i="2"/>
  <c r="S2398" i="2"/>
  <c r="W2398" i="2"/>
  <c r="P2399" i="2"/>
  <c r="S2399" i="2"/>
  <c r="W2399" i="2"/>
  <c r="P2400" i="2"/>
  <c r="S2400" i="2"/>
  <c r="W2400" i="2"/>
  <c r="P2401" i="2"/>
  <c r="S2401" i="2"/>
  <c r="W2401" i="2"/>
  <c r="P2402" i="2"/>
  <c r="S2402" i="2"/>
  <c r="W2402" i="2"/>
  <c r="P2403" i="2"/>
  <c r="S2403" i="2"/>
  <c r="W2403" i="2"/>
  <c r="P2404" i="2"/>
  <c r="S2404" i="2"/>
  <c r="W2404" i="2"/>
  <c r="P2405" i="2"/>
  <c r="S2405" i="2"/>
  <c r="W2405" i="2"/>
  <c r="P2406" i="2"/>
  <c r="S2406" i="2"/>
  <c r="W2406" i="2"/>
  <c r="P2407" i="2"/>
  <c r="S2407" i="2"/>
  <c r="W2407" i="2"/>
  <c r="P2408" i="2"/>
  <c r="S2408" i="2"/>
  <c r="W2408" i="2"/>
  <c r="P2409" i="2"/>
  <c r="S2409" i="2"/>
  <c r="W2409" i="2"/>
  <c r="P2410" i="2"/>
  <c r="S2410" i="2"/>
  <c r="W2410" i="2"/>
  <c r="P2411" i="2"/>
  <c r="S2411" i="2"/>
  <c r="W2411" i="2"/>
  <c r="P2412" i="2"/>
  <c r="S2412" i="2"/>
  <c r="W2412" i="2"/>
  <c r="P2413" i="2"/>
  <c r="S2413" i="2"/>
  <c r="W2413" i="2"/>
  <c r="P2414" i="2"/>
  <c r="S2414" i="2"/>
  <c r="W2414" i="2"/>
  <c r="P2415" i="2"/>
  <c r="S2415" i="2"/>
  <c r="W2415" i="2"/>
  <c r="P2416" i="2"/>
  <c r="S2416" i="2"/>
  <c r="W2416" i="2"/>
  <c r="P2417" i="2"/>
  <c r="S2417" i="2"/>
  <c r="W2417" i="2"/>
  <c r="P2418" i="2"/>
  <c r="S2418" i="2"/>
  <c r="W2418" i="2"/>
  <c r="P2419" i="2"/>
  <c r="S2419" i="2"/>
  <c r="W2419" i="2"/>
  <c r="P2420" i="2"/>
  <c r="S2420" i="2"/>
  <c r="W2420" i="2"/>
  <c r="P2421" i="2"/>
  <c r="S2421" i="2"/>
  <c r="W2421" i="2"/>
  <c r="P2422" i="2"/>
  <c r="S2422" i="2"/>
  <c r="W2422" i="2"/>
  <c r="P2423" i="2"/>
  <c r="S2423" i="2"/>
  <c r="W2423" i="2"/>
  <c r="P2424" i="2"/>
  <c r="S2424" i="2"/>
  <c r="W2424" i="2"/>
  <c r="P2425" i="2"/>
  <c r="S2425" i="2"/>
  <c r="W2425" i="2"/>
  <c r="P2426" i="2"/>
  <c r="S2426" i="2"/>
  <c r="W2426" i="2"/>
  <c r="P2427" i="2"/>
  <c r="S2427" i="2"/>
  <c r="W2427" i="2"/>
  <c r="P2428" i="2"/>
  <c r="S2428" i="2"/>
  <c r="W2428" i="2"/>
  <c r="P2429" i="2"/>
  <c r="S2429" i="2"/>
  <c r="W2429" i="2"/>
  <c r="P2430" i="2"/>
  <c r="S2430" i="2"/>
  <c r="W2430" i="2"/>
  <c r="P2431" i="2"/>
  <c r="S2431" i="2"/>
  <c r="W2431" i="2"/>
  <c r="P2432" i="2"/>
  <c r="S2432" i="2"/>
  <c r="W2432" i="2"/>
  <c r="P2433" i="2"/>
  <c r="S2433" i="2"/>
  <c r="W2433" i="2"/>
  <c r="P2434" i="2"/>
  <c r="S2434" i="2"/>
  <c r="W2434" i="2"/>
  <c r="P2435" i="2"/>
  <c r="S2435" i="2"/>
  <c r="W2435" i="2"/>
  <c r="P2436" i="2"/>
  <c r="S2436" i="2"/>
  <c r="W2436" i="2"/>
  <c r="P2437" i="2"/>
  <c r="S2437" i="2"/>
  <c r="W2437" i="2"/>
  <c r="P2438" i="2"/>
  <c r="S2438" i="2"/>
  <c r="W2438" i="2"/>
  <c r="P2439" i="2"/>
  <c r="S2439" i="2"/>
  <c r="W2439" i="2"/>
  <c r="P2440" i="2"/>
  <c r="S2440" i="2"/>
  <c r="W2440" i="2"/>
  <c r="P2441" i="2"/>
  <c r="S2441" i="2"/>
  <c r="W2441" i="2"/>
  <c r="P2442" i="2"/>
  <c r="S2442" i="2"/>
  <c r="W2442" i="2"/>
  <c r="P2443" i="2"/>
  <c r="S2443" i="2"/>
  <c r="W2443" i="2"/>
  <c r="P2444" i="2"/>
  <c r="S2444" i="2"/>
  <c r="W2444" i="2"/>
  <c r="P2445" i="2"/>
  <c r="S2445" i="2"/>
  <c r="W2445" i="2"/>
  <c r="P2446" i="2"/>
  <c r="S2446" i="2"/>
  <c r="W2446" i="2"/>
  <c r="P2447" i="2"/>
  <c r="S2447" i="2"/>
  <c r="W2447" i="2"/>
  <c r="P2448" i="2"/>
  <c r="S2448" i="2"/>
  <c r="W2448" i="2"/>
  <c r="P2449" i="2"/>
  <c r="S2449" i="2"/>
  <c r="W2449" i="2"/>
  <c r="P2450" i="2"/>
  <c r="S2450" i="2"/>
  <c r="W2450" i="2"/>
  <c r="P2451" i="2"/>
  <c r="S2451" i="2"/>
  <c r="W2451" i="2"/>
  <c r="P2452" i="2"/>
  <c r="S2452" i="2"/>
  <c r="W2452" i="2"/>
  <c r="P2453" i="2"/>
  <c r="S2453" i="2"/>
  <c r="W2453" i="2"/>
  <c r="P2454" i="2"/>
  <c r="S2454" i="2"/>
  <c r="W2454" i="2"/>
  <c r="P2455" i="2"/>
  <c r="S2455" i="2"/>
  <c r="W2455" i="2"/>
  <c r="P2456" i="2"/>
  <c r="S2456" i="2"/>
  <c r="W2456" i="2"/>
  <c r="P2457" i="2"/>
  <c r="S2457" i="2"/>
  <c r="W2457" i="2"/>
  <c r="P2458" i="2"/>
  <c r="S2458" i="2"/>
  <c r="W2458" i="2"/>
  <c r="P2459" i="2"/>
  <c r="S2459" i="2"/>
  <c r="W2459" i="2"/>
  <c r="P2460" i="2"/>
  <c r="S2460" i="2"/>
  <c r="W2460" i="2"/>
  <c r="P2461" i="2"/>
  <c r="S2461" i="2"/>
  <c r="W2461" i="2"/>
  <c r="P2462" i="2"/>
  <c r="S2462" i="2"/>
  <c r="W2462" i="2"/>
  <c r="O2463" i="2"/>
  <c r="P2463" i="2"/>
  <c r="R2463" i="2"/>
  <c r="S2463" i="2"/>
  <c r="W2463" i="2"/>
  <c r="P2464" i="2"/>
  <c r="S2464" i="2"/>
  <c r="W2464" i="2"/>
  <c r="P2465" i="2"/>
  <c r="S2465" i="2"/>
  <c r="W2465" i="2"/>
  <c r="P2466" i="2"/>
  <c r="S2466" i="2"/>
  <c r="W2466" i="2"/>
  <c r="P2467" i="2"/>
  <c r="S2467" i="2"/>
  <c r="W2467" i="2"/>
  <c r="P2468" i="2"/>
  <c r="S2468" i="2"/>
  <c r="W2468" i="2"/>
  <c r="O2469" i="2"/>
  <c r="P2469" i="2"/>
  <c r="R2469" i="2"/>
  <c r="S2469" i="2"/>
  <c r="W2469" i="2"/>
  <c r="O2470" i="2"/>
  <c r="P2470" i="2"/>
  <c r="R2470" i="2"/>
  <c r="S2470" i="2"/>
  <c r="W2470" i="2"/>
  <c r="P2471" i="2"/>
  <c r="S2471" i="2"/>
  <c r="W2471" i="2"/>
  <c r="P2472" i="2"/>
  <c r="S2472" i="2"/>
  <c r="W2472" i="2"/>
  <c r="P2473" i="2"/>
  <c r="S2473" i="2"/>
  <c r="W2473" i="2"/>
  <c r="P2474" i="2"/>
  <c r="S2474" i="2"/>
  <c r="W2474" i="2"/>
  <c r="P2475" i="2"/>
  <c r="S2475" i="2"/>
  <c r="W2475" i="2"/>
  <c r="P2476" i="2"/>
  <c r="S2476" i="2"/>
  <c r="W2476" i="2"/>
  <c r="P2477" i="2"/>
  <c r="S2477" i="2"/>
  <c r="W2477" i="2"/>
  <c r="P2478" i="2"/>
  <c r="S2478" i="2"/>
  <c r="W2478" i="2"/>
  <c r="P2479" i="2"/>
  <c r="S2479" i="2"/>
  <c r="W2479" i="2"/>
  <c r="P2480" i="2"/>
  <c r="S2480" i="2"/>
  <c r="W2480" i="2"/>
  <c r="P2481" i="2"/>
  <c r="S2481" i="2"/>
  <c r="W2481" i="2"/>
  <c r="O2482" i="2"/>
  <c r="P2482" i="2"/>
  <c r="R2482" i="2"/>
  <c r="S2482" i="2"/>
  <c r="W2482" i="2"/>
  <c r="P2483" i="2"/>
  <c r="S2483" i="2"/>
  <c r="W2483" i="2"/>
  <c r="P2484" i="2"/>
  <c r="S2484" i="2"/>
  <c r="W2484" i="2"/>
  <c r="P2485" i="2"/>
  <c r="S2485" i="2"/>
  <c r="W2485" i="2"/>
  <c r="P2486" i="2"/>
  <c r="S2486" i="2"/>
  <c r="W2486" i="2"/>
  <c r="P2487" i="2"/>
  <c r="S2487" i="2"/>
  <c r="W2487" i="2"/>
  <c r="P2488" i="2"/>
  <c r="S2488" i="2"/>
  <c r="W2488" i="2"/>
  <c r="P2489" i="2"/>
  <c r="S2489" i="2"/>
  <c r="W2489" i="2"/>
  <c r="P2490" i="2"/>
  <c r="S2490" i="2"/>
  <c r="W2490" i="2"/>
  <c r="P2491" i="2"/>
  <c r="S2491" i="2"/>
  <c r="W2491" i="2"/>
  <c r="P2492" i="2"/>
  <c r="S2492" i="2"/>
  <c r="W2492" i="2"/>
  <c r="P2493" i="2"/>
  <c r="S2493" i="2"/>
  <c r="W2493" i="2"/>
  <c r="P2494" i="2"/>
  <c r="S2494" i="2"/>
  <c r="W2494" i="2"/>
  <c r="P2495" i="2"/>
  <c r="S2495" i="2"/>
  <c r="W2495" i="2"/>
  <c r="P2496" i="2"/>
  <c r="S2496" i="2"/>
  <c r="W2496" i="2"/>
  <c r="P2497" i="2"/>
  <c r="S2497" i="2"/>
  <c r="W2497" i="2"/>
  <c r="P2498" i="2"/>
  <c r="S2498" i="2"/>
  <c r="W2498" i="2"/>
  <c r="P2499" i="2"/>
  <c r="S2499" i="2"/>
  <c r="W2499" i="2"/>
  <c r="O2500" i="2"/>
  <c r="P2500" i="2"/>
  <c r="R2500" i="2"/>
  <c r="S2500" i="2"/>
  <c r="W2500" i="2"/>
  <c r="O2501" i="2"/>
  <c r="P2501" i="2"/>
  <c r="R2501" i="2"/>
  <c r="S2501" i="2"/>
  <c r="W2501" i="2"/>
  <c r="P2502" i="2"/>
  <c r="S2502" i="2"/>
  <c r="W2502" i="2"/>
  <c r="R2503" i="2"/>
  <c r="O2503" i="2" s="1"/>
  <c r="W2503" i="2"/>
  <c r="P2504" i="2"/>
  <c r="S2504" i="2"/>
  <c r="W2504" i="2"/>
  <c r="P2505" i="2"/>
  <c r="S2505" i="2"/>
  <c r="W2505" i="2"/>
  <c r="P2506" i="2"/>
  <c r="S2506" i="2"/>
  <c r="W2506" i="2"/>
  <c r="P2507" i="2"/>
  <c r="S2507" i="2"/>
  <c r="W2507" i="2"/>
  <c r="O2508" i="2"/>
  <c r="P2508" i="2"/>
  <c r="R2508" i="2"/>
  <c r="S2508" i="2"/>
  <c r="W2508" i="2"/>
  <c r="P2509" i="2"/>
  <c r="S2509" i="2"/>
  <c r="W2509" i="2"/>
  <c r="P2510" i="2"/>
  <c r="S2510" i="2"/>
  <c r="W2510" i="2"/>
  <c r="P2511" i="2"/>
  <c r="S2511" i="2"/>
  <c r="W2511" i="2"/>
  <c r="P2512" i="2"/>
  <c r="S2512" i="2"/>
  <c r="W2512" i="2"/>
  <c r="W2513" i="2"/>
  <c r="W2514" i="2"/>
  <c r="W2515" i="2"/>
  <c r="W2516" i="2"/>
  <c r="W2517" i="2"/>
  <c r="W2518" i="2"/>
  <c r="W2519" i="2"/>
  <c r="W2520" i="2"/>
  <c r="W2521" i="2"/>
  <c r="W2522" i="2"/>
  <c r="W2523" i="2"/>
  <c r="W2524" i="2"/>
  <c r="W2525" i="2"/>
  <c r="W2526" i="2"/>
  <c r="W2527" i="2"/>
  <c r="W2528" i="2"/>
  <c r="W2529" i="2"/>
  <c r="W2530" i="2"/>
  <c r="W2531" i="2"/>
  <c r="W2532" i="2"/>
  <c r="P2533" i="2"/>
  <c r="S2533" i="2"/>
  <c r="W2533" i="2"/>
  <c r="P2534" i="2"/>
  <c r="S2534" i="2"/>
  <c r="W2534" i="2"/>
  <c r="O2535" i="2"/>
  <c r="P2535" i="2"/>
  <c r="R2535" i="2"/>
  <c r="S2535" i="2"/>
  <c r="W2535" i="2"/>
  <c r="P2536" i="2"/>
  <c r="S2536" i="2"/>
  <c r="W2536" i="2"/>
  <c r="P2537" i="2"/>
  <c r="S2537" i="2"/>
  <c r="W2537" i="2"/>
  <c r="W2538" i="2"/>
  <c r="W2539" i="2"/>
  <c r="W2540" i="2"/>
  <c r="W2541" i="2"/>
  <c r="W2542" i="2"/>
  <c r="O2543" i="2"/>
  <c r="P2543" i="2"/>
  <c r="R2543" i="2"/>
  <c r="S2543" i="2"/>
  <c r="W2543" i="2"/>
  <c r="O2544" i="2"/>
  <c r="P2544" i="2"/>
  <c r="R2544" i="2"/>
  <c r="S2544" i="2"/>
  <c r="W2544" i="2"/>
  <c r="O2545" i="2"/>
  <c r="P2545" i="2"/>
  <c r="R2545" i="2"/>
  <c r="S2545" i="2"/>
  <c r="W2545" i="2"/>
  <c r="O2546" i="2"/>
  <c r="P2546" i="2"/>
  <c r="R2546" i="2"/>
  <c r="S2546" i="2"/>
  <c r="W2546" i="2"/>
  <c r="O2547" i="2"/>
  <c r="P2547" i="2"/>
  <c r="R2547" i="2"/>
  <c r="S2547" i="2"/>
  <c r="W2547" i="2"/>
  <c r="P2548" i="2"/>
  <c r="S2548" i="2"/>
  <c r="W2548" i="2"/>
  <c r="O2549" i="2"/>
  <c r="P2549" i="2"/>
  <c r="R2549" i="2"/>
  <c r="S2549" i="2"/>
  <c r="W2549" i="2"/>
  <c r="P2550" i="2"/>
  <c r="S2550" i="2"/>
  <c r="W2550" i="2"/>
  <c r="P2551" i="2"/>
  <c r="S2551" i="2"/>
  <c r="W2551" i="2"/>
  <c r="W2552" i="2"/>
  <c r="W2553" i="2"/>
  <c r="W2554" i="2"/>
  <c r="P2555" i="2"/>
  <c r="S2555" i="2"/>
  <c r="W2555" i="2"/>
  <c r="P2556" i="2"/>
  <c r="S2556" i="2"/>
  <c r="W2556" i="2"/>
  <c r="O2557" i="2"/>
  <c r="P2557" i="2"/>
  <c r="R2557" i="2"/>
  <c r="S2557" i="2"/>
  <c r="W2557" i="2"/>
  <c r="P2558" i="2"/>
  <c r="S2558" i="2"/>
  <c r="W2558" i="2"/>
  <c r="P2559" i="2"/>
  <c r="S2559" i="2"/>
  <c r="W2559" i="2"/>
  <c r="O2560" i="2"/>
  <c r="P2560" i="2"/>
  <c r="R2560" i="2"/>
  <c r="S2560" i="2"/>
  <c r="W2560" i="2"/>
  <c r="P2561" i="2"/>
  <c r="S2561" i="2"/>
  <c r="W2561" i="2"/>
  <c r="P2562" i="2"/>
  <c r="S2562" i="2"/>
  <c r="W2562" i="2"/>
  <c r="P2563" i="2"/>
  <c r="S2563" i="2"/>
  <c r="W2563" i="2"/>
  <c r="P2564" i="2"/>
  <c r="S2564" i="2"/>
  <c r="W2564" i="2"/>
  <c r="P2565" i="2"/>
  <c r="S2565" i="2"/>
  <c r="W2565" i="2"/>
  <c r="O2566" i="2"/>
  <c r="P2566" i="2"/>
  <c r="R2566" i="2"/>
  <c r="S2566" i="2"/>
  <c r="W2566" i="2"/>
  <c r="P2567" i="2"/>
  <c r="S2567" i="2"/>
  <c r="W2567" i="2"/>
  <c r="O2568" i="2"/>
  <c r="P2568" i="2"/>
  <c r="R2568" i="2"/>
  <c r="S2568" i="2"/>
  <c r="W2568" i="2"/>
  <c r="O2569" i="2"/>
  <c r="P2569" i="2"/>
  <c r="R2569" i="2"/>
  <c r="S2569" i="2"/>
  <c r="W2569" i="2"/>
  <c r="O2570" i="2"/>
  <c r="P2570" i="2"/>
  <c r="R2570" i="2"/>
  <c r="S2570" i="2"/>
  <c r="W2570" i="2"/>
  <c r="O2571" i="2"/>
  <c r="P2571" i="2"/>
  <c r="R2571" i="2"/>
  <c r="S2571" i="2"/>
  <c r="W2571" i="2"/>
  <c r="O2572" i="2"/>
  <c r="P2572" i="2"/>
  <c r="R2572" i="2"/>
  <c r="S2572" i="2"/>
  <c r="W2572" i="2"/>
  <c r="O2573" i="2"/>
  <c r="P2573" i="2"/>
  <c r="R2573" i="2"/>
  <c r="S2573" i="2"/>
  <c r="W2573" i="2"/>
  <c r="O2574" i="2"/>
  <c r="P2574" i="2"/>
  <c r="R2574" i="2"/>
  <c r="S2574" i="2"/>
  <c r="W2574" i="2"/>
  <c r="O2575" i="2"/>
  <c r="P2575" i="2"/>
  <c r="R2575" i="2"/>
  <c r="S2575" i="2"/>
  <c r="W2575" i="2"/>
  <c r="O2576" i="2"/>
  <c r="P2576" i="2"/>
  <c r="R2576" i="2"/>
  <c r="S2576" i="2"/>
  <c r="W2576" i="2"/>
  <c r="W2577" i="2"/>
  <c r="W2578" i="2"/>
  <c r="O2579" i="2"/>
  <c r="P2579" i="2"/>
  <c r="R2579" i="2"/>
  <c r="S2579" i="2"/>
  <c r="W2579" i="2"/>
  <c r="O2580" i="2"/>
  <c r="P2580" i="2"/>
  <c r="R2580" i="2"/>
  <c r="S2580" i="2"/>
  <c r="W2580" i="2"/>
  <c r="P2581" i="2"/>
  <c r="S2581" i="2"/>
  <c r="W2581" i="2"/>
  <c r="O2582" i="2"/>
  <c r="P2582" i="2"/>
  <c r="R2582" i="2"/>
  <c r="S2582" i="2"/>
  <c r="W2582" i="2"/>
  <c r="O2583" i="2"/>
  <c r="P2583" i="2"/>
  <c r="R2583" i="2"/>
  <c r="S2583" i="2"/>
  <c r="W2583" i="2"/>
  <c r="O2584" i="2"/>
  <c r="P2584" i="2"/>
  <c r="R2584" i="2"/>
  <c r="S2584" i="2"/>
  <c r="W2584" i="2"/>
  <c r="O2585" i="2"/>
  <c r="P2585" i="2"/>
  <c r="R2585" i="2"/>
  <c r="S2585" i="2"/>
  <c r="W2585" i="2"/>
  <c r="O2586" i="2"/>
  <c r="P2586" i="2"/>
  <c r="R2586" i="2"/>
  <c r="S2586" i="2"/>
  <c r="W2586" i="2"/>
  <c r="P2587" i="2"/>
  <c r="S2587" i="2"/>
  <c r="W2587" i="2"/>
  <c r="P2588" i="2"/>
  <c r="S2588" i="2"/>
  <c r="W2588" i="2"/>
  <c r="P2589" i="2"/>
  <c r="S2589" i="2"/>
  <c r="W2589" i="2"/>
  <c r="P2590" i="2"/>
  <c r="S2590" i="2"/>
  <c r="W2590" i="2"/>
  <c r="P2591" i="2"/>
  <c r="S2591" i="2"/>
  <c r="W2591" i="2"/>
  <c r="O2592" i="2"/>
  <c r="P2592" i="2"/>
  <c r="R2592" i="2"/>
  <c r="S2592" i="2"/>
  <c r="W2592" i="2"/>
  <c r="P2593" i="2" l="1"/>
  <c r="S2593" i="2"/>
  <c r="W2593" i="2"/>
  <c r="W2594" i="2"/>
  <c r="W2595" i="2"/>
  <c r="W2596" i="2"/>
  <c r="W2597" i="2"/>
  <c r="W2598" i="2"/>
  <c r="O2599" i="2"/>
  <c r="P2599" i="2"/>
  <c r="R2599" i="2"/>
  <c r="S2599" i="2"/>
  <c r="W2599" i="2"/>
  <c r="P2600" i="2"/>
  <c r="S2600" i="2"/>
  <c r="W2600" i="2"/>
  <c r="W2601" i="2"/>
  <c r="O2602" i="2"/>
  <c r="P2602" i="2"/>
  <c r="R2602" i="2"/>
  <c r="S2602" i="2"/>
  <c r="W2602" i="2"/>
  <c r="W2603" i="2"/>
  <c r="W2604" i="2"/>
  <c r="W2605" i="2"/>
  <c r="P2606" i="2"/>
  <c r="S2606" i="2"/>
  <c r="W2606" i="2"/>
  <c r="P2607" i="2"/>
  <c r="S2607" i="2"/>
  <c r="W2607" i="2"/>
  <c r="P2608" i="2"/>
  <c r="S2608" i="2"/>
  <c r="W2608" i="2"/>
  <c r="P2609" i="2"/>
  <c r="S2609" i="2"/>
  <c r="W2609" i="2"/>
  <c r="P2610" i="2"/>
  <c r="S2610" i="2"/>
  <c r="W2610" i="2"/>
  <c r="O2611" i="2"/>
  <c r="P2611" i="2"/>
  <c r="R2611" i="2"/>
  <c r="S2611" i="2"/>
  <c r="W2611" i="2"/>
  <c r="O2612" i="2"/>
  <c r="P2612" i="2"/>
  <c r="R2612" i="2"/>
  <c r="S2612" i="2"/>
  <c r="W2612" i="2"/>
  <c r="W2613" i="2"/>
  <c r="W2614" i="2"/>
  <c r="P2615" i="2"/>
  <c r="S2615" i="2"/>
  <c r="W2615" i="2"/>
  <c r="P2616" i="2"/>
  <c r="S2616" i="2"/>
  <c r="W2616" i="2"/>
  <c r="P2617" i="2"/>
  <c r="S2617" i="2"/>
  <c r="W2617" i="2"/>
  <c r="W2618" i="2"/>
  <c r="W2619" i="2"/>
  <c r="W2620" i="2"/>
  <c r="W2621" i="2"/>
  <c r="W2622" i="2"/>
  <c r="W2623" i="2"/>
  <c r="P2624" i="2"/>
  <c r="S2624" i="2"/>
  <c r="W2624" i="2"/>
  <c r="O2625" i="2"/>
  <c r="P2625" i="2"/>
  <c r="R2625" i="2"/>
  <c r="S2625" i="2"/>
  <c r="W2625" i="2"/>
  <c r="O2626" i="2"/>
  <c r="P2626" i="2"/>
  <c r="R2626" i="2"/>
  <c r="S2626" i="2"/>
  <c r="W2626" i="2"/>
  <c r="P2627" i="2"/>
  <c r="S2627" i="2"/>
  <c r="W2627" i="2"/>
  <c r="P2628" i="2"/>
  <c r="S2628" i="2"/>
  <c r="W2628" i="2"/>
  <c r="P2629" i="2"/>
  <c r="S2629" i="2"/>
  <c r="W2629" i="2"/>
  <c r="P2630" i="2"/>
  <c r="S2630" i="2"/>
  <c r="W2630" i="2"/>
  <c r="P2631" i="2"/>
  <c r="S2631" i="2"/>
  <c r="W2631" i="2"/>
  <c r="P2632" i="2"/>
  <c r="S2632" i="2"/>
  <c r="W2632" i="2"/>
  <c r="P2633" i="2"/>
  <c r="S2633" i="2"/>
  <c r="W2633" i="2"/>
  <c r="P2634" i="2"/>
  <c r="S2634" i="2"/>
  <c r="W2634" i="2"/>
  <c r="P2635" i="2"/>
  <c r="S2635" i="2"/>
  <c r="W2635" i="2"/>
  <c r="P2636" i="2"/>
  <c r="S2636" i="2"/>
  <c r="W2636" i="2"/>
  <c r="P2637" i="2"/>
  <c r="S2637" i="2"/>
  <c r="W2637" i="2"/>
  <c r="P2638" i="2"/>
  <c r="S2638" i="2"/>
  <c r="W2638" i="2"/>
  <c r="P2639" i="2"/>
  <c r="S2639" i="2"/>
  <c r="W2639" i="2"/>
  <c r="P2640" i="2"/>
  <c r="S2640" i="2"/>
  <c r="W2640" i="2"/>
  <c r="P2641" i="2"/>
  <c r="S2641" i="2"/>
  <c r="W2641" i="2"/>
  <c r="P2642" i="2"/>
  <c r="S2642" i="2"/>
  <c r="W2642" i="2"/>
  <c r="P2643" i="2"/>
  <c r="S2643" i="2"/>
  <c r="W2643" i="2"/>
  <c r="P2644" i="2"/>
  <c r="S2644" i="2"/>
  <c r="W2644" i="2"/>
  <c r="P2645" i="2"/>
  <c r="S2645" i="2"/>
  <c r="W2645" i="2"/>
  <c r="P2646" i="2"/>
  <c r="S2646" i="2"/>
  <c r="W2646" i="2"/>
  <c r="P2647" i="2"/>
  <c r="S2647" i="2"/>
  <c r="W2647" i="2"/>
  <c r="P2648" i="2"/>
  <c r="S2648" i="2"/>
  <c r="W2648" i="2"/>
  <c r="P2649" i="2"/>
  <c r="S2649" i="2"/>
  <c r="W2649" i="2"/>
  <c r="P2650" i="2"/>
  <c r="S2650" i="2"/>
  <c r="W2650" i="2"/>
  <c r="P2651" i="2"/>
  <c r="S2651" i="2"/>
  <c r="W2651" i="2"/>
  <c r="P2652" i="2"/>
  <c r="S2652" i="2"/>
  <c r="W2652" i="2"/>
  <c r="P2653" i="2"/>
  <c r="S2653" i="2"/>
  <c r="W2653" i="2"/>
  <c r="P2654" i="2"/>
  <c r="S2654" i="2"/>
  <c r="W2654" i="2"/>
  <c r="P2655" i="2"/>
  <c r="S2655" i="2"/>
  <c r="W2655" i="2"/>
  <c r="P2656" i="2"/>
  <c r="S2656" i="2"/>
  <c r="W2656" i="2"/>
  <c r="P2657" i="2"/>
  <c r="S2657" i="2"/>
  <c r="W2657" i="2"/>
  <c r="P2658" i="2"/>
  <c r="S2658" i="2"/>
  <c r="W2658" i="2"/>
  <c r="P2659" i="2"/>
  <c r="S2659" i="2"/>
  <c r="W2659" i="2"/>
  <c r="P2660" i="2"/>
  <c r="S2660" i="2"/>
  <c r="W2660" i="2"/>
  <c r="P2661" i="2"/>
  <c r="S2661" i="2"/>
  <c r="W2661" i="2"/>
  <c r="P2662" i="2"/>
  <c r="S2662" i="2"/>
  <c r="W2662" i="2"/>
  <c r="P2663" i="2"/>
  <c r="S2663" i="2"/>
  <c r="W2663" i="2"/>
  <c r="P2664" i="2"/>
  <c r="S2664" i="2"/>
  <c r="W2664" i="2"/>
  <c r="P2665" i="2"/>
  <c r="S2665" i="2"/>
  <c r="W2665" i="2"/>
  <c r="P2666" i="2"/>
  <c r="S2666" i="2"/>
  <c r="W2666" i="2"/>
  <c r="P2667" i="2"/>
  <c r="S2667" i="2"/>
  <c r="W2667" i="2"/>
  <c r="P2668" i="2"/>
  <c r="S2668" i="2"/>
  <c r="W2668" i="2"/>
  <c r="O2669" i="2"/>
  <c r="P2669" i="2"/>
  <c r="R2669" i="2"/>
  <c r="S2669" i="2"/>
  <c r="W2669" i="2"/>
  <c r="P2670" i="2"/>
  <c r="S2670" i="2"/>
  <c r="W2670" i="2"/>
  <c r="P2671" i="2"/>
  <c r="S2671" i="2"/>
  <c r="W2671" i="2"/>
  <c r="P2672" i="2"/>
  <c r="S2672" i="2"/>
  <c r="W2672" i="2"/>
  <c r="P2673" i="2"/>
  <c r="S2673" i="2"/>
  <c r="W2673" i="2"/>
  <c r="P2674" i="2"/>
  <c r="S2674" i="2"/>
  <c r="W2674" i="2"/>
  <c r="P2675" i="2"/>
  <c r="S2675" i="2"/>
  <c r="W2675" i="2"/>
  <c r="P2676" i="2"/>
  <c r="S2676" i="2"/>
  <c r="W2676" i="2"/>
  <c r="P2677" i="2"/>
  <c r="S2677" i="2"/>
  <c r="W2677" i="2"/>
  <c r="P2678" i="2"/>
  <c r="S2678" i="2"/>
  <c r="W2678" i="2"/>
  <c r="P2679" i="2"/>
  <c r="S2679" i="2"/>
  <c r="W2679" i="2"/>
  <c r="P2680" i="2"/>
  <c r="S2680" i="2"/>
  <c r="W2680" i="2"/>
  <c r="P2681" i="2"/>
  <c r="S2681" i="2"/>
  <c r="W2681" i="2"/>
  <c r="P2682" i="2"/>
  <c r="S2682" i="2"/>
  <c r="W2682" i="2"/>
  <c r="P2683" i="2"/>
  <c r="S2683" i="2"/>
  <c r="W2683" i="2"/>
  <c r="P2684" i="2"/>
  <c r="S2684" i="2"/>
  <c r="W2684" i="2"/>
  <c r="P2685" i="2"/>
  <c r="S2685" i="2"/>
  <c r="W2685" i="2"/>
  <c r="P2686" i="2"/>
  <c r="S2686" i="2"/>
  <c r="W2686" i="2"/>
  <c r="P2687" i="2"/>
  <c r="S2687" i="2"/>
  <c r="W2687" i="2"/>
  <c r="P2688" i="2"/>
  <c r="S2688" i="2"/>
  <c r="W2688" i="2"/>
  <c r="O2689" i="2"/>
  <c r="P2689" i="2"/>
  <c r="R2689" i="2"/>
  <c r="S2689" i="2"/>
  <c r="W2689" i="2"/>
  <c r="O2690" i="2"/>
  <c r="P2690" i="2"/>
  <c r="R2690" i="2"/>
  <c r="S2690" i="2"/>
  <c r="W2690" i="2"/>
  <c r="O2691" i="2"/>
  <c r="P2691" i="2"/>
  <c r="R2691" i="2"/>
  <c r="S2691" i="2"/>
  <c r="W2691" i="2"/>
  <c r="O2692" i="2"/>
  <c r="P2692" i="2"/>
  <c r="R2692" i="2"/>
  <c r="S2692" i="2"/>
  <c r="W2692" i="2"/>
  <c r="O2693" i="2"/>
  <c r="P2693" i="2"/>
  <c r="R2693" i="2"/>
  <c r="S2693" i="2"/>
  <c r="W2693" i="2"/>
  <c r="O2694" i="2"/>
  <c r="P2694" i="2"/>
  <c r="R2694" i="2"/>
  <c r="S2694" i="2"/>
  <c r="W2694" i="2"/>
  <c r="P2695" i="2"/>
  <c r="S2695" i="2"/>
  <c r="W2695" i="2"/>
  <c r="O2696" i="2"/>
  <c r="P2696" i="2"/>
  <c r="R2696" i="2"/>
  <c r="S2696" i="2"/>
  <c r="W2696" i="2"/>
  <c r="P2697" i="2"/>
  <c r="S2697" i="2"/>
  <c r="W2697" i="2"/>
  <c r="P2698" i="2"/>
  <c r="S2698" i="2"/>
  <c r="W2698" i="2"/>
  <c r="P2699" i="2"/>
  <c r="S2699" i="2"/>
  <c r="W2699" i="2"/>
  <c r="P2700" i="2"/>
  <c r="S2700" i="2"/>
  <c r="W2700" i="2"/>
  <c r="P2701" i="2"/>
  <c r="S2701" i="2"/>
  <c r="W2701" i="2"/>
  <c r="P2702" i="2"/>
  <c r="S2702" i="2"/>
  <c r="W2702" i="2"/>
  <c r="P2703" i="2"/>
  <c r="S2703" i="2"/>
  <c r="W2703" i="2"/>
  <c r="P2704" i="2"/>
  <c r="S2704" i="2"/>
  <c r="W2704" i="2"/>
  <c r="P2705" i="2"/>
  <c r="S2705" i="2"/>
  <c r="W2705" i="2"/>
  <c r="O2706" i="2"/>
  <c r="P2706" i="2"/>
  <c r="R2706" i="2"/>
  <c r="S2706" i="2"/>
  <c r="W2706" i="2"/>
  <c r="P2707" i="2"/>
  <c r="S2707" i="2"/>
  <c r="W2707" i="2"/>
  <c r="P2708" i="2"/>
  <c r="S2708" i="2"/>
  <c r="W2708" i="2"/>
  <c r="P2709" i="2"/>
  <c r="S2709" i="2"/>
  <c r="W2709" i="2"/>
  <c r="P2710" i="2"/>
  <c r="S2710" i="2"/>
  <c r="W2710" i="2"/>
  <c r="P2711" i="2"/>
  <c r="S2711" i="2"/>
  <c r="W2711" i="2"/>
  <c r="P2712" i="2"/>
  <c r="S2712" i="2"/>
  <c r="W2712" i="2"/>
  <c r="P2713" i="2"/>
  <c r="S2713" i="2"/>
  <c r="W2713" i="2"/>
  <c r="P2714" i="2"/>
  <c r="S2714" i="2"/>
  <c r="W2714" i="2"/>
  <c r="O2715" i="2"/>
  <c r="P2715" i="2"/>
  <c r="R2715" i="2"/>
  <c r="S2715" i="2"/>
  <c r="W2715" i="2"/>
  <c r="P2716" i="2"/>
  <c r="S2716" i="2"/>
  <c r="W2716" i="2"/>
  <c r="P2717" i="2"/>
  <c r="S2717" i="2"/>
  <c r="W2717" i="2"/>
  <c r="P2718" i="2"/>
  <c r="S2718" i="2"/>
  <c r="W2718" i="2"/>
  <c r="P2719" i="2"/>
  <c r="S2719" i="2"/>
  <c r="W2719" i="2"/>
  <c r="P2720" i="2"/>
  <c r="S2720" i="2"/>
  <c r="W2720" i="2"/>
  <c r="P2721" i="2"/>
  <c r="S2721" i="2"/>
  <c r="W2721" i="2"/>
  <c r="P2722" i="2"/>
  <c r="S2722" i="2"/>
  <c r="W2722" i="2"/>
  <c r="P2723" i="2"/>
  <c r="S2723" i="2"/>
  <c r="W2723" i="2"/>
  <c r="P2724" i="2"/>
  <c r="S2724" i="2"/>
  <c r="W2724" i="2"/>
  <c r="P2725" i="2"/>
  <c r="S2725" i="2"/>
  <c r="W2725" i="2"/>
  <c r="P2726" i="2"/>
  <c r="S2726" i="2"/>
  <c r="W2726" i="2"/>
  <c r="P2727" i="2"/>
  <c r="S2727" i="2"/>
  <c r="W2727" i="2"/>
  <c r="P2728" i="2"/>
  <c r="S2728" i="2"/>
  <c r="W2728" i="2"/>
  <c r="P2729" i="2"/>
  <c r="S2729" i="2"/>
  <c r="W2729" i="2"/>
  <c r="P2730" i="2"/>
  <c r="S2730" i="2"/>
  <c r="W2730" i="2"/>
  <c r="P2731" i="2"/>
  <c r="S2731" i="2"/>
  <c r="W2731" i="2"/>
  <c r="O2732" i="2"/>
  <c r="P2732" i="2"/>
  <c r="R2732" i="2"/>
  <c r="S2732" i="2"/>
  <c r="W2732" i="2"/>
  <c r="P2733" i="2"/>
  <c r="S2733" i="2"/>
  <c r="W2733" i="2"/>
  <c r="P2734" i="2"/>
  <c r="S2734" i="2"/>
  <c r="W2734" i="2"/>
  <c r="P2735" i="2"/>
  <c r="S2735" i="2"/>
  <c r="W2735" i="2"/>
  <c r="P2736" i="2"/>
  <c r="S2736" i="2"/>
  <c r="W2736" i="2"/>
  <c r="P2737" i="2"/>
  <c r="S2737" i="2"/>
  <c r="W2737" i="2"/>
  <c r="P2738" i="2"/>
  <c r="S2738" i="2"/>
  <c r="W2738" i="2"/>
  <c r="P2739" i="2"/>
  <c r="S2739" i="2"/>
  <c r="W2739" i="2"/>
  <c r="P2740" i="2"/>
  <c r="S2740" i="2"/>
  <c r="W2740" i="2"/>
  <c r="P2741" i="2"/>
  <c r="S2741" i="2"/>
  <c r="W2741" i="2"/>
  <c r="P2742" i="2"/>
  <c r="S2742" i="2"/>
  <c r="W2742" i="2"/>
  <c r="P2743" i="2"/>
  <c r="S2743" i="2"/>
  <c r="W2743" i="2"/>
  <c r="P2744" i="2"/>
  <c r="S2744" i="2"/>
  <c r="W2744" i="2"/>
  <c r="P2745" i="2"/>
  <c r="S2745" i="2"/>
  <c r="W2745" i="2"/>
  <c r="P2746" i="2"/>
  <c r="S2746" i="2"/>
  <c r="W2746" i="2"/>
  <c r="P2747" i="2"/>
  <c r="S2747" i="2"/>
  <c r="W2747" i="2"/>
  <c r="P2748" i="2"/>
  <c r="S2748" i="2"/>
  <c r="W2748" i="2"/>
  <c r="P2749" i="2"/>
  <c r="S2749" i="2"/>
  <c r="W2749" i="2"/>
  <c r="P2750" i="2"/>
  <c r="S2750" i="2"/>
  <c r="W2750" i="2"/>
  <c r="P2751" i="2"/>
  <c r="S2751" i="2"/>
  <c r="W2751" i="2"/>
  <c r="P2752" i="2"/>
  <c r="S2752" i="2"/>
  <c r="W2752" i="2"/>
  <c r="P2753" i="2"/>
  <c r="S2753" i="2"/>
  <c r="W2753" i="2"/>
  <c r="P2754" i="2"/>
  <c r="S2754" i="2"/>
  <c r="W2754" i="2"/>
  <c r="P2755" i="2"/>
  <c r="S2755" i="2"/>
  <c r="W2755" i="2"/>
  <c r="P2756" i="2"/>
  <c r="S2756" i="2"/>
  <c r="W2756" i="2"/>
  <c r="P2757" i="2"/>
  <c r="S2757" i="2"/>
  <c r="W2757" i="2"/>
  <c r="P2758" i="2"/>
  <c r="S2758" i="2"/>
  <c r="W2758" i="2"/>
  <c r="P2759" i="2"/>
  <c r="S2759" i="2"/>
  <c r="W2759" i="2"/>
  <c r="P2760" i="2"/>
  <c r="S2760" i="2"/>
  <c r="W2760" i="2"/>
  <c r="P2761" i="2"/>
  <c r="S2761" i="2"/>
  <c r="W2761" i="2"/>
  <c r="P2762" i="2"/>
  <c r="S2762" i="2"/>
  <c r="W2762" i="2"/>
  <c r="P2763" i="2"/>
  <c r="S2763" i="2"/>
  <c r="W2763" i="2"/>
  <c r="P2764" i="2"/>
  <c r="S2764" i="2"/>
  <c r="W2764" i="2"/>
  <c r="P2765" i="2"/>
  <c r="S2765" i="2"/>
  <c r="W2765" i="2"/>
  <c r="P2766" i="2"/>
  <c r="S2766" i="2"/>
  <c r="W2766" i="2"/>
  <c r="P2767" i="2"/>
  <c r="S2767" i="2"/>
  <c r="W2767" i="2"/>
  <c r="P2768" i="2"/>
  <c r="S2768" i="2"/>
  <c r="W2768" i="2"/>
  <c r="P1870" i="2"/>
  <c r="S1870" i="2"/>
  <c r="W1870" i="2"/>
  <c r="W1871" i="2"/>
  <c r="W1872" i="2"/>
  <c r="W1873" i="2"/>
  <c r="W1874" i="2"/>
  <c r="W1875" i="2"/>
  <c r="P1876" i="2"/>
  <c r="S1876" i="2"/>
  <c r="W1876" i="2"/>
  <c r="P1877" i="2"/>
  <c r="S1877" i="2"/>
  <c r="W1877" i="2"/>
  <c r="P1878" i="2"/>
  <c r="S1878" i="2"/>
  <c r="W1878" i="2"/>
  <c r="P1879" i="2"/>
  <c r="S1879" i="2"/>
  <c r="W1879" i="2"/>
  <c r="P1880" i="2"/>
  <c r="S1880" i="2"/>
  <c r="W1880" i="2"/>
  <c r="P1881" i="2"/>
  <c r="S1881" i="2"/>
  <c r="W1881" i="2"/>
  <c r="P1882" i="2"/>
  <c r="S1882" i="2"/>
  <c r="W1882" i="2"/>
  <c r="P1883" i="2"/>
  <c r="S1883" i="2"/>
  <c r="W1883" i="2"/>
  <c r="P1884" i="2"/>
  <c r="S1884" i="2"/>
  <c r="W1884" i="2"/>
  <c r="P1885" i="2"/>
  <c r="S1885" i="2"/>
  <c r="W1885" i="2"/>
  <c r="P1886" i="2"/>
  <c r="S1886" i="2"/>
  <c r="W1886" i="2"/>
  <c r="P1887" i="2"/>
  <c r="S1887" i="2"/>
  <c r="W1887" i="2"/>
  <c r="P1888" i="2"/>
  <c r="S1888" i="2"/>
  <c r="W1888" i="2"/>
  <c r="W1889" i="2"/>
  <c r="W1890" i="2"/>
  <c r="P1891" i="2"/>
  <c r="S1891" i="2"/>
  <c r="W1891" i="2"/>
  <c r="P1892" i="2"/>
  <c r="S1892" i="2"/>
  <c r="W1892" i="2"/>
  <c r="P1893" i="2"/>
  <c r="S1893" i="2"/>
  <c r="W1893" i="2"/>
  <c r="P1894" i="2"/>
  <c r="S1894" i="2"/>
  <c r="W1894" i="2"/>
  <c r="P1895" i="2"/>
  <c r="S1895" i="2"/>
  <c r="W1895" i="2"/>
  <c r="P1896" i="2"/>
  <c r="S1896" i="2"/>
  <c r="W1896" i="2"/>
  <c r="P1897" i="2"/>
  <c r="S1897" i="2"/>
  <c r="W1897" i="2"/>
  <c r="P1898" i="2"/>
  <c r="S1898" i="2"/>
  <c r="W1898" i="2"/>
  <c r="P1899" i="2"/>
  <c r="S1899" i="2"/>
  <c r="W1899" i="2"/>
  <c r="P1900" i="2"/>
  <c r="S1900" i="2"/>
  <c r="W1900" i="2"/>
  <c r="P1901" i="2"/>
  <c r="S1901" i="2"/>
  <c r="W1901" i="2"/>
  <c r="P1902" i="2"/>
  <c r="S1902" i="2"/>
  <c r="W1902" i="2"/>
  <c r="P1903" i="2"/>
  <c r="S1903" i="2"/>
  <c r="W1903" i="2"/>
  <c r="P1904" i="2"/>
  <c r="S1904" i="2"/>
  <c r="W1904" i="2"/>
  <c r="P1905" i="2"/>
  <c r="S1905" i="2"/>
  <c r="W1905" i="2"/>
  <c r="P1906" i="2"/>
  <c r="S1906" i="2"/>
  <c r="W1906" i="2"/>
  <c r="P1907" i="2"/>
  <c r="S1907" i="2"/>
  <c r="W1907" i="2"/>
  <c r="P1908" i="2"/>
  <c r="S1908" i="2"/>
  <c r="W1908" i="2"/>
  <c r="P1909" i="2"/>
  <c r="S1909" i="2"/>
  <c r="W1909" i="2"/>
  <c r="P1910" i="2"/>
  <c r="S1910" i="2"/>
  <c r="W1910" i="2"/>
  <c r="P1911" i="2"/>
  <c r="S1911" i="2"/>
  <c r="W1911" i="2"/>
  <c r="W1912" i="2"/>
  <c r="W1913" i="2"/>
  <c r="P1914" i="2"/>
  <c r="S1914" i="2"/>
  <c r="W1914" i="2"/>
  <c r="P1915" i="2"/>
  <c r="S1915" i="2"/>
  <c r="W1915" i="2"/>
  <c r="O1916" i="2"/>
  <c r="P1916" i="2"/>
  <c r="R1916" i="2"/>
  <c r="S1916" i="2"/>
  <c r="W1916" i="2"/>
  <c r="P1917" i="2"/>
  <c r="S1917" i="2"/>
  <c r="W1917" i="2"/>
  <c r="P1918" i="2"/>
  <c r="S1918" i="2"/>
  <c r="W1918" i="2"/>
  <c r="P1919" i="2"/>
  <c r="S1919" i="2"/>
  <c r="W1919" i="2"/>
  <c r="P1920" i="2"/>
  <c r="S1920" i="2"/>
  <c r="W1920" i="2"/>
  <c r="P1921" i="2"/>
  <c r="S1921" i="2"/>
  <c r="W1921" i="2"/>
  <c r="P1922" i="2"/>
  <c r="S1922" i="2"/>
  <c r="W1922" i="2"/>
  <c r="P1923" i="2"/>
  <c r="S1923" i="2"/>
  <c r="W1923" i="2"/>
  <c r="P1924" i="2"/>
  <c r="S1924" i="2"/>
  <c r="W1924" i="2"/>
  <c r="P1925" i="2"/>
  <c r="S1925" i="2"/>
  <c r="W1925" i="2"/>
  <c r="P1926" i="2"/>
  <c r="S1926" i="2"/>
  <c r="W1926" i="2"/>
  <c r="P1927" i="2"/>
  <c r="S1927" i="2"/>
  <c r="W1927" i="2"/>
  <c r="W1928" i="2"/>
  <c r="W1929" i="2"/>
  <c r="P1930" i="2"/>
  <c r="S1930" i="2"/>
  <c r="W1930" i="2"/>
  <c r="P1931" i="2"/>
  <c r="S1931" i="2"/>
  <c r="W1931" i="2"/>
  <c r="P1932" i="2"/>
  <c r="S1932" i="2"/>
  <c r="W1932" i="2"/>
  <c r="P1933" i="2"/>
  <c r="S1933" i="2"/>
  <c r="W1933" i="2"/>
  <c r="P1934" i="2"/>
  <c r="S1934" i="2"/>
  <c r="W1934" i="2"/>
  <c r="P1935" i="2"/>
  <c r="S1935" i="2"/>
  <c r="W1935" i="2"/>
  <c r="P1936" i="2"/>
  <c r="S1936" i="2"/>
  <c r="W1936" i="2"/>
  <c r="P1937" i="2"/>
  <c r="S1937" i="2"/>
  <c r="W1937" i="2"/>
  <c r="P1938" i="2"/>
  <c r="S1938" i="2"/>
  <c r="W1938" i="2"/>
  <c r="P1939" i="2"/>
  <c r="S1939" i="2"/>
  <c r="W1939" i="2"/>
  <c r="P1940" i="2"/>
  <c r="S1940" i="2"/>
  <c r="W1940" i="2"/>
  <c r="P1941" i="2"/>
  <c r="S1941" i="2"/>
  <c r="W1941" i="2"/>
  <c r="P1942" i="2"/>
  <c r="S1942" i="2"/>
  <c r="W1942" i="2"/>
  <c r="P1943" i="2"/>
  <c r="S1943" i="2"/>
  <c r="W1943" i="2"/>
  <c r="P1944" i="2"/>
  <c r="S1944" i="2"/>
  <c r="W1944" i="2"/>
  <c r="P1945" i="2"/>
  <c r="S1945" i="2"/>
  <c r="W1945" i="2"/>
  <c r="P1946" i="2"/>
  <c r="S1946" i="2"/>
  <c r="W1946" i="2"/>
  <c r="P1947" i="2"/>
  <c r="S1947" i="2"/>
  <c r="W1947" i="2"/>
  <c r="P1948" i="2"/>
  <c r="S1948" i="2"/>
  <c r="W1948" i="2"/>
  <c r="P1949" i="2"/>
  <c r="S1949" i="2"/>
  <c r="W1949" i="2"/>
  <c r="P1950" i="2"/>
  <c r="S1950" i="2"/>
  <c r="W1950" i="2"/>
  <c r="P1951" i="2"/>
  <c r="S1951" i="2"/>
  <c r="W1951" i="2"/>
  <c r="P1952" i="2"/>
  <c r="S1952" i="2"/>
  <c r="W1952" i="2"/>
  <c r="P1953" i="2"/>
  <c r="S1953" i="2"/>
  <c r="W1953" i="2"/>
  <c r="W1954" i="2"/>
  <c r="W1955" i="2"/>
  <c r="P1956" i="2"/>
  <c r="S1956" i="2"/>
  <c r="W1956" i="2"/>
  <c r="P1957" i="2"/>
  <c r="S1957" i="2"/>
  <c r="W1957" i="2"/>
  <c r="P1958" i="2"/>
  <c r="S1958" i="2"/>
  <c r="W1958" i="2"/>
  <c r="P1959" i="2"/>
  <c r="S1959" i="2"/>
  <c r="W1959" i="2"/>
  <c r="P1960" i="2"/>
  <c r="S1960" i="2"/>
  <c r="W1960" i="2"/>
  <c r="P1961" i="2"/>
  <c r="S1961" i="2"/>
  <c r="W1961" i="2"/>
  <c r="P1962" i="2"/>
  <c r="S1962" i="2"/>
  <c r="W1962" i="2"/>
  <c r="P1963" i="2"/>
  <c r="S1963" i="2"/>
  <c r="W1963" i="2"/>
  <c r="P1964" i="2"/>
  <c r="S1964" i="2"/>
  <c r="W1964" i="2"/>
  <c r="P1965" i="2"/>
  <c r="S1965" i="2"/>
  <c r="W1965" i="2"/>
  <c r="P1966" i="2"/>
  <c r="S1966" i="2"/>
  <c r="W1966" i="2"/>
  <c r="P1967" i="2"/>
  <c r="S1967" i="2"/>
  <c r="W1967" i="2"/>
  <c r="P1968" i="2"/>
  <c r="S1968" i="2"/>
  <c r="W1968" i="2"/>
  <c r="P1969" i="2"/>
  <c r="S1969" i="2"/>
  <c r="W1969" i="2"/>
  <c r="P1970" i="2"/>
  <c r="S1970" i="2"/>
  <c r="W1970" i="2"/>
  <c r="P1971" i="2"/>
  <c r="S1971" i="2"/>
  <c r="W1971" i="2"/>
  <c r="W1972" i="2"/>
  <c r="W1973" i="2"/>
  <c r="P1974" i="2"/>
  <c r="S1974" i="2"/>
  <c r="W1974" i="2"/>
  <c r="P1975" i="2"/>
  <c r="S1975" i="2"/>
  <c r="W1975" i="2"/>
  <c r="P1976" i="2"/>
  <c r="S1976" i="2"/>
  <c r="W1976" i="2"/>
  <c r="P1977" i="2"/>
  <c r="S1977" i="2"/>
  <c r="W1977" i="2"/>
  <c r="P1978" i="2"/>
  <c r="S1978" i="2"/>
  <c r="W1978" i="2"/>
  <c r="P1979" i="2"/>
  <c r="S1979" i="2"/>
  <c r="W1979" i="2"/>
  <c r="P1980" i="2"/>
  <c r="S1980" i="2"/>
  <c r="W1980" i="2"/>
  <c r="P1981" i="2"/>
  <c r="S1981" i="2"/>
  <c r="W1981" i="2"/>
  <c r="P1982" i="2"/>
  <c r="S1982" i="2"/>
  <c r="W1982" i="2"/>
  <c r="P1983" i="2"/>
  <c r="S1983" i="2"/>
  <c r="W1983" i="2"/>
  <c r="P1984" i="2"/>
  <c r="S1984" i="2"/>
  <c r="W1984" i="2"/>
  <c r="P1985" i="2"/>
  <c r="S1985" i="2"/>
  <c r="W1985" i="2"/>
  <c r="P1986" i="2"/>
  <c r="S1986" i="2"/>
  <c r="W1986" i="2"/>
  <c r="P1987" i="2"/>
  <c r="S1987" i="2"/>
  <c r="W1987" i="2"/>
  <c r="P1988" i="2"/>
  <c r="S1988" i="2"/>
  <c r="W1988" i="2"/>
  <c r="P1989" i="2"/>
  <c r="S1989" i="2"/>
  <c r="W1989" i="2"/>
  <c r="P1990" i="2"/>
  <c r="S1990" i="2"/>
  <c r="W1990" i="2"/>
  <c r="P1991" i="2"/>
  <c r="S1991" i="2"/>
  <c r="W1991" i="2"/>
  <c r="P1992" i="2"/>
  <c r="S1992" i="2"/>
  <c r="W1992" i="2"/>
  <c r="P1993" i="2"/>
  <c r="S1993" i="2"/>
  <c r="W1993" i="2"/>
  <c r="P1994" i="2"/>
  <c r="S1994" i="2"/>
  <c r="W1994" i="2"/>
  <c r="P1995" i="2"/>
  <c r="S1995" i="2"/>
  <c r="W1995" i="2"/>
  <c r="P1996" i="2"/>
  <c r="S1996" i="2"/>
  <c r="W1996" i="2"/>
  <c r="P1997" i="2"/>
  <c r="S1997" i="2"/>
  <c r="W1997" i="2"/>
  <c r="P1998" i="2"/>
  <c r="S1998" i="2"/>
  <c r="W1998" i="2"/>
  <c r="W1999" i="2"/>
  <c r="W2000" i="2"/>
  <c r="P2001" i="2"/>
  <c r="S2001" i="2"/>
  <c r="W2001" i="2"/>
  <c r="O2002" i="2"/>
  <c r="P2002" i="2"/>
  <c r="R2002" i="2"/>
  <c r="S2002" i="2"/>
  <c r="W2002" i="2"/>
  <c r="P2003" i="2"/>
  <c r="S2003" i="2"/>
  <c r="W2003" i="2"/>
  <c r="P2004" i="2"/>
  <c r="S2004" i="2"/>
  <c r="W2004" i="2"/>
  <c r="P2005" i="2"/>
  <c r="S2005" i="2"/>
  <c r="W2005" i="2"/>
  <c r="P2006" i="2"/>
  <c r="S2006" i="2"/>
  <c r="W2006" i="2"/>
  <c r="P2007" i="2"/>
  <c r="S2007" i="2"/>
  <c r="W2007" i="2"/>
  <c r="P2008" i="2"/>
  <c r="S2008" i="2"/>
  <c r="W2008" i="2"/>
  <c r="P2009" i="2"/>
  <c r="S2009" i="2"/>
  <c r="W2009" i="2"/>
  <c r="P2010" i="2"/>
  <c r="S2010" i="2"/>
  <c r="W2010" i="2"/>
  <c r="P2011" i="2"/>
  <c r="S2011" i="2"/>
  <c r="W2011" i="2"/>
  <c r="P2012" i="2"/>
  <c r="S2012" i="2"/>
  <c r="W2012" i="2"/>
  <c r="P2013" i="2"/>
  <c r="S2013" i="2"/>
  <c r="W2013" i="2"/>
  <c r="P2014" i="2"/>
  <c r="S2014" i="2"/>
  <c r="W2014" i="2"/>
  <c r="P2015" i="2"/>
  <c r="S2015" i="2"/>
  <c r="W2015" i="2"/>
  <c r="P2016" i="2"/>
  <c r="S2016" i="2"/>
  <c r="W2016" i="2"/>
  <c r="P2017" i="2"/>
  <c r="S2017" i="2"/>
  <c r="W2017" i="2"/>
  <c r="W2018" i="2"/>
  <c r="W2019" i="2"/>
  <c r="P2020" i="2"/>
  <c r="S2020" i="2"/>
  <c r="W2020" i="2"/>
  <c r="P2021" i="2"/>
  <c r="S2021" i="2"/>
  <c r="W2021" i="2"/>
  <c r="P2022" i="2"/>
  <c r="S2022" i="2"/>
  <c r="W2022" i="2"/>
  <c r="P2023" i="2"/>
  <c r="S2023" i="2"/>
  <c r="W2023" i="2"/>
  <c r="P2024" i="2"/>
  <c r="S2024" i="2"/>
  <c r="W2024" i="2"/>
  <c r="P2025" i="2"/>
  <c r="S2025" i="2"/>
  <c r="W2025" i="2"/>
  <c r="P2026" i="2"/>
  <c r="S2026" i="2"/>
  <c r="W2026" i="2"/>
  <c r="P2027" i="2"/>
  <c r="S2027" i="2"/>
  <c r="W2027" i="2"/>
  <c r="P2028" i="2"/>
  <c r="S2028" i="2"/>
  <c r="W2028" i="2"/>
  <c r="P2029" i="2"/>
  <c r="S2029" i="2"/>
  <c r="W2029" i="2"/>
  <c r="P2030" i="2"/>
  <c r="S2030" i="2"/>
  <c r="W2030" i="2"/>
  <c r="P2031" i="2"/>
  <c r="S2031" i="2"/>
  <c r="W2031" i="2"/>
  <c r="P2032" i="2"/>
  <c r="S2032" i="2"/>
  <c r="W2032" i="2"/>
  <c r="P2033" i="2"/>
  <c r="S2033" i="2"/>
  <c r="W2033" i="2"/>
  <c r="P2034" i="2"/>
  <c r="S2034" i="2"/>
  <c r="W2034" i="2"/>
  <c r="P2035" i="2"/>
  <c r="S2035" i="2"/>
  <c r="W2035" i="2"/>
  <c r="P2036" i="2"/>
  <c r="S2036" i="2"/>
  <c r="W2036" i="2"/>
  <c r="P2037" i="2"/>
  <c r="S2037" i="2"/>
  <c r="W2037" i="2"/>
  <c r="P2038" i="2"/>
  <c r="S2038" i="2"/>
  <c r="W2038" i="2"/>
  <c r="P2039" i="2"/>
  <c r="S2039" i="2"/>
  <c r="W2039" i="2"/>
  <c r="P2040" i="2"/>
  <c r="S2040" i="2"/>
  <c r="W2040" i="2"/>
  <c r="P2041" i="2"/>
  <c r="S2041" i="2"/>
  <c r="W2041" i="2"/>
  <c r="P2042" i="2"/>
  <c r="S2042" i="2"/>
  <c r="W2042" i="2"/>
  <c r="P2043" i="2"/>
  <c r="S2043" i="2"/>
  <c r="W2043" i="2"/>
  <c r="W2044" i="2"/>
  <c r="P2045" i="2"/>
  <c r="S2045" i="2"/>
  <c r="W2045" i="2"/>
  <c r="P2046" i="2"/>
  <c r="S2046" i="2"/>
  <c r="W2046" i="2"/>
  <c r="P2047" i="2"/>
  <c r="S2047" i="2"/>
  <c r="W2047" i="2"/>
  <c r="P2048" i="2"/>
  <c r="S2048" i="2"/>
  <c r="W2048" i="2"/>
  <c r="P2049" i="2"/>
  <c r="S2049" i="2"/>
  <c r="W2049" i="2"/>
  <c r="P2050" i="2"/>
  <c r="S2050" i="2"/>
  <c r="W2050" i="2"/>
  <c r="P2051" i="2"/>
  <c r="S2051" i="2"/>
  <c r="W2051" i="2"/>
  <c r="P2052" i="2"/>
  <c r="S2052" i="2"/>
  <c r="W2052" i="2"/>
  <c r="P2053" i="2"/>
  <c r="S2053" i="2"/>
  <c r="W2053" i="2"/>
  <c r="P2054" i="2"/>
  <c r="S2054" i="2"/>
  <c r="W2054" i="2"/>
  <c r="P2055" i="2"/>
  <c r="S2055" i="2"/>
  <c r="W2055" i="2"/>
  <c r="P2056" i="2"/>
  <c r="S2056" i="2"/>
  <c r="W2056" i="2"/>
  <c r="P2057" i="2"/>
  <c r="S2057" i="2"/>
  <c r="W2057" i="2"/>
  <c r="P2058" i="2"/>
  <c r="S2058" i="2"/>
  <c r="W2058" i="2"/>
  <c r="P2059" i="2"/>
  <c r="S2059" i="2"/>
  <c r="W2059" i="2"/>
  <c r="P2060" i="2"/>
  <c r="S2060" i="2"/>
  <c r="W2060" i="2"/>
  <c r="P2061" i="2"/>
  <c r="S2061" i="2"/>
  <c r="W2061" i="2"/>
  <c r="P2062" i="2"/>
  <c r="S2062" i="2"/>
  <c r="W2062" i="2"/>
  <c r="P2063" i="2"/>
  <c r="S2063" i="2"/>
  <c r="W2063" i="2"/>
  <c r="P2064" i="2"/>
  <c r="S2064" i="2"/>
  <c r="W2064" i="2"/>
  <c r="P2065" i="2"/>
  <c r="S2065" i="2"/>
  <c r="W2065" i="2"/>
  <c r="P2066" i="2"/>
  <c r="S2066" i="2"/>
  <c r="W2066" i="2"/>
  <c r="P2067" i="2"/>
  <c r="S2067" i="2"/>
  <c r="W2067" i="2"/>
  <c r="P2068" i="2"/>
  <c r="S2068" i="2"/>
  <c r="W2068" i="2"/>
  <c r="P2069" i="2"/>
  <c r="S2069" i="2"/>
  <c r="W2069" i="2"/>
  <c r="P2070" i="2"/>
  <c r="S2070" i="2"/>
  <c r="W2070" i="2"/>
  <c r="P2071" i="2"/>
  <c r="S2071" i="2"/>
  <c r="W2071" i="2"/>
  <c r="P2072" i="2"/>
  <c r="S2072" i="2"/>
  <c r="W2072" i="2"/>
  <c r="P2073" i="2"/>
  <c r="S2073" i="2"/>
  <c r="W2073" i="2"/>
  <c r="P2074" i="2"/>
  <c r="S2074" i="2"/>
  <c r="W2074" i="2"/>
  <c r="P2075" i="2"/>
  <c r="S2075" i="2"/>
  <c r="W2075" i="2"/>
  <c r="P2076" i="2"/>
  <c r="S2076" i="2"/>
  <c r="W2076" i="2"/>
  <c r="P2077" i="2"/>
  <c r="S2077" i="2"/>
  <c r="W2077" i="2"/>
  <c r="P2078" i="2"/>
  <c r="S2078" i="2"/>
  <c r="W2078" i="2"/>
  <c r="P2079" i="2"/>
  <c r="S2079" i="2"/>
  <c r="W2079" i="2"/>
  <c r="P2080" i="2"/>
  <c r="S2080" i="2"/>
  <c r="W2080" i="2"/>
  <c r="P2081" i="2"/>
  <c r="S2081" i="2"/>
  <c r="W2081" i="2"/>
  <c r="P2082" i="2"/>
  <c r="S2082" i="2"/>
  <c r="W2082" i="2"/>
  <c r="P2083" i="2"/>
  <c r="S2083" i="2"/>
  <c r="W2083" i="2"/>
  <c r="P2084" i="2"/>
  <c r="S2084" i="2"/>
  <c r="W2084" i="2"/>
  <c r="P2085" i="2"/>
  <c r="S2085" i="2"/>
  <c r="W2085" i="2"/>
  <c r="P2086" i="2"/>
  <c r="S2086" i="2"/>
  <c r="W2086" i="2"/>
  <c r="P2087" i="2"/>
  <c r="S2087" i="2"/>
  <c r="W2087" i="2"/>
  <c r="P2088" i="2"/>
  <c r="S2088" i="2"/>
  <c r="W2088" i="2"/>
  <c r="P2089" i="2"/>
  <c r="S2089" i="2"/>
  <c r="W2089" i="2"/>
  <c r="P2090" i="2"/>
  <c r="S2090" i="2"/>
  <c r="W2090" i="2"/>
  <c r="P2091" i="2"/>
  <c r="S2091" i="2"/>
  <c r="W2091" i="2"/>
  <c r="P2092" i="2"/>
  <c r="S2092" i="2"/>
  <c r="W2092" i="2"/>
  <c r="P2093" i="2"/>
  <c r="S2093" i="2"/>
  <c r="W2093" i="2"/>
  <c r="P2094" i="2"/>
  <c r="S2094" i="2"/>
  <c r="W2094" i="2"/>
  <c r="P2095" i="2"/>
  <c r="S2095" i="2"/>
  <c r="W2095" i="2"/>
  <c r="P2096" i="2"/>
  <c r="S2096" i="2"/>
  <c r="W2096" i="2"/>
  <c r="P2097" i="2"/>
  <c r="S2097" i="2"/>
  <c r="W2097" i="2"/>
  <c r="P2098" i="2"/>
  <c r="S2098" i="2"/>
  <c r="W2098" i="2"/>
  <c r="P2099" i="2"/>
  <c r="S2099" i="2"/>
  <c r="W2099" i="2"/>
  <c r="P2100" i="2"/>
  <c r="S2100" i="2"/>
  <c r="W2100" i="2"/>
  <c r="P2101" i="2"/>
  <c r="S2101" i="2"/>
  <c r="W2101" i="2"/>
  <c r="W2102" i="2"/>
  <c r="P2103" i="2"/>
  <c r="S2103" i="2"/>
  <c r="W2103" i="2"/>
  <c r="P2104" i="2"/>
  <c r="S2104" i="2"/>
  <c r="W2104" i="2"/>
  <c r="P2105" i="2"/>
  <c r="S2105" i="2"/>
  <c r="W2105" i="2"/>
  <c r="P2106" i="2"/>
  <c r="S2106" i="2"/>
  <c r="W2106" i="2"/>
  <c r="P2107" i="2"/>
  <c r="S2107" i="2"/>
  <c r="W2107" i="2"/>
  <c r="P2108" i="2"/>
  <c r="S2108" i="2"/>
  <c r="W2108" i="2"/>
  <c r="P2109" i="2"/>
  <c r="S2109" i="2"/>
  <c r="W2109" i="2"/>
  <c r="P2110" i="2"/>
  <c r="S2110" i="2"/>
  <c r="W2110" i="2"/>
  <c r="P2111" i="2"/>
  <c r="S2111" i="2"/>
  <c r="W2111" i="2"/>
  <c r="P2112" i="2"/>
  <c r="S2112" i="2"/>
  <c r="W2112" i="2"/>
  <c r="P2113" i="2"/>
  <c r="S2113" i="2"/>
  <c r="W2113" i="2"/>
  <c r="P2114" i="2"/>
  <c r="S2114" i="2"/>
  <c r="W2114" i="2"/>
  <c r="P2115" i="2"/>
  <c r="S2115" i="2"/>
  <c r="W2115" i="2"/>
  <c r="P2116" i="2"/>
  <c r="S2116" i="2"/>
  <c r="W2116" i="2"/>
  <c r="P2117" i="2"/>
  <c r="S2117" i="2"/>
  <c r="W2117" i="2"/>
  <c r="P2118" i="2"/>
  <c r="S2118" i="2"/>
  <c r="W2118" i="2"/>
  <c r="P2119" i="2"/>
  <c r="S2119" i="2"/>
  <c r="W2119" i="2"/>
  <c r="P2120" i="2"/>
  <c r="S2120" i="2"/>
  <c r="W2120" i="2"/>
  <c r="P2121" i="2"/>
  <c r="S2121" i="2"/>
  <c r="W2121" i="2"/>
  <c r="P2122" i="2"/>
  <c r="S2122" i="2"/>
  <c r="W2122" i="2"/>
  <c r="P2123" i="2"/>
  <c r="S2123" i="2"/>
  <c r="W2123" i="2"/>
  <c r="P2124" i="2"/>
  <c r="S2124" i="2"/>
  <c r="W2124" i="2"/>
  <c r="P2125" i="2"/>
  <c r="S2125" i="2"/>
  <c r="W2125" i="2"/>
  <c r="P2126" i="2"/>
  <c r="S2126" i="2"/>
  <c r="W2126" i="2"/>
  <c r="P2127" i="2"/>
  <c r="S2127" i="2"/>
  <c r="W2127" i="2"/>
  <c r="P2128" i="2"/>
  <c r="S2128" i="2"/>
  <c r="W2128" i="2"/>
  <c r="W2129" i="2"/>
  <c r="W2130" i="2"/>
  <c r="P2131" i="2"/>
  <c r="S2131" i="2"/>
  <c r="W2131" i="2"/>
  <c r="P2132" i="2"/>
  <c r="S2132" i="2"/>
  <c r="W2132" i="2"/>
  <c r="P2133" i="2"/>
  <c r="S2133" i="2"/>
  <c r="W2133" i="2"/>
  <c r="P2134" i="2"/>
  <c r="S2134" i="2"/>
  <c r="W2134" i="2"/>
  <c r="P2135" i="2"/>
  <c r="S2135" i="2"/>
  <c r="W2135" i="2"/>
  <c r="P2136" i="2"/>
  <c r="S2136" i="2"/>
  <c r="W2136" i="2"/>
  <c r="P2137" i="2"/>
  <c r="S2137" i="2"/>
  <c r="W2137" i="2"/>
  <c r="P2138" i="2"/>
  <c r="S2138" i="2"/>
  <c r="W2138" i="2"/>
  <c r="P2139" i="2"/>
  <c r="S2139" i="2"/>
  <c r="W2139" i="2"/>
  <c r="P2140" i="2"/>
  <c r="S2140" i="2"/>
  <c r="W2140" i="2"/>
  <c r="P2141" i="2"/>
  <c r="S2141" i="2"/>
  <c r="W2141" i="2"/>
  <c r="P2142" i="2"/>
  <c r="S2142" i="2"/>
  <c r="W2142" i="2"/>
  <c r="P2143" i="2"/>
  <c r="S2143" i="2"/>
  <c r="W2143" i="2"/>
  <c r="P2144" i="2"/>
  <c r="S2144" i="2"/>
  <c r="W2144" i="2"/>
  <c r="P2145" i="2"/>
  <c r="S2145" i="2"/>
  <c r="W2145" i="2"/>
  <c r="P2146" i="2"/>
  <c r="S2146" i="2"/>
  <c r="W2146" i="2"/>
  <c r="P2147" i="2"/>
  <c r="S2147" i="2"/>
  <c r="W2147" i="2"/>
  <c r="P2148" i="2"/>
  <c r="S2148" i="2"/>
  <c r="W2148" i="2"/>
  <c r="P2149" i="2"/>
  <c r="S2149" i="2"/>
  <c r="W2149" i="2"/>
  <c r="P2150" i="2"/>
  <c r="S2150" i="2"/>
  <c r="W2150" i="2"/>
  <c r="P2151" i="2"/>
  <c r="S2151" i="2"/>
  <c r="W2151" i="2"/>
  <c r="P2152" i="2"/>
  <c r="S2152" i="2"/>
  <c r="W2152" i="2"/>
  <c r="P2153" i="2"/>
  <c r="S2153" i="2"/>
  <c r="W2153" i="2"/>
  <c r="P2154" i="2"/>
  <c r="S2154" i="2"/>
  <c r="W2154" i="2"/>
  <c r="P2155" i="2"/>
  <c r="S2155" i="2"/>
  <c r="W2155" i="2"/>
  <c r="P2156" i="2"/>
  <c r="S2156" i="2"/>
  <c r="W2156" i="2"/>
  <c r="P2157" i="2"/>
  <c r="S2157" i="2"/>
  <c r="W2157" i="2"/>
  <c r="W2158" i="2"/>
  <c r="P2159" i="2"/>
  <c r="S2159" i="2"/>
  <c r="W2159" i="2"/>
  <c r="P2160" i="2"/>
  <c r="S2160" i="2"/>
  <c r="W2160" i="2"/>
  <c r="P2161" i="2"/>
  <c r="S2161" i="2"/>
  <c r="W2161" i="2"/>
  <c r="P2162" i="2"/>
  <c r="S2162" i="2"/>
  <c r="W2162" i="2"/>
  <c r="P2163" i="2"/>
  <c r="S2163" i="2"/>
  <c r="W2163" i="2"/>
  <c r="P2164" i="2"/>
  <c r="S2164" i="2"/>
  <c r="W2164" i="2"/>
  <c r="P2165" i="2"/>
  <c r="S2165" i="2"/>
  <c r="W2165" i="2"/>
  <c r="P2166" i="2"/>
  <c r="S2166" i="2"/>
  <c r="W2166" i="2"/>
  <c r="P2167" i="2"/>
  <c r="S2167" i="2"/>
  <c r="W2167" i="2"/>
  <c r="P2168" i="2"/>
  <c r="S2168" i="2"/>
  <c r="W2168" i="2"/>
  <c r="P2169" i="2"/>
  <c r="S2169" i="2"/>
  <c r="W2169" i="2"/>
  <c r="P2170" i="2"/>
  <c r="S2170" i="2"/>
  <c r="W2170" i="2"/>
  <c r="P2171" i="2"/>
  <c r="S2171" i="2"/>
  <c r="W2171" i="2"/>
  <c r="P2172" i="2"/>
  <c r="S2172" i="2"/>
  <c r="W2172" i="2"/>
  <c r="P2173" i="2"/>
  <c r="S2173" i="2"/>
  <c r="W2173" i="2"/>
  <c r="P2174" i="2"/>
  <c r="S2174" i="2"/>
  <c r="W2174" i="2"/>
  <c r="P2175" i="2"/>
  <c r="S2175" i="2"/>
  <c r="W2175" i="2"/>
  <c r="P2176" i="2"/>
  <c r="S2176" i="2"/>
  <c r="W2176" i="2"/>
  <c r="P2177" i="2"/>
  <c r="S2177" i="2"/>
  <c r="W2177" i="2"/>
  <c r="P2178" i="2"/>
  <c r="S2178" i="2"/>
  <c r="W2178" i="2"/>
  <c r="P2179" i="2"/>
  <c r="S2179" i="2"/>
  <c r="W2179" i="2"/>
  <c r="P2180" i="2"/>
  <c r="S2180" i="2"/>
  <c r="W2180" i="2"/>
  <c r="P2181" i="2"/>
  <c r="S2181" i="2"/>
  <c r="W2181" i="2"/>
  <c r="P2182" i="2"/>
  <c r="S2182" i="2"/>
  <c r="W2182" i="2"/>
  <c r="P2183" i="2"/>
  <c r="S2183" i="2"/>
  <c r="W2183" i="2"/>
  <c r="P2184" i="2"/>
  <c r="S2184" i="2"/>
  <c r="W2184" i="2"/>
  <c r="P2185" i="2"/>
  <c r="S2185" i="2"/>
  <c r="W2185" i="2"/>
  <c r="W2186" i="2"/>
  <c r="W2187" i="2"/>
  <c r="W2188" i="2"/>
  <c r="P2189" i="2"/>
  <c r="S2189" i="2"/>
  <c r="W2189" i="2"/>
  <c r="P2190" i="2"/>
  <c r="S2190" i="2"/>
  <c r="W2190" i="2"/>
  <c r="P2191" i="2"/>
  <c r="S2191" i="2"/>
  <c r="W2191" i="2"/>
  <c r="P2192" i="2"/>
  <c r="S2192" i="2"/>
  <c r="W2192" i="2"/>
  <c r="P2193" i="2"/>
  <c r="S2193" i="2"/>
  <c r="W2193" i="2"/>
  <c r="P2194" i="2"/>
  <c r="S2194" i="2"/>
  <c r="W2194" i="2"/>
  <c r="P2195" i="2"/>
  <c r="S2195" i="2"/>
  <c r="W2195" i="2"/>
  <c r="P2196" i="2"/>
  <c r="S2196" i="2"/>
  <c r="W2196" i="2"/>
  <c r="P2197" i="2"/>
  <c r="S2197" i="2"/>
  <c r="W2197" i="2"/>
  <c r="P2198" i="2"/>
  <c r="S2198" i="2"/>
  <c r="W2198" i="2"/>
  <c r="P2199" i="2"/>
  <c r="S2199" i="2"/>
  <c r="W2199" i="2"/>
  <c r="P2200" i="2"/>
  <c r="S2200" i="2"/>
  <c r="W2200" i="2"/>
  <c r="P2201" i="2"/>
  <c r="S2201" i="2"/>
  <c r="W2201" i="2"/>
  <c r="W2202" i="2"/>
  <c r="W2203" i="2"/>
  <c r="P2204" i="2"/>
  <c r="S2204" i="2"/>
  <c r="W2204" i="2"/>
  <c r="P2205" i="2"/>
  <c r="S2205" i="2"/>
  <c r="W2205" i="2"/>
  <c r="P2206" i="2"/>
  <c r="S2206" i="2"/>
  <c r="W2206" i="2"/>
  <c r="P2207" i="2"/>
  <c r="S2207" i="2"/>
  <c r="W2207" i="2"/>
  <c r="P2208" i="2"/>
  <c r="S2208" i="2"/>
  <c r="W2208" i="2"/>
  <c r="P2209" i="2"/>
  <c r="S2209" i="2"/>
  <c r="W2209" i="2"/>
  <c r="P2210" i="2"/>
  <c r="S2210" i="2"/>
  <c r="W2210" i="2"/>
  <c r="P2211" i="2"/>
  <c r="S2211" i="2"/>
  <c r="W2211" i="2"/>
  <c r="P2212" i="2"/>
  <c r="S2212" i="2"/>
  <c r="W2212" i="2"/>
  <c r="P2213" i="2"/>
  <c r="S2213" i="2"/>
  <c r="W2213" i="2"/>
  <c r="P2214" i="2"/>
  <c r="S2214" i="2"/>
  <c r="W2214" i="2"/>
  <c r="P2215" i="2"/>
  <c r="S2215" i="2"/>
  <c r="W2215" i="2"/>
  <c r="P2216" i="2"/>
  <c r="S2216" i="2"/>
  <c r="W2216" i="2"/>
  <c r="P2217" i="2"/>
  <c r="S2217" i="2"/>
  <c r="W2217" i="2"/>
  <c r="P2218" i="2"/>
  <c r="S2218" i="2"/>
  <c r="W2218" i="2"/>
  <c r="W2219" i="2"/>
  <c r="W2220" i="2"/>
  <c r="P2221" i="2"/>
  <c r="S2221" i="2"/>
  <c r="W2221" i="2"/>
  <c r="P2222" i="2"/>
  <c r="S2222" i="2"/>
  <c r="W2222" i="2"/>
  <c r="P2223" i="2"/>
  <c r="S2223" i="2"/>
  <c r="W2223" i="2"/>
  <c r="P2224" i="2"/>
  <c r="S2224" i="2"/>
  <c r="W2224" i="2"/>
  <c r="P2225" i="2"/>
  <c r="S2225" i="2"/>
  <c r="W2225" i="2"/>
  <c r="P2226" i="2"/>
  <c r="S2226" i="2"/>
  <c r="W2226" i="2"/>
  <c r="P2227" i="2"/>
  <c r="S2227" i="2"/>
  <c r="W2227" i="2"/>
  <c r="P2228" i="2"/>
  <c r="S2228" i="2"/>
  <c r="W2228" i="2"/>
  <c r="P2229" i="2"/>
  <c r="S2229" i="2"/>
  <c r="W2229" i="2"/>
  <c r="P2230" i="2"/>
  <c r="S2230" i="2"/>
  <c r="W2230" i="2"/>
  <c r="P2231" i="2"/>
  <c r="S2231" i="2"/>
  <c r="W2231" i="2"/>
  <c r="P2232" i="2"/>
  <c r="S2232" i="2"/>
  <c r="W2232" i="2"/>
  <c r="P2233" i="2"/>
  <c r="S2233" i="2"/>
  <c r="W2233" i="2"/>
  <c r="P2234" i="2"/>
  <c r="S2234" i="2"/>
  <c r="W2234" i="2"/>
  <c r="W2235" i="2"/>
  <c r="W2236" i="2"/>
  <c r="P2237" i="2"/>
  <c r="S2237" i="2"/>
  <c r="W2237" i="2"/>
  <c r="P2238" i="2"/>
  <c r="S2238" i="2"/>
  <c r="W2238" i="2"/>
  <c r="P2239" i="2"/>
  <c r="S2239" i="2"/>
  <c r="W2239" i="2"/>
  <c r="P2240" i="2"/>
  <c r="S2240" i="2"/>
  <c r="W2240" i="2"/>
  <c r="P2241" i="2"/>
  <c r="S2241" i="2"/>
  <c r="W2241" i="2"/>
  <c r="P2242" i="2"/>
  <c r="S2242" i="2"/>
  <c r="W2242" i="2"/>
  <c r="P2243" i="2"/>
  <c r="S2243" i="2"/>
  <c r="W2243" i="2"/>
  <c r="P2244" i="2"/>
  <c r="S2244" i="2"/>
  <c r="W2244" i="2"/>
  <c r="P2245" i="2"/>
  <c r="S2245" i="2"/>
  <c r="W2245" i="2"/>
  <c r="P2246" i="2"/>
  <c r="S2246" i="2"/>
  <c r="W2246" i="2"/>
  <c r="W1686" i="2" l="1"/>
  <c r="W1666" i="2"/>
  <c r="W1642" i="2"/>
  <c r="W1638" i="2"/>
  <c r="W1626" i="2"/>
  <c r="W1622" i="2"/>
  <c r="W1610" i="2"/>
  <c r="P1605" i="2"/>
  <c r="S1605" i="2"/>
  <c r="W1605" i="2"/>
  <c r="P1606" i="2"/>
  <c r="S1606" i="2"/>
  <c r="W1606" i="2"/>
  <c r="P1609" i="2"/>
  <c r="S1609" i="2"/>
  <c r="W1609" i="2"/>
  <c r="P1610" i="2"/>
  <c r="S1610" i="2"/>
  <c r="O1611" i="2"/>
  <c r="P1611" i="2"/>
  <c r="R1611" i="2"/>
  <c r="S1611" i="2"/>
  <c r="W1611" i="2"/>
  <c r="P1612" i="2"/>
  <c r="R1612" i="2"/>
  <c r="O1612" i="2" s="1"/>
  <c r="S1612" i="2"/>
  <c r="W1612" i="2"/>
  <c r="P1613" i="2"/>
  <c r="S1613" i="2"/>
  <c r="W1613" i="2"/>
  <c r="P1614" i="2"/>
  <c r="S1614" i="2"/>
  <c r="W1614" i="2"/>
  <c r="P1615" i="2"/>
  <c r="S1615" i="2"/>
  <c r="W1615" i="2"/>
  <c r="P1616" i="2"/>
  <c r="S1616" i="2"/>
  <c r="W1616" i="2"/>
  <c r="P1617" i="2"/>
  <c r="S1617" i="2"/>
  <c r="W1617" i="2"/>
  <c r="P1618" i="2"/>
  <c r="S1618" i="2"/>
  <c r="W1618" i="2"/>
  <c r="P1619" i="2"/>
  <c r="S1619" i="2"/>
  <c r="P1620" i="2"/>
  <c r="S1620" i="2"/>
  <c r="P1621" i="2"/>
  <c r="S1621" i="2"/>
  <c r="P1622" i="2"/>
  <c r="S1622" i="2"/>
  <c r="W1623" i="2"/>
  <c r="W1624" i="2"/>
  <c r="P1625" i="2"/>
  <c r="S1625" i="2"/>
  <c r="W1625" i="2"/>
  <c r="P1626" i="2"/>
  <c r="S1626" i="2"/>
  <c r="P1627" i="2"/>
  <c r="S1627" i="2"/>
  <c r="W1627" i="2"/>
  <c r="P1628" i="2"/>
  <c r="S1628" i="2"/>
  <c r="W1628" i="2"/>
  <c r="P1629" i="2"/>
  <c r="S1629" i="2"/>
  <c r="W1629" i="2"/>
  <c r="P1630" i="2"/>
  <c r="S1630" i="2"/>
  <c r="W1630" i="2"/>
  <c r="P1631" i="2"/>
  <c r="S1631" i="2"/>
  <c r="W1631" i="2"/>
  <c r="P1632" i="2"/>
  <c r="S1632" i="2"/>
  <c r="P1633" i="2"/>
  <c r="S1633" i="2"/>
  <c r="W1633" i="2"/>
  <c r="P1634" i="2"/>
  <c r="S1634" i="2"/>
  <c r="W1634" i="2"/>
  <c r="P1635" i="2"/>
  <c r="S1635" i="2"/>
  <c r="P1636" i="2"/>
  <c r="R1636" i="2"/>
  <c r="O1636" i="2" s="1"/>
  <c r="S1636" i="2"/>
  <c r="W1636" i="2"/>
  <c r="P1637" i="2"/>
  <c r="S1637" i="2"/>
  <c r="W1639" i="2"/>
  <c r="W1640" i="2"/>
  <c r="W1641" i="2"/>
  <c r="W1644" i="2"/>
  <c r="P1645" i="2"/>
  <c r="S1645" i="2"/>
  <c r="W1645" i="2"/>
  <c r="P1646" i="2"/>
  <c r="S1646" i="2"/>
  <c r="W1646" i="2"/>
  <c r="P1647" i="2"/>
  <c r="S1647" i="2"/>
  <c r="W1647" i="2"/>
  <c r="P1648" i="2"/>
  <c r="S1648" i="2"/>
  <c r="W1648" i="2"/>
  <c r="P1649" i="2"/>
  <c r="S1649" i="2"/>
  <c r="W1649" i="2"/>
  <c r="P1650" i="2"/>
  <c r="S1650" i="2"/>
  <c r="W1650" i="2"/>
  <c r="P1651" i="2"/>
  <c r="S1651" i="2"/>
  <c r="W1651" i="2"/>
  <c r="P1652" i="2"/>
  <c r="S1652" i="2"/>
  <c r="W1652" i="2"/>
  <c r="P1653" i="2"/>
  <c r="S1653" i="2"/>
  <c r="W1653" i="2"/>
  <c r="P1654" i="2"/>
  <c r="S1654" i="2"/>
  <c r="P1655" i="2"/>
  <c r="S1655" i="2"/>
  <c r="W1655" i="2"/>
  <c r="P1656" i="2"/>
  <c r="S1656" i="2"/>
  <c r="W1656" i="2"/>
  <c r="P1657" i="2"/>
  <c r="S1657" i="2"/>
  <c r="W1657" i="2"/>
  <c r="P1658" i="2"/>
  <c r="S1658" i="2"/>
  <c r="W1658" i="2"/>
  <c r="P1659" i="2"/>
  <c r="S1659" i="2"/>
  <c r="W1659" i="2"/>
  <c r="P1660" i="2"/>
  <c r="S1660" i="2"/>
  <c r="W1660" i="2"/>
  <c r="W1661" i="2"/>
  <c r="W1662" i="2"/>
  <c r="P1663" i="2"/>
  <c r="S1663" i="2"/>
  <c r="W1663" i="2"/>
  <c r="P1664" i="2"/>
  <c r="S1664" i="2"/>
  <c r="W1664" i="2"/>
  <c r="P1665" i="2"/>
  <c r="S1665" i="2"/>
  <c r="P1666" i="2"/>
  <c r="S1666" i="2"/>
  <c r="P1667" i="2"/>
  <c r="S1667" i="2"/>
  <c r="W1667" i="2"/>
  <c r="W1668" i="2"/>
  <c r="P1669" i="2"/>
  <c r="S1669" i="2"/>
  <c r="P1670" i="2"/>
  <c r="S1670" i="2"/>
  <c r="W1670" i="2"/>
  <c r="P1671" i="2"/>
  <c r="S1671" i="2"/>
  <c r="W1671" i="2"/>
  <c r="P1672" i="2"/>
  <c r="S1672" i="2"/>
  <c r="W1672" i="2"/>
  <c r="P1673" i="2"/>
  <c r="S1673" i="2"/>
  <c r="W1673" i="2"/>
  <c r="P1674" i="2"/>
  <c r="S1674" i="2"/>
  <c r="W1674" i="2"/>
  <c r="P1675" i="2"/>
  <c r="S1675" i="2"/>
  <c r="P1676" i="2"/>
  <c r="S1676" i="2"/>
  <c r="W1676" i="2"/>
  <c r="P1677" i="2"/>
  <c r="S1677" i="2"/>
  <c r="W1677" i="2"/>
  <c r="P1678" i="2"/>
  <c r="S1678" i="2"/>
  <c r="W1678" i="2"/>
  <c r="P1679" i="2"/>
  <c r="S1679" i="2"/>
  <c r="W1679" i="2"/>
  <c r="P1680" i="2"/>
  <c r="S1680" i="2"/>
  <c r="W1680" i="2"/>
  <c r="P1681" i="2"/>
  <c r="S1681" i="2"/>
  <c r="W1681" i="2"/>
  <c r="P1682" i="2"/>
  <c r="S1682" i="2"/>
  <c r="W1682" i="2"/>
  <c r="P1683" i="2"/>
  <c r="S1683" i="2"/>
  <c r="W1683" i="2"/>
  <c r="P1684" i="2"/>
  <c r="S1684" i="2"/>
  <c r="W1684" i="2"/>
  <c r="P1685" i="2"/>
  <c r="S1685" i="2"/>
  <c r="W1685" i="2"/>
  <c r="P1686" i="2"/>
  <c r="S1686" i="2"/>
  <c r="P1687" i="2"/>
  <c r="S1687" i="2"/>
  <c r="W1687" i="2"/>
  <c r="P1688" i="2"/>
  <c r="S1688" i="2"/>
  <c r="W1688" i="2"/>
  <c r="P1689" i="2"/>
  <c r="S1689" i="2"/>
  <c r="W1689" i="2"/>
  <c r="P1690" i="2"/>
  <c r="S1690" i="2"/>
  <c r="W1690" i="2"/>
  <c r="P1691" i="2"/>
  <c r="S1691" i="2"/>
  <c r="W1691" i="2"/>
  <c r="P1692" i="2"/>
  <c r="S1692" i="2"/>
  <c r="W1692" i="2"/>
  <c r="P1693" i="2"/>
  <c r="S1693" i="2"/>
  <c r="W1693" i="2"/>
  <c r="P1694" i="2"/>
  <c r="S1694" i="2"/>
  <c r="W1694" i="2"/>
  <c r="P1695" i="2"/>
  <c r="S1695" i="2"/>
  <c r="W1695" i="2"/>
  <c r="P1696" i="2"/>
  <c r="S1696" i="2"/>
  <c r="W1696" i="2"/>
  <c r="P1697" i="2"/>
  <c r="S1697" i="2"/>
  <c r="W1697" i="2"/>
  <c r="P1698" i="2"/>
  <c r="S1698" i="2"/>
  <c r="W1698" i="2"/>
  <c r="P1699" i="2"/>
  <c r="S1699" i="2"/>
  <c r="W1699" i="2"/>
  <c r="W1700" i="2"/>
  <c r="W1701" i="2"/>
  <c r="W1702" i="2"/>
  <c r="W1703" i="2"/>
  <c r="W1704" i="2"/>
  <c r="W1705" i="2"/>
  <c r="P1706" i="2"/>
  <c r="S1706" i="2"/>
  <c r="W1706" i="2"/>
  <c r="P1707" i="2"/>
  <c r="S1707" i="2"/>
  <c r="P1708" i="2"/>
  <c r="S1708" i="2"/>
  <c r="W1708" i="2"/>
  <c r="P1709" i="2"/>
  <c r="S1709" i="2"/>
  <c r="W1709" i="2"/>
  <c r="P1710" i="2"/>
  <c r="S1710" i="2"/>
  <c r="W1710" i="2"/>
  <c r="P1711" i="2"/>
  <c r="S1711" i="2"/>
  <c r="W1711" i="2"/>
  <c r="P1712" i="2"/>
  <c r="S1712" i="2"/>
  <c r="W1712" i="2"/>
  <c r="P1713" i="2"/>
  <c r="S1713" i="2"/>
  <c r="W1713" i="2"/>
  <c r="P1714" i="2"/>
  <c r="S1714" i="2"/>
  <c r="W1714" i="2"/>
  <c r="P1715" i="2"/>
  <c r="S1715" i="2"/>
  <c r="W1715" i="2"/>
  <c r="P1716" i="2"/>
  <c r="S1716" i="2"/>
  <c r="W1716" i="2"/>
  <c r="P1717" i="2"/>
  <c r="S1717" i="2"/>
  <c r="W1717" i="2"/>
  <c r="P1718" i="2"/>
  <c r="S1718" i="2"/>
  <c r="W1718" i="2"/>
  <c r="P1719" i="2"/>
  <c r="S1719" i="2"/>
  <c r="W1719" i="2"/>
  <c r="P1720" i="2"/>
  <c r="S1720" i="2"/>
  <c r="W1720" i="2"/>
  <c r="P1721" i="2"/>
  <c r="S1721" i="2"/>
  <c r="W1721" i="2"/>
  <c r="P1722" i="2"/>
  <c r="S1722" i="2"/>
  <c r="W1722" i="2"/>
  <c r="P1723" i="2"/>
  <c r="S1723" i="2"/>
  <c r="W1723" i="2"/>
  <c r="P1724" i="2"/>
  <c r="S1724" i="2"/>
  <c r="W1724" i="2"/>
  <c r="P1725" i="2"/>
  <c r="S1725" i="2"/>
  <c r="W1725" i="2"/>
  <c r="P1726" i="2"/>
  <c r="S1726" i="2"/>
  <c r="W1726" i="2"/>
  <c r="P1727" i="2"/>
  <c r="S1727" i="2"/>
  <c r="W1727" i="2"/>
  <c r="P1728" i="2"/>
  <c r="S1728" i="2"/>
  <c r="W1728" i="2"/>
  <c r="P1729" i="2"/>
  <c r="S1729" i="2"/>
  <c r="W1729" i="2"/>
  <c r="P1730" i="2"/>
  <c r="S1730" i="2"/>
  <c r="W1730" i="2"/>
  <c r="P1731" i="2"/>
  <c r="S1731" i="2"/>
  <c r="W1731" i="2"/>
  <c r="P1732" i="2"/>
  <c r="S1732" i="2"/>
  <c r="W1732" i="2"/>
  <c r="P1733" i="2"/>
  <c r="S1733" i="2"/>
  <c r="W1733" i="2"/>
  <c r="P1734" i="2"/>
  <c r="S1734" i="2"/>
  <c r="W1734" i="2"/>
  <c r="P1735" i="2"/>
  <c r="S1735" i="2"/>
  <c r="W1735" i="2"/>
  <c r="P1736" i="2"/>
  <c r="S1736" i="2"/>
  <c r="W1736" i="2"/>
  <c r="P1737" i="2"/>
  <c r="S1737" i="2"/>
  <c r="W1737" i="2"/>
  <c r="P1738" i="2"/>
  <c r="S1738" i="2"/>
  <c r="W1738" i="2"/>
  <c r="W1740" i="2"/>
  <c r="W1741" i="2"/>
  <c r="W1742" i="2"/>
  <c r="W1743" i="2"/>
  <c r="W1744" i="2"/>
  <c r="P1745" i="2"/>
  <c r="S1745" i="2"/>
  <c r="W1745" i="2"/>
  <c r="P1746" i="2"/>
  <c r="S1746" i="2"/>
  <c r="W1746" i="2"/>
  <c r="P1747" i="2"/>
  <c r="S1747" i="2"/>
  <c r="W1747" i="2"/>
  <c r="P1748" i="2"/>
  <c r="S1748" i="2"/>
  <c r="W1748" i="2"/>
  <c r="P1749" i="2"/>
  <c r="S1749" i="2"/>
  <c r="W1749" i="2"/>
  <c r="P1750" i="2"/>
  <c r="S1750" i="2"/>
  <c r="W1750" i="2"/>
  <c r="P1751" i="2"/>
  <c r="S1751" i="2"/>
  <c r="W1751" i="2"/>
  <c r="P1752" i="2"/>
  <c r="S1752" i="2"/>
  <c r="W1752" i="2"/>
  <c r="P1753" i="2"/>
  <c r="S1753" i="2"/>
  <c r="W1753" i="2"/>
  <c r="P1754" i="2"/>
  <c r="S1754" i="2"/>
  <c r="W1754" i="2"/>
  <c r="P1755" i="2"/>
  <c r="S1755" i="2"/>
  <c r="W1755" i="2"/>
  <c r="P1756" i="2"/>
  <c r="S1756" i="2"/>
  <c r="W1756" i="2"/>
  <c r="P1757" i="2"/>
  <c r="S1757" i="2"/>
  <c r="W1757" i="2"/>
  <c r="P1758" i="2"/>
  <c r="S1758" i="2"/>
  <c r="W1758" i="2"/>
  <c r="P1759" i="2"/>
  <c r="S1759" i="2"/>
  <c r="W1759" i="2"/>
  <c r="P1760" i="2"/>
  <c r="S1760" i="2"/>
  <c r="W1760" i="2"/>
  <c r="W1761" i="2"/>
  <c r="W1762" i="2"/>
  <c r="W1763" i="2"/>
  <c r="W1764" i="2"/>
  <c r="P1765" i="2"/>
  <c r="S1765" i="2"/>
  <c r="W1765" i="2"/>
  <c r="P1766" i="2"/>
  <c r="S1766" i="2"/>
  <c r="W1766" i="2"/>
  <c r="P1767" i="2"/>
  <c r="S1767" i="2"/>
  <c r="W1767" i="2"/>
  <c r="P1768" i="2"/>
  <c r="S1768" i="2"/>
  <c r="W1768" i="2"/>
  <c r="P1769" i="2"/>
  <c r="S1769" i="2"/>
  <c r="W1769" i="2"/>
  <c r="P1770" i="2"/>
  <c r="S1770" i="2"/>
  <c r="W1770" i="2"/>
  <c r="P1771" i="2"/>
  <c r="S1771" i="2"/>
  <c r="P1772" i="2"/>
  <c r="S1772" i="2"/>
  <c r="W1772" i="2"/>
  <c r="P1773" i="2"/>
  <c r="S1773" i="2"/>
  <c r="W1773" i="2"/>
  <c r="P1774" i="2"/>
  <c r="S1774" i="2"/>
  <c r="W1774" i="2"/>
  <c r="P1775" i="2"/>
  <c r="S1775" i="2"/>
  <c r="W1775" i="2"/>
  <c r="P1776" i="2"/>
  <c r="S1776" i="2"/>
  <c r="W1776" i="2"/>
  <c r="P1777" i="2"/>
  <c r="S1777" i="2"/>
  <c r="W1777" i="2"/>
  <c r="P1778" i="2"/>
  <c r="S1778" i="2"/>
  <c r="W1778" i="2"/>
  <c r="P1779" i="2"/>
  <c r="S1779" i="2"/>
  <c r="W1779" i="2"/>
  <c r="P1780" i="2"/>
  <c r="S1780" i="2"/>
  <c r="W1780" i="2"/>
  <c r="P1781" i="2"/>
  <c r="S1781" i="2"/>
  <c r="W1781" i="2"/>
  <c r="P1782" i="2"/>
  <c r="S1782" i="2"/>
  <c r="W1782" i="2"/>
  <c r="P1783" i="2"/>
  <c r="S1783" i="2"/>
  <c r="W1783" i="2"/>
  <c r="P1784" i="2"/>
  <c r="S1784" i="2"/>
  <c r="W1784" i="2"/>
  <c r="P1785" i="2"/>
  <c r="S1785" i="2"/>
  <c r="W1785" i="2"/>
  <c r="P1786" i="2"/>
  <c r="S1786" i="2"/>
  <c r="W1786" i="2"/>
  <c r="P1787" i="2"/>
  <c r="S1787" i="2"/>
  <c r="W1787" i="2"/>
  <c r="P1788" i="2"/>
  <c r="S1788" i="2"/>
  <c r="W1788" i="2"/>
  <c r="P1789" i="2"/>
  <c r="S1789" i="2"/>
  <c r="W1789" i="2"/>
  <c r="P1790" i="2"/>
  <c r="S1790" i="2"/>
  <c r="W1790" i="2"/>
  <c r="P1791" i="2"/>
  <c r="S1791" i="2"/>
  <c r="W1791" i="2"/>
  <c r="P1792" i="2"/>
  <c r="S1792" i="2"/>
  <c r="W1792" i="2"/>
  <c r="P1793" i="2"/>
  <c r="S1793" i="2"/>
  <c r="W1793" i="2"/>
  <c r="P1794" i="2"/>
  <c r="S1794" i="2"/>
  <c r="W1794" i="2"/>
  <c r="P1795" i="2"/>
  <c r="S1795" i="2"/>
  <c r="W1795" i="2"/>
  <c r="P1796" i="2"/>
  <c r="S1796" i="2"/>
  <c r="W1796" i="2"/>
  <c r="P1797" i="2"/>
  <c r="S1797" i="2"/>
  <c r="W1797" i="2"/>
  <c r="P1798" i="2"/>
  <c r="S1798" i="2"/>
  <c r="W1798" i="2"/>
  <c r="P1799" i="2"/>
  <c r="S1799" i="2"/>
  <c r="W1799" i="2"/>
  <c r="P1800" i="2"/>
  <c r="S1800" i="2"/>
  <c r="W1800" i="2"/>
  <c r="P1801" i="2"/>
  <c r="S1801" i="2"/>
  <c r="W1801" i="2"/>
  <c r="P1802" i="2"/>
  <c r="R1802" i="2"/>
  <c r="O1802" i="2" s="1"/>
  <c r="S1802" i="2"/>
  <c r="W1802" i="2"/>
  <c r="P1803" i="2"/>
  <c r="R1803" i="2"/>
  <c r="O1803" i="2" s="1"/>
  <c r="S1803" i="2"/>
  <c r="W1803" i="2"/>
  <c r="O1804" i="2"/>
  <c r="P1804" i="2"/>
  <c r="R1804" i="2"/>
  <c r="S1804" i="2"/>
  <c r="W1804" i="2"/>
  <c r="R1805" i="2"/>
  <c r="O1805" i="2" s="1"/>
  <c r="W1805" i="2"/>
  <c r="P1806" i="2"/>
  <c r="R1806" i="2"/>
  <c r="O1806" i="2" s="1"/>
  <c r="S1806" i="2"/>
  <c r="W1806" i="2"/>
  <c r="P1807" i="2"/>
  <c r="R1807" i="2"/>
  <c r="O1807" i="2" s="1"/>
  <c r="S1807" i="2"/>
  <c r="W1807" i="2"/>
  <c r="P1808" i="2"/>
  <c r="R1808" i="2"/>
  <c r="O1808" i="2" s="1"/>
  <c r="S1808" i="2"/>
  <c r="W1808" i="2"/>
  <c r="P1809" i="2"/>
  <c r="R1809" i="2"/>
  <c r="O1809" i="2" s="1"/>
  <c r="S1809" i="2"/>
  <c r="W1809" i="2"/>
  <c r="O1810" i="2"/>
  <c r="P1810" i="2"/>
  <c r="R1810" i="2"/>
  <c r="S1810" i="2"/>
  <c r="W1810" i="2"/>
  <c r="P1811" i="2"/>
  <c r="R1811" i="2"/>
  <c r="O1811" i="2" s="1"/>
  <c r="S1811" i="2"/>
  <c r="W1811" i="2"/>
  <c r="P1812" i="2"/>
  <c r="R1812" i="2"/>
  <c r="O1812" i="2" s="1"/>
  <c r="S1812" i="2"/>
  <c r="W1812" i="2"/>
  <c r="R1813" i="2"/>
  <c r="O1813" i="2" s="1"/>
  <c r="W1813" i="2"/>
  <c r="R1814" i="2"/>
  <c r="O1814" i="2" s="1"/>
  <c r="W1814" i="2"/>
  <c r="P1815" i="2"/>
  <c r="R1815" i="2"/>
  <c r="O1815" i="2" s="1"/>
  <c r="S1815" i="2"/>
  <c r="W1815" i="2"/>
  <c r="R1816" i="2"/>
  <c r="O1816" i="2" s="1"/>
  <c r="W1816" i="2"/>
  <c r="P1817" i="2"/>
  <c r="R1817" i="2"/>
  <c r="O1817" i="2" s="1"/>
  <c r="S1817" i="2"/>
  <c r="W1817" i="2"/>
  <c r="P1818" i="2"/>
  <c r="R1818" i="2"/>
  <c r="O1818" i="2" s="1"/>
  <c r="S1818" i="2"/>
  <c r="W1818" i="2"/>
  <c r="R1819" i="2"/>
  <c r="O1819" i="2" s="1"/>
  <c r="W1819" i="2"/>
  <c r="P1820" i="2"/>
  <c r="R1820" i="2"/>
  <c r="O1820" i="2" s="1"/>
  <c r="S1820" i="2"/>
  <c r="W1820" i="2"/>
  <c r="P1821" i="2"/>
  <c r="R1821" i="2"/>
  <c r="O1821" i="2" s="1"/>
  <c r="S1821" i="2"/>
  <c r="W1821" i="2"/>
  <c r="P1822" i="2"/>
  <c r="R1822" i="2"/>
  <c r="O1822" i="2" s="1"/>
  <c r="S1822" i="2"/>
  <c r="W1822" i="2"/>
  <c r="R1823" i="2"/>
  <c r="O1823" i="2" s="1"/>
  <c r="W1823" i="2"/>
  <c r="R1824" i="2"/>
  <c r="O1824" i="2" s="1"/>
  <c r="W1824" i="2"/>
  <c r="R1825" i="2"/>
  <c r="O1825" i="2" s="1"/>
  <c r="W1825" i="2"/>
  <c r="R1826" i="2"/>
  <c r="O1826" i="2" s="1"/>
  <c r="W1826" i="2"/>
  <c r="P1827" i="2"/>
  <c r="R1827" i="2"/>
  <c r="O1827" i="2" s="1"/>
  <c r="S1827" i="2"/>
  <c r="W1827" i="2"/>
  <c r="P1828" i="2"/>
  <c r="R1828" i="2"/>
  <c r="O1828" i="2" s="1"/>
  <c r="S1828" i="2"/>
  <c r="W1828" i="2"/>
  <c r="P1829" i="2"/>
  <c r="R1829" i="2"/>
  <c r="O1829" i="2" s="1"/>
  <c r="S1829" i="2"/>
  <c r="W1829" i="2"/>
  <c r="P1830" i="2"/>
  <c r="R1830" i="2"/>
  <c r="O1830" i="2" s="1"/>
  <c r="S1830" i="2"/>
  <c r="W1830" i="2"/>
  <c r="P1831" i="2"/>
  <c r="R1831" i="2"/>
  <c r="O1831" i="2" s="1"/>
  <c r="S1831" i="2"/>
  <c r="W1831" i="2"/>
  <c r="R1832" i="2"/>
  <c r="O1832" i="2" s="1"/>
  <c r="W1832" i="2"/>
  <c r="P1833" i="2"/>
  <c r="R1833" i="2"/>
  <c r="O1833" i="2" s="1"/>
  <c r="S1833" i="2"/>
  <c r="W1833" i="2"/>
  <c r="P1834" i="2"/>
  <c r="R1834" i="2"/>
  <c r="O1834" i="2" s="1"/>
  <c r="S1834" i="2"/>
  <c r="W1834" i="2"/>
  <c r="P1835" i="2"/>
  <c r="R1835" i="2"/>
  <c r="O1835" i="2" s="1"/>
  <c r="S1835" i="2"/>
  <c r="W1835" i="2"/>
  <c r="P1836" i="2"/>
  <c r="R1836" i="2"/>
  <c r="O1836" i="2" s="1"/>
  <c r="S1836" i="2"/>
  <c r="W1836" i="2"/>
  <c r="P1837" i="2"/>
  <c r="R1837" i="2"/>
  <c r="O1837" i="2" s="1"/>
  <c r="S1837" i="2"/>
  <c r="W1837" i="2"/>
  <c r="P1838" i="2"/>
  <c r="R1838" i="2"/>
  <c r="O1838" i="2" s="1"/>
  <c r="S1838" i="2"/>
  <c r="W1838" i="2"/>
  <c r="P1839" i="2"/>
  <c r="R1839" i="2"/>
  <c r="O1839" i="2" s="1"/>
  <c r="S1839" i="2"/>
  <c r="W1839" i="2"/>
  <c r="P1840" i="2"/>
  <c r="R1840" i="2"/>
  <c r="O1840" i="2" s="1"/>
  <c r="S1840" i="2"/>
  <c r="W1840" i="2"/>
  <c r="P1841" i="2"/>
  <c r="R1841" i="2"/>
  <c r="O1841" i="2" s="1"/>
  <c r="S1841" i="2"/>
  <c r="W1841" i="2"/>
  <c r="P1842" i="2"/>
  <c r="R1842" i="2"/>
  <c r="O1842" i="2" s="1"/>
  <c r="S1842" i="2"/>
  <c r="W1842" i="2"/>
  <c r="P1843" i="2"/>
  <c r="R1843" i="2"/>
  <c r="O1843" i="2" s="1"/>
  <c r="S1843" i="2"/>
  <c r="W1843" i="2"/>
  <c r="P1844" i="2"/>
  <c r="R1844" i="2"/>
  <c r="O1844" i="2" s="1"/>
  <c r="S1844" i="2"/>
  <c r="W1844" i="2"/>
  <c r="P1845" i="2"/>
  <c r="R1845" i="2"/>
  <c r="O1845" i="2" s="1"/>
  <c r="S1845" i="2"/>
  <c r="W1845" i="2"/>
  <c r="P308" i="2"/>
  <c r="S308" i="2"/>
  <c r="W308" i="2"/>
  <c r="P309" i="2"/>
  <c r="S309" i="2"/>
  <c r="W309" i="2"/>
  <c r="P310" i="2"/>
  <c r="S310" i="2"/>
  <c r="W310" i="2"/>
  <c r="P311" i="2"/>
  <c r="S311" i="2"/>
  <c r="W311" i="2"/>
  <c r="P312" i="2"/>
  <c r="S312" i="2"/>
  <c r="W312" i="2"/>
  <c r="P313" i="2"/>
  <c r="S313" i="2"/>
  <c r="W313" i="2"/>
  <c r="P314" i="2"/>
  <c r="S314" i="2"/>
  <c r="W314" i="2"/>
  <c r="P315" i="2"/>
  <c r="S315" i="2"/>
  <c r="W315" i="2"/>
  <c r="P316" i="2"/>
  <c r="S316" i="2"/>
  <c r="W316" i="2"/>
  <c r="P317" i="2"/>
  <c r="S317" i="2"/>
  <c r="W317" i="2"/>
  <c r="P318" i="2"/>
  <c r="S318" i="2"/>
  <c r="W318" i="2"/>
  <c r="P319" i="2"/>
  <c r="S319" i="2"/>
  <c r="W319" i="2"/>
  <c r="P320" i="2"/>
  <c r="S320" i="2"/>
  <c r="W320" i="2"/>
  <c r="P321" i="2"/>
  <c r="S321" i="2"/>
  <c r="W321" i="2"/>
  <c r="P322" i="2"/>
  <c r="S322" i="2"/>
  <c r="W322" i="2"/>
  <c r="P323" i="2"/>
  <c r="S323" i="2"/>
  <c r="W323" i="2"/>
  <c r="P324" i="2"/>
  <c r="S324" i="2"/>
  <c r="W324" i="2"/>
  <c r="P325" i="2"/>
  <c r="S325" i="2"/>
  <c r="W325" i="2"/>
  <c r="P326" i="2"/>
  <c r="S326" i="2"/>
  <c r="W326" i="2"/>
  <c r="P327" i="2"/>
  <c r="S327" i="2"/>
  <c r="W327" i="2"/>
  <c r="P328" i="2"/>
  <c r="S328" i="2"/>
  <c r="W328" i="2"/>
  <c r="P329" i="2"/>
  <c r="S329" i="2"/>
  <c r="W329" i="2"/>
  <c r="P330" i="2"/>
  <c r="S330" i="2"/>
  <c r="W330" i="2"/>
  <c r="P331" i="2"/>
  <c r="S331" i="2"/>
  <c r="W331" i="2"/>
  <c r="P332" i="2"/>
  <c r="S332" i="2"/>
  <c r="W332" i="2"/>
  <c r="P333" i="2"/>
  <c r="S333" i="2"/>
  <c r="W333" i="2"/>
  <c r="P334" i="2"/>
  <c r="S334" i="2"/>
  <c r="W334" i="2"/>
  <c r="P335" i="2"/>
  <c r="S335" i="2"/>
  <c r="W335" i="2"/>
  <c r="P336" i="2"/>
  <c r="S336" i="2"/>
  <c r="W336" i="2"/>
  <c r="P337" i="2"/>
  <c r="S337" i="2"/>
  <c r="W337" i="2"/>
  <c r="P338" i="2"/>
  <c r="S338" i="2"/>
  <c r="W338" i="2"/>
  <c r="P339" i="2"/>
  <c r="S339" i="2"/>
  <c r="W339" i="2"/>
  <c r="P340" i="2"/>
  <c r="S340" i="2"/>
  <c r="W340" i="2"/>
  <c r="P341" i="2"/>
  <c r="S341" i="2"/>
  <c r="W341" i="2"/>
  <c r="P342" i="2"/>
  <c r="S342" i="2"/>
  <c r="W342" i="2"/>
  <c r="P343" i="2"/>
  <c r="S343" i="2"/>
  <c r="W343" i="2"/>
  <c r="P344" i="2"/>
  <c r="S344" i="2"/>
  <c r="W344" i="2"/>
  <c r="P345" i="2"/>
  <c r="S345" i="2"/>
  <c r="W345" i="2"/>
  <c r="P346" i="2"/>
  <c r="S346" i="2"/>
  <c r="W346" i="2"/>
  <c r="P347" i="2"/>
  <c r="S347" i="2"/>
  <c r="W347" i="2"/>
  <c r="P348" i="2"/>
  <c r="S348" i="2"/>
  <c r="W348" i="2"/>
  <c r="P349" i="2"/>
  <c r="S349" i="2"/>
  <c r="W349" i="2"/>
  <c r="O350" i="2"/>
  <c r="P350" i="2"/>
  <c r="R350" i="2"/>
  <c r="S350" i="2"/>
  <c r="W350" i="2"/>
  <c r="P351" i="2"/>
  <c r="S351" i="2"/>
  <c r="W351" i="2"/>
  <c r="W352" i="2"/>
  <c r="W353" i="2"/>
  <c r="W354" i="2"/>
  <c r="W355" i="2"/>
  <c r="W356" i="2"/>
  <c r="W357" i="2"/>
  <c r="W358" i="2"/>
  <c r="P359" i="2"/>
  <c r="S359" i="2"/>
  <c r="W359" i="2"/>
  <c r="W360" i="2"/>
  <c r="W361" i="2"/>
  <c r="W362" i="2"/>
  <c r="O363" i="2"/>
  <c r="P363" i="2"/>
  <c r="R363" i="2"/>
  <c r="S363" i="2"/>
  <c r="W363" i="2"/>
  <c r="O364" i="2"/>
  <c r="P364" i="2"/>
  <c r="R364" i="2"/>
  <c r="S364" i="2"/>
  <c r="W364" i="2"/>
  <c r="O365" i="2"/>
  <c r="P365" i="2"/>
  <c r="R365" i="2"/>
  <c r="S365" i="2"/>
  <c r="W365" i="2"/>
  <c r="O366" i="2"/>
  <c r="P366" i="2"/>
  <c r="R366" i="2"/>
  <c r="S366" i="2"/>
  <c r="W366" i="2"/>
  <c r="O367" i="2"/>
  <c r="P367" i="2"/>
  <c r="R367" i="2"/>
  <c r="S367" i="2"/>
  <c r="W367" i="2"/>
  <c r="P368" i="2"/>
  <c r="S368" i="2"/>
  <c r="W368" i="2"/>
  <c r="P369" i="2"/>
  <c r="S369" i="2"/>
  <c r="W369" i="2"/>
  <c r="O370" i="2"/>
  <c r="P370" i="2"/>
  <c r="R370" i="2"/>
  <c r="S370" i="2"/>
  <c r="W370" i="2"/>
  <c r="P371" i="2"/>
  <c r="S371" i="2"/>
  <c r="W371" i="2"/>
  <c r="P372" i="2"/>
  <c r="S372" i="2"/>
  <c r="W372" i="2"/>
  <c r="P373" i="2"/>
  <c r="S373" i="2"/>
  <c r="W373" i="2"/>
  <c r="O374" i="2"/>
  <c r="P374" i="2"/>
  <c r="R374" i="2"/>
  <c r="S374" i="2"/>
  <c r="W374" i="2"/>
  <c r="P375" i="2"/>
  <c r="S375" i="2"/>
  <c r="W375" i="2"/>
  <c r="P376" i="2"/>
  <c r="S376" i="2"/>
  <c r="W376" i="2"/>
  <c r="P377" i="2"/>
  <c r="S377" i="2"/>
  <c r="W377" i="2"/>
  <c r="P378" i="2"/>
  <c r="S378" i="2"/>
  <c r="W378" i="2"/>
  <c r="P379" i="2"/>
  <c r="S379" i="2"/>
  <c r="W379" i="2"/>
  <c r="P380" i="2"/>
  <c r="S380" i="2"/>
  <c r="W380" i="2"/>
  <c r="O381" i="2"/>
  <c r="P381" i="2"/>
  <c r="R381" i="2"/>
  <c r="S381" i="2"/>
  <c r="W381" i="2"/>
  <c r="P382" i="2"/>
  <c r="S382" i="2"/>
  <c r="W382" i="2"/>
  <c r="O383" i="2"/>
  <c r="P383" i="2"/>
  <c r="R383" i="2"/>
  <c r="S383" i="2"/>
  <c r="W383" i="2"/>
  <c r="P384" i="2"/>
  <c r="S384" i="2"/>
  <c r="W384" i="2"/>
  <c r="P385" i="2"/>
  <c r="S385" i="2"/>
  <c r="W385" i="2"/>
  <c r="P386" i="2"/>
  <c r="S386" i="2"/>
  <c r="W386" i="2"/>
  <c r="P387" i="2"/>
  <c r="S387" i="2"/>
  <c r="W387" i="2"/>
  <c r="P388" i="2"/>
  <c r="S388" i="2"/>
  <c r="W388" i="2"/>
  <c r="P389" i="2"/>
  <c r="S389" i="2"/>
  <c r="W389" i="2"/>
  <c r="P390" i="2"/>
  <c r="S390" i="2"/>
  <c r="W390" i="2"/>
  <c r="P391" i="2"/>
  <c r="S391" i="2"/>
  <c r="W391" i="2"/>
  <c r="P392" i="2"/>
  <c r="S392" i="2"/>
  <c r="W392" i="2"/>
  <c r="P393" i="2"/>
  <c r="S393" i="2"/>
  <c r="W393" i="2"/>
  <c r="P394" i="2"/>
  <c r="S394" i="2"/>
  <c r="W394" i="2"/>
  <c r="P395" i="2"/>
  <c r="S395" i="2"/>
  <c r="W395" i="2"/>
  <c r="P396" i="2"/>
  <c r="S396" i="2"/>
  <c r="W396" i="2"/>
  <c r="P397" i="2"/>
  <c r="S397" i="2"/>
  <c r="W397" i="2"/>
  <c r="P398" i="2"/>
  <c r="S398" i="2"/>
  <c r="W398" i="2"/>
  <c r="P399" i="2"/>
  <c r="S399" i="2"/>
  <c r="W399" i="2"/>
  <c r="P400" i="2"/>
  <c r="S400" i="2"/>
  <c r="W400" i="2"/>
  <c r="P401" i="2"/>
  <c r="S401" i="2"/>
  <c r="W401" i="2"/>
  <c r="P402" i="2"/>
  <c r="S402" i="2"/>
  <c r="W402" i="2"/>
  <c r="P403" i="2"/>
  <c r="S403" i="2"/>
  <c r="W403" i="2"/>
  <c r="P404" i="2"/>
  <c r="S404" i="2"/>
  <c r="W404" i="2"/>
  <c r="P405" i="2"/>
  <c r="S405" i="2"/>
  <c r="W405" i="2"/>
  <c r="P406" i="2"/>
  <c r="S406" i="2"/>
  <c r="W406" i="2"/>
  <c r="P407" i="2"/>
  <c r="S407" i="2"/>
  <c r="W407" i="2"/>
  <c r="P408" i="2"/>
  <c r="S408" i="2"/>
  <c r="W408" i="2"/>
  <c r="P409" i="2"/>
  <c r="S409" i="2"/>
  <c r="W409" i="2"/>
  <c r="P410" i="2"/>
  <c r="S410" i="2"/>
  <c r="W410" i="2"/>
  <c r="P411" i="2"/>
  <c r="S411" i="2"/>
  <c r="W411" i="2"/>
  <c r="P412" i="2"/>
  <c r="S412" i="2"/>
  <c r="W412" i="2"/>
  <c r="P413" i="2"/>
  <c r="S413" i="2"/>
  <c r="W413" i="2"/>
  <c r="P414" i="2"/>
  <c r="S414" i="2"/>
  <c r="W414" i="2"/>
  <c r="P415" i="2"/>
  <c r="S415" i="2"/>
  <c r="W415" i="2"/>
  <c r="P416" i="2"/>
  <c r="S416" i="2"/>
  <c r="W416" i="2"/>
  <c r="P417" i="2"/>
  <c r="S417" i="2"/>
  <c r="W417" i="2"/>
  <c r="P418" i="2"/>
  <c r="S418" i="2"/>
  <c r="W418" i="2"/>
  <c r="P419" i="2"/>
  <c r="S419" i="2"/>
  <c r="W419" i="2"/>
  <c r="P420" i="2"/>
  <c r="S420" i="2"/>
  <c r="W420" i="2"/>
  <c r="P421" i="2"/>
  <c r="S421" i="2"/>
  <c r="W421" i="2"/>
  <c r="P422" i="2"/>
  <c r="S422" i="2"/>
  <c r="W422" i="2"/>
  <c r="P423" i="2"/>
  <c r="S423" i="2"/>
  <c r="W423" i="2"/>
  <c r="P424" i="2"/>
  <c r="S424" i="2"/>
  <c r="W424" i="2"/>
  <c r="P425" i="2"/>
  <c r="S425" i="2"/>
  <c r="W425" i="2"/>
  <c r="P426" i="2"/>
  <c r="S426" i="2"/>
  <c r="W426" i="2"/>
  <c r="P427" i="2"/>
  <c r="S427" i="2"/>
  <c r="W427" i="2"/>
  <c r="P428" i="2"/>
  <c r="S428" i="2"/>
  <c r="W428" i="2"/>
  <c r="P429" i="2"/>
  <c r="S429" i="2"/>
  <c r="W429" i="2"/>
  <c r="P430" i="2"/>
  <c r="S430" i="2"/>
  <c r="W430" i="2"/>
  <c r="P431" i="2"/>
  <c r="S431" i="2"/>
  <c r="W431" i="2"/>
  <c r="P432" i="2"/>
  <c r="S432" i="2"/>
  <c r="W432" i="2"/>
  <c r="P433" i="2"/>
  <c r="S433" i="2"/>
  <c r="W433" i="2"/>
  <c r="P434" i="2"/>
  <c r="S434" i="2"/>
  <c r="W434" i="2"/>
  <c r="P435" i="2"/>
  <c r="S435" i="2"/>
  <c r="W435" i="2"/>
  <c r="O436" i="2"/>
  <c r="P436" i="2"/>
  <c r="R436" i="2"/>
  <c r="S436" i="2"/>
  <c r="W436" i="2"/>
  <c r="P437" i="2"/>
  <c r="S437" i="2"/>
  <c r="W437" i="2"/>
  <c r="P438" i="2"/>
  <c r="S438" i="2"/>
  <c r="W438" i="2"/>
  <c r="O439" i="2"/>
  <c r="P439" i="2"/>
  <c r="R439" i="2"/>
  <c r="S439" i="2"/>
  <c r="W439" i="2"/>
  <c r="W440" i="2"/>
  <c r="W441" i="2"/>
  <c r="W442" i="2"/>
  <c r="W443" i="2"/>
  <c r="W444" i="2"/>
  <c r="W445" i="2"/>
  <c r="W446" i="2"/>
  <c r="P447" i="2"/>
  <c r="S447" i="2"/>
  <c r="W447" i="2"/>
  <c r="O448" i="2"/>
  <c r="P448" i="2"/>
  <c r="R448" i="2"/>
  <c r="S448" i="2"/>
  <c r="W448" i="2"/>
  <c r="O449" i="2"/>
  <c r="P449" i="2"/>
  <c r="R449" i="2"/>
  <c r="S449" i="2"/>
  <c r="W449" i="2"/>
  <c r="O450" i="2"/>
  <c r="P450" i="2"/>
  <c r="R450" i="2"/>
  <c r="S450" i="2"/>
  <c r="W450" i="2"/>
  <c r="O451" i="2"/>
  <c r="P451" i="2"/>
  <c r="R451" i="2"/>
  <c r="S451" i="2"/>
  <c r="W451" i="2"/>
  <c r="P452" i="2"/>
  <c r="S452" i="2"/>
  <c r="W452" i="2"/>
  <c r="P453" i="2"/>
  <c r="S453" i="2"/>
  <c r="W453" i="2"/>
  <c r="O454" i="2"/>
  <c r="P454" i="2"/>
  <c r="R454" i="2"/>
  <c r="S454" i="2"/>
  <c r="W454" i="2"/>
  <c r="P455" i="2"/>
  <c r="S455" i="2"/>
  <c r="W455" i="2"/>
  <c r="P456" i="2"/>
  <c r="S456" i="2"/>
  <c r="W456" i="2"/>
  <c r="P457" i="2"/>
  <c r="S457" i="2"/>
  <c r="W457" i="2"/>
  <c r="O458" i="2"/>
  <c r="P458" i="2"/>
  <c r="R458" i="2"/>
  <c r="S458" i="2"/>
  <c r="W458" i="2"/>
  <c r="P459" i="2"/>
  <c r="S459" i="2"/>
  <c r="W459" i="2"/>
  <c r="P460" i="2"/>
  <c r="S460" i="2"/>
  <c r="W460" i="2"/>
  <c r="P461" i="2"/>
  <c r="S461" i="2"/>
  <c r="W461" i="2"/>
  <c r="P462" i="2"/>
  <c r="S462" i="2"/>
  <c r="W462" i="2"/>
  <c r="P463" i="2"/>
  <c r="S463" i="2"/>
  <c r="W463" i="2"/>
  <c r="O464" i="2"/>
  <c r="P464" i="2"/>
  <c r="R464" i="2"/>
  <c r="S464" i="2"/>
  <c r="W464" i="2"/>
  <c r="P465" i="2"/>
  <c r="S465" i="2"/>
  <c r="W465" i="2"/>
  <c r="O466" i="2"/>
  <c r="P466" i="2"/>
  <c r="R466" i="2"/>
  <c r="S466" i="2"/>
  <c r="W466" i="2"/>
  <c r="P467" i="2"/>
  <c r="S467" i="2"/>
  <c r="W467" i="2"/>
  <c r="O468" i="2"/>
  <c r="P468" i="2"/>
  <c r="R468" i="2"/>
  <c r="S468" i="2"/>
  <c r="W468" i="2"/>
  <c r="P469" i="2"/>
  <c r="S469" i="2"/>
  <c r="W469" i="2"/>
  <c r="P470" i="2"/>
  <c r="S470" i="2"/>
  <c r="W470" i="2"/>
  <c r="P471" i="2"/>
  <c r="S471" i="2"/>
  <c r="W471" i="2"/>
  <c r="O472" i="2"/>
  <c r="P472" i="2"/>
  <c r="R472" i="2"/>
  <c r="S472" i="2"/>
  <c r="W472" i="2"/>
  <c r="P473" i="2"/>
  <c r="S473" i="2"/>
  <c r="W473" i="2"/>
  <c r="P474" i="2"/>
  <c r="S474" i="2"/>
  <c r="W474" i="2"/>
  <c r="P475" i="2"/>
  <c r="S475" i="2"/>
  <c r="W475" i="2"/>
  <c r="P476" i="2"/>
  <c r="S476" i="2"/>
  <c r="W476" i="2"/>
  <c r="P477" i="2"/>
  <c r="S477" i="2"/>
  <c r="W477" i="2"/>
  <c r="P478" i="2"/>
  <c r="S478" i="2"/>
  <c r="W478" i="2"/>
  <c r="P479" i="2"/>
  <c r="S479" i="2"/>
  <c r="W479" i="2"/>
  <c r="P480" i="2"/>
  <c r="S480" i="2"/>
  <c r="W480" i="2"/>
  <c r="P481" i="2"/>
  <c r="S481" i="2"/>
  <c r="W481" i="2"/>
  <c r="P482" i="2"/>
  <c r="S482" i="2"/>
  <c r="W482" i="2"/>
  <c r="P483" i="2"/>
  <c r="S483" i="2"/>
  <c r="W483" i="2"/>
  <c r="P484" i="2"/>
  <c r="S484" i="2"/>
  <c r="W484" i="2"/>
  <c r="P485" i="2"/>
  <c r="S485" i="2"/>
  <c r="W485" i="2"/>
  <c r="O486" i="2"/>
  <c r="P486" i="2"/>
  <c r="R486" i="2"/>
  <c r="S486" i="2"/>
  <c r="W486" i="2"/>
  <c r="O487" i="2"/>
  <c r="P487" i="2"/>
  <c r="R487" i="2"/>
  <c r="S487" i="2"/>
  <c r="W487" i="2"/>
  <c r="O488" i="2"/>
  <c r="P488" i="2"/>
  <c r="R488" i="2"/>
  <c r="S488" i="2"/>
  <c r="W488" i="2"/>
  <c r="O489" i="2"/>
  <c r="P489" i="2"/>
  <c r="R489" i="2"/>
  <c r="S489" i="2"/>
  <c r="W489" i="2"/>
  <c r="P490" i="2"/>
  <c r="S490" i="2"/>
  <c r="W490" i="2"/>
  <c r="P491" i="2"/>
  <c r="S491" i="2"/>
  <c r="W491" i="2"/>
  <c r="P492" i="2"/>
  <c r="S492" i="2"/>
  <c r="W492" i="2"/>
  <c r="P493" i="2"/>
  <c r="S493" i="2"/>
  <c r="W493" i="2"/>
  <c r="P494" i="2"/>
  <c r="S494" i="2"/>
  <c r="W494" i="2"/>
  <c r="P495" i="2"/>
  <c r="S495" i="2"/>
  <c r="W495" i="2"/>
  <c r="P496" i="2"/>
  <c r="S496" i="2"/>
  <c r="W496" i="2"/>
  <c r="P497" i="2"/>
  <c r="S497" i="2"/>
  <c r="W497" i="2"/>
  <c r="P498" i="2"/>
  <c r="S498" i="2"/>
  <c r="W498" i="2"/>
  <c r="P499" i="2"/>
  <c r="S499" i="2"/>
  <c r="W499" i="2"/>
  <c r="P500" i="2"/>
  <c r="S500" i="2"/>
  <c r="W500" i="2"/>
  <c r="P501" i="2"/>
  <c r="S501" i="2"/>
  <c r="W501" i="2"/>
  <c r="P502" i="2"/>
  <c r="S502" i="2"/>
  <c r="W502" i="2"/>
  <c r="P503" i="2"/>
  <c r="S503" i="2"/>
  <c r="W503" i="2"/>
  <c r="P504" i="2"/>
  <c r="S504" i="2"/>
  <c r="W504" i="2"/>
  <c r="P505" i="2"/>
  <c r="S505" i="2"/>
  <c r="W505" i="2"/>
  <c r="P506" i="2"/>
  <c r="S506" i="2"/>
  <c r="W506" i="2"/>
  <c r="P507" i="2"/>
  <c r="S507" i="2"/>
  <c r="W507" i="2"/>
  <c r="P508" i="2"/>
  <c r="S508" i="2"/>
  <c r="W508" i="2"/>
  <c r="P509" i="2"/>
  <c r="S509" i="2"/>
  <c r="W509" i="2"/>
  <c r="P510" i="2"/>
  <c r="S510" i="2"/>
  <c r="W510" i="2"/>
  <c r="P511" i="2"/>
  <c r="S511" i="2"/>
  <c r="W511" i="2"/>
  <c r="P512" i="2"/>
  <c r="S512" i="2"/>
  <c r="W512" i="2"/>
  <c r="P513" i="2"/>
  <c r="S513" i="2"/>
  <c r="W513" i="2"/>
  <c r="P514" i="2"/>
  <c r="S514" i="2"/>
  <c r="W514" i="2"/>
  <c r="P515" i="2"/>
  <c r="S515" i="2"/>
  <c r="W515" i="2"/>
  <c r="P516" i="2"/>
  <c r="S516" i="2"/>
  <c r="W516" i="2"/>
  <c r="O517" i="2"/>
  <c r="P517" i="2"/>
  <c r="R517" i="2"/>
  <c r="S517" i="2"/>
  <c r="W517" i="2"/>
  <c r="P518" i="2"/>
  <c r="S518" i="2"/>
  <c r="W518" i="2"/>
  <c r="W519" i="2"/>
  <c r="W520" i="2"/>
  <c r="W521" i="2"/>
  <c r="W522" i="2"/>
  <c r="W523" i="2"/>
  <c r="W524" i="2"/>
  <c r="W525" i="2"/>
  <c r="P526" i="2"/>
  <c r="S526" i="2"/>
  <c r="W526" i="2"/>
  <c r="P527" i="2"/>
  <c r="S527" i="2"/>
  <c r="W527" i="2"/>
  <c r="P528" i="2"/>
  <c r="S528" i="2"/>
  <c r="W528" i="2"/>
  <c r="P529" i="2"/>
  <c r="S529" i="2"/>
  <c r="W529" i="2"/>
  <c r="O530" i="2"/>
  <c r="P530" i="2"/>
  <c r="R530" i="2"/>
  <c r="S530" i="2"/>
  <c r="W530" i="2"/>
  <c r="O531" i="2"/>
  <c r="P531" i="2"/>
  <c r="R531" i="2"/>
  <c r="S531" i="2"/>
  <c r="W531" i="2"/>
  <c r="O532" i="2"/>
  <c r="P532" i="2"/>
  <c r="R532" i="2"/>
  <c r="S532" i="2"/>
  <c r="W532" i="2"/>
  <c r="O533" i="2"/>
  <c r="P533" i="2"/>
  <c r="R533" i="2"/>
  <c r="S533" i="2"/>
  <c r="W533" i="2"/>
  <c r="P534" i="2"/>
  <c r="S534" i="2"/>
  <c r="W534" i="2"/>
  <c r="P535" i="2"/>
  <c r="S535" i="2"/>
  <c r="W535" i="2"/>
  <c r="O536" i="2"/>
  <c r="P536" i="2"/>
  <c r="R536" i="2"/>
  <c r="S536" i="2"/>
  <c r="W536" i="2"/>
  <c r="P537" i="2"/>
  <c r="S537" i="2"/>
  <c r="W537" i="2"/>
  <c r="P538" i="2"/>
  <c r="S538" i="2"/>
  <c r="W538" i="2"/>
  <c r="P539" i="2"/>
  <c r="S539" i="2"/>
  <c r="W539" i="2"/>
  <c r="O540" i="2"/>
  <c r="P540" i="2"/>
  <c r="R540" i="2"/>
  <c r="S540" i="2"/>
  <c r="W540" i="2"/>
  <c r="P541" i="2"/>
  <c r="S541" i="2"/>
  <c r="W541" i="2"/>
  <c r="P542" i="2"/>
  <c r="S542" i="2"/>
  <c r="W542" i="2"/>
  <c r="P543" i="2"/>
  <c r="S543" i="2"/>
  <c r="W543" i="2"/>
  <c r="P544" i="2"/>
  <c r="S544" i="2"/>
  <c r="W544" i="2"/>
  <c r="P545" i="2"/>
  <c r="S545" i="2"/>
  <c r="W545" i="2"/>
  <c r="O546" i="2"/>
  <c r="P546" i="2"/>
  <c r="R546" i="2"/>
  <c r="S546" i="2"/>
  <c r="W546" i="2"/>
  <c r="O547" i="2"/>
  <c r="P547" i="2"/>
  <c r="R547" i="2"/>
  <c r="S547" i="2"/>
  <c r="W547" i="2"/>
  <c r="O548" i="2"/>
  <c r="P548" i="2"/>
  <c r="R548" i="2"/>
  <c r="S548" i="2"/>
  <c r="W548" i="2"/>
  <c r="O549" i="2"/>
  <c r="P549" i="2"/>
  <c r="R549" i="2"/>
  <c r="S549" i="2"/>
  <c r="W549" i="2"/>
  <c r="O550" i="2"/>
  <c r="P550" i="2"/>
  <c r="R550" i="2"/>
  <c r="S550" i="2"/>
  <c r="W550" i="2"/>
  <c r="P551" i="2"/>
  <c r="S551" i="2"/>
  <c r="W551" i="2"/>
  <c r="P552" i="2"/>
  <c r="S552" i="2"/>
  <c r="W552" i="2"/>
  <c r="W553" i="2"/>
  <c r="P554" i="2"/>
  <c r="S554" i="2"/>
  <c r="W554" i="2"/>
  <c r="P555" i="2"/>
  <c r="S555" i="2"/>
  <c r="W555" i="2"/>
  <c r="O556" i="2"/>
  <c r="P556" i="2"/>
  <c r="R556" i="2"/>
  <c r="S556" i="2"/>
  <c r="W556" i="2"/>
  <c r="P557" i="2"/>
  <c r="S557" i="2"/>
  <c r="W557" i="2"/>
  <c r="P558" i="2"/>
  <c r="S558" i="2"/>
  <c r="W558" i="2"/>
  <c r="P559" i="2"/>
  <c r="S559" i="2"/>
  <c r="W559" i="2"/>
  <c r="P560" i="2"/>
  <c r="S560" i="2"/>
  <c r="W560" i="2"/>
  <c r="P561" i="2"/>
  <c r="S561" i="2"/>
  <c r="W561" i="2"/>
  <c r="P562" i="2"/>
  <c r="S562" i="2"/>
  <c r="W562" i="2"/>
  <c r="P563" i="2"/>
  <c r="S563" i="2"/>
  <c r="W563" i="2"/>
  <c r="P564" i="2"/>
  <c r="S564" i="2"/>
  <c r="W564" i="2"/>
  <c r="P565" i="2"/>
  <c r="S565" i="2"/>
  <c r="W565" i="2"/>
  <c r="P566" i="2"/>
  <c r="S566" i="2"/>
  <c r="W566" i="2"/>
  <c r="P567" i="2"/>
  <c r="S567" i="2"/>
  <c r="W567" i="2"/>
  <c r="P568" i="2"/>
  <c r="S568" i="2"/>
  <c r="W568" i="2"/>
  <c r="P569" i="2"/>
  <c r="S569" i="2"/>
  <c r="W569" i="2"/>
  <c r="P570" i="2"/>
  <c r="S570" i="2"/>
  <c r="W570" i="2"/>
  <c r="P571" i="2"/>
  <c r="S571" i="2"/>
  <c r="W571" i="2"/>
  <c r="P572" i="2"/>
  <c r="S572" i="2"/>
  <c r="W572" i="2"/>
  <c r="P573" i="2"/>
  <c r="S573" i="2"/>
  <c r="W573" i="2"/>
  <c r="P574" i="2"/>
  <c r="S574" i="2"/>
  <c r="W574" i="2"/>
  <c r="P575" i="2"/>
  <c r="S575" i="2"/>
  <c r="W575" i="2"/>
  <c r="P576" i="2"/>
  <c r="S576" i="2"/>
  <c r="W576" i="2"/>
  <c r="P577" i="2"/>
  <c r="S577" i="2"/>
  <c r="W577" i="2"/>
  <c r="P578" i="2"/>
  <c r="S578" i="2"/>
  <c r="W578" i="2"/>
  <c r="P579" i="2"/>
  <c r="S579" i="2"/>
  <c r="W579" i="2"/>
  <c r="P580" i="2"/>
  <c r="S580" i="2"/>
  <c r="W580" i="2"/>
  <c r="P581" i="2"/>
  <c r="S581" i="2"/>
  <c r="W581" i="2"/>
  <c r="P582" i="2"/>
  <c r="S582" i="2"/>
  <c r="W582" i="2"/>
  <c r="P583" i="2"/>
  <c r="S583" i="2"/>
  <c r="W583" i="2"/>
  <c r="O584" i="2"/>
  <c r="P584" i="2"/>
  <c r="R584" i="2"/>
  <c r="S584" i="2"/>
  <c r="W584" i="2"/>
  <c r="O585" i="2"/>
  <c r="P585" i="2"/>
  <c r="R585" i="2"/>
  <c r="S585" i="2"/>
  <c r="W585" i="2"/>
  <c r="P586" i="2"/>
  <c r="S586" i="2"/>
  <c r="W586" i="2"/>
  <c r="O587" i="2"/>
  <c r="P587" i="2"/>
  <c r="R587" i="2"/>
  <c r="S587" i="2"/>
  <c r="W587" i="2"/>
  <c r="O588" i="2"/>
  <c r="P588" i="2"/>
  <c r="R588" i="2"/>
  <c r="S588" i="2"/>
  <c r="W588" i="2"/>
  <c r="P589" i="2"/>
  <c r="S589" i="2"/>
  <c r="W589" i="2"/>
  <c r="P590" i="2"/>
  <c r="S590" i="2"/>
  <c r="W590" i="2"/>
  <c r="P591" i="2"/>
  <c r="S591" i="2"/>
  <c r="W591" i="2"/>
  <c r="P592" i="2"/>
  <c r="S592" i="2"/>
  <c r="W592" i="2"/>
  <c r="P593" i="2"/>
  <c r="S593" i="2"/>
  <c r="W593" i="2"/>
  <c r="P594" i="2"/>
  <c r="S594" i="2"/>
  <c r="W594" i="2"/>
  <c r="P595" i="2"/>
  <c r="S595" i="2"/>
  <c r="W595" i="2"/>
  <c r="P596" i="2"/>
  <c r="S596" i="2"/>
  <c r="W596" i="2"/>
  <c r="P597" i="2"/>
  <c r="S597" i="2"/>
  <c r="W597" i="2"/>
  <c r="P598" i="2"/>
  <c r="S598" i="2"/>
  <c r="W598" i="2"/>
  <c r="P599" i="2"/>
  <c r="S599" i="2"/>
  <c r="W599" i="2"/>
  <c r="P600" i="2"/>
  <c r="S600" i="2"/>
  <c r="W600" i="2"/>
  <c r="P601" i="2"/>
  <c r="S601" i="2"/>
  <c r="W601" i="2"/>
  <c r="P602" i="2"/>
  <c r="S602" i="2"/>
  <c r="W602" i="2"/>
  <c r="P603" i="2"/>
  <c r="S603" i="2"/>
  <c r="W603" i="2"/>
  <c r="O604" i="2"/>
  <c r="P604" i="2"/>
  <c r="R604" i="2"/>
  <c r="S604" i="2"/>
  <c r="W604" i="2"/>
  <c r="P605" i="2"/>
  <c r="S605" i="2"/>
  <c r="W605" i="2"/>
  <c r="P606" i="2"/>
  <c r="S606" i="2"/>
  <c r="W606" i="2"/>
  <c r="P607" i="2"/>
  <c r="S607" i="2"/>
  <c r="W607" i="2"/>
  <c r="P608" i="2"/>
  <c r="S608" i="2"/>
  <c r="W608" i="2"/>
  <c r="P609" i="2"/>
  <c r="S609" i="2"/>
  <c r="W609" i="2"/>
  <c r="P610" i="2"/>
  <c r="S610" i="2"/>
  <c r="W610" i="2"/>
  <c r="P611" i="2"/>
  <c r="S611" i="2"/>
  <c r="W611" i="2"/>
  <c r="P612" i="2"/>
  <c r="S612" i="2"/>
  <c r="W612" i="2"/>
  <c r="P613" i="2"/>
  <c r="S613" i="2"/>
  <c r="W613" i="2"/>
  <c r="P614" i="2"/>
  <c r="S614" i="2"/>
  <c r="W614" i="2"/>
  <c r="P615" i="2"/>
  <c r="S615" i="2"/>
  <c r="W615" i="2"/>
  <c r="P616" i="2"/>
  <c r="S616" i="2"/>
  <c r="W616" i="2"/>
  <c r="P617" i="2"/>
  <c r="S617" i="2"/>
  <c r="W617" i="2"/>
  <c r="P618" i="2"/>
  <c r="S618" i="2"/>
  <c r="W618" i="2"/>
  <c r="P619" i="2"/>
  <c r="S619" i="2"/>
  <c r="W619" i="2"/>
  <c r="P620" i="2"/>
  <c r="S620" i="2"/>
  <c r="W620" i="2"/>
  <c r="P621" i="2"/>
  <c r="S621" i="2"/>
  <c r="W621" i="2"/>
  <c r="P622" i="2"/>
  <c r="S622" i="2"/>
  <c r="W622" i="2"/>
  <c r="P623" i="2"/>
  <c r="S623" i="2"/>
  <c r="W623" i="2"/>
  <c r="P624" i="2"/>
  <c r="S624" i="2"/>
  <c r="W624" i="2"/>
  <c r="P625" i="2"/>
  <c r="S625" i="2"/>
  <c r="W625" i="2"/>
  <c r="P626" i="2"/>
  <c r="S626" i="2"/>
  <c r="W626" i="2"/>
  <c r="P627" i="2"/>
  <c r="S627" i="2"/>
  <c r="W627" i="2"/>
  <c r="O628" i="2"/>
  <c r="P628" i="2"/>
  <c r="R628" i="2"/>
  <c r="S628" i="2"/>
  <c r="W628" i="2"/>
  <c r="P629" i="2"/>
  <c r="S629" i="2"/>
  <c r="W629" i="2"/>
  <c r="P630" i="2"/>
  <c r="S630" i="2"/>
  <c r="W630" i="2"/>
  <c r="P631" i="2"/>
  <c r="S631" i="2"/>
  <c r="W631" i="2"/>
  <c r="P632" i="2"/>
  <c r="S632" i="2"/>
  <c r="W632" i="2"/>
  <c r="P633" i="2"/>
  <c r="S633" i="2"/>
  <c r="W633" i="2"/>
  <c r="P634" i="2"/>
  <c r="S634" i="2"/>
  <c r="W634" i="2"/>
  <c r="P635" i="2"/>
  <c r="S635" i="2"/>
  <c r="W635" i="2"/>
  <c r="P636" i="2"/>
  <c r="S636" i="2"/>
  <c r="W636" i="2"/>
  <c r="P637" i="2"/>
  <c r="S637" i="2"/>
  <c r="W637" i="2"/>
  <c r="P638" i="2"/>
  <c r="S638" i="2"/>
  <c r="W638" i="2"/>
  <c r="P639" i="2"/>
  <c r="S639" i="2"/>
  <c r="W639" i="2"/>
  <c r="P640" i="2"/>
  <c r="S640" i="2"/>
  <c r="W640" i="2"/>
  <c r="P641" i="2"/>
  <c r="S641" i="2"/>
  <c r="W641" i="2"/>
  <c r="P642" i="2"/>
  <c r="S642" i="2"/>
  <c r="W642" i="2"/>
  <c r="P643" i="2"/>
  <c r="S643" i="2"/>
  <c r="W643" i="2"/>
  <c r="P644" i="2"/>
  <c r="S644" i="2"/>
  <c r="W644" i="2"/>
  <c r="P645" i="2"/>
  <c r="S645" i="2"/>
  <c r="W645" i="2"/>
  <c r="P646" i="2"/>
  <c r="S646" i="2"/>
  <c r="W646" i="2"/>
  <c r="P647" i="2"/>
  <c r="S647" i="2"/>
  <c r="W647" i="2"/>
  <c r="P648" i="2"/>
  <c r="S648" i="2"/>
  <c r="W648" i="2"/>
  <c r="P649" i="2"/>
  <c r="S649" i="2"/>
  <c r="W649" i="2"/>
  <c r="P650" i="2"/>
  <c r="S650" i="2"/>
  <c r="W650" i="2"/>
  <c r="P651" i="2"/>
  <c r="S651" i="2"/>
  <c r="W651" i="2"/>
  <c r="P652" i="2"/>
  <c r="S652" i="2"/>
  <c r="W652" i="2"/>
  <c r="P653" i="2"/>
  <c r="S653" i="2"/>
  <c r="W653" i="2"/>
  <c r="P654" i="2"/>
  <c r="S654" i="2"/>
  <c r="W654" i="2"/>
  <c r="P655" i="2"/>
  <c r="S655" i="2"/>
  <c r="W655" i="2"/>
  <c r="P656" i="2"/>
  <c r="S656" i="2"/>
  <c r="W656" i="2"/>
  <c r="P657" i="2"/>
  <c r="S657" i="2"/>
  <c r="W657" i="2"/>
  <c r="P658" i="2"/>
  <c r="S658" i="2"/>
  <c r="W658" i="2"/>
  <c r="P659" i="2"/>
  <c r="S659" i="2"/>
  <c r="W659" i="2"/>
  <c r="P660" i="2"/>
  <c r="S660" i="2"/>
  <c r="W660" i="2"/>
  <c r="P661" i="2"/>
  <c r="S661" i="2"/>
  <c r="W661" i="2"/>
  <c r="P662" i="2"/>
  <c r="S662" i="2"/>
  <c r="W662" i="2"/>
  <c r="P663" i="2"/>
  <c r="S663" i="2"/>
  <c r="W663" i="2"/>
  <c r="P664" i="2"/>
  <c r="S664" i="2"/>
  <c r="W664" i="2"/>
  <c r="P665" i="2"/>
  <c r="S665" i="2"/>
  <c r="W665" i="2"/>
  <c r="P666" i="2"/>
  <c r="S666" i="2"/>
  <c r="W666" i="2"/>
  <c r="P667" i="2"/>
  <c r="S667" i="2"/>
  <c r="W667" i="2"/>
  <c r="P668" i="2"/>
  <c r="S668" i="2"/>
  <c r="W668" i="2"/>
  <c r="P669" i="2"/>
  <c r="S669" i="2"/>
  <c r="W669" i="2"/>
  <c r="P670" i="2"/>
  <c r="S670" i="2"/>
  <c r="W670" i="2"/>
  <c r="P671" i="2"/>
  <c r="S671" i="2"/>
  <c r="W671" i="2"/>
  <c r="O672" i="2"/>
  <c r="P672" i="2"/>
  <c r="R672" i="2"/>
  <c r="S672" i="2"/>
  <c r="W672" i="2"/>
  <c r="P673" i="2"/>
  <c r="S673" i="2"/>
  <c r="W673" i="2"/>
  <c r="P674" i="2"/>
  <c r="S674" i="2"/>
  <c r="W674" i="2"/>
  <c r="P675" i="2"/>
  <c r="S675" i="2"/>
  <c r="W675" i="2"/>
  <c r="P676" i="2"/>
  <c r="S676" i="2"/>
  <c r="W676" i="2"/>
  <c r="P677" i="2"/>
  <c r="S677" i="2"/>
  <c r="W677" i="2"/>
  <c r="P678" i="2"/>
  <c r="S678" i="2"/>
  <c r="W678" i="2"/>
  <c r="P679" i="2"/>
  <c r="S679" i="2"/>
  <c r="W679" i="2"/>
  <c r="P680" i="2"/>
  <c r="S680" i="2"/>
  <c r="W680" i="2"/>
  <c r="P681" i="2"/>
  <c r="S681" i="2"/>
  <c r="W681" i="2"/>
  <c r="P682" i="2"/>
  <c r="S682" i="2"/>
  <c r="W682" i="2"/>
  <c r="P683" i="2"/>
  <c r="S683" i="2"/>
  <c r="W683" i="2"/>
  <c r="P684" i="2"/>
  <c r="S684" i="2"/>
  <c r="W684" i="2"/>
  <c r="P685" i="2"/>
  <c r="S685" i="2"/>
  <c r="W685" i="2"/>
  <c r="P686" i="2"/>
  <c r="S686" i="2"/>
  <c r="W686" i="2"/>
  <c r="P687" i="2"/>
  <c r="S687" i="2"/>
  <c r="W687" i="2"/>
  <c r="P688" i="2"/>
  <c r="S688" i="2"/>
  <c r="W688" i="2"/>
  <c r="P689" i="2"/>
  <c r="S689" i="2"/>
  <c r="W689" i="2"/>
  <c r="P690" i="2"/>
  <c r="S690" i="2"/>
  <c r="W690" i="2"/>
  <c r="P691" i="2"/>
  <c r="S691" i="2"/>
  <c r="W691" i="2"/>
  <c r="P692" i="2"/>
  <c r="S692" i="2"/>
  <c r="W692" i="2"/>
  <c r="P693" i="2"/>
  <c r="S693" i="2"/>
  <c r="W693" i="2"/>
  <c r="P694" i="2"/>
  <c r="S694" i="2"/>
  <c r="W694" i="2"/>
  <c r="P695" i="2"/>
  <c r="S695" i="2"/>
  <c r="W695" i="2"/>
  <c r="P696" i="2"/>
  <c r="S696" i="2"/>
  <c r="W696" i="2"/>
  <c r="P697" i="2"/>
  <c r="S697" i="2"/>
  <c r="W697" i="2"/>
  <c r="P698" i="2"/>
  <c r="S698" i="2"/>
  <c r="W698" i="2"/>
  <c r="P699" i="2"/>
  <c r="S699" i="2"/>
  <c r="W699" i="2"/>
  <c r="P700" i="2"/>
  <c r="S700" i="2"/>
  <c r="W700" i="2"/>
  <c r="P701" i="2"/>
  <c r="S701" i="2"/>
  <c r="W701" i="2"/>
  <c r="P702" i="2"/>
  <c r="S702" i="2"/>
  <c r="W702" i="2"/>
  <c r="P703" i="2"/>
  <c r="S703" i="2"/>
  <c r="W703" i="2"/>
  <c r="P704" i="2"/>
  <c r="S704" i="2"/>
  <c r="W704" i="2"/>
  <c r="P705" i="2"/>
  <c r="S705" i="2"/>
  <c r="W705" i="2"/>
  <c r="P706" i="2"/>
  <c r="S706" i="2"/>
  <c r="W706" i="2"/>
  <c r="P707" i="2"/>
  <c r="S707" i="2"/>
  <c r="W707" i="2"/>
  <c r="P708" i="2"/>
  <c r="S708" i="2"/>
  <c r="W708" i="2"/>
  <c r="P709" i="2"/>
  <c r="S709" i="2"/>
  <c r="W709" i="2"/>
  <c r="P710" i="2"/>
  <c r="S710" i="2"/>
  <c r="W710" i="2"/>
  <c r="P711" i="2"/>
  <c r="S711" i="2"/>
  <c r="W711" i="2"/>
  <c r="P712" i="2"/>
  <c r="S712" i="2"/>
  <c r="W712" i="2"/>
  <c r="P713" i="2"/>
  <c r="S713" i="2"/>
  <c r="W713" i="2"/>
  <c r="P714" i="2"/>
  <c r="S714" i="2"/>
  <c r="W714" i="2"/>
  <c r="P715" i="2"/>
  <c r="S715" i="2"/>
  <c r="W715" i="2"/>
  <c r="P716" i="2"/>
  <c r="S716" i="2"/>
  <c r="W716" i="2"/>
  <c r="P717" i="2"/>
  <c r="S717" i="2"/>
  <c r="W717" i="2"/>
  <c r="P718" i="2"/>
  <c r="S718" i="2"/>
  <c r="W718" i="2"/>
  <c r="P719" i="2"/>
  <c r="S719" i="2"/>
  <c r="W719" i="2"/>
  <c r="P720" i="2"/>
  <c r="S720" i="2"/>
  <c r="W720" i="2"/>
  <c r="P721" i="2"/>
  <c r="S721" i="2"/>
  <c r="W721" i="2"/>
  <c r="O722" i="2"/>
  <c r="P722" i="2"/>
  <c r="R722" i="2"/>
  <c r="S722" i="2"/>
  <c r="W722" i="2"/>
  <c r="P723" i="2"/>
  <c r="S723" i="2"/>
  <c r="W723" i="2"/>
  <c r="P724" i="2"/>
  <c r="S724" i="2"/>
  <c r="W724" i="2"/>
  <c r="P725" i="2"/>
  <c r="S725" i="2"/>
  <c r="W725" i="2"/>
  <c r="P726" i="2"/>
  <c r="S726" i="2"/>
  <c r="W726" i="2"/>
  <c r="P727" i="2"/>
  <c r="S727" i="2"/>
  <c r="W727" i="2"/>
  <c r="P728" i="2"/>
  <c r="S728" i="2"/>
  <c r="W728" i="2"/>
  <c r="P729" i="2"/>
  <c r="S729" i="2"/>
  <c r="W729" i="2"/>
  <c r="P730" i="2"/>
  <c r="S730" i="2"/>
  <c r="W730" i="2"/>
  <c r="P731" i="2"/>
  <c r="S731" i="2"/>
  <c r="W731" i="2"/>
  <c r="P732" i="2"/>
  <c r="S732" i="2"/>
  <c r="W732" i="2"/>
  <c r="P733" i="2"/>
  <c r="S733" i="2"/>
  <c r="W733" i="2"/>
  <c r="P734" i="2"/>
  <c r="S734" i="2"/>
  <c r="W734" i="2"/>
  <c r="P735" i="2"/>
  <c r="S735" i="2"/>
  <c r="W735" i="2"/>
  <c r="P736" i="2"/>
  <c r="S736" i="2"/>
  <c r="W736" i="2"/>
  <c r="P737" i="2"/>
  <c r="S737" i="2"/>
  <c r="W737" i="2"/>
  <c r="P738" i="2"/>
  <c r="S738" i="2"/>
  <c r="W738" i="2"/>
  <c r="P739" i="2"/>
  <c r="S739" i="2"/>
  <c r="W739" i="2"/>
  <c r="P740" i="2"/>
  <c r="S740" i="2"/>
  <c r="W740" i="2"/>
  <c r="P741" i="2"/>
  <c r="S741" i="2"/>
  <c r="W741" i="2"/>
  <c r="P742" i="2"/>
  <c r="S742" i="2"/>
  <c r="W742" i="2"/>
  <c r="P743" i="2"/>
  <c r="S743" i="2"/>
  <c r="W743" i="2"/>
  <c r="P744" i="2"/>
  <c r="S744" i="2"/>
  <c r="W744" i="2"/>
  <c r="P745" i="2"/>
  <c r="S745" i="2"/>
  <c r="W745" i="2"/>
  <c r="P746" i="2"/>
  <c r="S746" i="2"/>
  <c r="W746" i="2"/>
  <c r="P747" i="2"/>
  <c r="S747" i="2"/>
  <c r="W747" i="2"/>
  <c r="P748" i="2"/>
  <c r="S748" i="2"/>
  <c r="W748" i="2"/>
  <c r="P749" i="2"/>
  <c r="S749" i="2"/>
  <c r="W749" i="2"/>
  <c r="P750" i="2"/>
  <c r="S750" i="2"/>
  <c r="W750" i="2"/>
  <c r="P751" i="2"/>
  <c r="S751" i="2"/>
  <c r="W751" i="2"/>
  <c r="P752" i="2"/>
  <c r="S752" i="2"/>
  <c r="W752" i="2"/>
  <c r="P753" i="2"/>
  <c r="S753" i="2"/>
  <c r="W753" i="2"/>
  <c r="P754" i="2"/>
  <c r="S754" i="2"/>
  <c r="W754" i="2"/>
  <c r="P755" i="2"/>
  <c r="S755" i="2"/>
  <c r="W755" i="2"/>
  <c r="P756" i="2"/>
  <c r="S756" i="2"/>
  <c r="W756" i="2"/>
  <c r="P757" i="2"/>
  <c r="S757" i="2"/>
  <c r="W757" i="2"/>
  <c r="P758" i="2"/>
  <c r="S758" i="2"/>
  <c r="W758" i="2"/>
  <c r="P759" i="2"/>
  <c r="S759" i="2"/>
  <c r="W759" i="2"/>
  <c r="P760" i="2"/>
  <c r="S760" i="2"/>
  <c r="W760" i="2"/>
  <c r="P761" i="2"/>
  <c r="S761" i="2"/>
  <c r="W761" i="2"/>
  <c r="P762" i="2"/>
  <c r="S762" i="2"/>
  <c r="W762" i="2"/>
  <c r="O763" i="2"/>
  <c r="P763" i="2"/>
  <c r="R763" i="2"/>
  <c r="S763" i="2"/>
  <c r="W763" i="2"/>
  <c r="O764" i="2"/>
  <c r="P764" i="2"/>
  <c r="R764" i="2"/>
  <c r="S764" i="2"/>
  <c r="W764" i="2"/>
  <c r="O765" i="2"/>
  <c r="P765" i="2"/>
  <c r="R765" i="2"/>
  <c r="S765" i="2"/>
  <c r="W765" i="2"/>
  <c r="O766" i="2"/>
  <c r="P766" i="2"/>
  <c r="R766" i="2"/>
  <c r="S766" i="2"/>
  <c r="W766" i="2"/>
  <c r="O767" i="2"/>
  <c r="P767" i="2"/>
  <c r="R767" i="2"/>
  <c r="S767" i="2"/>
  <c r="W767" i="2"/>
  <c r="P768" i="2"/>
  <c r="S768" i="2"/>
  <c r="W768" i="2"/>
  <c r="P769" i="2"/>
  <c r="S769" i="2"/>
  <c r="W769" i="2"/>
  <c r="P770" i="2"/>
  <c r="S770" i="2"/>
  <c r="W770" i="2"/>
  <c r="O771" i="2"/>
  <c r="P771" i="2"/>
  <c r="R771" i="2"/>
  <c r="S771" i="2"/>
  <c r="W771" i="2"/>
  <c r="O772" i="2"/>
  <c r="P772" i="2"/>
  <c r="R772" i="2"/>
  <c r="S772" i="2"/>
  <c r="W772" i="2"/>
  <c r="O773" i="2"/>
  <c r="P773" i="2"/>
  <c r="R773" i="2"/>
  <c r="S773" i="2"/>
  <c r="W773" i="2"/>
  <c r="O774" i="2"/>
  <c r="P774" i="2"/>
  <c r="R774" i="2"/>
  <c r="S774" i="2"/>
  <c r="W774" i="2"/>
  <c r="P775" i="2"/>
  <c r="S775" i="2"/>
  <c r="W775" i="2"/>
  <c r="O776" i="2"/>
  <c r="P776" i="2"/>
  <c r="R776" i="2"/>
  <c r="S776" i="2"/>
  <c r="W776" i="2"/>
  <c r="O777" i="2"/>
  <c r="P777" i="2"/>
  <c r="R777" i="2"/>
  <c r="S777" i="2"/>
  <c r="W777" i="2"/>
  <c r="P778" i="2"/>
  <c r="S778" i="2"/>
  <c r="W778" i="2"/>
  <c r="O779" i="2"/>
  <c r="P779" i="2"/>
  <c r="R779" i="2"/>
  <c r="S779" i="2"/>
  <c r="W779" i="2"/>
  <c r="O780" i="2"/>
  <c r="P780" i="2"/>
  <c r="R780" i="2"/>
  <c r="S780" i="2"/>
  <c r="W780" i="2"/>
  <c r="O781" i="2"/>
  <c r="P781" i="2"/>
  <c r="R781" i="2"/>
  <c r="S781" i="2"/>
  <c r="W781" i="2"/>
  <c r="O782" i="2"/>
  <c r="P782" i="2"/>
  <c r="R782" i="2"/>
  <c r="S782" i="2"/>
  <c r="W782" i="2"/>
  <c r="O783" i="2"/>
  <c r="P783" i="2"/>
  <c r="R783" i="2"/>
  <c r="S783" i="2"/>
  <c r="W783" i="2"/>
  <c r="P784" i="2"/>
  <c r="S784" i="2"/>
  <c r="W784" i="2"/>
  <c r="O785" i="2"/>
  <c r="P785" i="2"/>
  <c r="R785" i="2"/>
  <c r="S785" i="2"/>
  <c r="W785" i="2"/>
  <c r="P786" i="2"/>
  <c r="S786" i="2"/>
  <c r="W786" i="2"/>
  <c r="W787" i="2"/>
  <c r="W788" i="2"/>
  <c r="W789" i="2"/>
  <c r="W790" i="2"/>
  <c r="O791" i="2"/>
  <c r="P791" i="2"/>
  <c r="R791" i="2"/>
  <c r="S791" i="2"/>
  <c r="W791" i="2"/>
  <c r="P792" i="2"/>
  <c r="S792" i="2"/>
  <c r="W792" i="2"/>
  <c r="P793" i="2"/>
  <c r="S793" i="2"/>
  <c r="W793" i="2"/>
  <c r="W794" i="2"/>
  <c r="W795" i="2"/>
  <c r="W796" i="2"/>
  <c r="W797" i="2"/>
  <c r="P798" i="2"/>
  <c r="S798" i="2"/>
  <c r="W798" i="2"/>
  <c r="P799" i="2"/>
  <c r="S799" i="2"/>
  <c r="W799" i="2"/>
  <c r="P800" i="2"/>
  <c r="S800" i="2"/>
  <c r="W800" i="2"/>
  <c r="P801" i="2"/>
  <c r="S801" i="2"/>
  <c r="W801" i="2"/>
  <c r="P802" i="2"/>
  <c r="S802" i="2"/>
  <c r="W802" i="2"/>
  <c r="O803" i="2"/>
  <c r="P803" i="2"/>
  <c r="R803" i="2"/>
  <c r="S803" i="2"/>
  <c r="W803" i="2"/>
  <c r="O804" i="2"/>
  <c r="P804" i="2"/>
  <c r="R804" i="2"/>
  <c r="S804" i="2"/>
  <c r="W804" i="2"/>
  <c r="O805" i="2"/>
  <c r="P805" i="2"/>
  <c r="R805" i="2"/>
  <c r="S805" i="2"/>
  <c r="W805" i="2"/>
  <c r="O806" i="2"/>
  <c r="P806" i="2"/>
  <c r="R806" i="2"/>
  <c r="S806" i="2"/>
  <c r="W806" i="2"/>
  <c r="O807" i="2"/>
  <c r="P807" i="2"/>
  <c r="R807" i="2"/>
  <c r="S807" i="2"/>
  <c r="W807" i="2"/>
  <c r="O808" i="2"/>
  <c r="P808" i="2"/>
  <c r="R808" i="2"/>
  <c r="S808" i="2"/>
  <c r="W808" i="2"/>
  <c r="O809" i="2"/>
  <c r="P809" i="2"/>
  <c r="R809" i="2"/>
  <c r="S809" i="2"/>
  <c r="W809" i="2"/>
  <c r="O810" i="2"/>
  <c r="P810" i="2"/>
  <c r="R810" i="2"/>
  <c r="S810" i="2"/>
  <c r="W810" i="2"/>
  <c r="O811" i="2"/>
  <c r="P811" i="2"/>
  <c r="R811" i="2"/>
  <c r="S811" i="2"/>
  <c r="W811" i="2"/>
  <c r="O812" i="2"/>
  <c r="P812" i="2"/>
  <c r="R812" i="2"/>
  <c r="S812" i="2"/>
  <c r="W812" i="2"/>
  <c r="O813" i="2"/>
  <c r="P813" i="2"/>
  <c r="R813" i="2"/>
  <c r="S813" i="2"/>
  <c r="W813" i="2"/>
  <c r="P814" i="2"/>
  <c r="S814" i="2"/>
  <c r="W814" i="2"/>
  <c r="P815" i="2"/>
  <c r="S815" i="2"/>
  <c r="W815" i="2"/>
  <c r="P816" i="2"/>
  <c r="S816" i="2"/>
  <c r="W816" i="2"/>
  <c r="P817" i="2"/>
  <c r="S817" i="2"/>
  <c r="W817" i="2"/>
  <c r="P818" i="2"/>
  <c r="S818" i="2"/>
  <c r="W818" i="2"/>
  <c r="P819" i="2"/>
  <c r="S819" i="2"/>
  <c r="W819" i="2"/>
  <c r="P820" i="2"/>
  <c r="S820" i="2"/>
  <c r="W820" i="2"/>
  <c r="P821" i="2"/>
  <c r="S821" i="2"/>
  <c r="W821" i="2"/>
  <c r="P822" i="2"/>
  <c r="S822" i="2"/>
  <c r="W822" i="2"/>
  <c r="P823" i="2"/>
  <c r="S823" i="2"/>
  <c r="W823" i="2"/>
  <c r="P824" i="2"/>
  <c r="S824" i="2"/>
  <c r="W824" i="2"/>
  <c r="P825" i="2"/>
  <c r="S825" i="2"/>
  <c r="W825" i="2"/>
  <c r="P826" i="2"/>
  <c r="S826" i="2"/>
  <c r="W826" i="2"/>
  <c r="W827" i="2"/>
  <c r="W828" i="2"/>
  <c r="W829" i="2"/>
  <c r="W830" i="2"/>
  <c r="W831" i="2"/>
  <c r="W832" i="2"/>
  <c r="W833" i="2"/>
  <c r="P834" i="2"/>
  <c r="S834" i="2"/>
  <c r="W834" i="2"/>
  <c r="O835" i="2"/>
  <c r="P835" i="2"/>
  <c r="R835" i="2"/>
  <c r="S835" i="2"/>
  <c r="W835" i="2"/>
  <c r="P836" i="2"/>
  <c r="S836" i="2"/>
  <c r="W836" i="2"/>
  <c r="P837" i="2"/>
  <c r="S837" i="2"/>
  <c r="W837" i="2"/>
  <c r="P838" i="2"/>
  <c r="S838" i="2"/>
  <c r="W838" i="2"/>
  <c r="P839" i="2"/>
  <c r="S839" i="2"/>
  <c r="W839" i="2"/>
  <c r="P840" i="2"/>
  <c r="S840" i="2"/>
  <c r="W840" i="2"/>
  <c r="P841" i="2"/>
  <c r="S841" i="2"/>
  <c r="W841" i="2"/>
  <c r="P842" i="2"/>
  <c r="S842" i="2"/>
  <c r="W842" i="2"/>
  <c r="P843" i="2"/>
  <c r="S843" i="2"/>
  <c r="W843" i="2"/>
  <c r="P844" i="2"/>
  <c r="S844" i="2"/>
  <c r="W844" i="2"/>
  <c r="P845" i="2"/>
  <c r="S845" i="2"/>
  <c r="W845" i="2"/>
  <c r="P846" i="2"/>
  <c r="S846" i="2"/>
  <c r="W846" i="2"/>
  <c r="P847" i="2"/>
  <c r="S847" i="2"/>
  <c r="W847" i="2"/>
  <c r="P848" i="2"/>
  <c r="S848" i="2"/>
  <c r="W848" i="2"/>
  <c r="P849" i="2"/>
  <c r="S849" i="2"/>
  <c r="W849" i="2"/>
  <c r="P850" i="2"/>
  <c r="S850" i="2"/>
  <c r="W850" i="2"/>
  <c r="W851" i="2"/>
  <c r="P852" i="2"/>
  <c r="S852" i="2"/>
  <c r="W852" i="2"/>
  <c r="P853" i="2"/>
  <c r="S853" i="2"/>
  <c r="W853" i="2"/>
  <c r="P854" i="2"/>
  <c r="S854" i="2"/>
  <c r="W854" i="2"/>
  <c r="O855" i="2"/>
  <c r="P855" i="2"/>
  <c r="R855" i="2"/>
  <c r="S855" i="2"/>
  <c r="W855" i="2"/>
  <c r="O856" i="2"/>
  <c r="P856" i="2"/>
  <c r="R856" i="2"/>
  <c r="S856" i="2"/>
  <c r="W856" i="2"/>
  <c r="P857" i="2"/>
  <c r="S857" i="2"/>
  <c r="W857" i="2"/>
  <c r="P858" i="2"/>
  <c r="S858" i="2"/>
  <c r="W858" i="2"/>
  <c r="W859" i="2"/>
  <c r="P860" i="2"/>
  <c r="S860" i="2"/>
  <c r="W860" i="2"/>
  <c r="P861" i="2"/>
  <c r="S861" i="2"/>
  <c r="W861" i="2"/>
  <c r="W862" i="2"/>
  <c r="W863" i="2"/>
  <c r="W864" i="2"/>
  <c r="W865" i="2"/>
  <c r="W866" i="2"/>
  <c r="O867" i="2"/>
  <c r="P867" i="2"/>
  <c r="R867" i="2"/>
  <c r="S867" i="2"/>
  <c r="W867" i="2"/>
  <c r="O868" i="2"/>
  <c r="P868" i="2"/>
  <c r="R868" i="2"/>
  <c r="S868" i="2"/>
  <c r="W868" i="2"/>
  <c r="O869" i="2"/>
  <c r="P869" i="2"/>
  <c r="R869" i="2"/>
  <c r="S869" i="2"/>
  <c r="W869" i="2"/>
  <c r="P870" i="2"/>
  <c r="S870" i="2"/>
  <c r="W870" i="2"/>
  <c r="P871" i="2"/>
  <c r="S871" i="2"/>
  <c r="W871" i="2"/>
  <c r="P872" i="2"/>
  <c r="S872" i="2"/>
  <c r="W872" i="2"/>
  <c r="P873" i="2"/>
  <c r="S873" i="2"/>
  <c r="W873" i="2"/>
  <c r="P874" i="2"/>
  <c r="S874" i="2"/>
  <c r="W874" i="2"/>
  <c r="P875" i="2"/>
  <c r="S875" i="2"/>
  <c r="W875" i="2"/>
  <c r="P876" i="2"/>
  <c r="S876" i="2"/>
  <c r="W876" i="2"/>
  <c r="P877" i="2"/>
  <c r="S877" i="2"/>
  <c r="W877" i="2"/>
  <c r="P878" i="2"/>
  <c r="S878" i="2"/>
  <c r="W878" i="2"/>
  <c r="P879" i="2"/>
  <c r="S879" i="2"/>
  <c r="W879" i="2"/>
  <c r="W880" i="2"/>
  <c r="W881" i="2"/>
  <c r="W882" i="2"/>
  <c r="W883" i="2"/>
  <c r="W884" i="2"/>
  <c r="W885" i="2"/>
  <c r="P886" i="2"/>
  <c r="S886" i="2"/>
  <c r="W886" i="2"/>
  <c r="P887" i="2"/>
  <c r="S887" i="2"/>
  <c r="W887" i="2"/>
  <c r="O888" i="2"/>
  <c r="P888" i="2"/>
  <c r="R888" i="2"/>
  <c r="S888" i="2"/>
  <c r="W888" i="2"/>
  <c r="O889" i="2"/>
  <c r="P889" i="2"/>
  <c r="R889" i="2"/>
  <c r="S889" i="2"/>
  <c r="W889" i="2"/>
  <c r="O890" i="2"/>
  <c r="P890" i="2"/>
  <c r="R890" i="2"/>
  <c r="S890" i="2"/>
  <c r="W890" i="2"/>
  <c r="P891" i="2"/>
  <c r="S891" i="2"/>
  <c r="W891" i="2"/>
  <c r="P892" i="2"/>
  <c r="S892" i="2"/>
  <c r="W892" i="2"/>
  <c r="P893" i="2"/>
  <c r="S893" i="2"/>
  <c r="W893" i="2"/>
  <c r="P894" i="2"/>
  <c r="S894" i="2"/>
  <c r="W894" i="2"/>
  <c r="P895" i="2"/>
  <c r="S895" i="2"/>
  <c r="W895" i="2"/>
  <c r="P896" i="2"/>
  <c r="S896" i="2"/>
  <c r="W896" i="2"/>
  <c r="P897" i="2"/>
  <c r="S897" i="2"/>
  <c r="W897" i="2"/>
  <c r="P898" i="2"/>
  <c r="S898" i="2"/>
  <c r="W898" i="2"/>
  <c r="P899" i="2"/>
  <c r="S899" i="2"/>
  <c r="W899" i="2"/>
  <c r="P900" i="2"/>
  <c r="S900" i="2"/>
  <c r="W900" i="2"/>
  <c r="P901" i="2"/>
  <c r="S901" i="2"/>
  <c r="W901" i="2"/>
  <c r="O902" i="2"/>
  <c r="P902" i="2"/>
  <c r="R902" i="2"/>
  <c r="S902" i="2"/>
  <c r="W902" i="2"/>
  <c r="O903" i="2"/>
  <c r="P903" i="2"/>
  <c r="R903" i="2"/>
  <c r="S903" i="2"/>
  <c r="W903" i="2"/>
  <c r="P904" i="2"/>
  <c r="S904" i="2"/>
  <c r="W904" i="2"/>
  <c r="P905" i="2"/>
  <c r="S905" i="2"/>
  <c r="W905" i="2"/>
  <c r="W906" i="2"/>
  <c r="W907" i="2"/>
  <c r="W908" i="2"/>
  <c r="W909" i="2"/>
  <c r="W910" i="2"/>
  <c r="W911" i="2"/>
  <c r="W912" i="2"/>
  <c r="W913" i="2"/>
  <c r="W914" i="2"/>
  <c r="W915" i="2"/>
  <c r="O916" i="2"/>
  <c r="P916" i="2"/>
  <c r="R916" i="2"/>
  <c r="S916" i="2"/>
  <c r="W916" i="2"/>
  <c r="O917" i="2"/>
  <c r="P917" i="2"/>
  <c r="R917" i="2"/>
  <c r="S917" i="2"/>
  <c r="W917" i="2"/>
  <c r="O918" i="2"/>
  <c r="P918" i="2"/>
  <c r="R918" i="2"/>
  <c r="S918" i="2"/>
  <c r="W918" i="2"/>
  <c r="P919" i="2"/>
  <c r="S919" i="2"/>
  <c r="W919" i="2"/>
  <c r="P920" i="2"/>
  <c r="S920" i="2"/>
  <c r="W920" i="2"/>
  <c r="P921" i="2"/>
  <c r="S921" i="2"/>
  <c r="W921" i="2"/>
  <c r="P922" i="2"/>
  <c r="S922" i="2"/>
  <c r="W922" i="2"/>
  <c r="P923" i="2"/>
  <c r="S923" i="2"/>
  <c r="W923" i="2"/>
  <c r="P924" i="2"/>
  <c r="S924" i="2"/>
  <c r="W924" i="2"/>
  <c r="P925" i="2"/>
  <c r="S925" i="2"/>
  <c r="W925" i="2"/>
  <c r="P926" i="2"/>
  <c r="S926" i="2"/>
  <c r="W926" i="2"/>
  <c r="P927" i="2"/>
  <c r="S927" i="2"/>
  <c r="W927" i="2"/>
  <c r="P928" i="2"/>
  <c r="S928" i="2"/>
  <c r="W928" i="2"/>
  <c r="P929" i="2"/>
  <c r="S929" i="2"/>
  <c r="W929" i="2"/>
  <c r="P930" i="2"/>
  <c r="S930" i="2"/>
  <c r="W930" i="2"/>
  <c r="P931" i="2"/>
  <c r="S931" i="2"/>
  <c r="W931" i="2"/>
  <c r="P932" i="2"/>
  <c r="S932" i="2"/>
  <c r="W932" i="2"/>
  <c r="P933" i="2"/>
  <c r="S933" i="2"/>
  <c r="W933" i="2"/>
  <c r="P934" i="2"/>
  <c r="S934" i="2"/>
  <c r="W934" i="2"/>
  <c r="P935" i="2"/>
  <c r="S935" i="2"/>
  <c r="W935" i="2"/>
  <c r="P936" i="2"/>
  <c r="S936" i="2"/>
  <c r="W936" i="2"/>
  <c r="P937" i="2"/>
  <c r="S937" i="2"/>
  <c r="W937" i="2"/>
  <c r="P938" i="2"/>
  <c r="S938" i="2"/>
  <c r="W938" i="2"/>
  <c r="O939" i="2"/>
  <c r="P939" i="2"/>
  <c r="R939" i="2"/>
  <c r="S939" i="2"/>
  <c r="W939" i="2"/>
  <c r="P940" i="2"/>
  <c r="S940" i="2"/>
  <c r="W940" i="2"/>
  <c r="P941" i="2"/>
  <c r="S941" i="2"/>
  <c r="W941" i="2"/>
  <c r="P942" i="2"/>
  <c r="S942" i="2"/>
  <c r="W942" i="2"/>
  <c r="P943" i="2"/>
  <c r="S943" i="2"/>
  <c r="W943" i="2"/>
  <c r="O944" i="2"/>
  <c r="P944" i="2"/>
  <c r="R944" i="2"/>
  <c r="S944" i="2"/>
  <c r="W944" i="2"/>
  <c r="O945" i="2"/>
  <c r="P945" i="2"/>
  <c r="R945" i="2"/>
  <c r="S945" i="2"/>
  <c r="W945" i="2"/>
  <c r="P946" i="2"/>
  <c r="S946" i="2"/>
  <c r="W946" i="2"/>
  <c r="W947" i="2"/>
  <c r="W948" i="2"/>
  <c r="W949" i="2"/>
  <c r="W950" i="2"/>
  <c r="W951" i="2"/>
  <c r="W952" i="2"/>
  <c r="W953" i="2"/>
  <c r="W954" i="2"/>
  <c r="W955" i="2"/>
  <c r="W956" i="2"/>
  <c r="W957" i="2"/>
  <c r="O958" i="2"/>
  <c r="P958" i="2"/>
  <c r="R958" i="2"/>
  <c r="S958" i="2"/>
  <c r="W958" i="2"/>
  <c r="O959" i="2"/>
  <c r="P959" i="2"/>
  <c r="R959" i="2"/>
  <c r="S959" i="2"/>
  <c r="W959" i="2"/>
  <c r="O960" i="2"/>
  <c r="P960" i="2"/>
  <c r="R960" i="2"/>
  <c r="S960" i="2"/>
  <c r="W960" i="2"/>
  <c r="P961" i="2"/>
  <c r="S961" i="2"/>
  <c r="W961" i="2"/>
  <c r="P962" i="2"/>
  <c r="S962" i="2"/>
  <c r="W962" i="2"/>
  <c r="P963" i="2"/>
  <c r="S963" i="2"/>
  <c r="W963" i="2"/>
  <c r="P964" i="2"/>
  <c r="S964" i="2"/>
  <c r="W964" i="2"/>
  <c r="P965" i="2"/>
  <c r="S965" i="2"/>
  <c r="W965" i="2"/>
  <c r="P966" i="2"/>
  <c r="S966" i="2"/>
  <c r="W966" i="2"/>
  <c r="P967" i="2"/>
  <c r="S967" i="2"/>
  <c r="W967" i="2"/>
  <c r="P968" i="2"/>
  <c r="S968" i="2"/>
  <c r="W968" i="2"/>
  <c r="P969" i="2"/>
  <c r="S969" i="2"/>
  <c r="W969" i="2"/>
  <c r="P970" i="2"/>
  <c r="S970" i="2"/>
  <c r="W970" i="2"/>
  <c r="P971" i="2"/>
  <c r="S971" i="2"/>
  <c r="W971" i="2"/>
  <c r="P972" i="2"/>
  <c r="S972" i="2"/>
  <c r="W972" i="2"/>
  <c r="P973" i="2"/>
  <c r="S973" i="2"/>
  <c r="W973" i="2"/>
  <c r="P974" i="2"/>
  <c r="S974" i="2"/>
  <c r="W974" i="2"/>
  <c r="P975" i="2"/>
  <c r="S975" i="2"/>
  <c r="W975" i="2"/>
  <c r="P976" i="2"/>
  <c r="S976" i="2"/>
  <c r="W976" i="2"/>
  <c r="P977" i="2"/>
  <c r="S977" i="2"/>
  <c r="W977" i="2"/>
  <c r="P978" i="2"/>
  <c r="S978" i="2"/>
  <c r="W978" i="2"/>
  <c r="P979" i="2"/>
  <c r="S979" i="2"/>
  <c r="W979" i="2"/>
  <c r="P980" i="2"/>
  <c r="S980" i="2"/>
  <c r="W980" i="2"/>
  <c r="P981" i="2"/>
  <c r="S981" i="2"/>
  <c r="W981" i="2"/>
  <c r="P982" i="2"/>
  <c r="S982" i="2"/>
  <c r="W982" i="2"/>
  <c r="P983" i="2"/>
  <c r="S983" i="2"/>
  <c r="W983" i="2"/>
  <c r="P984" i="2"/>
  <c r="S984" i="2"/>
  <c r="W984" i="2"/>
  <c r="P985" i="2"/>
  <c r="S985" i="2"/>
  <c r="W985" i="2"/>
  <c r="P986" i="2"/>
  <c r="S986" i="2"/>
  <c r="W986" i="2"/>
  <c r="O987" i="2"/>
  <c r="P987" i="2"/>
  <c r="R987" i="2"/>
  <c r="S987" i="2"/>
  <c r="W987" i="2"/>
  <c r="O988" i="2"/>
  <c r="P988" i="2"/>
  <c r="R988" i="2"/>
  <c r="S988" i="2"/>
  <c r="W988" i="2"/>
  <c r="W989" i="2"/>
  <c r="W990" i="2"/>
  <c r="W991" i="2"/>
  <c r="P992" i="2"/>
  <c r="S992" i="2"/>
  <c r="W992" i="2"/>
  <c r="W993" i="2"/>
  <c r="W994" i="2"/>
  <c r="W995" i="2"/>
  <c r="O996" i="2"/>
  <c r="P996" i="2"/>
  <c r="R996" i="2"/>
  <c r="S996" i="2"/>
  <c r="W996" i="2"/>
  <c r="O997" i="2"/>
  <c r="P997" i="2"/>
  <c r="R997" i="2"/>
  <c r="S997" i="2"/>
  <c r="W997" i="2"/>
  <c r="O998" i="2"/>
  <c r="P998" i="2"/>
  <c r="R998" i="2"/>
  <c r="S998" i="2"/>
  <c r="W998" i="2"/>
  <c r="P999" i="2"/>
  <c r="S999" i="2"/>
  <c r="W999" i="2"/>
  <c r="P1000" i="2"/>
  <c r="S1000" i="2"/>
  <c r="W1000" i="2"/>
  <c r="P1001" i="2"/>
  <c r="S1001" i="2"/>
  <c r="W1001" i="2"/>
  <c r="P1002" i="2"/>
  <c r="S1002" i="2"/>
  <c r="W1002" i="2"/>
  <c r="P1003" i="2"/>
  <c r="S1003" i="2"/>
  <c r="W1003" i="2"/>
  <c r="P1004" i="2"/>
  <c r="S1004" i="2"/>
  <c r="W1004" i="2"/>
  <c r="O1005" i="2"/>
  <c r="P1005" i="2"/>
  <c r="R1005" i="2"/>
  <c r="S1005" i="2"/>
  <c r="W1005" i="2"/>
  <c r="P1006" i="2"/>
  <c r="S1006" i="2"/>
  <c r="W1006" i="2"/>
  <c r="O1007" i="2"/>
  <c r="P1007" i="2"/>
  <c r="R1007" i="2"/>
  <c r="S1007" i="2"/>
  <c r="W1007" i="2"/>
  <c r="O1008" i="2"/>
  <c r="P1008" i="2"/>
  <c r="R1008" i="2"/>
  <c r="S1008" i="2"/>
  <c r="W1008" i="2"/>
  <c r="P1009" i="2"/>
  <c r="S1009" i="2"/>
  <c r="W1009" i="2"/>
  <c r="P1010" i="2"/>
  <c r="S1010" i="2"/>
  <c r="W1010" i="2"/>
  <c r="P1011" i="2"/>
  <c r="S1011" i="2"/>
  <c r="W1011" i="2"/>
  <c r="P1012" i="2"/>
  <c r="S1012" i="2"/>
  <c r="W1012" i="2"/>
  <c r="P1013" i="2"/>
  <c r="S1013" i="2"/>
  <c r="W1013" i="2"/>
  <c r="P1014" i="2"/>
  <c r="S1014" i="2"/>
  <c r="W1014" i="2"/>
  <c r="P1015" i="2"/>
  <c r="S1015" i="2"/>
  <c r="W1015" i="2"/>
  <c r="P1016" i="2"/>
  <c r="S1016" i="2"/>
  <c r="W1016" i="2"/>
  <c r="P1017" i="2"/>
  <c r="S1017" i="2"/>
  <c r="W1017" i="2"/>
  <c r="P1018" i="2"/>
  <c r="S1018" i="2"/>
  <c r="W1018" i="2"/>
  <c r="P1019" i="2"/>
  <c r="S1019" i="2"/>
  <c r="W1019" i="2"/>
  <c r="P1020" i="2"/>
  <c r="S1020" i="2"/>
  <c r="W1020" i="2"/>
  <c r="P1021" i="2"/>
  <c r="S1021" i="2"/>
  <c r="W1021" i="2"/>
  <c r="P1022" i="2"/>
  <c r="S1022" i="2"/>
  <c r="W1022" i="2"/>
  <c r="P1023" i="2"/>
  <c r="S1023" i="2"/>
  <c r="W1023" i="2"/>
  <c r="P1024" i="2"/>
  <c r="S1024" i="2"/>
  <c r="W1024" i="2"/>
  <c r="P1025" i="2"/>
  <c r="S1025" i="2"/>
  <c r="W1025" i="2"/>
  <c r="P1026" i="2"/>
  <c r="S1026" i="2"/>
  <c r="W1026" i="2"/>
  <c r="P1027" i="2"/>
  <c r="S1027" i="2"/>
  <c r="W1027" i="2"/>
  <c r="P1028" i="2"/>
  <c r="S1028" i="2"/>
  <c r="W1028" i="2"/>
  <c r="P1029" i="2"/>
  <c r="S1029" i="2"/>
  <c r="W1029" i="2"/>
  <c r="P1030" i="2"/>
  <c r="S1030" i="2"/>
  <c r="W1030" i="2"/>
  <c r="P1031" i="2"/>
  <c r="S1031" i="2"/>
  <c r="W1031" i="2"/>
  <c r="P1032" i="2"/>
  <c r="S1032" i="2"/>
  <c r="W1032" i="2"/>
  <c r="P1033" i="2"/>
  <c r="S1033" i="2"/>
  <c r="W1033" i="2"/>
  <c r="P1034" i="2"/>
  <c r="S1034" i="2"/>
  <c r="W1034" i="2"/>
  <c r="P1035" i="2"/>
  <c r="S1035" i="2"/>
  <c r="W1035" i="2"/>
  <c r="P1036" i="2"/>
  <c r="S1036" i="2"/>
  <c r="W1036" i="2"/>
  <c r="P1037" i="2"/>
  <c r="S1037" i="2"/>
  <c r="W1037" i="2"/>
  <c r="P1038" i="2"/>
  <c r="S1038" i="2"/>
  <c r="W1038" i="2"/>
  <c r="O1039" i="2"/>
  <c r="P1039" i="2"/>
  <c r="R1039" i="2"/>
  <c r="S1039" i="2"/>
  <c r="W1039" i="2"/>
  <c r="O1040" i="2"/>
  <c r="P1040" i="2"/>
  <c r="R1040" i="2"/>
  <c r="S1040" i="2"/>
  <c r="W1040" i="2"/>
  <c r="P1041" i="2"/>
  <c r="S1041" i="2"/>
  <c r="W1041" i="2"/>
  <c r="P1042" i="2"/>
  <c r="S1042" i="2"/>
  <c r="W1042" i="2"/>
  <c r="P1043" i="2"/>
  <c r="S1043" i="2"/>
  <c r="W1043" i="2"/>
  <c r="P1044" i="2"/>
  <c r="S1044" i="2"/>
  <c r="W1044" i="2"/>
  <c r="P1045" i="2"/>
  <c r="S1045" i="2"/>
  <c r="W1045" i="2"/>
  <c r="P1046" i="2"/>
  <c r="S1046" i="2"/>
  <c r="W1046" i="2"/>
  <c r="P1047" i="2"/>
  <c r="S1047" i="2"/>
  <c r="W1047" i="2"/>
  <c r="P1048" i="2"/>
  <c r="S1048" i="2"/>
  <c r="W1048" i="2"/>
  <c r="O1049" i="2"/>
  <c r="P1049" i="2"/>
  <c r="R1049" i="2"/>
  <c r="S1049" i="2"/>
  <c r="W1049" i="2"/>
  <c r="O1050" i="2"/>
  <c r="P1050" i="2"/>
  <c r="R1050" i="2"/>
  <c r="S1050" i="2"/>
  <c r="W1050" i="2"/>
  <c r="P1051" i="2"/>
  <c r="S1051" i="2"/>
  <c r="W1051" i="2"/>
  <c r="P1052" i="2"/>
  <c r="S1052" i="2"/>
  <c r="W1052" i="2"/>
  <c r="P1053" i="2"/>
  <c r="S1053" i="2"/>
  <c r="W1053" i="2"/>
  <c r="P1054" i="2"/>
  <c r="S1054" i="2"/>
  <c r="W1054" i="2"/>
  <c r="P1055" i="2"/>
  <c r="S1055" i="2"/>
  <c r="W1055" i="2"/>
  <c r="P1056" i="2"/>
  <c r="S1056" i="2"/>
  <c r="W1056" i="2"/>
  <c r="P1057" i="2"/>
  <c r="S1057" i="2"/>
  <c r="W1057" i="2"/>
  <c r="P1058" i="2"/>
  <c r="S1058" i="2"/>
  <c r="W1058" i="2"/>
  <c r="P1059" i="2"/>
  <c r="S1059" i="2"/>
  <c r="W1059" i="2"/>
  <c r="P1060" i="2"/>
  <c r="S1060" i="2"/>
  <c r="W1060" i="2"/>
  <c r="P1061" i="2"/>
  <c r="S1061" i="2"/>
  <c r="W1061" i="2"/>
  <c r="P1062" i="2"/>
  <c r="S1062" i="2"/>
  <c r="W1062" i="2"/>
  <c r="P1063" i="2"/>
  <c r="S1063" i="2"/>
  <c r="W1063" i="2"/>
  <c r="P1064" i="2"/>
  <c r="S1064" i="2"/>
  <c r="W1064" i="2"/>
  <c r="P1065" i="2"/>
  <c r="S1065" i="2"/>
  <c r="W1065" i="2"/>
  <c r="P1066" i="2"/>
  <c r="S1066" i="2"/>
  <c r="W1066" i="2"/>
  <c r="P1067" i="2"/>
  <c r="S1067" i="2"/>
  <c r="W1067" i="2"/>
  <c r="P1068" i="2"/>
  <c r="S1068" i="2"/>
  <c r="W1068" i="2"/>
  <c r="P1069" i="2"/>
  <c r="S1069" i="2"/>
  <c r="W1069" i="2"/>
  <c r="P1070" i="2"/>
  <c r="S1070" i="2"/>
  <c r="W1070" i="2"/>
  <c r="P1071" i="2"/>
  <c r="S1071" i="2"/>
  <c r="W1071" i="2"/>
  <c r="P1072" i="2"/>
  <c r="S1072" i="2"/>
  <c r="W1072" i="2"/>
  <c r="P1073" i="2"/>
  <c r="S1073" i="2"/>
  <c r="W1073" i="2"/>
  <c r="P1074" i="2"/>
  <c r="S1074" i="2"/>
  <c r="W1074" i="2"/>
  <c r="P1075" i="2"/>
  <c r="S1075" i="2"/>
  <c r="W1075" i="2"/>
  <c r="P1076" i="2"/>
  <c r="S1076" i="2"/>
  <c r="W1076" i="2"/>
  <c r="P1077" i="2"/>
  <c r="S1077" i="2"/>
  <c r="W1077" i="2"/>
  <c r="P1078" i="2"/>
  <c r="S1078" i="2"/>
  <c r="W1078" i="2"/>
  <c r="P1079" i="2"/>
  <c r="S1079" i="2"/>
  <c r="W1079" i="2"/>
  <c r="P1080" i="2"/>
  <c r="S1080" i="2"/>
  <c r="W1080" i="2"/>
  <c r="P1081" i="2"/>
  <c r="S1081" i="2"/>
  <c r="W1081" i="2"/>
  <c r="P1082" i="2"/>
  <c r="S1082" i="2"/>
  <c r="W1082" i="2"/>
  <c r="P1083" i="2"/>
  <c r="S1083" i="2"/>
  <c r="W1083" i="2"/>
  <c r="P1084" i="2"/>
  <c r="S1084" i="2"/>
  <c r="W1084" i="2"/>
  <c r="P1085" i="2"/>
  <c r="S1085" i="2"/>
  <c r="W1085" i="2"/>
  <c r="P1086" i="2"/>
  <c r="S1086" i="2"/>
  <c r="W1086" i="2"/>
  <c r="P1087" i="2"/>
  <c r="S1087" i="2"/>
  <c r="W1087" i="2"/>
  <c r="P1088" i="2"/>
  <c r="S1088" i="2"/>
  <c r="W1088" i="2"/>
  <c r="P1089" i="2"/>
  <c r="S1089" i="2"/>
  <c r="W1089" i="2"/>
  <c r="P1090" i="2"/>
  <c r="S1090" i="2"/>
  <c r="W1090" i="2"/>
  <c r="P1091" i="2"/>
  <c r="S1091" i="2"/>
  <c r="W1091" i="2"/>
  <c r="P1092" i="2"/>
  <c r="S1092" i="2"/>
  <c r="W1092" i="2"/>
  <c r="P1093" i="2"/>
  <c r="S1093" i="2"/>
  <c r="W1093" i="2"/>
  <c r="P1094" i="2"/>
  <c r="S1094" i="2"/>
  <c r="W1094" i="2"/>
  <c r="P1095" i="2"/>
  <c r="S1095" i="2"/>
  <c r="W1095" i="2"/>
  <c r="P1096" i="2"/>
  <c r="S1096" i="2"/>
  <c r="W1096" i="2"/>
  <c r="P1097" i="2"/>
  <c r="S1097" i="2"/>
  <c r="W1097" i="2"/>
  <c r="P1098" i="2"/>
  <c r="S1098" i="2"/>
  <c r="W1098" i="2"/>
  <c r="P1099" i="2"/>
  <c r="S1099" i="2"/>
  <c r="W1099" i="2"/>
  <c r="P1100" i="2"/>
  <c r="S1100" i="2"/>
  <c r="W1100" i="2"/>
  <c r="P1101" i="2"/>
  <c r="S1101" i="2"/>
  <c r="W1101" i="2"/>
  <c r="P1102" i="2"/>
  <c r="S1102" i="2"/>
  <c r="W1102" i="2"/>
  <c r="P1103" i="2"/>
  <c r="S1103" i="2"/>
  <c r="W1103" i="2"/>
  <c r="P1104" i="2"/>
  <c r="S1104" i="2"/>
  <c r="W1104" i="2"/>
  <c r="P1105" i="2"/>
  <c r="S1105" i="2"/>
  <c r="W1105" i="2"/>
  <c r="P1106" i="2"/>
  <c r="S1106" i="2"/>
  <c r="W1106" i="2"/>
  <c r="P1107" i="2"/>
  <c r="S1107" i="2"/>
  <c r="W1107" i="2"/>
  <c r="P1108" i="2"/>
  <c r="S1108" i="2"/>
  <c r="W1108" i="2"/>
  <c r="P1109" i="2"/>
  <c r="S1109" i="2"/>
  <c r="W1109" i="2"/>
  <c r="P1110" i="2"/>
  <c r="S1110" i="2"/>
  <c r="W1110" i="2"/>
  <c r="P1111" i="2"/>
  <c r="S1111" i="2"/>
  <c r="W1111" i="2"/>
  <c r="P1112" i="2"/>
  <c r="S1112" i="2"/>
  <c r="W1112" i="2"/>
  <c r="P1113" i="2"/>
  <c r="S1113" i="2"/>
  <c r="W1113" i="2"/>
  <c r="P1114" i="2"/>
  <c r="S1114" i="2"/>
  <c r="W1114" i="2"/>
  <c r="P1115" i="2"/>
  <c r="S1115" i="2"/>
  <c r="W1115" i="2"/>
  <c r="P1116" i="2"/>
  <c r="S1116" i="2"/>
  <c r="W1116" i="2"/>
  <c r="P1117" i="2"/>
  <c r="S1117" i="2"/>
  <c r="W1117" i="2"/>
  <c r="P1118" i="2"/>
  <c r="S1118" i="2"/>
  <c r="W1118" i="2"/>
  <c r="P1119" i="2"/>
  <c r="S1119" i="2"/>
  <c r="W1119" i="2"/>
  <c r="P1120" i="2"/>
  <c r="S1120" i="2"/>
  <c r="W1120" i="2"/>
  <c r="P1121" i="2"/>
  <c r="S1121" i="2"/>
  <c r="W1121" i="2"/>
  <c r="P1122" i="2"/>
  <c r="S1122" i="2"/>
  <c r="W1122" i="2"/>
  <c r="P1123" i="2"/>
  <c r="S1123" i="2"/>
  <c r="W1123" i="2"/>
  <c r="P1124" i="2"/>
  <c r="S1124" i="2"/>
  <c r="W1124" i="2"/>
  <c r="P1125" i="2"/>
  <c r="S1125" i="2"/>
  <c r="W1125" i="2"/>
  <c r="P1126" i="2"/>
  <c r="S1126" i="2"/>
  <c r="W1126" i="2"/>
  <c r="P1127" i="2"/>
  <c r="S1127" i="2"/>
  <c r="W1127" i="2"/>
  <c r="P1128" i="2"/>
  <c r="S1128" i="2"/>
  <c r="W1128" i="2"/>
  <c r="O1129" i="2"/>
  <c r="P1129" i="2"/>
  <c r="R1129" i="2"/>
  <c r="S1129" i="2"/>
  <c r="W1129" i="2"/>
  <c r="P1130" i="2"/>
  <c r="S1130" i="2"/>
  <c r="W1130" i="2"/>
  <c r="P1131" i="2"/>
  <c r="S1131" i="2"/>
  <c r="W1131" i="2"/>
  <c r="P1132" i="2"/>
  <c r="S1132" i="2"/>
  <c r="W1132" i="2"/>
  <c r="P1133" i="2"/>
  <c r="S1133" i="2"/>
  <c r="W1133" i="2"/>
  <c r="P1134" i="2"/>
  <c r="S1134" i="2"/>
  <c r="W1134" i="2"/>
  <c r="P1135" i="2"/>
  <c r="S1135" i="2"/>
  <c r="W1135" i="2"/>
  <c r="P1136" i="2"/>
  <c r="S1136" i="2"/>
  <c r="W1136" i="2"/>
  <c r="P1137" i="2"/>
  <c r="S1137" i="2"/>
  <c r="W1137" i="2"/>
  <c r="P1138" i="2"/>
  <c r="S1138" i="2"/>
  <c r="W1138" i="2"/>
  <c r="O1139" i="2"/>
  <c r="P1139" i="2"/>
  <c r="R1139" i="2"/>
  <c r="S1139" i="2"/>
  <c r="W1139" i="2"/>
  <c r="P1140" i="2"/>
  <c r="S1140" i="2"/>
  <c r="W1140" i="2"/>
  <c r="P1141" i="2"/>
  <c r="S1141" i="2"/>
  <c r="W1141" i="2"/>
  <c r="O1142" i="2"/>
  <c r="P1142" i="2"/>
  <c r="R1142" i="2"/>
  <c r="S1142" i="2"/>
  <c r="W1142" i="2"/>
  <c r="P1143" i="2"/>
  <c r="S1143" i="2"/>
  <c r="W1143" i="2"/>
  <c r="P1144" i="2"/>
  <c r="S1144" i="2"/>
  <c r="W1144" i="2"/>
  <c r="P1145" i="2"/>
  <c r="S1145" i="2"/>
  <c r="W1145" i="2"/>
  <c r="P1146" i="2"/>
  <c r="S1146" i="2"/>
  <c r="W1146" i="2"/>
  <c r="P1147" i="2"/>
  <c r="S1147" i="2"/>
  <c r="W1147" i="2"/>
  <c r="P1148" i="2"/>
  <c r="S1148" i="2"/>
  <c r="W1148" i="2"/>
  <c r="P1149" i="2"/>
  <c r="S1149" i="2"/>
  <c r="W1149" i="2"/>
  <c r="P1150" i="2"/>
  <c r="S1150" i="2"/>
  <c r="W1150" i="2"/>
  <c r="P1151" i="2"/>
  <c r="S1151" i="2"/>
  <c r="W1151" i="2"/>
  <c r="P1152" i="2"/>
  <c r="S1152" i="2"/>
  <c r="W1152" i="2"/>
  <c r="P1153" i="2"/>
  <c r="S1153" i="2"/>
  <c r="W1153" i="2"/>
  <c r="P1154" i="2"/>
  <c r="S1154" i="2"/>
  <c r="W1154" i="2"/>
  <c r="P1155" i="2"/>
  <c r="S1155" i="2"/>
  <c r="W1155" i="2"/>
  <c r="P1156" i="2"/>
  <c r="S1156" i="2"/>
  <c r="W1156" i="2"/>
  <c r="P1157" i="2"/>
  <c r="S1157" i="2"/>
  <c r="W1157" i="2"/>
  <c r="P1158" i="2"/>
  <c r="S1158" i="2"/>
  <c r="W1158" i="2"/>
  <c r="P1159" i="2"/>
  <c r="S1159" i="2"/>
  <c r="W1159" i="2"/>
  <c r="P1160" i="2"/>
  <c r="S1160" i="2"/>
  <c r="W1160" i="2"/>
  <c r="P1161" i="2"/>
  <c r="S1161" i="2"/>
  <c r="W1161" i="2"/>
  <c r="P1162" i="2"/>
  <c r="S1162" i="2"/>
  <c r="W1162" i="2"/>
  <c r="P1163" i="2"/>
  <c r="S1163" i="2"/>
  <c r="W1163" i="2"/>
  <c r="P1164" i="2"/>
  <c r="S1164" i="2"/>
  <c r="W1164" i="2"/>
  <c r="P1165" i="2"/>
  <c r="S1165" i="2"/>
  <c r="W1165" i="2"/>
  <c r="P1166" i="2"/>
  <c r="S1166" i="2"/>
  <c r="W1166" i="2"/>
  <c r="P1167" i="2"/>
  <c r="S1167" i="2"/>
  <c r="W1167" i="2"/>
  <c r="P1168" i="2"/>
  <c r="S1168" i="2"/>
  <c r="W1168" i="2"/>
  <c r="P1169" i="2"/>
  <c r="S1169" i="2"/>
  <c r="W1169" i="2"/>
  <c r="P1170" i="2"/>
  <c r="S1170" i="2"/>
  <c r="W1170" i="2"/>
  <c r="P1171" i="2"/>
  <c r="S1171" i="2"/>
  <c r="W1171" i="2"/>
  <c r="P1172" i="2"/>
  <c r="S1172" i="2"/>
  <c r="W1172" i="2"/>
  <c r="P1173" i="2"/>
  <c r="S1173" i="2"/>
  <c r="W1173" i="2"/>
  <c r="P1174" i="2"/>
  <c r="S1174" i="2"/>
  <c r="W1174" i="2"/>
  <c r="P1175" i="2"/>
  <c r="S1175" i="2"/>
  <c r="W1175" i="2"/>
  <c r="P1176" i="2"/>
  <c r="S1176" i="2"/>
  <c r="W1176" i="2"/>
  <c r="P1177" i="2"/>
  <c r="S1177" i="2"/>
  <c r="W1177" i="2"/>
  <c r="P1178" i="2"/>
  <c r="S1178" i="2"/>
  <c r="W1178" i="2"/>
  <c r="P1179" i="2"/>
  <c r="S1179" i="2"/>
  <c r="W1179" i="2"/>
  <c r="P1180" i="2"/>
  <c r="S1180" i="2"/>
  <c r="W1180" i="2"/>
  <c r="P1181" i="2"/>
  <c r="S1181" i="2"/>
  <c r="W1181" i="2"/>
  <c r="P1182" i="2"/>
  <c r="S1182" i="2"/>
  <c r="W1182" i="2"/>
  <c r="P1183" i="2"/>
  <c r="S1183" i="2"/>
  <c r="W1183" i="2"/>
  <c r="P1184" i="2"/>
  <c r="S1184" i="2"/>
  <c r="W1184" i="2"/>
  <c r="P1185" i="2"/>
  <c r="S1185" i="2"/>
  <c r="W1185" i="2"/>
  <c r="P1186" i="2"/>
  <c r="S1186" i="2"/>
  <c r="W1186" i="2"/>
  <c r="P1187" i="2"/>
  <c r="S1187" i="2"/>
  <c r="W1187" i="2"/>
  <c r="P1188" i="2"/>
  <c r="S1188" i="2"/>
  <c r="W1188" i="2"/>
  <c r="P1189" i="2"/>
  <c r="S1189" i="2"/>
  <c r="W1189" i="2"/>
  <c r="P1190" i="2"/>
  <c r="S1190" i="2"/>
  <c r="W1190" i="2"/>
  <c r="P1191" i="2"/>
  <c r="S1191" i="2"/>
  <c r="W1191" i="2"/>
  <c r="P1192" i="2"/>
  <c r="S1192" i="2"/>
  <c r="W1192" i="2"/>
  <c r="O1193" i="2"/>
  <c r="P1193" i="2"/>
  <c r="R1193" i="2"/>
  <c r="S1193" i="2"/>
  <c r="W1193" i="2"/>
  <c r="P1194" i="2"/>
  <c r="S1194" i="2"/>
  <c r="W1194" i="2"/>
  <c r="P1195" i="2"/>
  <c r="S1195" i="2"/>
  <c r="W1195" i="2"/>
  <c r="P1196" i="2"/>
  <c r="S1196" i="2"/>
  <c r="W1196" i="2"/>
  <c r="P1197" i="2"/>
  <c r="S1197" i="2"/>
  <c r="W1197" i="2"/>
  <c r="P1198" i="2"/>
  <c r="S1198" i="2"/>
  <c r="W1198" i="2"/>
  <c r="P1199" i="2"/>
  <c r="S1199" i="2"/>
  <c r="W1199" i="2"/>
  <c r="P1200" i="2"/>
  <c r="S1200" i="2"/>
  <c r="W1200" i="2"/>
  <c r="P1201" i="2"/>
  <c r="S1201" i="2"/>
  <c r="W1201" i="2"/>
  <c r="P1202" i="2"/>
  <c r="S1202" i="2"/>
  <c r="W1202" i="2"/>
  <c r="P1203" i="2"/>
  <c r="S1203" i="2"/>
  <c r="W1203" i="2"/>
  <c r="P1204" i="2"/>
  <c r="S1204" i="2"/>
  <c r="W1204" i="2"/>
  <c r="P1205" i="2"/>
  <c r="S1205" i="2"/>
  <c r="W1205" i="2"/>
  <c r="P1206" i="2"/>
  <c r="S1206" i="2"/>
  <c r="W1206" i="2"/>
  <c r="P1207" i="2"/>
  <c r="S1207" i="2"/>
  <c r="W1207" i="2"/>
  <c r="P1208" i="2"/>
  <c r="S1208" i="2"/>
  <c r="W1208" i="2"/>
  <c r="P1209" i="2"/>
  <c r="S1209" i="2"/>
  <c r="W1209" i="2"/>
  <c r="P1210" i="2"/>
  <c r="S1210" i="2"/>
  <c r="W1210" i="2"/>
  <c r="P1211" i="2"/>
  <c r="S1211" i="2"/>
  <c r="W1211" i="2"/>
  <c r="P1212" i="2"/>
  <c r="S1212" i="2"/>
  <c r="W1212" i="2"/>
  <c r="P1213" i="2"/>
  <c r="S1213" i="2"/>
  <c r="W1213" i="2"/>
  <c r="P1214" i="2"/>
  <c r="S1214" i="2"/>
  <c r="W1214" i="2"/>
  <c r="P1215" i="2"/>
  <c r="S1215" i="2"/>
  <c r="W1215" i="2"/>
  <c r="P1216" i="2"/>
  <c r="S1216" i="2"/>
  <c r="W1216" i="2"/>
  <c r="P1217" i="2"/>
  <c r="S1217" i="2"/>
  <c r="W1217" i="2"/>
  <c r="P1218" i="2"/>
  <c r="S1218" i="2"/>
  <c r="W1218" i="2"/>
  <c r="P1219" i="2"/>
  <c r="S1219" i="2"/>
  <c r="W1219" i="2"/>
  <c r="P1220" i="2"/>
  <c r="S1220" i="2"/>
  <c r="W1220" i="2"/>
  <c r="P1221" i="2"/>
  <c r="S1221" i="2"/>
  <c r="W1221" i="2"/>
  <c r="P1222" i="2"/>
  <c r="S1222" i="2"/>
  <c r="W1222" i="2"/>
  <c r="P1223" i="2"/>
  <c r="S1223" i="2"/>
  <c r="W1223" i="2"/>
  <c r="P1224" i="2"/>
  <c r="S1224" i="2"/>
  <c r="W1224" i="2"/>
  <c r="P1225" i="2"/>
  <c r="S1225" i="2"/>
  <c r="W1225" i="2"/>
  <c r="P1226" i="2"/>
  <c r="S1226" i="2"/>
  <c r="W1226" i="2"/>
  <c r="P1227" i="2"/>
  <c r="S1227" i="2"/>
  <c r="W1227" i="2"/>
  <c r="P1228" i="2"/>
  <c r="S1228" i="2"/>
  <c r="W1228" i="2"/>
  <c r="P1229" i="2"/>
  <c r="S1229" i="2"/>
  <c r="W1229" i="2"/>
  <c r="P1230" i="2"/>
  <c r="S1230" i="2"/>
  <c r="W1230" i="2"/>
  <c r="O1231" i="2"/>
  <c r="P1231" i="2"/>
  <c r="R1231" i="2"/>
  <c r="S1231" i="2"/>
  <c r="W1231" i="2"/>
  <c r="O1232" i="2"/>
  <c r="P1232" i="2"/>
  <c r="R1232" i="2"/>
  <c r="S1232" i="2"/>
  <c r="W1232" i="2"/>
  <c r="O1233" i="2"/>
  <c r="P1233" i="2"/>
  <c r="R1233" i="2"/>
  <c r="S1233" i="2"/>
  <c r="W1233" i="2"/>
  <c r="O1234" i="2"/>
  <c r="P1234" i="2"/>
  <c r="R1234" i="2"/>
  <c r="S1234" i="2"/>
  <c r="W1234" i="2"/>
  <c r="O1235" i="2"/>
  <c r="P1235" i="2"/>
  <c r="R1235" i="2"/>
  <c r="S1235" i="2"/>
  <c r="W1235" i="2"/>
  <c r="O1236" i="2"/>
  <c r="P1236" i="2"/>
  <c r="R1236" i="2"/>
  <c r="S1236" i="2"/>
  <c r="W1236" i="2"/>
  <c r="O1237" i="2"/>
  <c r="P1237" i="2"/>
  <c r="R1237" i="2"/>
  <c r="S1237" i="2"/>
  <c r="W1237" i="2"/>
  <c r="O1238" i="2"/>
  <c r="P1238" i="2"/>
  <c r="R1238" i="2"/>
  <c r="S1238" i="2"/>
  <c r="W1238" i="2"/>
  <c r="P1239" i="2"/>
  <c r="S1239" i="2"/>
  <c r="W1239" i="2"/>
  <c r="P1240" i="2"/>
  <c r="S1240" i="2"/>
  <c r="W1240" i="2"/>
  <c r="O1241" i="2"/>
  <c r="P1241" i="2"/>
  <c r="R1241" i="2"/>
  <c r="S1241" i="2"/>
  <c r="W1241" i="2"/>
  <c r="O1242" i="2"/>
  <c r="P1242" i="2"/>
  <c r="R1242" i="2"/>
  <c r="S1242" i="2"/>
  <c r="W1242" i="2"/>
  <c r="O1243" i="2"/>
  <c r="P1243" i="2"/>
  <c r="R1243" i="2"/>
  <c r="S1243" i="2"/>
  <c r="W1243" i="2"/>
  <c r="P1244" i="2"/>
  <c r="S1244" i="2"/>
  <c r="W1244" i="2"/>
  <c r="P1245" i="2"/>
  <c r="S1245" i="2"/>
  <c r="W1245" i="2"/>
  <c r="P1246" i="2"/>
  <c r="S1246" i="2"/>
  <c r="W1246" i="2"/>
  <c r="P1247" i="2"/>
  <c r="S1247" i="2"/>
  <c r="W1247" i="2"/>
  <c r="O1248" i="2"/>
  <c r="P1248" i="2"/>
  <c r="R1248" i="2"/>
  <c r="S1248" i="2"/>
  <c r="W1248" i="2"/>
  <c r="O1249" i="2"/>
  <c r="P1249" i="2"/>
  <c r="R1249" i="2"/>
  <c r="S1249" i="2"/>
  <c r="W1249" i="2"/>
  <c r="O1250" i="2"/>
  <c r="P1250" i="2"/>
  <c r="R1250" i="2"/>
  <c r="S1250" i="2"/>
  <c r="W1250" i="2"/>
  <c r="O1251" i="2"/>
  <c r="P1251" i="2"/>
  <c r="R1251" i="2"/>
  <c r="S1251" i="2"/>
  <c r="W1251" i="2"/>
  <c r="O1252" i="2"/>
  <c r="P1252" i="2"/>
  <c r="R1252" i="2"/>
  <c r="S1252" i="2"/>
  <c r="W1252" i="2"/>
  <c r="O1253" i="2"/>
  <c r="P1253" i="2"/>
  <c r="R1253" i="2"/>
  <c r="S1253" i="2"/>
  <c r="W1253" i="2"/>
  <c r="O1254" i="2"/>
  <c r="P1254" i="2"/>
  <c r="R1254" i="2"/>
  <c r="S1254" i="2"/>
  <c r="W1254" i="2"/>
  <c r="O1255" i="2"/>
  <c r="P1255" i="2"/>
  <c r="R1255" i="2"/>
  <c r="S1255" i="2"/>
  <c r="W1255" i="2"/>
  <c r="P1256" i="2"/>
  <c r="S1256" i="2"/>
  <c r="W1256" i="2"/>
  <c r="P1257" i="2"/>
  <c r="S1257" i="2"/>
  <c r="W1257" i="2"/>
  <c r="P1258" i="2"/>
  <c r="S1258" i="2"/>
  <c r="W1258" i="2"/>
  <c r="P1259" i="2"/>
  <c r="S1259" i="2"/>
  <c r="W1259" i="2"/>
  <c r="O1260" i="2"/>
  <c r="P1260" i="2"/>
  <c r="R1260" i="2"/>
  <c r="S1260" i="2"/>
  <c r="W1260" i="2"/>
  <c r="O1261" i="2"/>
  <c r="P1261" i="2"/>
  <c r="R1261" i="2"/>
  <c r="S1261" i="2"/>
  <c r="W1261" i="2"/>
  <c r="P1262" i="2"/>
  <c r="S1262" i="2"/>
  <c r="W1262" i="2"/>
  <c r="O1263" i="2"/>
  <c r="P1263" i="2"/>
  <c r="R1263" i="2"/>
  <c r="S1263" i="2"/>
  <c r="W1263" i="2"/>
  <c r="O1264" i="2"/>
  <c r="P1264" i="2"/>
  <c r="R1264" i="2"/>
  <c r="S1264" i="2"/>
  <c r="W1264" i="2"/>
  <c r="O1265" i="2"/>
  <c r="P1265" i="2"/>
  <c r="R1265" i="2"/>
  <c r="S1265" i="2"/>
  <c r="W1265" i="2"/>
  <c r="O1266" i="2"/>
  <c r="P1266" i="2"/>
  <c r="R1266" i="2"/>
  <c r="S1266" i="2"/>
  <c r="W1266" i="2"/>
  <c r="P1267" i="2"/>
  <c r="S1267" i="2"/>
  <c r="W1267" i="2"/>
  <c r="P1268" i="2"/>
  <c r="S1268" i="2"/>
  <c r="W1268" i="2"/>
  <c r="P1269" i="2"/>
  <c r="S1269" i="2"/>
  <c r="W1269" i="2"/>
  <c r="P1270" i="2"/>
  <c r="S1270" i="2"/>
  <c r="W1270" i="2"/>
  <c r="P1271" i="2"/>
  <c r="S1271" i="2"/>
  <c r="W1271" i="2"/>
  <c r="P1272" i="2"/>
  <c r="S1272" i="2"/>
  <c r="W1272" i="2"/>
  <c r="P1273" i="2"/>
  <c r="S1273" i="2"/>
  <c r="W1273" i="2"/>
  <c r="P1274" i="2"/>
  <c r="S1274" i="2"/>
  <c r="W1274" i="2"/>
  <c r="P1275" i="2"/>
  <c r="S1275" i="2"/>
  <c r="W1275" i="2"/>
  <c r="P1276" i="2"/>
  <c r="S1276" i="2"/>
  <c r="W1276" i="2"/>
  <c r="P1277" i="2"/>
  <c r="S1277" i="2"/>
  <c r="W1277" i="2"/>
  <c r="P1278" i="2"/>
  <c r="S1278" i="2"/>
  <c r="W1278" i="2"/>
  <c r="P1279" i="2"/>
  <c r="S1279" i="2"/>
  <c r="W1279" i="2"/>
  <c r="P1280" i="2"/>
  <c r="S1280" i="2"/>
  <c r="W1280" i="2"/>
  <c r="P1281" i="2"/>
  <c r="S1281" i="2"/>
  <c r="W1281" i="2"/>
  <c r="P1282" i="2"/>
  <c r="S1282" i="2"/>
  <c r="W1282" i="2"/>
  <c r="P1283" i="2"/>
  <c r="S1283" i="2"/>
  <c r="W1283" i="2"/>
  <c r="P1284" i="2"/>
  <c r="S1284" i="2"/>
  <c r="W1284" i="2"/>
  <c r="P1285" i="2"/>
  <c r="S1285" i="2"/>
  <c r="W1285" i="2"/>
  <c r="P1286" i="2"/>
  <c r="S1286" i="2"/>
  <c r="W1286" i="2"/>
  <c r="P1287" i="2"/>
  <c r="S1287" i="2"/>
  <c r="W1287" i="2"/>
  <c r="P1288" i="2"/>
  <c r="S1288" i="2"/>
  <c r="W1288" i="2"/>
  <c r="P1289" i="2"/>
  <c r="S1289" i="2"/>
  <c r="W1289" i="2"/>
  <c r="P1290" i="2"/>
  <c r="S1290" i="2"/>
  <c r="W1290" i="2"/>
  <c r="P1291" i="2"/>
  <c r="S1291" i="2"/>
  <c r="W1291" i="2"/>
  <c r="P1292" i="2"/>
  <c r="S1292" i="2"/>
  <c r="W1292" i="2"/>
  <c r="P1293" i="2"/>
  <c r="S1293" i="2"/>
  <c r="W1293" i="2"/>
  <c r="P1294" i="2"/>
  <c r="S1294" i="2"/>
  <c r="W1294" i="2"/>
  <c r="P1295" i="2"/>
  <c r="S1295" i="2"/>
  <c r="W1295" i="2"/>
  <c r="O1296" i="2"/>
  <c r="P1296" i="2"/>
  <c r="R1296" i="2"/>
  <c r="S1296" i="2"/>
  <c r="W1296" i="2"/>
  <c r="P1297" i="2"/>
  <c r="S1297" i="2"/>
  <c r="W1297" i="2"/>
  <c r="P1298" i="2"/>
  <c r="R1298" i="2"/>
  <c r="O1298" i="2" s="1"/>
  <c r="S1298" i="2"/>
  <c r="W1298" i="2"/>
  <c r="P1299" i="2"/>
  <c r="S1299" i="2"/>
  <c r="W1299" i="2"/>
  <c r="P1300" i="2"/>
  <c r="S1300" i="2"/>
  <c r="W1300" i="2"/>
  <c r="P1301" i="2"/>
  <c r="S1301" i="2"/>
  <c r="W1301" i="2"/>
  <c r="P1302" i="2"/>
  <c r="S1302" i="2"/>
  <c r="W1302" i="2"/>
  <c r="P1303" i="2"/>
  <c r="S1303" i="2"/>
  <c r="W1303" i="2"/>
  <c r="P1304" i="2"/>
  <c r="S1304" i="2"/>
  <c r="W1304" i="2"/>
  <c r="P1305" i="2"/>
  <c r="S1305" i="2"/>
  <c r="W1305" i="2"/>
  <c r="P1306" i="2"/>
  <c r="S1306" i="2"/>
  <c r="W1306" i="2"/>
  <c r="P1307" i="2"/>
  <c r="S1307" i="2"/>
  <c r="W1307" i="2"/>
  <c r="P1308" i="2"/>
  <c r="S1308" i="2"/>
  <c r="W1308" i="2"/>
  <c r="P1309" i="2"/>
  <c r="S1309" i="2"/>
  <c r="W1309" i="2"/>
  <c r="P1310" i="2"/>
  <c r="S1310" i="2"/>
  <c r="W1310" i="2"/>
  <c r="P1311" i="2"/>
  <c r="S1311" i="2"/>
  <c r="W1311" i="2"/>
  <c r="P1312" i="2"/>
  <c r="S1312" i="2"/>
  <c r="W1312" i="2"/>
  <c r="P1313" i="2"/>
  <c r="S1313" i="2"/>
  <c r="W1313" i="2"/>
  <c r="P1314" i="2"/>
  <c r="S1314" i="2"/>
  <c r="W1314" i="2"/>
  <c r="P1315" i="2"/>
  <c r="S1315" i="2"/>
  <c r="W1315" i="2"/>
  <c r="P1316" i="2"/>
  <c r="S1316" i="2"/>
  <c r="W1316" i="2"/>
  <c r="P1317" i="2"/>
  <c r="S1317" i="2"/>
  <c r="W1317" i="2"/>
  <c r="P1318" i="2"/>
  <c r="S1318" i="2"/>
  <c r="W1318" i="2"/>
  <c r="O1319" i="2"/>
  <c r="P1319" i="2"/>
  <c r="R1319" i="2"/>
  <c r="S1319" i="2"/>
  <c r="W1319" i="2"/>
  <c r="P1320" i="2"/>
  <c r="S1320" i="2"/>
  <c r="W1320" i="2"/>
  <c r="P1321" i="2"/>
  <c r="S1321" i="2"/>
  <c r="W1321" i="2"/>
  <c r="P1322" i="2"/>
  <c r="S1322" i="2"/>
  <c r="W1322" i="2"/>
  <c r="P1323" i="2"/>
  <c r="S1323" i="2"/>
  <c r="W1323" i="2"/>
  <c r="P1324" i="2"/>
  <c r="S1324" i="2"/>
  <c r="W1324" i="2"/>
  <c r="P1325" i="2"/>
  <c r="S1325" i="2"/>
  <c r="W1325" i="2"/>
  <c r="P1326" i="2"/>
  <c r="S1326" i="2"/>
  <c r="W1326" i="2"/>
  <c r="W1327" i="2"/>
  <c r="W1328" i="2"/>
  <c r="W1329" i="2"/>
  <c r="W1330" i="2"/>
  <c r="O1331" i="2"/>
  <c r="P1331" i="2"/>
  <c r="R1331" i="2"/>
  <c r="S1331" i="2"/>
  <c r="W1331" i="2"/>
  <c r="P1332" i="2"/>
  <c r="S1332" i="2"/>
  <c r="W1332" i="2"/>
  <c r="P1333" i="2"/>
  <c r="S1333" i="2"/>
  <c r="W1333" i="2"/>
  <c r="P1334" i="2"/>
  <c r="S1334" i="2"/>
  <c r="W1334" i="2"/>
  <c r="P1335" i="2"/>
  <c r="S1335" i="2"/>
  <c r="W1335" i="2"/>
  <c r="P1336" i="2"/>
  <c r="S1336" i="2"/>
  <c r="W1336" i="2"/>
  <c r="P1337" i="2"/>
  <c r="S1337" i="2"/>
  <c r="W1337" i="2"/>
  <c r="P1338" i="2"/>
  <c r="S1338" i="2"/>
  <c r="W1338" i="2"/>
  <c r="P1339" i="2"/>
  <c r="S1339" i="2"/>
  <c r="W1339" i="2"/>
  <c r="P1340" i="2"/>
  <c r="S1340" i="2"/>
  <c r="W1340" i="2"/>
  <c r="P1341" i="2"/>
  <c r="S1341" i="2"/>
  <c r="W1341" i="2"/>
  <c r="P1342" i="2"/>
  <c r="S1342" i="2"/>
  <c r="W1342" i="2"/>
  <c r="P1343" i="2"/>
  <c r="S1343" i="2"/>
  <c r="W1343" i="2"/>
  <c r="P1344" i="2"/>
  <c r="S1344" i="2"/>
  <c r="W1344" i="2"/>
  <c r="W1345" i="2"/>
  <c r="O1346" i="2"/>
  <c r="P1346" i="2"/>
  <c r="R1346" i="2"/>
  <c r="S1346" i="2"/>
  <c r="W1346" i="2"/>
  <c r="P1347" i="2"/>
  <c r="S1347" i="2"/>
  <c r="W1347" i="2"/>
  <c r="P1348" i="2"/>
  <c r="S1348" i="2"/>
  <c r="W1348" i="2"/>
  <c r="O1349" i="2"/>
  <c r="P1349" i="2"/>
  <c r="R1349" i="2"/>
  <c r="S1349" i="2"/>
  <c r="W1349" i="2"/>
  <c r="O1350" i="2"/>
  <c r="P1350" i="2"/>
  <c r="R1350" i="2"/>
  <c r="S1350" i="2"/>
  <c r="W1350" i="2"/>
  <c r="O1351" i="2"/>
  <c r="P1351" i="2"/>
  <c r="R1351" i="2"/>
  <c r="S1351" i="2"/>
  <c r="W1351" i="2"/>
  <c r="W1352" i="2"/>
  <c r="W1353" i="2"/>
  <c r="P1354" i="2"/>
  <c r="S1354" i="2"/>
  <c r="W1354" i="2"/>
  <c r="P1355" i="2"/>
  <c r="S1355" i="2"/>
  <c r="W1355" i="2"/>
  <c r="P1356" i="2"/>
  <c r="S1356" i="2"/>
  <c r="W1356" i="2"/>
  <c r="P1357" i="2"/>
  <c r="S1357" i="2"/>
  <c r="W1357" i="2"/>
  <c r="P1358" i="2"/>
  <c r="S1358" i="2"/>
  <c r="W1358" i="2"/>
  <c r="O1359" i="2"/>
  <c r="P1359" i="2"/>
  <c r="R1359" i="2"/>
  <c r="S1359" i="2"/>
  <c r="W1359" i="2"/>
  <c r="P1360" i="2"/>
  <c r="S1360" i="2"/>
  <c r="W1360" i="2"/>
  <c r="P1361" i="2"/>
  <c r="S1361" i="2"/>
  <c r="W1361" i="2"/>
  <c r="O1362" i="2"/>
  <c r="P1362" i="2"/>
  <c r="R1362" i="2"/>
  <c r="S1362" i="2"/>
  <c r="W1362" i="2"/>
  <c r="P1363" i="2"/>
  <c r="S1363" i="2"/>
  <c r="W1363" i="2"/>
  <c r="P1364" i="2"/>
  <c r="S1364" i="2"/>
  <c r="W1364" i="2"/>
  <c r="O1365" i="2"/>
  <c r="P1365" i="2"/>
  <c r="R1365" i="2"/>
  <c r="S1365" i="2"/>
  <c r="W1365" i="2"/>
  <c r="P1366" i="2"/>
  <c r="S1366" i="2"/>
  <c r="W1366" i="2"/>
  <c r="P1367" i="2"/>
  <c r="S1367" i="2"/>
  <c r="W1367" i="2"/>
  <c r="P1368" i="2"/>
  <c r="S1368" i="2"/>
  <c r="W1368" i="2"/>
  <c r="P1369" i="2"/>
  <c r="S1369" i="2"/>
  <c r="W1369" i="2"/>
  <c r="P1370" i="2"/>
  <c r="S1370" i="2"/>
  <c r="W1370" i="2"/>
  <c r="P1371" i="2"/>
  <c r="S1371" i="2"/>
  <c r="W1371" i="2"/>
  <c r="P1372" i="2"/>
  <c r="S1372" i="2"/>
  <c r="W1372" i="2"/>
  <c r="P1373" i="2"/>
  <c r="S1373" i="2"/>
  <c r="W1373" i="2"/>
  <c r="W1374" i="2"/>
  <c r="W1375" i="2"/>
  <c r="W1376" i="2"/>
  <c r="W1377" i="2"/>
  <c r="W1378" i="2"/>
  <c r="P1379" i="2"/>
  <c r="S1379" i="2"/>
  <c r="W1379" i="2"/>
  <c r="P1380" i="2"/>
  <c r="S1380" i="2"/>
  <c r="W1380" i="2"/>
  <c r="P1381" i="2"/>
  <c r="S1381" i="2"/>
  <c r="W1381" i="2"/>
  <c r="P1382" i="2"/>
  <c r="S1382" i="2"/>
  <c r="W1382" i="2"/>
  <c r="P1383" i="2"/>
  <c r="S1383" i="2"/>
  <c r="W1383" i="2"/>
  <c r="P1384" i="2"/>
  <c r="S1384" i="2"/>
  <c r="W1384" i="2"/>
  <c r="P1385" i="2"/>
  <c r="S1385" i="2"/>
  <c r="W1385" i="2"/>
  <c r="P1386" i="2"/>
  <c r="S1386" i="2"/>
  <c r="W1386" i="2"/>
  <c r="P1387" i="2"/>
  <c r="S1387" i="2"/>
  <c r="W1387" i="2"/>
  <c r="P1388" i="2"/>
  <c r="S1388" i="2"/>
  <c r="W1388" i="2"/>
  <c r="P1389" i="2"/>
  <c r="S1389" i="2"/>
  <c r="W1389" i="2"/>
  <c r="P1390" i="2"/>
  <c r="S1390" i="2"/>
  <c r="W1390" i="2"/>
  <c r="P1391" i="2"/>
  <c r="S1391" i="2"/>
  <c r="W1391" i="2"/>
  <c r="O1392" i="2"/>
  <c r="P1392" i="2"/>
  <c r="R1392" i="2"/>
  <c r="S1392" i="2"/>
  <c r="W1392" i="2"/>
  <c r="O1393" i="2"/>
  <c r="P1393" i="2"/>
  <c r="R1393" i="2"/>
  <c r="S1393" i="2"/>
  <c r="W1393" i="2"/>
  <c r="P1394" i="2"/>
  <c r="S1394" i="2"/>
  <c r="W1394" i="2"/>
  <c r="P1395" i="2"/>
  <c r="S1395" i="2"/>
  <c r="W1395" i="2"/>
  <c r="P1396" i="2"/>
  <c r="S1396" i="2"/>
  <c r="W1396" i="2"/>
  <c r="P1397" i="2"/>
  <c r="S1397" i="2"/>
  <c r="W1397" i="2"/>
  <c r="P1398" i="2"/>
  <c r="S1398" i="2"/>
  <c r="W1398" i="2"/>
  <c r="P1399" i="2"/>
  <c r="S1399" i="2"/>
  <c r="W1399" i="2"/>
  <c r="P1400" i="2"/>
  <c r="S1400" i="2"/>
  <c r="W1400" i="2"/>
  <c r="P1401" i="2"/>
  <c r="S1401" i="2"/>
  <c r="W1401" i="2"/>
  <c r="P1402" i="2"/>
  <c r="S1402" i="2"/>
  <c r="W1402" i="2"/>
  <c r="P1403" i="2"/>
  <c r="S1403" i="2"/>
  <c r="W1403" i="2"/>
  <c r="P1404" i="2"/>
  <c r="S1404" i="2"/>
  <c r="W1404" i="2"/>
  <c r="P1405" i="2"/>
  <c r="S1405" i="2"/>
  <c r="W1405" i="2"/>
  <c r="P1406" i="2"/>
  <c r="S1406" i="2"/>
  <c r="W1406" i="2"/>
  <c r="O1407" i="2"/>
  <c r="P1407" i="2"/>
  <c r="R1407" i="2"/>
  <c r="S1407" i="2"/>
  <c r="W1407" i="2"/>
  <c r="P1408" i="2"/>
  <c r="S1408" i="2"/>
  <c r="W1408" i="2"/>
  <c r="O1409" i="2"/>
  <c r="P1409" i="2"/>
  <c r="R1409" i="2"/>
  <c r="S1409" i="2"/>
  <c r="W1409" i="2"/>
  <c r="P1410" i="2"/>
  <c r="S1410" i="2"/>
  <c r="W1410" i="2"/>
  <c r="P1411" i="2"/>
  <c r="S1411" i="2"/>
  <c r="W1411" i="2"/>
  <c r="P1412" i="2"/>
  <c r="S1412" i="2"/>
  <c r="W1412" i="2"/>
  <c r="P1413" i="2"/>
  <c r="S1413" i="2"/>
  <c r="W1413" i="2"/>
  <c r="P1414" i="2"/>
  <c r="S1414" i="2"/>
  <c r="W1414" i="2"/>
  <c r="P1415" i="2"/>
  <c r="S1415" i="2"/>
  <c r="W1415" i="2"/>
  <c r="P1416" i="2"/>
  <c r="S1416" i="2"/>
  <c r="W1416" i="2"/>
  <c r="P1417" i="2"/>
  <c r="S1417" i="2"/>
  <c r="W1417" i="2"/>
  <c r="P1418" i="2"/>
  <c r="S1418" i="2"/>
  <c r="W1418" i="2"/>
  <c r="P1419" i="2"/>
  <c r="S1419" i="2"/>
  <c r="W1419" i="2"/>
  <c r="P1420" i="2"/>
  <c r="S1420" i="2"/>
  <c r="W1420" i="2"/>
  <c r="W1421" i="2"/>
  <c r="W1422" i="2"/>
  <c r="P1423" i="2"/>
  <c r="S1423" i="2"/>
  <c r="W1423" i="2"/>
  <c r="P1424" i="2"/>
  <c r="S1424" i="2"/>
  <c r="W1424" i="2"/>
  <c r="P1425" i="2"/>
  <c r="S1425" i="2"/>
  <c r="W1425" i="2"/>
  <c r="P1426" i="2"/>
  <c r="S1426" i="2"/>
  <c r="W1426" i="2"/>
  <c r="P1427" i="2"/>
  <c r="S1427" i="2"/>
  <c r="W1427" i="2"/>
  <c r="P1428" i="2"/>
  <c r="S1428" i="2"/>
  <c r="W1428" i="2"/>
  <c r="P1429" i="2"/>
  <c r="S1429" i="2"/>
  <c r="W1429" i="2"/>
  <c r="P1430" i="2"/>
  <c r="S1430" i="2"/>
  <c r="W1430" i="2"/>
  <c r="P1431" i="2"/>
  <c r="S1431" i="2"/>
  <c r="W1431" i="2"/>
  <c r="P1432" i="2"/>
  <c r="S1432" i="2"/>
  <c r="W1432" i="2"/>
  <c r="P1433" i="2"/>
  <c r="S1433" i="2"/>
  <c r="W1433" i="2"/>
  <c r="P1434" i="2"/>
  <c r="S1434" i="2"/>
  <c r="W1434" i="2"/>
  <c r="P1435" i="2"/>
  <c r="S1435" i="2"/>
  <c r="W1435" i="2"/>
  <c r="P1436" i="2"/>
  <c r="S1436" i="2"/>
  <c r="W1436" i="2"/>
  <c r="P1437" i="2"/>
  <c r="S1437" i="2"/>
  <c r="W1437" i="2"/>
  <c r="P1438" i="2"/>
  <c r="S1438" i="2"/>
  <c r="W1438" i="2"/>
  <c r="P1439" i="2"/>
  <c r="S1439" i="2"/>
  <c r="W1439" i="2"/>
  <c r="P1440" i="2"/>
  <c r="S1440" i="2"/>
  <c r="W1440" i="2"/>
  <c r="P1441" i="2"/>
  <c r="S1441" i="2"/>
  <c r="W1441" i="2"/>
  <c r="W1442" i="2"/>
  <c r="W1443" i="2"/>
  <c r="W1444" i="2"/>
  <c r="W1445" i="2"/>
  <c r="W1446" i="2"/>
  <c r="W1447" i="2"/>
  <c r="P1448" i="2"/>
  <c r="S1448" i="2"/>
  <c r="W1448" i="2"/>
  <c r="P1449" i="2"/>
  <c r="S1449" i="2"/>
  <c r="W1449" i="2"/>
  <c r="P1450" i="2"/>
  <c r="S1450" i="2"/>
  <c r="W1450" i="2"/>
  <c r="O1451" i="2"/>
  <c r="P1451" i="2"/>
  <c r="R1451" i="2"/>
  <c r="S1451" i="2"/>
  <c r="W1451" i="2"/>
  <c r="O1452" i="2"/>
  <c r="P1452" i="2"/>
  <c r="R1452" i="2"/>
  <c r="S1452" i="2"/>
  <c r="W1452" i="2"/>
  <c r="O1453" i="2"/>
  <c r="P1453" i="2"/>
  <c r="R1453" i="2"/>
  <c r="S1453" i="2"/>
  <c r="W1453" i="2"/>
  <c r="O1454" i="2"/>
  <c r="P1454" i="2"/>
  <c r="R1454" i="2"/>
  <c r="S1454" i="2"/>
  <c r="W1454" i="2"/>
  <c r="O1455" i="2"/>
  <c r="P1455" i="2"/>
  <c r="R1455" i="2"/>
  <c r="S1455" i="2"/>
  <c r="W1455" i="2"/>
  <c r="O1456" i="2"/>
  <c r="P1456" i="2"/>
  <c r="R1456" i="2"/>
  <c r="S1456" i="2"/>
  <c r="W1456" i="2"/>
  <c r="O1457" i="2"/>
  <c r="P1457" i="2"/>
  <c r="R1457" i="2"/>
  <c r="S1457" i="2"/>
  <c r="W1457" i="2"/>
  <c r="O1458" i="2"/>
  <c r="P1458" i="2"/>
  <c r="R1458" i="2"/>
  <c r="S1458" i="2"/>
  <c r="W1458" i="2"/>
  <c r="O1459" i="2"/>
  <c r="P1459" i="2"/>
  <c r="R1459" i="2"/>
  <c r="S1459" i="2"/>
  <c r="W1459" i="2"/>
  <c r="O1460" i="2"/>
  <c r="P1460" i="2"/>
  <c r="R1460" i="2"/>
  <c r="S1460" i="2"/>
  <c r="W1460" i="2"/>
  <c r="O1461" i="2"/>
  <c r="P1461" i="2"/>
  <c r="R1461" i="2"/>
  <c r="S1461" i="2"/>
  <c r="W1461" i="2"/>
  <c r="O1462" i="2"/>
  <c r="P1462" i="2"/>
  <c r="R1462" i="2"/>
  <c r="S1462" i="2"/>
  <c r="W1462" i="2"/>
  <c r="O1463" i="2"/>
  <c r="P1463" i="2"/>
  <c r="R1463" i="2"/>
  <c r="S1463" i="2"/>
  <c r="W1463" i="2"/>
  <c r="O1464" i="2"/>
  <c r="P1464" i="2"/>
  <c r="R1464" i="2"/>
  <c r="S1464" i="2"/>
  <c r="W1464" i="2"/>
  <c r="O1465" i="2"/>
  <c r="P1465" i="2"/>
  <c r="R1465" i="2"/>
  <c r="S1465" i="2"/>
  <c r="W1465" i="2"/>
  <c r="O1466" i="2"/>
  <c r="P1466" i="2"/>
  <c r="R1466" i="2"/>
  <c r="S1466" i="2"/>
  <c r="W1466" i="2"/>
  <c r="O1467" i="2"/>
  <c r="P1467" i="2"/>
  <c r="R1467" i="2"/>
  <c r="S1467" i="2"/>
  <c r="W1467" i="2"/>
  <c r="O1468" i="2"/>
  <c r="P1468" i="2"/>
  <c r="R1468" i="2"/>
  <c r="S1468" i="2"/>
  <c r="W1468" i="2"/>
  <c r="P1469" i="2"/>
  <c r="S1469" i="2"/>
  <c r="W1469" i="2"/>
  <c r="P1470" i="2"/>
  <c r="S1470" i="2"/>
  <c r="W1470" i="2"/>
  <c r="P1471" i="2"/>
  <c r="S1471" i="2"/>
  <c r="W1471" i="2"/>
  <c r="P1472" i="2"/>
  <c r="S1472" i="2"/>
  <c r="W1472" i="2"/>
  <c r="P1473" i="2"/>
  <c r="S1473" i="2"/>
  <c r="W1473" i="2"/>
  <c r="P1474" i="2"/>
  <c r="S1474" i="2"/>
  <c r="W1474" i="2"/>
  <c r="P1475" i="2"/>
  <c r="S1475" i="2"/>
  <c r="W1475" i="2"/>
  <c r="P1476" i="2"/>
  <c r="S1476" i="2"/>
  <c r="W1476" i="2"/>
  <c r="P1477" i="2"/>
  <c r="S1477" i="2"/>
  <c r="W1477" i="2"/>
  <c r="P1478" i="2"/>
  <c r="S1478" i="2"/>
  <c r="W1478" i="2"/>
  <c r="P1479" i="2"/>
  <c r="S1479" i="2"/>
  <c r="W1479" i="2"/>
  <c r="P1480" i="2"/>
  <c r="S1480" i="2"/>
  <c r="W1480" i="2"/>
  <c r="P1481" i="2"/>
  <c r="S1481" i="2"/>
  <c r="W1481" i="2"/>
  <c r="P1482" i="2"/>
  <c r="S1482" i="2"/>
  <c r="W1482" i="2"/>
  <c r="P1483" i="2"/>
  <c r="S1483" i="2"/>
  <c r="W1483" i="2"/>
  <c r="P1484" i="2"/>
  <c r="S1484" i="2"/>
  <c r="W1484" i="2"/>
  <c r="P1485" i="2"/>
  <c r="S1485" i="2"/>
  <c r="W1485" i="2"/>
  <c r="P1486" i="2"/>
  <c r="S1486" i="2"/>
  <c r="W1486" i="2"/>
  <c r="P1487" i="2"/>
  <c r="S1487" i="2"/>
  <c r="W1487" i="2"/>
  <c r="P1488" i="2"/>
  <c r="S1488" i="2"/>
  <c r="W1488" i="2"/>
  <c r="P1489" i="2"/>
  <c r="S1489" i="2"/>
  <c r="W1489" i="2"/>
  <c r="P1490" i="2"/>
  <c r="S1490" i="2"/>
  <c r="W1490" i="2"/>
  <c r="P1491" i="2"/>
  <c r="S1491" i="2"/>
  <c r="W1491" i="2"/>
  <c r="P1492" i="2"/>
  <c r="S1492" i="2"/>
  <c r="W1492" i="2"/>
  <c r="P1493" i="2"/>
  <c r="S1493" i="2"/>
  <c r="W1493" i="2"/>
  <c r="P1494" i="2"/>
  <c r="S1494" i="2"/>
  <c r="W1494" i="2"/>
  <c r="P1495" i="2"/>
  <c r="S1495" i="2"/>
  <c r="W1495" i="2"/>
  <c r="P1496" i="2"/>
  <c r="S1496" i="2"/>
  <c r="W1496" i="2"/>
  <c r="P1497" i="2"/>
  <c r="S1497" i="2"/>
  <c r="W1497" i="2"/>
  <c r="P1498" i="2"/>
  <c r="S1498" i="2"/>
  <c r="W1498" i="2"/>
  <c r="P1499" i="2"/>
  <c r="S1499" i="2"/>
  <c r="W1499" i="2"/>
  <c r="P1500" i="2"/>
  <c r="S1500" i="2"/>
  <c r="W1500" i="2"/>
  <c r="P1501" i="2"/>
  <c r="S1501" i="2"/>
  <c r="W1501" i="2"/>
  <c r="P1502" i="2"/>
  <c r="S1502" i="2"/>
  <c r="W1502" i="2"/>
  <c r="P1503" i="2"/>
  <c r="S1503" i="2"/>
  <c r="W1503" i="2"/>
  <c r="W1504" i="2"/>
  <c r="W1505" i="2"/>
  <c r="W1506" i="2"/>
  <c r="W1507" i="2"/>
  <c r="W1508" i="2"/>
  <c r="W1509" i="2"/>
  <c r="W1510" i="2"/>
  <c r="P1511" i="2"/>
  <c r="S1511" i="2"/>
  <c r="W1511" i="2"/>
  <c r="P1512" i="2"/>
  <c r="S1512" i="2"/>
  <c r="W1512" i="2"/>
  <c r="P1513" i="2"/>
  <c r="S1513" i="2"/>
  <c r="W1513" i="2"/>
  <c r="P1514" i="2"/>
  <c r="S1514" i="2"/>
  <c r="W1514" i="2"/>
  <c r="P1515" i="2"/>
  <c r="S1515" i="2"/>
  <c r="W1515" i="2"/>
  <c r="O1516" i="2"/>
  <c r="P1516" i="2"/>
  <c r="R1516" i="2"/>
  <c r="S1516" i="2"/>
  <c r="W1516" i="2"/>
  <c r="O1517" i="2"/>
  <c r="P1517" i="2"/>
  <c r="R1517" i="2"/>
  <c r="S1517" i="2"/>
  <c r="W1517" i="2"/>
  <c r="O1518" i="2"/>
  <c r="P1518" i="2"/>
  <c r="R1518" i="2"/>
  <c r="S1518" i="2"/>
  <c r="W1518" i="2"/>
  <c r="O1519" i="2"/>
  <c r="P1519" i="2"/>
  <c r="R1519" i="2"/>
  <c r="S1519" i="2"/>
  <c r="W1519" i="2"/>
  <c r="O1520" i="2"/>
  <c r="P1520" i="2"/>
  <c r="R1520" i="2"/>
  <c r="S1520" i="2"/>
  <c r="W1520" i="2"/>
  <c r="O1521" i="2"/>
  <c r="P1521" i="2"/>
  <c r="R1521" i="2"/>
  <c r="S1521" i="2"/>
  <c r="W1521" i="2"/>
  <c r="O1522" i="2"/>
  <c r="P1522" i="2"/>
  <c r="R1522" i="2"/>
  <c r="S1522" i="2"/>
  <c r="W1522" i="2"/>
  <c r="O1523" i="2"/>
  <c r="P1523" i="2"/>
  <c r="R1523" i="2"/>
  <c r="S1523" i="2"/>
  <c r="W1523" i="2"/>
  <c r="O1524" i="2"/>
  <c r="P1524" i="2"/>
  <c r="R1524" i="2"/>
  <c r="S1524" i="2"/>
  <c r="W1524" i="2"/>
  <c r="O1525" i="2"/>
  <c r="P1525" i="2"/>
  <c r="R1525" i="2"/>
  <c r="S1525" i="2"/>
  <c r="W1525" i="2"/>
  <c r="O1526" i="2"/>
  <c r="P1526" i="2"/>
  <c r="R1526" i="2"/>
  <c r="S1526" i="2"/>
  <c r="W1526" i="2"/>
  <c r="O1527" i="2"/>
  <c r="P1527" i="2"/>
  <c r="R1527" i="2"/>
  <c r="S1527" i="2"/>
  <c r="W1527" i="2"/>
  <c r="O1528" i="2"/>
  <c r="P1528" i="2"/>
  <c r="R1528" i="2"/>
  <c r="S1528" i="2"/>
  <c r="W1528" i="2"/>
  <c r="O1529" i="2"/>
  <c r="P1529" i="2"/>
  <c r="R1529" i="2"/>
  <c r="S1529" i="2"/>
  <c r="W1529" i="2"/>
  <c r="O1530" i="2"/>
  <c r="P1530" i="2"/>
  <c r="R1530" i="2"/>
  <c r="S1530" i="2"/>
  <c r="W1530" i="2"/>
  <c r="O1531" i="2"/>
  <c r="P1531" i="2"/>
  <c r="R1531" i="2"/>
  <c r="S1531" i="2"/>
  <c r="W1531" i="2"/>
  <c r="O1532" i="2"/>
  <c r="P1532" i="2"/>
  <c r="R1532" i="2"/>
  <c r="S1532" i="2"/>
  <c r="W1532" i="2"/>
  <c r="O1533" i="2"/>
  <c r="P1533" i="2"/>
  <c r="R1533" i="2"/>
  <c r="S1533" i="2"/>
  <c r="W1533" i="2"/>
  <c r="P1534" i="2"/>
  <c r="S1534" i="2"/>
  <c r="W1534" i="2"/>
  <c r="O1535" i="2"/>
  <c r="P1535" i="2"/>
  <c r="R1535" i="2"/>
  <c r="S1535" i="2"/>
  <c r="W1535" i="2"/>
  <c r="P1536" i="2"/>
  <c r="S1536" i="2"/>
  <c r="W1536" i="2"/>
  <c r="O1537" i="2"/>
  <c r="P1537" i="2"/>
  <c r="R1537" i="2"/>
  <c r="S1537" i="2"/>
  <c r="W1537" i="2"/>
  <c r="P1538" i="2"/>
  <c r="S1538" i="2"/>
  <c r="W1538" i="2"/>
  <c r="O1539" i="2"/>
  <c r="P1539" i="2"/>
  <c r="R1539" i="2"/>
  <c r="S1539" i="2"/>
  <c r="W1539" i="2"/>
  <c r="O1540" i="2"/>
  <c r="P1540" i="2"/>
  <c r="R1540" i="2"/>
  <c r="S1540" i="2"/>
  <c r="W1540" i="2"/>
  <c r="P1541" i="2"/>
  <c r="S1541" i="2"/>
  <c r="W1541" i="2"/>
  <c r="P1542" i="2"/>
  <c r="S1542" i="2"/>
  <c r="W1542" i="2"/>
  <c r="O1543" i="2"/>
  <c r="P1543" i="2"/>
  <c r="R1543" i="2"/>
  <c r="S1543" i="2"/>
  <c r="W1543" i="2"/>
  <c r="O1544" i="2"/>
  <c r="P1544" i="2"/>
  <c r="R1544" i="2"/>
  <c r="S1544" i="2"/>
  <c r="W1544" i="2"/>
  <c r="P1545" i="2"/>
  <c r="S1545" i="2"/>
  <c r="W1545" i="2"/>
  <c r="O1546" i="2"/>
  <c r="P1546" i="2"/>
  <c r="R1546" i="2"/>
  <c r="S1546" i="2"/>
  <c r="W1546" i="2"/>
  <c r="P1547" i="2"/>
  <c r="S1547" i="2"/>
  <c r="W1547" i="2"/>
  <c r="O1548" i="2"/>
  <c r="P1548" i="2"/>
  <c r="R1548" i="2"/>
  <c r="S1548" i="2"/>
  <c r="W1548" i="2"/>
  <c r="O1549" i="2"/>
  <c r="P1549" i="2"/>
  <c r="R1549" i="2"/>
  <c r="S1549" i="2"/>
  <c r="W1549" i="2"/>
  <c r="P1550" i="2"/>
  <c r="S1550" i="2"/>
  <c r="W1550" i="2"/>
  <c r="O1551" i="2"/>
  <c r="P1551" i="2"/>
  <c r="R1551" i="2"/>
  <c r="S1551" i="2"/>
  <c r="W1551" i="2"/>
  <c r="P1552" i="2"/>
  <c r="S1552" i="2"/>
  <c r="W1552" i="2"/>
  <c r="P1553" i="2"/>
  <c r="S1553" i="2"/>
  <c r="W1553" i="2"/>
  <c r="O1554" i="2"/>
  <c r="P1554" i="2"/>
  <c r="R1554" i="2"/>
  <c r="S1554" i="2"/>
  <c r="W1554" i="2"/>
  <c r="P1555" i="2"/>
  <c r="S1555" i="2"/>
  <c r="W1555" i="2"/>
  <c r="O1556" i="2"/>
  <c r="P1556" i="2"/>
  <c r="R1556" i="2"/>
  <c r="S1556" i="2"/>
  <c r="W1556" i="2"/>
  <c r="P1557" i="2"/>
  <c r="S1557" i="2"/>
  <c r="W1557" i="2"/>
  <c r="O1558" i="2"/>
  <c r="P1558" i="2"/>
  <c r="R1558" i="2"/>
  <c r="S1558" i="2"/>
  <c r="W1558" i="2"/>
  <c r="P1559" i="2"/>
  <c r="S1559" i="2"/>
  <c r="W1559" i="2"/>
  <c r="O1560" i="2"/>
  <c r="P1560" i="2"/>
  <c r="R1560" i="2"/>
  <c r="S1560" i="2"/>
  <c r="W1560" i="2"/>
  <c r="P1561" i="2"/>
  <c r="S1561" i="2"/>
  <c r="W1561" i="2"/>
  <c r="P1562" i="2"/>
  <c r="S1562" i="2"/>
  <c r="W1562" i="2"/>
  <c r="P1563" i="2"/>
  <c r="S1563" i="2"/>
  <c r="W1563" i="2"/>
  <c r="P1564" i="2"/>
  <c r="S1564" i="2"/>
  <c r="W1564" i="2"/>
  <c r="O1565" i="2"/>
  <c r="P1565" i="2"/>
  <c r="R1565" i="2"/>
  <c r="S1565" i="2"/>
  <c r="W1565" i="2"/>
  <c r="O1566" i="2"/>
  <c r="P1566" i="2"/>
  <c r="R1566" i="2"/>
  <c r="S1566" i="2"/>
  <c r="W1566" i="2"/>
  <c r="P1567" i="2"/>
  <c r="S1567" i="2"/>
  <c r="W1567" i="2"/>
  <c r="P1568" i="2"/>
  <c r="S1568" i="2"/>
  <c r="W1568" i="2"/>
  <c r="P1569" i="2"/>
  <c r="S1569" i="2"/>
  <c r="W1569" i="2"/>
  <c r="P1570" i="2"/>
  <c r="S1570" i="2"/>
  <c r="W1570" i="2"/>
  <c r="O1571" i="2"/>
  <c r="P1571" i="2"/>
  <c r="R1571" i="2"/>
  <c r="S1571" i="2"/>
  <c r="W1571" i="2"/>
  <c r="P1572" i="2"/>
  <c r="S1572" i="2"/>
  <c r="W1572" i="2"/>
  <c r="O1573" i="2"/>
  <c r="P1573" i="2"/>
  <c r="R1573" i="2"/>
  <c r="S1573" i="2"/>
  <c r="W1573" i="2"/>
  <c r="O1574" i="2"/>
  <c r="P1574" i="2"/>
  <c r="R1574" i="2"/>
  <c r="S1574" i="2"/>
  <c r="W1574" i="2"/>
  <c r="P1575" i="2"/>
  <c r="S1575" i="2"/>
  <c r="W1575" i="2"/>
  <c r="P1576" i="2"/>
  <c r="S1576" i="2"/>
  <c r="W1576" i="2"/>
  <c r="O1577" i="2"/>
  <c r="P1577" i="2"/>
  <c r="R1577" i="2"/>
  <c r="S1577" i="2"/>
  <c r="W1577" i="2"/>
  <c r="W1578" i="2"/>
  <c r="W1579" i="2"/>
  <c r="P1580" i="2"/>
  <c r="S1580" i="2"/>
  <c r="W1580" i="2"/>
  <c r="W1581" i="2"/>
  <c r="W1582" i="2"/>
  <c r="W1583" i="2"/>
  <c r="O1584" i="2"/>
  <c r="P1584" i="2"/>
  <c r="R1584" i="2"/>
  <c r="S1584" i="2"/>
  <c r="W1584" i="2"/>
  <c r="P1585" i="2"/>
  <c r="S1585" i="2"/>
  <c r="W1585" i="2"/>
  <c r="P1586" i="2"/>
  <c r="S1586" i="2"/>
  <c r="W1586" i="2"/>
  <c r="O1587" i="2"/>
  <c r="P1587" i="2"/>
  <c r="R1587" i="2"/>
  <c r="S1587" i="2"/>
  <c r="W1587" i="2"/>
  <c r="O1588" i="2"/>
  <c r="P1588" i="2"/>
  <c r="R1588" i="2"/>
  <c r="S1588" i="2"/>
  <c r="W1588" i="2"/>
  <c r="O1589" i="2"/>
  <c r="P1589" i="2"/>
  <c r="R1589" i="2"/>
  <c r="S1589" i="2"/>
  <c r="W1589" i="2"/>
  <c r="O1590" i="2"/>
  <c r="P1590" i="2"/>
  <c r="R1590" i="2"/>
  <c r="S1590" i="2"/>
  <c r="W1590" i="2"/>
  <c r="O1591" i="2"/>
  <c r="P1591" i="2"/>
  <c r="R1591" i="2"/>
  <c r="S1591" i="2"/>
  <c r="W1591" i="2"/>
  <c r="O1592" i="2"/>
  <c r="P1592" i="2"/>
  <c r="R1592" i="2"/>
  <c r="S1592" i="2"/>
  <c r="W1592" i="2"/>
  <c r="O1593" i="2"/>
  <c r="P1593" i="2"/>
  <c r="R1593" i="2"/>
  <c r="S1593" i="2"/>
  <c r="W1593" i="2"/>
  <c r="W1594" i="2"/>
  <c r="O1595" i="2"/>
  <c r="P1595" i="2"/>
  <c r="R1595" i="2"/>
  <c r="S1595" i="2"/>
  <c r="W1595" i="2"/>
  <c r="O1596" i="2"/>
  <c r="P1596" i="2"/>
  <c r="R1596" i="2"/>
  <c r="S1596" i="2"/>
  <c r="W1596" i="2"/>
  <c r="O1597" i="2"/>
  <c r="P1597" i="2"/>
  <c r="R1597" i="2"/>
  <c r="S1597" i="2"/>
  <c r="W1597" i="2"/>
  <c r="P1598" i="2"/>
  <c r="S1598" i="2"/>
  <c r="W1598" i="2"/>
  <c r="P1599" i="2"/>
  <c r="S1599" i="2"/>
  <c r="W1599" i="2"/>
  <c r="P1600" i="2"/>
  <c r="S1600" i="2"/>
  <c r="W1600" i="2"/>
  <c r="P1601" i="2"/>
  <c r="S1601" i="2"/>
  <c r="W1601" i="2"/>
  <c r="P1602" i="2"/>
  <c r="S1602" i="2"/>
  <c r="W1602" i="2"/>
  <c r="P1603" i="2"/>
  <c r="S1603" i="2"/>
  <c r="W1603" i="2"/>
  <c r="P1604" i="2"/>
  <c r="S1604" i="2"/>
  <c r="W1604" i="2"/>
  <c r="W1632" i="2" l="1"/>
  <c r="W1620" i="2"/>
  <c r="W1608" i="2"/>
  <c r="W1771" i="2"/>
  <c r="W1739" i="2"/>
  <c r="W1707" i="2"/>
  <c r="W1675" i="2"/>
  <c r="W1643" i="2"/>
  <c r="W1635" i="2"/>
  <c r="W1619" i="2"/>
  <c r="W1607" i="2"/>
  <c r="W1654" i="2"/>
  <c r="W1669" i="2"/>
  <c r="W1665" i="2"/>
  <c r="W1637" i="2"/>
  <c r="W1621" i="2"/>
  <c r="P15" i="2" l="1"/>
  <c r="P17" i="2"/>
  <c r="P18" i="2"/>
  <c r="P19" i="2"/>
  <c r="P20" i="2"/>
  <c r="P21" i="2"/>
  <c r="P23" i="2"/>
  <c r="P24" i="2"/>
  <c r="P25" i="2"/>
  <c r="P26" i="2"/>
  <c r="P27" i="2"/>
  <c r="P28" i="2"/>
  <c r="P29" i="2"/>
  <c r="P30" i="2"/>
  <c r="P31" i="2"/>
  <c r="P32" i="2"/>
  <c r="P33" i="2"/>
  <c r="P34" i="2"/>
  <c r="P35" i="2"/>
  <c r="P36" i="2"/>
  <c r="P37" i="2"/>
  <c r="P38" i="2"/>
  <c r="P39" i="2"/>
  <c r="P40" i="2"/>
  <c r="P41" i="2"/>
  <c r="P42" i="2"/>
  <c r="P44"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6"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6" i="2"/>
  <c r="P138" i="2"/>
  <c r="P139" i="2"/>
  <c r="P140" i="2"/>
  <c r="P141" i="2"/>
  <c r="P142" i="2"/>
  <c r="P143"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87" i="2"/>
  <c r="P288" i="2"/>
  <c r="P289" i="2"/>
  <c r="P290" i="2"/>
  <c r="P291" i="2"/>
  <c r="P292" i="2"/>
  <c r="P293" i="2"/>
  <c r="P294" i="2"/>
  <c r="P295" i="2"/>
  <c r="P296" i="2"/>
  <c r="P297" i="2"/>
  <c r="P298" i="2"/>
  <c r="P299" i="2"/>
  <c r="P300" i="2"/>
  <c r="P301" i="2"/>
  <c r="P302" i="2"/>
  <c r="P303" i="2"/>
  <c r="P304" i="2"/>
  <c r="P305" i="2"/>
  <c r="P306" i="2"/>
  <c r="P307" i="2"/>
  <c r="R2526" i="2" l="1"/>
  <c r="O2526" i="2" s="1"/>
  <c r="R2531" i="2"/>
  <c r="O2531" i="2" s="1"/>
  <c r="R2577" i="2"/>
  <c r="O2577" i="2" s="1"/>
  <c r="R2540" i="2"/>
  <c r="O2540" i="2" s="1"/>
  <c r="R2527" i="2"/>
  <c r="O2527" i="2" s="1"/>
  <c r="R2532" i="2"/>
  <c r="O2532" i="2" s="1"/>
  <c r="R2542" i="2"/>
  <c r="O2542" i="2" s="1"/>
  <c r="R2528" i="2"/>
  <c r="O2528" i="2" s="1"/>
  <c r="R2525" i="2"/>
  <c r="O2525" i="2" s="1"/>
  <c r="R2529" i="2"/>
  <c r="O2529" i="2" s="1"/>
  <c r="R2578" i="2"/>
  <c r="O2578" i="2" s="1"/>
  <c r="R2530" i="2"/>
  <c r="O2530" i="2" s="1"/>
  <c r="R2554" i="2"/>
  <c r="O2554" i="2" s="1"/>
  <c r="R2552" i="2"/>
  <c r="O2552" i="2" s="1"/>
  <c r="R2553" i="2"/>
  <c r="O2553" i="2" s="1"/>
  <c r="R1608" i="2"/>
  <c r="R1607" i="2"/>
  <c r="R2649" i="2"/>
  <c r="O2649" i="2" s="1"/>
  <c r="R2665" i="2"/>
  <c r="O2665" i="2" s="1"/>
  <c r="R2676" i="2"/>
  <c r="O2676" i="2" s="1"/>
  <c r="R2654" i="2"/>
  <c r="O2654" i="2" s="1"/>
  <c r="R2687" i="2"/>
  <c r="O2687" i="2" s="1"/>
  <c r="R2734" i="2"/>
  <c r="O2734" i="2" s="1"/>
  <c r="R2671" i="2"/>
  <c r="O2671" i="2" s="1"/>
  <c r="R2682" i="2"/>
  <c r="O2682" i="2" s="1"/>
  <c r="R2740" i="2"/>
  <c r="O2740" i="2" s="1"/>
  <c r="R2666" i="2"/>
  <c r="O2666" i="2" s="1"/>
  <c r="R2677" i="2"/>
  <c r="O2677" i="2" s="1"/>
  <c r="R2735" i="2"/>
  <c r="O2735" i="2" s="1"/>
  <c r="R2661" i="2"/>
  <c r="O2661" i="2" s="1"/>
  <c r="R2683" i="2"/>
  <c r="O2683" i="2" s="1"/>
  <c r="R2741" i="2"/>
  <c r="O2741" i="2" s="1"/>
  <c r="R2650" i="2"/>
  <c r="O2650" i="2" s="1"/>
  <c r="R2656" i="2"/>
  <c r="O2656" i="2" s="1"/>
  <c r="R2662" i="2"/>
  <c r="O2662" i="2" s="1"/>
  <c r="R2673" i="2"/>
  <c r="O2673" i="2" s="1"/>
  <c r="R2684" i="2"/>
  <c r="O2684" i="2" s="1"/>
  <c r="R2668" i="2"/>
  <c r="O2668" i="2" s="1"/>
  <c r="R2679" i="2"/>
  <c r="O2679" i="2" s="1"/>
  <c r="R2657" i="2"/>
  <c r="O2657" i="2" s="1"/>
  <c r="R2737" i="2"/>
  <c r="O2737" i="2" s="1"/>
  <c r="R2646" i="2"/>
  <c r="O2646" i="2" s="1"/>
  <c r="R2743" i="2"/>
  <c r="O2743" i="2" s="1"/>
  <c r="R2652" i="2"/>
  <c r="O2652" i="2" s="1"/>
  <c r="R2685" i="2"/>
  <c r="O2685" i="2" s="1"/>
  <c r="R2680" i="2"/>
  <c r="O2680" i="2" s="1"/>
  <c r="R2658" i="2"/>
  <c r="O2658" i="2" s="1"/>
  <c r="R2738" i="2"/>
  <c r="O2738" i="2" s="1"/>
  <c r="R2647" i="2"/>
  <c r="O2647" i="2" s="1"/>
  <c r="R2664" i="2"/>
  <c r="O2664" i="2" s="1"/>
  <c r="R2675" i="2"/>
  <c r="O2675" i="2" s="1"/>
  <c r="R2744" i="2"/>
  <c r="O2744" i="2" s="1"/>
  <c r="R2653" i="2"/>
  <c r="O2653" i="2" s="1"/>
  <c r="R2686" i="2"/>
  <c r="O2686" i="2" s="1"/>
  <c r="R2681" i="2"/>
  <c r="O2681" i="2" s="1"/>
  <c r="R2659" i="2"/>
  <c r="O2659" i="2" s="1"/>
  <c r="R2670" i="2"/>
  <c r="O2670" i="2" s="1"/>
  <c r="R2533" i="2"/>
  <c r="O2533" i="2" s="1"/>
  <c r="R2330" i="2"/>
  <c r="O2330" i="2" s="1"/>
  <c r="R2493" i="2"/>
  <c r="O2493" i="2" s="1"/>
  <c r="R2421" i="2"/>
  <c r="O2421" i="2" s="1"/>
  <c r="R2318" i="2"/>
  <c r="O2318" i="2" s="1"/>
  <c r="R2413" i="2"/>
  <c r="O2413" i="2" s="1"/>
  <c r="R2536" i="2"/>
  <c r="O2536" i="2" s="1"/>
  <c r="R2306" i="2"/>
  <c r="O2306" i="2" s="1"/>
  <c r="R2534" i="2"/>
  <c r="O2534" i="2" s="1"/>
  <c r="R2464" i="2"/>
  <c r="O2464" i="2" s="1"/>
  <c r="R2537" i="2"/>
  <c r="O2537" i="2" s="1"/>
  <c r="R2294" i="2"/>
  <c r="O2294" i="2" s="1"/>
  <c r="R2282" i="2"/>
  <c r="O2282" i="2" s="1"/>
  <c r="R2483" i="2"/>
  <c r="O2483" i="2" s="1"/>
  <c r="R2270" i="2"/>
  <c r="O2270" i="2" s="1"/>
  <c r="R2377" i="2"/>
  <c r="O2377" i="2" s="1"/>
  <c r="R2403" i="2"/>
  <c r="O2403" i="2" s="1"/>
  <c r="R2390" i="2"/>
  <c r="O2390" i="2" s="1"/>
  <c r="R2365" i="2"/>
  <c r="O2365" i="2" s="1"/>
  <c r="R2353" i="2"/>
  <c r="O2353" i="2" s="1"/>
  <c r="R2429" i="2"/>
  <c r="O2429" i="2" s="1"/>
  <c r="R2341" i="2"/>
  <c r="O2341" i="2" s="1"/>
  <c r="R2449" i="2"/>
  <c r="O2449" i="2" s="1"/>
  <c r="R2593" i="2"/>
  <c r="O2593" i="2" s="1"/>
  <c r="R2624" i="2"/>
  <c r="O2624" i="2" s="1"/>
  <c r="R2702" i="2"/>
  <c r="O2702" i="2" s="1"/>
  <c r="R2636" i="2"/>
  <c r="O2636" i="2" s="1"/>
  <c r="R2765" i="2"/>
  <c r="O2765" i="2" s="1"/>
  <c r="R2637" i="2"/>
  <c r="O2637" i="2" s="1"/>
  <c r="R2655" i="2"/>
  <c r="O2655" i="2" s="1"/>
  <c r="R2753" i="2"/>
  <c r="O2753" i="2" s="1"/>
  <c r="R2667" i="2"/>
  <c r="O2667" i="2" s="1"/>
  <c r="R2678" i="2"/>
  <c r="O2678" i="2" s="1"/>
  <c r="R2736" i="2"/>
  <c r="O2736" i="2" s="1"/>
  <c r="R2257" i="2"/>
  <c r="O2257" i="2" s="1"/>
  <c r="R2269" i="2"/>
  <c r="O2269" i="2" s="1"/>
  <c r="R2285" i="2"/>
  <c r="O2285" i="2" s="1"/>
  <c r="R2301" i="2"/>
  <c r="O2301" i="2" s="1"/>
  <c r="R2317" i="2"/>
  <c r="O2317" i="2" s="1"/>
  <c r="R2333" i="2"/>
  <c r="O2333" i="2" s="1"/>
  <c r="R2465" i="2"/>
  <c r="O2465" i="2" s="1"/>
  <c r="R2486" i="2"/>
  <c r="O2486" i="2" s="1"/>
  <c r="R2512" i="2"/>
  <c r="O2512" i="2" s="1"/>
  <c r="R2541" i="2"/>
  <c r="O2541" i="2" s="1"/>
  <c r="R2587" i="2"/>
  <c r="O2587" i="2" s="1"/>
  <c r="R2258" i="2"/>
  <c r="O2258" i="2" s="1"/>
  <c r="R2360" i="2"/>
  <c r="O2360" i="2" s="1"/>
  <c r="R2376" i="2"/>
  <c r="O2376" i="2" s="1"/>
  <c r="R2392" i="2"/>
  <c r="O2392" i="2" s="1"/>
  <c r="R2396" i="2"/>
  <c r="O2396" i="2" s="1"/>
  <c r="R2412" i="2"/>
  <c r="O2412" i="2" s="1"/>
  <c r="R2428" i="2"/>
  <c r="O2428" i="2" s="1"/>
  <c r="R2444" i="2"/>
  <c r="O2444" i="2" s="1"/>
  <c r="R2460" i="2"/>
  <c r="O2460" i="2" s="1"/>
  <c r="R2481" i="2"/>
  <c r="O2481" i="2" s="1"/>
  <c r="R2507" i="2"/>
  <c r="O2507" i="2" s="1"/>
  <c r="R2520" i="2"/>
  <c r="O2520" i="2" s="1"/>
  <c r="R2415" i="2"/>
  <c r="O2415" i="2" s="1"/>
  <c r="R2561" i="2"/>
  <c r="O2561" i="2" s="1"/>
  <c r="R2259" i="2"/>
  <c r="O2259" i="2" s="1"/>
  <c r="R2280" i="2"/>
  <c r="O2280" i="2" s="1"/>
  <c r="R2296" i="2"/>
  <c r="O2296" i="2" s="1"/>
  <c r="R2312" i="2"/>
  <c r="O2312" i="2" s="1"/>
  <c r="R2328" i="2"/>
  <c r="O2328" i="2" s="1"/>
  <c r="R2344" i="2"/>
  <c r="O2344" i="2" s="1"/>
  <c r="R2497" i="2"/>
  <c r="O2497" i="2" s="1"/>
  <c r="R2502" i="2"/>
  <c r="O2502" i="2" s="1"/>
  <c r="R2563" i="2"/>
  <c r="O2563" i="2" s="1"/>
  <c r="R2431" i="2"/>
  <c r="O2431" i="2" s="1"/>
  <c r="R2485" i="2"/>
  <c r="O2485" i="2" s="1"/>
  <c r="R2260" i="2"/>
  <c r="O2260" i="2" s="1"/>
  <c r="R2355" i="2"/>
  <c r="O2355" i="2" s="1"/>
  <c r="R2371" i="2"/>
  <c r="O2371" i="2" s="1"/>
  <c r="R2387" i="2"/>
  <c r="O2387" i="2" s="1"/>
  <c r="R2407" i="2"/>
  <c r="O2407" i="2" s="1"/>
  <c r="R2423" i="2"/>
  <c r="O2423" i="2" s="1"/>
  <c r="R2439" i="2"/>
  <c r="O2439" i="2" s="1"/>
  <c r="R2455" i="2"/>
  <c r="O2455" i="2" s="1"/>
  <c r="R2476" i="2"/>
  <c r="O2476" i="2" s="1"/>
  <c r="R2564" i="2"/>
  <c r="O2564" i="2" s="1"/>
  <c r="R2452" i="2"/>
  <c r="O2452" i="2" s="1"/>
  <c r="R2555" i="2"/>
  <c r="O2555" i="2" s="1"/>
  <c r="R2261" i="2"/>
  <c r="O2261" i="2" s="1"/>
  <c r="R2275" i="2"/>
  <c r="O2275" i="2" s="1"/>
  <c r="R2291" i="2"/>
  <c r="O2291" i="2" s="1"/>
  <c r="R2307" i="2"/>
  <c r="O2307" i="2" s="1"/>
  <c r="R2323" i="2"/>
  <c r="O2323" i="2" s="1"/>
  <c r="R2339" i="2"/>
  <c r="O2339" i="2" s="1"/>
  <c r="R2492" i="2"/>
  <c r="O2492" i="2" s="1"/>
  <c r="R2558" i="2"/>
  <c r="O2558" i="2" s="1"/>
  <c r="R2559" i="2"/>
  <c r="O2559" i="2" s="1"/>
  <c r="R2404" i="2"/>
  <c r="O2404" i="2" s="1"/>
  <c r="R2262" i="2"/>
  <c r="O2262" i="2" s="1"/>
  <c r="R2350" i="2"/>
  <c r="O2350" i="2" s="1"/>
  <c r="R2366" i="2"/>
  <c r="O2366" i="2" s="1"/>
  <c r="R2382" i="2"/>
  <c r="O2382" i="2" s="1"/>
  <c r="R2402" i="2"/>
  <c r="O2402" i="2" s="1"/>
  <c r="R2418" i="2"/>
  <c r="O2418" i="2" s="1"/>
  <c r="R2434" i="2"/>
  <c r="O2434" i="2" s="1"/>
  <c r="R2450" i="2"/>
  <c r="O2450" i="2" s="1"/>
  <c r="R2471" i="2"/>
  <c r="O2471" i="2" s="1"/>
  <c r="R2513" i="2"/>
  <c r="O2513" i="2" s="1"/>
  <c r="R2521" i="2"/>
  <c r="O2521" i="2" s="1"/>
  <c r="R2589" i="2"/>
  <c r="O2589" i="2" s="1"/>
  <c r="R2263" i="2"/>
  <c r="O2263" i="2" s="1"/>
  <c r="R2286" i="2"/>
  <c r="O2286" i="2" s="1"/>
  <c r="R2302" i="2"/>
  <c r="O2302" i="2" s="1"/>
  <c r="R2334" i="2"/>
  <c r="O2334" i="2" s="1"/>
  <c r="R2487" i="2"/>
  <c r="O2487" i="2" s="1"/>
  <c r="R2588" i="2"/>
  <c r="O2588" i="2" s="1"/>
  <c r="R2522" i="2"/>
  <c r="O2522" i="2" s="1"/>
  <c r="R2264" i="2"/>
  <c r="O2264" i="2" s="1"/>
  <c r="R2361" i="2"/>
  <c r="O2361" i="2" s="1"/>
  <c r="R2393" i="2"/>
  <c r="O2393" i="2" s="1"/>
  <c r="R2397" i="2"/>
  <c r="O2397" i="2" s="1"/>
  <c r="R2445" i="2"/>
  <c r="O2445" i="2" s="1"/>
  <c r="R2461" i="2"/>
  <c r="O2461" i="2" s="1"/>
  <c r="R2472" i="2"/>
  <c r="O2472" i="2" s="1"/>
  <c r="R2494" i="2"/>
  <c r="O2494" i="2" s="1"/>
  <c r="R2468" i="2"/>
  <c r="O2468" i="2" s="1"/>
  <c r="R2517" i="2"/>
  <c r="O2517" i="2" s="1"/>
  <c r="R2265" i="2"/>
  <c r="O2265" i="2" s="1"/>
  <c r="R2281" i="2"/>
  <c r="O2281" i="2" s="1"/>
  <c r="R2297" i="2"/>
  <c r="O2297" i="2" s="1"/>
  <c r="R2313" i="2"/>
  <c r="O2313" i="2" s="1"/>
  <c r="R2329" i="2"/>
  <c r="O2329" i="2" s="1"/>
  <c r="R2498" i="2"/>
  <c r="O2498" i="2" s="1"/>
  <c r="R2565" i="2"/>
  <c r="O2565" i="2" s="1"/>
  <c r="R2516" i="2"/>
  <c r="O2516" i="2" s="1"/>
  <c r="R2479" i="2"/>
  <c r="O2479" i="2" s="1"/>
  <c r="R2266" i="2"/>
  <c r="O2266" i="2" s="1"/>
  <c r="R2356" i="2"/>
  <c r="O2356" i="2" s="1"/>
  <c r="R2372" i="2"/>
  <c r="O2372" i="2" s="1"/>
  <c r="R2388" i="2"/>
  <c r="O2388" i="2" s="1"/>
  <c r="R2408" i="2"/>
  <c r="O2408" i="2" s="1"/>
  <c r="R2424" i="2"/>
  <c r="O2424" i="2" s="1"/>
  <c r="R2440" i="2"/>
  <c r="O2440" i="2" s="1"/>
  <c r="R2456" i="2"/>
  <c r="O2456" i="2" s="1"/>
  <c r="R2477" i="2"/>
  <c r="O2477" i="2" s="1"/>
  <c r="R2514" i="2"/>
  <c r="O2514" i="2" s="1"/>
  <c r="R2538" i="2"/>
  <c r="O2538" i="2" s="1"/>
  <c r="R2539" i="2"/>
  <c r="O2539" i="2" s="1"/>
  <c r="R2267" i="2"/>
  <c r="O2267" i="2" s="1"/>
  <c r="R2276" i="2"/>
  <c r="O2276" i="2" s="1"/>
  <c r="R2292" i="2"/>
  <c r="O2292" i="2" s="1"/>
  <c r="R2308" i="2"/>
  <c r="O2308" i="2" s="1"/>
  <c r="R2324" i="2"/>
  <c r="O2324" i="2" s="1"/>
  <c r="R2340" i="2"/>
  <c r="O2340" i="2" s="1"/>
  <c r="R2509" i="2"/>
  <c r="O2509" i="2" s="1"/>
  <c r="R2489" i="2"/>
  <c r="O2489" i="2" s="1"/>
  <c r="R2491" i="2"/>
  <c r="O2491" i="2" s="1"/>
  <c r="R2345" i="2"/>
  <c r="O2345" i="2" s="1"/>
  <c r="R2351" i="2"/>
  <c r="O2351" i="2" s="1"/>
  <c r="R2367" i="2"/>
  <c r="O2367" i="2" s="1"/>
  <c r="R2383" i="2"/>
  <c r="O2383" i="2" s="1"/>
  <c r="R2419" i="2"/>
  <c r="O2419" i="2" s="1"/>
  <c r="R2435" i="2"/>
  <c r="O2435" i="2" s="1"/>
  <c r="R2451" i="2"/>
  <c r="O2451" i="2" s="1"/>
  <c r="R2467" i="2"/>
  <c r="O2467" i="2" s="1"/>
  <c r="R2420" i="2"/>
  <c r="O2420" i="2" s="1"/>
  <c r="R2590" i="2"/>
  <c r="O2590" i="2" s="1"/>
  <c r="R2271" i="2"/>
  <c r="O2271" i="2" s="1"/>
  <c r="R2287" i="2"/>
  <c r="O2287" i="2" s="1"/>
  <c r="R2303" i="2"/>
  <c r="O2303" i="2" s="1"/>
  <c r="R2319" i="2"/>
  <c r="O2319" i="2" s="1"/>
  <c r="R2335" i="2"/>
  <c r="O2335" i="2" s="1"/>
  <c r="R2488" i="2"/>
  <c r="O2488" i="2" s="1"/>
  <c r="R2548" i="2"/>
  <c r="O2548" i="2" s="1"/>
  <c r="R2346" i="2"/>
  <c r="O2346" i="2" s="1"/>
  <c r="R2362" i="2"/>
  <c r="O2362" i="2" s="1"/>
  <c r="R2378" i="2"/>
  <c r="O2378" i="2" s="1"/>
  <c r="R2394" i="2"/>
  <c r="O2394" i="2" s="1"/>
  <c r="R2398" i="2"/>
  <c r="O2398" i="2" s="1"/>
  <c r="R2414" i="2"/>
  <c r="O2414" i="2" s="1"/>
  <c r="R2430" i="2"/>
  <c r="O2430" i="2" s="1"/>
  <c r="R2446" i="2"/>
  <c r="O2446" i="2" s="1"/>
  <c r="R2462" i="2"/>
  <c r="O2462" i="2" s="1"/>
  <c r="R2515" i="2"/>
  <c r="O2515" i="2" s="1"/>
  <c r="R2523" i="2"/>
  <c r="O2523" i="2" s="1"/>
  <c r="R2524" i="2"/>
  <c r="O2524" i="2" s="1"/>
  <c r="R2591" i="2"/>
  <c r="O2591" i="2" s="1"/>
  <c r="R2298" i="2"/>
  <c r="O2298" i="2" s="1"/>
  <c r="R2314" i="2"/>
  <c r="O2314" i="2" s="1"/>
  <c r="R2499" i="2"/>
  <c r="O2499" i="2" s="1"/>
  <c r="R2357" i="2"/>
  <c r="O2357" i="2" s="1"/>
  <c r="R2373" i="2"/>
  <c r="O2373" i="2" s="1"/>
  <c r="R2389" i="2"/>
  <c r="O2389" i="2" s="1"/>
  <c r="R2409" i="2"/>
  <c r="O2409" i="2" s="1"/>
  <c r="R2425" i="2"/>
  <c r="O2425" i="2" s="1"/>
  <c r="R2441" i="2"/>
  <c r="O2441" i="2" s="1"/>
  <c r="R2457" i="2"/>
  <c r="O2457" i="2" s="1"/>
  <c r="R2478" i="2"/>
  <c r="O2478" i="2" s="1"/>
  <c r="R2504" i="2"/>
  <c r="O2504" i="2" s="1"/>
  <c r="R2384" i="2"/>
  <c r="O2384" i="2" s="1"/>
  <c r="R2567" i="2"/>
  <c r="O2567" i="2" s="1"/>
  <c r="R2277" i="2"/>
  <c r="O2277" i="2" s="1"/>
  <c r="R2293" i="2"/>
  <c r="O2293" i="2" s="1"/>
  <c r="R2309" i="2"/>
  <c r="O2309" i="2" s="1"/>
  <c r="R2325" i="2"/>
  <c r="O2325" i="2" s="1"/>
  <c r="R2473" i="2"/>
  <c r="O2473" i="2" s="1"/>
  <c r="R2352" i="2"/>
  <c r="O2352" i="2" s="1"/>
  <c r="R2368" i="2"/>
  <c r="O2368" i="2" s="1"/>
  <c r="R2436" i="2"/>
  <c r="O2436" i="2" s="1"/>
  <c r="R2550" i="2"/>
  <c r="O2550" i="2" s="1"/>
  <c r="R2272" i="2"/>
  <c r="O2272" i="2" s="1"/>
  <c r="R2288" i="2"/>
  <c r="O2288" i="2" s="1"/>
  <c r="R2304" i="2"/>
  <c r="O2304" i="2" s="1"/>
  <c r="R2320" i="2"/>
  <c r="O2320" i="2" s="1"/>
  <c r="R2336" i="2"/>
  <c r="O2336" i="2" s="1"/>
  <c r="R2347" i="2"/>
  <c r="O2347" i="2" s="1"/>
  <c r="R2363" i="2"/>
  <c r="O2363" i="2" s="1"/>
  <c r="R2379" i="2"/>
  <c r="O2379" i="2" s="1"/>
  <c r="R2399" i="2"/>
  <c r="O2399" i="2" s="1"/>
  <c r="R2447" i="2"/>
  <c r="O2447" i="2" s="1"/>
  <c r="R2505" i="2"/>
  <c r="O2505" i="2" s="1"/>
  <c r="R2283" i="2"/>
  <c r="O2283" i="2" s="1"/>
  <c r="R2299" i="2"/>
  <c r="O2299" i="2" s="1"/>
  <c r="R2315" i="2"/>
  <c r="O2315" i="2" s="1"/>
  <c r="R2331" i="2"/>
  <c r="O2331" i="2" s="1"/>
  <c r="R2484" i="2"/>
  <c r="O2484" i="2" s="1"/>
  <c r="R2510" i="2"/>
  <c r="O2510" i="2" s="1"/>
  <c r="R2358" i="2"/>
  <c r="O2358" i="2" s="1"/>
  <c r="R2374" i="2"/>
  <c r="O2374" i="2" s="1"/>
  <c r="R2410" i="2"/>
  <c r="O2410" i="2" s="1"/>
  <c r="R2426" i="2"/>
  <c r="O2426" i="2" s="1"/>
  <c r="R2442" i="2"/>
  <c r="O2442" i="2" s="1"/>
  <c r="R2458" i="2"/>
  <c r="O2458" i="2" s="1"/>
  <c r="R2278" i="2"/>
  <c r="O2278" i="2" s="1"/>
  <c r="R2310" i="2"/>
  <c r="O2310" i="2" s="1"/>
  <c r="R2326" i="2"/>
  <c r="O2326" i="2" s="1"/>
  <c r="R2342" i="2"/>
  <c r="O2342" i="2" s="1"/>
  <c r="R2495" i="2"/>
  <c r="O2495" i="2" s="1"/>
  <c r="R2369" i="2"/>
  <c r="O2369" i="2" s="1"/>
  <c r="R2385" i="2"/>
  <c r="O2385" i="2" s="1"/>
  <c r="R2405" i="2"/>
  <c r="O2405" i="2" s="1"/>
  <c r="R2437" i="2"/>
  <c r="O2437" i="2" s="1"/>
  <c r="R2453" i="2"/>
  <c r="O2453" i="2" s="1"/>
  <c r="R2474" i="2"/>
  <c r="O2474" i="2" s="1"/>
  <c r="R2556" i="2"/>
  <c r="O2556" i="2" s="1"/>
  <c r="R2581" i="2"/>
  <c r="O2581" i="2" s="1"/>
  <c r="R2273" i="2"/>
  <c r="O2273" i="2" s="1"/>
  <c r="R2289" i="2"/>
  <c r="O2289" i="2" s="1"/>
  <c r="R2305" i="2"/>
  <c r="O2305" i="2" s="1"/>
  <c r="R2321" i="2"/>
  <c r="O2321" i="2" s="1"/>
  <c r="R2337" i="2"/>
  <c r="O2337" i="2" s="1"/>
  <c r="R2490" i="2"/>
  <c r="O2490" i="2" s="1"/>
  <c r="R2511" i="2"/>
  <c r="O2511" i="2" s="1"/>
  <c r="R2348" i="2"/>
  <c r="O2348" i="2" s="1"/>
  <c r="R2364" i="2"/>
  <c r="O2364" i="2" s="1"/>
  <c r="R2380" i="2"/>
  <c r="O2380" i="2" s="1"/>
  <c r="R2400" i="2"/>
  <c r="O2400" i="2" s="1"/>
  <c r="R2416" i="2"/>
  <c r="O2416" i="2" s="1"/>
  <c r="R2432" i="2"/>
  <c r="O2432" i="2" s="1"/>
  <c r="R2448" i="2"/>
  <c r="O2448" i="2" s="1"/>
  <c r="R2518" i="2"/>
  <c r="O2518" i="2" s="1"/>
  <c r="R2268" i="2"/>
  <c r="O2268" i="2" s="1"/>
  <c r="R2284" i="2"/>
  <c r="O2284" i="2" s="1"/>
  <c r="R2300" i="2"/>
  <c r="O2300" i="2" s="1"/>
  <c r="R2316" i="2"/>
  <c r="O2316" i="2" s="1"/>
  <c r="R2332" i="2"/>
  <c r="O2332" i="2" s="1"/>
  <c r="R2359" i="2"/>
  <c r="O2359" i="2" s="1"/>
  <c r="R2375" i="2"/>
  <c r="O2375" i="2" s="1"/>
  <c r="R2391" i="2"/>
  <c r="O2391" i="2" s="1"/>
  <c r="R2395" i="2"/>
  <c r="O2395" i="2" s="1"/>
  <c r="R2411" i="2"/>
  <c r="O2411" i="2" s="1"/>
  <c r="R2427" i="2"/>
  <c r="O2427" i="2" s="1"/>
  <c r="R2443" i="2"/>
  <c r="O2443" i="2" s="1"/>
  <c r="R2459" i="2"/>
  <c r="O2459" i="2" s="1"/>
  <c r="R2480" i="2"/>
  <c r="O2480" i="2" s="1"/>
  <c r="R2506" i="2"/>
  <c r="O2506" i="2" s="1"/>
  <c r="R2279" i="2"/>
  <c r="O2279" i="2" s="1"/>
  <c r="R2295" i="2"/>
  <c r="O2295" i="2" s="1"/>
  <c r="R2311" i="2"/>
  <c r="O2311" i="2" s="1"/>
  <c r="R2327" i="2"/>
  <c r="O2327" i="2" s="1"/>
  <c r="R2343" i="2"/>
  <c r="O2343" i="2" s="1"/>
  <c r="R2496" i="2"/>
  <c r="O2496" i="2" s="1"/>
  <c r="R2354" i="2"/>
  <c r="O2354" i="2" s="1"/>
  <c r="R2370" i="2"/>
  <c r="O2370" i="2" s="1"/>
  <c r="R2386" i="2"/>
  <c r="O2386" i="2" s="1"/>
  <c r="R2406" i="2"/>
  <c r="O2406" i="2" s="1"/>
  <c r="R2422" i="2"/>
  <c r="O2422" i="2" s="1"/>
  <c r="R2438" i="2"/>
  <c r="O2438" i="2" s="1"/>
  <c r="R2454" i="2"/>
  <c r="O2454" i="2" s="1"/>
  <c r="R2475" i="2"/>
  <c r="O2475" i="2" s="1"/>
  <c r="R2519" i="2"/>
  <c r="O2519" i="2" s="1"/>
  <c r="R2562" i="2"/>
  <c r="O2562" i="2" s="1"/>
  <c r="R2274" i="2"/>
  <c r="O2274" i="2" s="1"/>
  <c r="R2290" i="2"/>
  <c r="O2290" i="2" s="1"/>
  <c r="R2322" i="2"/>
  <c r="O2322" i="2" s="1"/>
  <c r="R2338" i="2"/>
  <c r="O2338" i="2" s="1"/>
  <c r="R2349" i="2"/>
  <c r="O2349" i="2" s="1"/>
  <c r="R2381" i="2"/>
  <c r="O2381" i="2" s="1"/>
  <c r="R2401" i="2"/>
  <c r="O2401" i="2" s="1"/>
  <c r="R2417" i="2"/>
  <c r="O2417" i="2" s="1"/>
  <c r="R2433" i="2"/>
  <c r="O2433" i="2" s="1"/>
  <c r="R2551" i="2"/>
  <c r="O2551" i="2" s="1"/>
  <c r="R2745" i="2"/>
  <c r="O2745" i="2" s="1"/>
  <c r="R2635" i="2"/>
  <c r="O2635" i="2" s="1"/>
  <c r="R2699" i="2"/>
  <c r="O2699" i="2" s="1"/>
  <c r="R2755" i="2"/>
  <c r="O2755" i="2" s="1"/>
  <c r="R2750" i="2"/>
  <c r="O2750" i="2" s="1"/>
  <c r="R2761" i="2"/>
  <c r="O2761" i="2" s="1"/>
  <c r="R2600" i="2"/>
  <c r="O2600" i="2" s="1"/>
  <c r="R2716" i="2"/>
  <c r="O2716" i="2" s="1"/>
  <c r="R2766" i="2"/>
  <c r="O2766" i="2" s="1"/>
  <c r="R2711" i="2"/>
  <c r="O2711" i="2" s="1"/>
  <c r="R2630" i="2"/>
  <c r="O2630" i="2" s="1"/>
  <c r="R2618" i="2"/>
  <c r="O2618" i="2" s="1"/>
  <c r="R2607" i="2"/>
  <c r="O2607" i="2" s="1"/>
  <c r="R2641" i="2"/>
  <c r="O2641" i="2" s="1"/>
  <c r="R2594" i="2"/>
  <c r="O2594" i="2" s="1"/>
  <c r="R2700" i="2"/>
  <c r="O2700" i="2" s="1"/>
  <c r="R2756" i="2"/>
  <c r="O2756" i="2" s="1"/>
  <c r="R2767" i="2"/>
  <c r="O2767" i="2" s="1"/>
  <c r="R2601" i="2"/>
  <c r="O2601" i="2" s="1"/>
  <c r="R2619" i="2"/>
  <c r="O2619" i="2" s="1"/>
  <c r="R2729" i="2"/>
  <c r="O2729" i="2" s="1"/>
  <c r="R2751" i="2"/>
  <c r="O2751" i="2" s="1"/>
  <c r="R2631" i="2"/>
  <c r="O2631" i="2" s="1"/>
  <c r="R2595" i="2"/>
  <c r="O2595" i="2" s="1"/>
  <c r="R2613" i="2"/>
  <c r="O2613" i="2" s="1"/>
  <c r="R2695" i="2"/>
  <c r="O2695" i="2" s="1"/>
  <c r="R2746" i="2"/>
  <c r="O2746" i="2" s="1"/>
  <c r="R2762" i="2"/>
  <c r="O2762" i="2" s="1"/>
  <c r="R2608" i="2"/>
  <c r="O2608" i="2" s="1"/>
  <c r="R2642" i="2"/>
  <c r="O2642" i="2" s="1"/>
  <c r="R2620" i="2"/>
  <c r="O2620" i="2" s="1"/>
  <c r="R2724" i="2"/>
  <c r="O2724" i="2" s="1"/>
  <c r="R2757" i="2"/>
  <c r="O2757" i="2" s="1"/>
  <c r="R2718" i="2"/>
  <c r="O2718" i="2" s="1"/>
  <c r="R2596" i="2"/>
  <c r="O2596" i="2" s="1"/>
  <c r="R2614" i="2"/>
  <c r="O2614" i="2" s="1"/>
  <c r="R2768" i="2"/>
  <c r="O2768" i="2" s="1"/>
  <c r="R2632" i="2"/>
  <c r="O2632" i="2" s="1"/>
  <c r="R2752" i="2"/>
  <c r="O2752" i="2" s="1"/>
  <c r="R2621" i="2"/>
  <c r="O2621" i="2" s="1"/>
  <c r="R2609" i="2"/>
  <c r="O2609" i="2" s="1"/>
  <c r="R2627" i="2"/>
  <c r="O2627" i="2" s="1"/>
  <c r="R2643" i="2"/>
  <c r="O2643" i="2" s="1"/>
  <c r="R2747" i="2"/>
  <c r="O2747" i="2" s="1"/>
  <c r="R2763" i="2"/>
  <c r="O2763" i="2" s="1"/>
  <c r="R2597" i="2"/>
  <c r="O2597" i="2" s="1"/>
  <c r="R2603" i="2"/>
  <c r="O2603" i="2" s="1"/>
  <c r="R2748" i="2"/>
  <c r="O2748" i="2" s="1"/>
  <c r="R2615" i="2"/>
  <c r="O2615" i="2" s="1"/>
  <c r="R2638" i="2"/>
  <c r="O2638" i="2" s="1"/>
  <c r="R2758" i="2"/>
  <c r="O2758" i="2" s="1"/>
  <c r="R2622" i="2"/>
  <c r="O2622" i="2" s="1"/>
  <c r="R2764" i="2"/>
  <c r="O2764" i="2" s="1"/>
  <c r="R2633" i="2"/>
  <c r="O2633" i="2" s="1"/>
  <c r="R2708" i="2"/>
  <c r="O2708" i="2" s="1"/>
  <c r="R2714" i="2"/>
  <c r="O2714" i="2" s="1"/>
  <c r="R2598" i="2"/>
  <c r="O2598" i="2" s="1"/>
  <c r="R2604" i="2"/>
  <c r="O2604" i="2" s="1"/>
  <c r="R2610" i="2"/>
  <c r="O2610" i="2" s="1"/>
  <c r="R2628" i="2"/>
  <c r="O2628" i="2" s="1"/>
  <c r="R2644" i="2"/>
  <c r="O2644" i="2" s="1"/>
  <c r="R2623" i="2"/>
  <c r="O2623" i="2" s="1"/>
  <c r="R2703" i="2"/>
  <c r="O2703" i="2" s="1"/>
  <c r="R2720" i="2"/>
  <c r="O2720" i="2" s="1"/>
  <c r="R2726" i="2"/>
  <c r="O2726" i="2" s="1"/>
  <c r="R2616" i="2"/>
  <c r="O2616" i="2" s="1"/>
  <c r="R2639" i="2"/>
  <c r="O2639" i="2" s="1"/>
  <c r="R2759" i="2"/>
  <c r="O2759" i="2" s="1"/>
  <c r="R2605" i="2"/>
  <c r="O2605" i="2" s="1"/>
  <c r="R2688" i="2"/>
  <c r="O2688" i="2" s="1"/>
  <c r="R2749" i="2"/>
  <c r="O2749" i="2" s="1"/>
  <c r="R2634" i="2"/>
  <c r="O2634" i="2" s="1"/>
  <c r="R2754" i="2"/>
  <c r="O2754" i="2" s="1"/>
  <c r="R2629" i="2"/>
  <c r="O2629" i="2" s="1"/>
  <c r="R2645" i="2"/>
  <c r="O2645" i="2" s="1"/>
  <c r="R2704" i="2"/>
  <c r="O2704" i="2" s="1"/>
  <c r="R2606" i="2"/>
  <c r="O2606" i="2" s="1"/>
  <c r="R2617" i="2"/>
  <c r="O2617" i="2" s="1"/>
  <c r="R2640" i="2"/>
  <c r="O2640" i="2" s="1"/>
  <c r="R2733" i="2"/>
  <c r="O2733" i="2" s="1"/>
  <c r="R2760" i="2"/>
  <c r="O2760" i="2" s="1"/>
  <c r="R2256" i="2"/>
  <c r="O2256" i="2" s="1"/>
  <c r="R552" i="2"/>
  <c r="O552" i="2" s="1"/>
  <c r="R553" i="2"/>
  <c r="O553" i="2" s="1"/>
  <c r="R554" i="2"/>
  <c r="O554" i="2" s="1"/>
  <c r="R2247" i="2"/>
  <c r="O2247" i="2" s="1"/>
  <c r="R2252" i="2"/>
  <c r="O2252" i="2" s="1"/>
  <c r="R2248" i="2"/>
  <c r="O2248" i="2" s="1"/>
  <c r="R2253" i="2"/>
  <c r="O2253" i="2" s="1"/>
  <c r="R2249" i="2"/>
  <c r="O2249" i="2" s="1"/>
  <c r="R2254" i="2"/>
  <c r="O2254" i="2" s="1"/>
  <c r="R2466" i="2"/>
  <c r="O2466" i="2" s="1"/>
  <c r="R2250" i="2"/>
  <c r="O2250" i="2" s="1"/>
  <c r="R2255" i="2"/>
  <c r="O2255" i="2" s="1"/>
  <c r="R2251" i="2"/>
  <c r="O2251" i="2" s="1"/>
  <c r="R1886" i="2"/>
  <c r="O1886" i="2" s="1"/>
  <c r="R1919" i="2"/>
  <c r="O1919" i="2" s="1"/>
  <c r="R1947" i="2"/>
  <c r="O1947" i="2" s="1"/>
  <c r="R2008" i="2"/>
  <c r="O2008" i="2" s="1"/>
  <c r="R2036" i="2"/>
  <c r="O2036" i="2" s="1"/>
  <c r="R2050" i="2"/>
  <c r="O2050" i="2" s="1"/>
  <c r="R2082" i="2"/>
  <c r="O2082" i="2" s="1"/>
  <c r="R2128" i="2"/>
  <c r="O2128" i="2" s="1"/>
  <c r="R2156" i="2"/>
  <c r="O2156" i="2" s="1"/>
  <c r="R2170" i="2"/>
  <c r="O2170" i="2" s="1"/>
  <c r="R2208" i="2"/>
  <c r="O2208" i="2" s="1"/>
  <c r="R1877" i="2"/>
  <c r="O1877" i="2" s="1"/>
  <c r="R1905" i="2"/>
  <c r="O1905" i="2" s="1"/>
  <c r="R1938" i="2"/>
  <c r="O1938" i="2" s="1"/>
  <c r="R1966" i="2"/>
  <c r="O1966" i="2" s="1"/>
  <c r="R1994" i="2"/>
  <c r="O1994" i="2" s="1"/>
  <c r="R2027" i="2"/>
  <c r="O2027" i="2" s="1"/>
  <c r="R2073" i="2"/>
  <c r="O2073" i="2" s="1"/>
  <c r="R2119" i="2"/>
  <c r="O2119" i="2" s="1"/>
  <c r="R2147" i="2"/>
  <c r="O2147" i="2" s="1"/>
  <c r="R2161" i="2"/>
  <c r="O2161" i="2" s="1"/>
  <c r="R2227" i="2"/>
  <c r="O2227" i="2" s="1"/>
  <c r="R2698" i="2"/>
  <c r="O2698" i="2" s="1"/>
  <c r="R2707" i="2"/>
  <c r="O2707" i="2" s="1"/>
  <c r="R1896" i="2"/>
  <c r="O1896" i="2" s="1"/>
  <c r="R1957" i="2"/>
  <c r="O1957" i="2" s="1"/>
  <c r="R1985" i="2"/>
  <c r="O1985" i="2" s="1"/>
  <c r="R2064" i="2"/>
  <c r="O2064" i="2" s="1"/>
  <c r="R2096" i="2"/>
  <c r="O2096" i="2" s="1"/>
  <c r="R2110" i="2"/>
  <c r="O2110" i="2" s="1"/>
  <c r="R2138" i="2"/>
  <c r="O2138" i="2" s="1"/>
  <c r="R2184" i="2"/>
  <c r="O2184" i="2" s="1"/>
  <c r="R2194" i="2"/>
  <c r="O2194" i="2" s="1"/>
  <c r="R2246" i="2"/>
  <c r="O2246" i="2" s="1"/>
  <c r="R1952" i="2"/>
  <c r="O1952" i="2" s="1"/>
  <c r="R1976" i="2"/>
  <c r="O1976" i="2" s="1"/>
  <c r="R2725" i="2"/>
  <c r="O2725" i="2" s="1"/>
  <c r="R1915" i="2"/>
  <c r="O1915" i="2" s="1"/>
  <c r="R1924" i="2"/>
  <c r="O1924" i="2" s="1"/>
  <c r="R1929" i="2"/>
  <c r="O1929" i="2" s="1"/>
  <c r="R2730" i="2"/>
  <c r="O2730" i="2" s="1"/>
  <c r="R2739" i="2"/>
  <c r="O2739" i="2" s="1"/>
  <c r="R1872" i="2"/>
  <c r="R1882" i="2"/>
  <c r="O1882" i="2" s="1"/>
  <c r="R1910" i="2"/>
  <c r="O1910" i="2" s="1"/>
  <c r="R1943" i="2"/>
  <c r="O1943" i="2" s="1"/>
  <c r="R1971" i="2"/>
  <c r="O1971" i="2" s="1"/>
  <c r="R2004" i="2"/>
  <c r="O2004" i="2" s="1"/>
  <c r="R2032" i="2"/>
  <c r="O2032" i="2" s="1"/>
  <c r="R2046" i="2"/>
  <c r="O2046" i="2" s="1"/>
  <c r="R2078" i="2"/>
  <c r="O2078" i="2" s="1"/>
  <c r="R2124" i="2"/>
  <c r="O2124" i="2" s="1"/>
  <c r="R2152" i="2"/>
  <c r="O2152" i="2" s="1"/>
  <c r="R2166" i="2"/>
  <c r="O2166" i="2" s="1"/>
  <c r="R2663" i="2"/>
  <c r="O2663" i="2" s="1"/>
  <c r="R2672" i="2"/>
  <c r="O2672" i="2" s="1"/>
  <c r="R2712" i="2"/>
  <c r="O2712" i="2" s="1"/>
  <c r="R2721" i="2"/>
  <c r="O2721" i="2" s="1"/>
  <c r="R1892" i="2"/>
  <c r="O1892" i="2" s="1"/>
  <c r="R1873" i="2"/>
  <c r="O1873" i="2" s="1"/>
  <c r="R1925" i="2"/>
  <c r="O1925" i="2" s="1"/>
  <c r="R1953" i="2"/>
  <c r="O1953" i="2" s="1"/>
  <c r="R1972" i="2"/>
  <c r="O1972" i="2" s="1"/>
  <c r="R1977" i="2"/>
  <c r="O1977" i="2" s="1"/>
  <c r="R1893" i="2"/>
  <c r="O1893" i="2" s="1"/>
  <c r="R1982" i="2"/>
  <c r="O1982" i="2" s="1"/>
  <c r="R2061" i="2"/>
  <c r="O2061" i="2" s="1"/>
  <c r="R2093" i="2"/>
  <c r="O2093" i="2" s="1"/>
  <c r="R1888" i="2"/>
  <c r="O1888" i="2" s="1"/>
  <c r="R1921" i="2"/>
  <c r="O1921" i="2" s="1"/>
  <c r="R1949" i="2"/>
  <c r="O1949" i="2" s="1"/>
  <c r="R2001" i="2"/>
  <c r="O2001" i="2" s="1"/>
  <c r="R2727" i="2"/>
  <c r="O2727" i="2" s="1"/>
  <c r="R1874" i="2"/>
  <c r="O1874" i="2" s="1"/>
  <c r="R1879" i="2"/>
  <c r="O1879" i="2" s="1"/>
  <c r="R1907" i="2"/>
  <c r="O1907" i="2" s="1"/>
  <c r="R2660" i="2"/>
  <c r="O2660" i="2" s="1"/>
  <c r="R2709" i="2"/>
  <c r="O2709" i="2" s="1"/>
  <c r="R2651" i="2"/>
  <c r="O2651" i="2" s="1"/>
  <c r="R1912" i="2"/>
  <c r="O1912" i="2" s="1"/>
  <c r="R1926" i="2"/>
  <c r="O1926" i="2" s="1"/>
  <c r="R1978" i="2"/>
  <c r="O1978" i="2" s="1"/>
  <c r="R2015" i="2"/>
  <c r="O2015" i="2" s="1"/>
  <c r="R2043" i="2"/>
  <c r="O2043" i="2" s="1"/>
  <c r="R1884" i="2"/>
  <c r="O1884" i="2" s="1"/>
  <c r="R1917" i="2"/>
  <c r="O1917" i="2" s="1"/>
  <c r="R2674" i="2"/>
  <c r="O2674" i="2" s="1"/>
  <c r="R1875" i="2"/>
  <c r="O1875" i="2" s="1"/>
  <c r="R1889" i="2"/>
  <c r="O1889" i="2" s="1"/>
  <c r="R1894" i="2"/>
  <c r="O1894" i="2" s="1"/>
  <c r="R1922" i="2"/>
  <c r="O1922" i="2" s="1"/>
  <c r="R1950" i="2"/>
  <c r="O1950" i="2" s="1"/>
  <c r="R1955" i="2"/>
  <c r="O1955" i="2" s="1"/>
  <c r="R1974" i="2"/>
  <c r="O1974" i="2" s="1"/>
  <c r="R2011" i="2"/>
  <c r="O2011" i="2" s="1"/>
  <c r="R2728" i="2"/>
  <c r="O2728" i="2" s="1"/>
  <c r="R1870" i="2"/>
  <c r="O1870" i="2" s="1"/>
  <c r="R1880" i="2"/>
  <c r="O1880" i="2" s="1"/>
  <c r="R1908" i="2"/>
  <c r="O1908" i="2" s="1"/>
  <c r="R1913" i="2"/>
  <c r="O1913" i="2" s="1"/>
  <c r="R1927" i="2"/>
  <c r="O1927" i="2" s="1"/>
  <c r="R1979" i="2"/>
  <c r="O1979" i="2" s="1"/>
  <c r="R2016" i="2"/>
  <c r="O2016" i="2" s="1"/>
  <c r="R2058" i="2"/>
  <c r="O2058" i="2" s="1"/>
  <c r="R2090" i="2"/>
  <c r="O2090" i="2" s="1"/>
  <c r="R2104" i="2"/>
  <c r="O2104" i="2" s="1"/>
  <c r="R2132" i="2"/>
  <c r="O2132" i="2" s="1"/>
  <c r="R2742" i="2"/>
  <c r="O2742" i="2" s="1"/>
  <c r="R1885" i="2"/>
  <c r="O1885" i="2" s="1"/>
  <c r="R1890" i="2"/>
  <c r="O1890" i="2" s="1"/>
  <c r="R1918" i="2"/>
  <c r="O1918" i="2" s="1"/>
  <c r="R2697" i="2"/>
  <c r="O2697" i="2" s="1"/>
  <c r="R1895" i="2"/>
  <c r="O1895" i="2" s="1"/>
  <c r="R1956" i="2"/>
  <c r="O1956" i="2" s="1"/>
  <c r="R1984" i="2"/>
  <c r="O1984" i="2" s="1"/>
  <c r="R2648" i="2"/>
  <c r="O2648" i="2" s="1"/>
  <c r="R1914" i="2"/>
  <c r="O1914" i="2" s="1"/>
  <c r="R1923" i="2"/>
  <c r="O1923" i="2" s="1"/>
  <c r="R1951" i="2"/>
  <c r="O1951" i="2" s="1"/>
  <c r="R1975" i="2"/>
  <c r="O1975" i="2" s="1"/>
  <c r="R1871" i="2"/>
  <c r="R2705" i="2"/>
  <c r="O2705" i="2" s="1"/>
  <c r="R2731" i="2"/>
  <c r="O2731" i="2" s="1"/>
  <c r="R1906" i="2"/>
  <c r="O1906" i="2" s="1"/>
  <c r="R1960" i="2"/>
  <c r="O1960" i="2" s="1"/>
  <c r="R1996" i="2"/>
  <c r="O1996" i="2" s="1"/>
  <c r="R2099" i="2"/>
  <c r="O2099" i="2" s="1"/>
  <c r="R2123" i="2"/>
  <c r="O2123" i="2" s="1"/>
  <c r="R2186" i="2"/>
  <c r="O2186" i="2" s="1"/>
  <c r="R2196" i="2"/>
  <c r="O2196" i="2" s="1"/>
  <c r="R2206" i="2"/>
  <c r="O2206" i="2" s="1"/>
  <c r="R2230" i="2"/>
  <c r="O2230" i="2" s="1"/>
  <c r="R2240" i="2"/>
  <c r="O2240" i="2" s="1"/>
  <c r="R2238" i="2"/>
  <c r="O2238" i="2" s="1"/>
  <c r="R2102" i="2"/>
  <c r="O2102" i="2" s="1"/>
  <c r="R2205" i="2"/>
  <c r="O2205" i="2" s="1"/>
  <c r="R2220" i="2"/>
  <c r="O2220" i="2" s="1"/>
  <c r="R1939" i="2"/>
  <c r="O1939" i="2" s="1"/>
  <c r="R1965" i="2"/>
  <c r="O1965" i="2" s="1"/>
  <c r="R2031" i="2"/>
  <c r="O2031" i="2" s="1"/>
  <c r="R2051" i="2"/>
  <c r="O2051" i="2" s="1"/>
  <c r="R2075" i="2"/>
  <c r="O2075" i="2" s="1"/>
  <c r="R2109" i="2"/>
  <c r="O2109" i="2" s="1"/>
  <c r="R2143" i="2"/>
  <c r="O2143" i="2" s="1"/>
  <c r="R2172" i="2"/>
  <c r="O2172" i="2" s="1"/>
  <c r="R2235" i="2"/>
  <c r="O2235" i="2" s="1"/>
  <c r="R2211" i="2"/>
  <c r="O2211" i="2" s="1"/>
  <c r="R2187" i="2"/>
  <c r="O2187" i="2" s="1"/>
  <c r="R2168" i="2"/>
  <c r="O2168" i="2" s="1"/>
  <c r="R2164" i="2"/>
  <c r="O2164" i="2" s="1"/>
  <c r="R2165" i="2"/>
  <c r="O2165" i="2" s="1"/>
  <c r="R1944" i="2"/>
  <c r="O1944" i="2" s="1"/>
  <c r="R2041" i="2"/>
  <c r="O2041" i="2" s="1"/>
  <c r="R2080" i="2"/>
  <c r="O2080" i="2" s="1"/>
  <c r="R2201" i="2"/>
  <c r="O2201" i="2" s="1"/>
  <c r="R2097" i="2"/>
  <c r="O2097" i="2" s="1"/>
  <c r="R2219" i="2"/>
  <c r="O2219" i="2" s="1"/>
  <c r="R1970" i="2"/>
  <c r="O1970" i="2" s="1"/>
  <c r="R1987" i="2"/>
  <c r="O1987" i="2" s="1"/>
  <c r="R2056" i="2"/>
  <c r="O2056" i="2" s="1"/>
  <c r="R2085" i="2"/>
  <c r="O2085" i="2" s="1"/>
  <c r="R2114" i="2"/>
  <c r="O2114" i="2" s="1"/>
  <c r="R2148" i="2"/>
  <c r="O2148" i="2" s="1"/>
  <c r="R2177" i="2"/>
  <c r="O2177" i="2" s="1"/>
  <c r="R2221" i="2"/>
  <c r="O2221" i="2" s="1"/>
  <c r="R2245" i="2"/>
  <c r="O2245" i="2" s="1"/>
  <c r="R2182" i="2"/>
  <c r="O2182" i="2" s="1"/>
  <c r="R2228" i="2"/>
  <c r="O2228" i="2" s="1"/>
  <c r="R2146" i="2"/>
  <c r="O2146" i="2" s="1"/>
  <c r="R1891" i="2"/>
  <c r="O1891" i="2" s="1"/>
  <c r="R2022" i="2"/>
  <c r="O2022" i="2" s="1"/>
  <c r="R2066" i="2"/>
  <c r="O2066" i="2" s="1"/>
  <c r="R2134" i="2"/>
  <c r="O2134" i="2" s="1"/>
  <c r="R2153" i="2"/>
  <c r="O2153" i="2" s="1"/>
  <c r="R2158" i="2"/>
  <c r="O2158" i="2" s="1"/>
  <c r="R2216" i="2"/>
  <c r="O2216" i="2" s="1"/>
  <c r="R2226" i="2"/>
  <c r="O2226" i="2" s="1"/>
  <c r="R2068" i="2"/>
  <c r="O2068" i="2" s="1"/>
  <c r="R2243" i="2"/>
  <c r="O2243" i="2" s="1"/>
  <c r="R2195" i="2"/>
  <c r="O2195" i="2" s="1"/>
  <c r="R1897" i="2"/>
  <c r="O1897" i="2" s="1"/>
  <c r="R1902" i="2"/>
  <c r="O1902" i="2" s="1"/>
  <c r="R1992" i="2"/>
  <c r="O1992" i="2" s="1"/>
  <c r="R2095" i="2"/>
  <c r="O2095" i="2" s="1"/>
  <c r="R2129" i="2"/>
  <c r="O2129" i="2" s="1"/>
  <c r="R2163" i="2"/>
  <c r="O2163" i="2" s="1"/>
  <c r="R2192" i="2"/>
  <c r="O2192" i="2" s="1"/>
  <c r="R2236" i="2"/>
  <c r="O2236" i="2" s="1"/>
  <c r="R2218" i="2"/>
  <c r="O2218" i="2" s="1"/>
  <c r="R2175" i="2"/>
  <c r="O2175" i="2" s="1"/>
  <c r="R1930" i="2"/>
  <c r="O1930" i="2" s="1"/>
  <c r="R1935" i="2"/>
  <c r="O1935" i="2" s="1"/>
  <c r="R1961" i="2"/>
  <c r="O1961" i="2" s="1"/>
  <c r="R2007" i="2"/>
  <c r="O2007" i="2" s="1"/>
  <c r="R2012" i="2"/>
  <c r="O2012" i="2" s="1"/>
  <c r="R2017" i="2"/>
  <c r="O2017" i="2" s="1"/>
  <c r="R2071" i="2"/>
  <c r="O2071" i="2" s="1"/>
  <c r="R2105" i="2"/>
  <c r="O2105" i="2" s="1"/>
  <c r="R2139" i="2"/>
  <c r="O2139" i="2" s="1"/>
  <c r="R2162" i="2"/>
  <c r="O2162" i="2" s="1"/>
  <c r="R1997" i="2"/>
  <c r="O1997" i="2" s="1"/>
  <c r="R2037" i="2"/>
  <c r="O2037" i="2" s="1"/>
  <c r="R2047" i="2"/>
  <c r="O2047" i="2" s="1"/>
  <c r="R2100" i="2"/>
  <c r="O2100" i="2" s="1"/>
  <c r="R2197" i="2"/>
  <c r="O2197" i="2" s="1"/>
  <c r="R2207" i="2"/>
  <c r="O2207" i="2" s="1"/>
  <c r="R2231" i="2"/>
  <c r="O2231" i="2" s="1"/>
  <c r="R2241" i="2"/>
  <c r="O2241" i="2" s="1"/>
  <c r="R2173" i="2"/>
  <c r="O2173" i="2" s="1"/>
  <c r="R2155" i="2"/>
  <c r="O2155" i="2" s="1"/>
  <c r="R2233" i="2"/>
  <c r="O2233" i="2" s="1"/>
  <c r="R2701" i="2"/>
  <c r="O2701" i="2" s="1"/>
  <c r="R2722" i="2"/>
  <c r="O2722" i="2" s="1"/>
  <c r="R1940" i="2"/>
  <c r="O1940" i="2" s="1"/>
  <c r="R2052" i="2"/>
  <c r="O2052" i="2" s="1"/>
  <c r="R2076" i="2"/>
  <c r="O2076" i="2" s="1"/>
  <c r="R2144" i="2"/>
  <c r="O2144" i="2" s="1"/>
  <c r="R2202" i="2"/>
  <c r="O2202" i="2" s="1"/>
  <c r="R2212" i="2"/>
  <c r="O2212" i="2" s="1"/>
  <c r="R2199" i="2"/>
  <c r="O2199" i="2" s="1"/>
  <c r="R1945" i="2"/>
  <c r="O1945" i="2" s="1"/>
  <c r="R2042" i="2"/>
  <c r="O2042" i="2" s="1"/>
  <c r="R2081" i="2"/>
  <c r="O2081" i="2" s="1"/>
  <c r="R2115" i="2"/>
  <c r="O2115" i="2" s="1"/>
  <c r="R2204" i="2"/>
  <c r="O2204" i="2" s="1"/>
  <c r="R2224" i="2"/>
  <c r="O2224" i="2" s="1"/>
  <c r="R2239" i="2"/>
  <c r="O2239" i="2" s="1"/>
  <c r="R2200" i="2"/>
  <c r="O2200" i="2" s="1"/>
  <c r="R2717" i="2"/>
  <c r="O2717" i="2" s="1"/>
  <c r="R1988" i="2"/>
  <c r="O1988" i="2" s="1"/>
  <c r="R2023" i="2"/>
  <c r="O2023" i="2" s="1"/>
  <c r="R2057" i="2"/>
  <c r="O2057" i="2" s="1"/>
  <c r="R2086" i="2"/>
  <c r="O2086" i="2" s="1"/>
  <c r="R2130" i="2"/>
  <c r="O2130" i="2" s="1"/>
  <c r="R2149" i="2"/>
  <c r="O2149" i="2" s="1"/>
  <c r="R2159" i="2"/>
  <c r="O2159" i="2" s="1"/>
  <c r="R2178" i="2"/>
  <c r="O2178" i="2" s="1"/>
  <c r="R2188" i="2"/>
  <c r="O2188" i="2" s="1"/>
  <c r="R2222" i="2"/>
  <c r="O2222" i="2" s="1"/>
  <c r="R2237" i="2"/>
  <c r="O2237" i="2" s="1"/>
  <c r="R2209" i="2"/>
  <c r="O2209" i="2" s="1"/>
  <c r="R1898" i="2"/>
  <c r="O1898" i="2" s="1"/>
  <c r="R1983" i="2"/>
  <c r="O1983" i="2" s="1"/>
  <c r="R2062" i="2"/>
  <c r="O2062" i="2" s="1"/>
  <c r="R2067" i="2"/>
  <c r="O2067" i="2" s="1"/>
  <c r="R2091" i="2"/>
  <c r="O2091" i="2" s="1"/>
  <c r="R2120" i="2"/>
  <c r="O2120" i="2" s="1"/>
  <c r="R2135" i="2"/>
  <c r="O2135" i="2" s="1"/>
  <c r="R2154" i="2"/>
  <c r="O2154" i="2" s="1"/>
  <c r="R2217" i="2"/>
  <c r="O2217" i="2" s="1"/>
  <c r="R2126" i="2"/>
  <c r="O2126" i="2" s="1"/>
  <c r="R2215" i="2"/>
  <c r="O2215" i="2" s="1"/>
  <c r="R1903" i="2"/>
  <c r="O1903" i="2" s="1"/>
  <c r="R1931" i="2"/>
  <c r="O1931" i="2" s="1"/>
  <c r="R1962" i="2"/>
  <c r="O1962" i="2" s="1"/>
  <c r="R1993" i="2"/>
  <c r="O1993" i="2" s="1"/>
  <c r="R2003" i="2"/>
  <c r="O2003" i="2" s="1"/>
  <c r="R2013" i="2"/>
  <c r="O2013" i="2" s="1"/>
  <c r="R2018" i="2"/>
  <c r="O2018" i="2" s="1"/>
  <c r="R2028" i="2"/>
  <c r="O2028" i="2" s="1"/>
  <c r="R2125" i="2"/>
  <c r="O2125" i="2" s="1"/>
  <c r="R2193" i="2"/>
  <c r="O2193" i="2" s="1"/>
  <c r="R1936" i="2"/>
  <c r="O1936" i="2" s="1"/>
  <c r="R2033" i="2"/>
  <c r="O2033" i="2" s="1"/>
  <c r="R2072" i="2"/>
  <c r="O2072" i="2" s="1"/>
  <c r="R2101" i="2"/>
  <c r="O2101" i="2" s="1"/>
  <c r="R2106" i="2"/>
  <c r="O2106" i="2" s="1"/>
  <c r="R2140" i="2"/>
  <c r="O2140" i="2" s="1"/>
  <c r="R2169" i="2"/>
  <c r="O2169" i="2" s="1"/>
  <c r="R2183" i="2"/>
  <c r="O2183" i="2" s="1"/>
  <c r="R2203" i="2"/>
  <c r="O2203" i="2" s="1"/>
  <c r="R2232" i="2"/>
  <c r="O2232" i="2" s="1"/>
  <c r="R2121" i="2"/>
  <c r="O2121" i="2" s="1"/>
  <c r="R1967" i="2"/>
  <c r="O1967" i="2" s="1"/>
  <c r="R1998" i="2"/>
  <c r="O1998" i="2" s="1"/>
  <c r="R2038" i="2"/>
  <c r="O2038" i="2" s="1"/>
  <c r="R2048" i="2"/>
  <c r="O2048" i="2" s="1"/>
  <c r="R2111" i="2"/>
  <c r="O2111" i="2" s="1"/>
  <c r="R2198" i="2"/>
  <c r="O2198" i="2" s="1"/>
  <c r="R2242" i="2"/>
  <c r="O2242" i="2" s="1"/>
  <c r="R2145" i="2"/>
  <c r="O2145" i="2" s="1"/>
  <c r="R2213" i="2"/>
  <c r="O2213" i="2" s="1"/>
  <c r="R2223" i="2"/>
  <c r="O2223" i="2" s="1"/>
  <c r="R2179" i="2"/>
  <c r="O2179" i="2" s="1"/>
  <c r="R2136" i="2"/>
  <c r="O2136" i="2" s="1"/>
  <c r="R2214" i="2"/>
  <c r="O2214" i="2" s="1"/>
  <c r="R2723" i="2"/>
  <c r="O2723" i="2" s="1"/>
  <c r="R1876" i="2"/>
  <c r="O1876" i="2" s="1"/>
  <c r="R1881" i="2"/>
  <c r="O1881" i="2" s="1"/>
  <c r="R1941" i="2"/>
  <c r="O1941" i="2" s="1"/>
  <c r="R2053" i="2"/>
  <c r="O2053" i="2" s="1"/>
  <c r="R2077" i="2"/>
  <c r="O2077" i="2" s="1"/>
  <c r="R2174" i="2"/>
  <c r="O2174" i="2" s="1"/>
  <c r="R2160" i="2"/>
  <c r="O2160" i="2" s="1"/>
  <c r="R2713" i="2"/>
  <c r="O2713" i="2" s="1"/>
  <c r="R1946" i="2"/>
  <c r="O1946" i="2" s="1"/>
  <c r="R2087" i="2"/>
  <c r="O2087" i="2" s="1"/>
  <c r="R2116" i="2"/>
  <c r="O2116" i="2" s="1"/>
  <c r="R2131" i="2"/>
  <c r="O2131" i="2" s="1"/>
  <c r="R2189" i="2"/>
  <c r="O2189" i="2" s="1"/>
  <c r="R1887" i="2"/>
  <c r="O1887" i="2" s="1"/>
  <c r="R1920" i="2"/>
  <c r="O1920" i="2" s="1"/>
  <c r="R1973" i="2"/>
  <c r="O1973" i="2" s="1"/>
  <c r="R1989" i="2"/>
  <c r="O1989" i="2" s="1"/>
  <c r="R2019" i="2"/>
  <c r="O2019" i="2" s="1"/>
  <c r="R2024" i="2"/>
  <c r="O2024" i="2" s="1"/>
  <c r="R2063" i="2"/>
  <c r="O2063" i="2" s="1"/>
  <c r="R2150" i="2"/>
  <c r="O2150" i="2" s="1"/>
  <c r="R2092" i="2"/>
  <c r="O2092" i="2" s="1"/>
  <c r="R2229" i="2"/>
  <c r="O2229" i="2" s="1"/>
  <c r="R1899" i="2"/>
  <c r="O1899" i="2" s="1"/>
  <c r="R2009" i="2"/>
  <c r="O2009" i="2" s="1"/>
  <c r="R1904" i="2"/>
  <c r="O1904" i="2" s="1"/>
  <c r="R1909" i="2"/>
  <c r="O1909" i="2" s="1"/>
  <c r="R1932" i="2"/>
  <c r="O1932" i="2" s="1"/>
  <c r="R1958" i="2"/>
  <c r="O1958" i="2" s="1"/>
  <c r="R1963" i="2"/>
  <c r="O1963" i="2" s="1"/>
  <c r="R1999" i="2"/>
  <c r="O1999" i="2" s="1"/>
  <c r="R2014" i="2"/>
  <c r="O2014" i="2" s="1"/>
  <c r="R2029" i="2"/>
  <c r="O2029" i="2" s="1"/>
  <c r="R2244" i="2"/>
  <c r="O2244" i="2" s="1"/>
  <c r="R1937" i="2"/>
  <c r="O1937" i="2" s="1"/>
  <c r="R2034" i="2"/>
  <c r="O2034" i="2" s="1"/>
  <c r="R2107" i="2"/>
  <c r="O2107" i="2" s="1"/>
  <c r="R2141" i="2"/>
  <c r="O2141" i="2" s="1"/>
  <c r="R2210" i="2"/>
  <c r="O2210" i="2" s="1"/>
  <c r="R1968" i="2"/>
  <c r="O1968" i="2" s="1"/>
  <c r="R2039" i="2"/>
  <c r="O2039" i="2" s="1"/>
  <c r="R2044" i="2"/>
  <c r="O2044" i="2" s="1"/>
  <c r="R2049" i="2"/>
  <c r="O2049" i="2" s="1"/>
  <c r="R2083" i="2"/>
  <c r="O2083" i="2" s="1"/>
  <c r="R2112" i="2"/>
  <c r="O2112" i="2" s="1"/>
  <c r="R2191" i="2"/>
  <c r="O2191" i="2" s="1"/>
  <c r="R2719" i="2"/>
  <c r="O2719" i="2" s="1"/>
  <c r="R1942" i="2"/>
  <c r="O1942" i="2" s="1"/>
  <c r="R2020" i="2"/>
  <c r="O2020" i="2" s="1"/>
  <c r="R2054" i="2"/>
  <c r="O2054" i="2" s="1"/>
  <c r="R1990" i="2"/>
  <c r="O1990" i="2" s="1"/>
  <c r="R2059" i="2"/>
  <c r="O2059" i="2" s="1"/>
  <c r="R2088" i="2"/>
  <c r="O2088" i="2" s="1"/>
  <c r="R2117" i="2"/>
  <c r="O2117" i="2" s="1"/>
  <c r="R2190" i="2"/>
  <c r="O2190" i="2" s="1"/>
  <c r="R2181" i="2"/>
  <c r="O2181" i="2" s="1"/>
  <c r="R1900" i="2"/>
  <c r="O1900" i="2" s="1"/>
  <c r="R1980" i="2"/>
  <c r="O1980" i="2" s="1"/>
  <c r="R2000" i="2"/>
  <c r="O2000" i="2" s="1"/>
  <c r="R2005" i="2"/>
  <c r="O2005" i="2" s="1"/>
  <c r="R2025" i="2"/>
  <c r="O2025" i="2" s="1"/>
  <c r="R2069" i="2"/>
  <c r="O2069" i="2" s="1"/>
  <c r="R2151" i="2"/>
  <c r="O2151" i="2" s="1"/>
  <c r="R2180" i="2"/>
  <c r="O2180" i="2" s="1"/>
  <c r="R2157" i="2"/>
  <c r="O2157" i="2" s="1"/>
  <c r="R1933" i="2"/>
  <c r="O1933" i="2" s="1"/>
  <c r="R1959" i="2"/>
  <c r="O1959" i="2" s="1"/>
  <c r="R1995" i="2"/>
  <c r="O1995" i="2" s="1"/>
  <c r="R2010" i="2"/>
  <c r="O2010" i="2" s="1"/>
  <c r="R2098" i="2"/>
  <c r="O2098" i="2" s="1"/>
  <c r="R2103" i="2"/>
  <c r="O2103" i="2" s="1"/>
  <c r="R2122" i="2"/>
  <c r="O2122" i="2" s="1"/>
  <c r="R2137" i="2"/>
  <c r="O2137" i="2" s="1"/>
  <c r="R1964" i="2"/>
  <c r="O1964" i="2" s="1"/>
  <c r="R2030" i="2"/>
  <c r="O2030" i="2" s="1"/>
  <c r="R2074" i="2"/>
  <c r="O2074" i="2" s="1"/>
  <c r="R2127" i="2"/>
  <c r="O2127" i="2" s="1"/>
  <c r="R2171" i="2"/>
  <c r="O2171" i="2" s="1"/>
  <c r="R2185" i="2"/>
  <c r="O2185" i="2" s="1"/>
  <c r="R1883" i="2"/>
  <c r="O1883" i="2" s="1"/>
  <c r="R2035" i="2"/>
  <c r="O2035" i="2" s="1"/>
  <c r="R2045" i="2"/>
  <c r="O2045" i="2" s="1"/>
  <c r="R2079" i="2"/>
  <c r="O2079" i="2" s="1"/>
  <c r="R2108" i="2"/>
  <c r="O2108" i="2" s="1"/>
  <c r="R2142" i="2"/>
  <c r="O2142" i="2" s="1"/>
  <c r="R2234" i="2"/>
  <c r="O2234" i="2" s="1"/>
  <c r="R1878" i="2"/>
  <c r="O1878" i="2" s="1"/>
  <c r="R1948" i="2"/>
  <c r="O1948" i="2" s="1"/>
  <c r="R1969" i="2"/>
  <c r="O1969" i="2" s="1"/>
  <c r="R2040" i="2"/>
  <c r="O2040" i="2" s="1"/>
  <c r="R2055" i="2"/>
  <c r="O2055" i="2" s="1"/>
  <c r="R2084" i="2"/>
  <c r="O2084" i="2" s="1"/>
  <c r="R2113" i="2"/>
  <c r="O2113" i="2" s="1"/>
  <c r="R2176" i="2"/>
  <c r="O2176" i="2" s="1"/>
  <c r="R1928" i="2"/>
  <c r="O1928" i="2" s="1"/>
  <c r="R1986" i="2"/>
  <c r="O1986" i="2" s="1"/>
  <c r="R2021" i="2"/>
  <c r="O2021" i="2" s="1"/>
  <c r="R2133" i="2"/>
  <c r="O2133" i="2" s="1"/>
  <c r="R2710" i="2"/>
  <c r="O2710" i="2" s="1"/>
  <c r="R1901" i="2"/>
  <c r="O1901" i="2" s="1"/>
  <c r="R1954" i="2"/>
  <c r="O1954" i="2" s="1"/>
  <c r="R1991" i="2"/>
  <c r="O1991" i="2" s="1"/>
  <c r="R2060" i="2"/>
  <c r="O2060" i="2" s="1"/>
  <c r="R2065" i="2"/>
  <c r="O2065" i="2" s="1"/>
  <c r="R2089" i="2"/>
  <c r="O2089" i="2" s="1"/>
  <c r="R2118" i="2"/>
  <c r="O2118" i="2" s="1"/>
  <c r="R2225" i="2"/>
  <c r="O2225" i="2" s="1"/>
  <c r="R1911" i="2"/>
  <c r="O1911" i="2" s="1"/>
  <c r="R1934" i="2"/>
  <c r="O1934" i="2" s="1"/>
  <c r="R1981" i="2"/>
  <c r="O1981" i="2" s="1"/>
  <c r="R2006" i="2"/>
  <c r="O2006" i="2" s="1"/>
  <c r="R2026" i="2"/>
  <c r="O2026" i="2" s="1"/>
  <c r="R2070" i="2"/>
  <c r="O2070" i="2" s="1"/>
  <c r="R2094" i="2"/>
  <c r="O2094" i="2" s="1"/>
  <c r="R2167" i="2"/>
  <c r="O2167" i="2" s="1"/>
  <c r="R1618" i="2"/>
  <c r="O1618" i="2" s="1"/>
  <c r="R1648" i="2"/>
  <c r="O1648" i="2" s="1"/>
  <c r="R1662" i="2"/>
  <c r="R1667" i="2"/>
  <c r="O1667" i="2" s="1"/>
  <c r="R1732" i="2"/>
  <c r="O1732" i="2" s="1"/>
  <c r="R1746" i="2"/>
  <c r="O1746" i="2" s="1"/>
  <c r="R1792" i="2"/>
  <c r="O1792" i="2" s="1"/>
  <c r="R337" i="2"/>
  <c r="O337" i="2" s="1"/>
  <c r="R407" i="2"/>
  <c r="O407" i="2" s="1"/>
  <c r="R467" i="2"/>
  <c r="O467" i="2" s="1"/>
  <c r="R485" i="2"/>
  <c r="O485" i="2" s="1"/>
  <c r="R576" i="2"/>
  <c r="O576" i="2" s="1"/>
  <c r="R621" i="2"/>
  <c r="O621" i="2" s="1"/>
  <c r="R630" i="2"/>
  <c r="O630" i="2" s="1"/>
  <c r="R662" i="2"/>
  <c r="O662" i="2" s="1"/>
  <c r="R703" i="2"/>
  <c r="O703" i="2" s="1"/>
  <c r="R744" i="2"/>
  <c r="O744" i="2" s="1"/>
  <c r="R830" i="2"/>
  <c r="O830" i="2" s="1"/>
  <c r="R840" i="2"/>
  <c r="O840" i="2" s="1"/>
  <c r="R854" i="2"/>
  <c r="O854" i="2" s="1"/>
  <c r="R913" i="2"/>
  <c r="O913" i="2" s="1"/>
  <c r="R927" i="2"/>
  <c r="O927" i="2" s="1"/>
  <c r="R957" i="2"/>
  <c r="O957" i="2" s="1"/>
  <c r="R975" i="2"/>
  <c r="O975" i="2" s="1"/>
  <c r="R1035" i="2"/>
  <c r="O1035" i="2" s="1"/>
  <c r="R1071" i="2"/>
  <c r="O1071" i="2" s="1"/>
  <c r="R1103" i="2"/>
  <c r="O1103" i="2" s="1"/>
  <c r="R1162" i="2"/>
  <c r="O1162" i="2" s="1"/>
  <c r="R1203" i="2"/>
  <c r="O1203" i="2" s="1"/>
  <c r="R1609" i="2"/>
  <c r="O1609" i="2" s="1"/>
  <c r="R1672" i="2"/>
  <c r="O1672" i="2" s="1"/>
  <c r="R1686" i="2"/>
  <c r="O1686" i="2" s="1"/>
  <c r="R1723" i="2"/>
  <c r="O1723" i="2" s="1"/>
  <c r="R1769" i="2"/>
  <c r="O1769" i="2" s="1"/>
  <c r="R1783" i="2"/>
  <c r="O1783" i="2" s="1"/>
  <c r="R328" i="2"/>
  <c r="O328" i="2" s="1"/>
  <c r="R371" i="2"/>
  <c r="O371" i="2" s="1"/>
  <c r="R380" i="2"/>
  <c r="O380" i="2" s="1"/>
  <c r="R398" i="2"/>
  <c r="O398" i="2" s="1"/>
  <c r="R430" i="2"/>
  <c r="O430" i="2" s="1"/>
  <c r="R445" i="2"/>
  <c r="O445" i="2" s="1"/>
  <c r="R476" i="2"/>
  <c r="O476" i="2" s="1"/>
  <c r="R512" i="2"/>
  <c r="O512" i="2" s="1"/>
  <c r="R522" i="2"/>
  <c r="O522" i="2" s="1"/>
  <c r="R545" i="2"/>
  <c r="O545" i="2" s="1"/>
  <c r="R567" i="2"/>
  <c r="O567" i="2" s="1"/>
  <c r="R603" i="2"/>
  <c r="O603" i="2" s="1"/>
  <c r="R612" i="2"/>
  <c r="O612" i="2" s="1"/>
  <c r="R653" i="2"/>
  <c r="O653" i="2" s="1"/>
  <c r="R694" i="2"/>
  <c r="O694" i="2" s="1"/>
  <c r="R735" i="2"/>
  <c r="O735" i="2" s="1"/>
  <c r="R793" i="2"/>
  <c r="O793" i="2" s="1"/>
  <c r="R820" i="2"/>
  <c r="O820" i="2" s="1"/>
  <c r="R864" i="2"/>
  <c r="O864" i="2" s="1"/>
  <c r="R878" i="2"/>
  <c r="O878" i="2" s="1"/>
  <c r="R893" i="2"/>
  <c r="O893" i="2" s="1"/>
  <c r="R966" i="2"/>
  <c r="O966" i="2" s="1"/>
  <c r="R999" i="2"/>
  <c r="O999" i="2" s="1"/>
  <c r="R1026" i="2"/>
  <c r="O1026" i="2" s="1"/>
  <c r="R1044" i="2"/>
  <c r="O1044" i="2" s="1"/>
  <c r="R1062" i="2"/>
  <c r="O1062" i="2" s="1"/>
  <c r="R1094" i="2"/>
  <c r="O1094" i="2" s="1"/>
  <c r="R1126" i="2"/>
  <c r="O1126" i="2" s="1"/>
  <c r="R1135" i="2"/>
  <c r="O1135" i="2" s="1"/>
  <c r="R1153" i="2"/>
  <c r="O1153" i="2" s="1"/>
  <c r="R1185" i="2"/>
  <c r="O1185" i="2" s="1"/>
  <c r="R1194" i="2"/>
  <c r="O1194" i="2" s="1"/>
  <c r="R1226" i="2"/>
  <c r="O1226" i="2" s="1"/>
  <c r="R1291" i="2"/>
  <c r="O1291" i="2" s="1"/>
  <c r="R1309" i="2"/>
  <c r="O1309" i="2" s="1"/>
  <c r="R1390" i="2"/>
  <c r="O1390" i="2" s="1"/>
  <c r="R1654" i="2"/>
  <c r="O1654" i="2" s="1"/>
  <c r="R1677" i="2"/>
  <c r="O1677" i="2" s="1"/>
  <c r="R1700" i="2"/>
  <c r="R1714" i="2"/>
  <c r="O1714" i="2" s="1"/>
  <c r="R1760" i="2"/>
  <c r="O1760" i="2" s="1"/>
  <c r="R1774" i="2"/>
  <c r="O1774" i="2" s="1"/>
  <c r="R319" i="2"/>
  <c r="O319" i="2" s="1"/>
  <c r="R357" i="2"/>
  <c r="O357" i="2" s="1"/>
  <c r="R389" i="2"/>
  <c r="O389" i="2" s="1"/>
  <c r="R421" i="2"/>
  <c r="O421" i="2" s="1"/>
  <c r="R463" i="2"/>
  <c r="O463" i="2" s="1"/>
  <c r="R503" i="2"/>
  <c r="O503" i="2" s="1"/>
  <c r="R558" i="2"/>
  <c r="O558" i="2" s="1"/>
  <c r="R594" i="2"/>
  <c r="O594" i="2" s="1"/>
  <c r="R644" i="2"/>
  <c r="O644" i="2" s="1"/>
  <c r="R685" i="2"/>
  <c r="O685" i="2" s="1"/>
  <c r="R717" i="2"/>
  <c r="O717" i="2" s="1"/>
  <c r="R726" i="2"/>
  <c r="O726" i="2" s="1"/>
  <c r="R758" i="2"/>
  <c r="O758" i="2" s="1"/>
  <c r="R775" i="2"/>
  <c r="O775" i="2" s="1"/>
  <c r="R788" i="2"/>
  <c r="O788" i="2" s="1"/>
  <c r="R884" i="2"/>
  <c r="O884" i="2" s="1"/>
  <c r="R907" i="2"/>
  <c r="O907" i="2" s="1"/>
  <c r="R951" i="2"/>
  <c r="O951" i="2" s="1"/>
  <c r="R1017" i="2"/>
  <c r="O1017" i="2" s="1"/>
  <c r="R1053" i="2"/>
  <c r="O1053" i="2" s="1"/>
  <c r="R1085" i="2"/>
  <c r="O1085" i="2" s="1"/>
  <c r="R1624" i="2"/>
  <c r="R1653" i="2"/>
  <c r="O1653" i="2" s="1"/>
  <c r="R1691" i="2"/>
  <c r="O1691" i="2" s="1"/>
  <c r="R1737" i="2"/>
  <c r="O1737" i="2" s="1"/>
  <c r="R1751" i="2"/>
  <c r="O1751" i="2" s="1"/>
  <c r="R1797" i="2"/>
  <c r="O1797" i="2" s="1"/>
  <c r="R310" i="2"/>
  <c r="O310" i="2" s="1"/>
  <c r="R342" i="2"/>
  <c r="O342" i="2" s="1"/>
  <c r="R351" i="2"/>
  <c r="O351" i="2" s="1"/>
  <c r="R412" i="2"/>
  <c r="O412" i="2" s="1"/>
  <c r="R494" i="2"/>
  <c r="O494" i="2" s="1"/>
  <c r="R581" i="2"/>
  <c r="O581" i="2" s="1"/>
  <c r="R626" i="2"/>
  <c r="O626" i="2" s="1"/>
  <c r="R635" i="2"/>
  <c r="O635" i="2" s="1"/>
  <c r="R667" i="2"/>
  <c r="O667" i="2" s="1"/>
  <c r="R676" i="2"/>
  <c r="O676" i="2" s="1"/>
  <c r="R708" i="2"/>
  <c r="O708" i="2" s="1"/>
  <c r="R749" i="2"/>
  <c r="O749" i="2" s="1"/>
  <c r="R799" i="2"/>
  <c r="O799" i="2" s="1"/>
  <c r="R845" i="2"/>
  <c r="O845" i="2" s="1"/>
  <c r="R932" i="2"/>
  <c r="O932" i="2" s="1"/>
  <c r="R941" i="2"/>
  <c r="O941" i="2" s="1"/>
  <c r="R980" i="2"/>
  <c r="O980" i="2" s="1"/>
  <c r="R989" i="2"/>
  <c r="O989" i="2" s="1"/>
  <c r="R995" i="2"/>
  <c r="O995" i="2" s="1"/>
  <c r="R1076" i="2"/>
  <c r="O1076" i="2" s="1"/>
  <c r="R1614" i="2"/>
  <c r="O1614" i="2" s="1"/>
  <c r="R1644" i="2"/>
  <c r="R1658" i="2"/>
  <c r="O1658" i="2" s="1"/>
  <c r="R1728" i="2"/>
  <c r="O1728" i="2" s="1"/>
  <c r="R1742" i="2"/>
  <c r="R1788" i="2"/>
  <c r="O1788" i="2" s="1"/>
  <c r="R333" i="2"/>
  <c r="O333" i="2" s="1"/>
  <c r="R403" i="2"/>
  <c r="O403" i="2" s="1"/>
  <c r="R435" i="2"/>
  <c r="O435" i="2" s="1"/>
  <c r="R481" i="2"/>
  <c r="O481" i="2" s="1"/>
  <c r="R528" i="2"/>
  <c r="O528" i="2" s="1"/>
  <c r="R572" i="2"/>
  <c r="O572" i="2" s="1"/>
  <c r="R617" i="2"/>
  <c r="O617" i="2" s="1"/>
  <c r="R658" i="2"/>
  <c r="O658" i="2" s="1"/>
  <c r="R699" i="2"/>
  <c r="O699" i="2" s="1"/>
  <c r="R740" i="2"/>
  <c r="O740" i="2" s="1"/>
  <c r="R825" i="2"/>
  <c r="O825" i="2" s="1"/>
  <c r="R836" i="2"/>
  <c r="O836" i="2" s="1"/>
  <c r="R859" i="2"/>
  <c r="O859" i="2" s="1"/>
  <c r="R898" i="2"/>
  <c r="O898" i="2" s="1"/>
  <c r="R923" i="2"/>
  <c r="O923" i="2" s="1"/>
  <c r="R971" i="2"/>
  <c r="O971" i="2" s="1"/>
  <c r="R1004" i="2"/>
  <c r="O1004" i="2" s="1"/>
  <c r="R1031" i="2"/>
  <c r="O1031" i="2" s="1"/>
  <c r="R1067" i="2"/>
  <c r="O1067" i="2" s="1"/>
  <c r="R1099" i="2"/>
  <c r="O1099" i="2" s="1"/>
  <c r="R1158" i="2"/>
  <c r="O1158" i="2" s="1"/>
  <c r="R1190" i="2"/>
  <c r="O1190" i="2" s="1"/>
  <c r="R1199" i="2"/>
  <c r="O1199" i="2" s="1"/>
  <c r="R1239" i="2"/>
  <c r="O1239" i="2" s="1"/>
  <c r="R1314" i="2"/>
  <c r="O1314" i="2" s="1"/>
  <c r="R1323" i="2"/>
  <c r="O1323" i="2" s="1"/>
  <c r="R1332" i="2"/>
  <c r="O1332" i="2" s="1"/>
  <c r="R1629" i="2"/>
  <c r="O1629" i="2" s="1"/>
  <c r="R1682" i="2"/>
  <c r="O1682" i="2" s="1"/>
  <c r="R1705" i="2"/>
  <c r="R1719" i="2"/>
  <c r="O1719" i="2" s="1"/>
  <c r="R1765" i="2"/>
  <c r="O1765" i="2" s="1"/>
  <c r="R1779" i="2"/>
  <c r="O1779" i="2" s="1"/>
  <c r="R324" i="2"/>
  <c r="O324" i="2" s="1"/>
  <c r="R376" i="2"/>
  <c r="O376" i="2" s="1"/>
  <c r="R394" i="2"/>
  <c r="O394" i="2" s="1"/>
  <c r="R426" i="2"/>
  <c r="O426" i="2" s="1"/>
  <c r="R508" i="2"/>
  <c r="O508" i="2" s="1"/>
  <c r="R541" i="2"/>
  <c r="O541" i="2" s="1"/>
  <c r="R563" i="2"/>
  <c r="O563" i="2" s="1"/>
  <c r="R599" i="2"/>
  <c r="O599" i="2" s="1"/>
  <c r="R608" i="2"/>
  <c r="O608" i="2" s="1"/>
  <c r="R649" i="2"/>
  <c r="O649" i="2" s="1"/>
  <c r="R690" i="2"/>
  <c r="O690" i="2" s="1"/>
  <c r="R731" i="2"/>
  <c r="O731" i="2" s="1"/>
  <c r="R816" i="2"/>
  <c r="O816" i="2" s="1"/>
  <c r="R831" i="2"/>
  <c r="O831" i="2" s="1"/>
  <c r="R874" i="2"/>
  <c r="O874" i="2" s="1"/>
  <c r="R914" i="2"/>
  <c r="O914" i="2" s="1"/>
  <c r="R962" i="2"/>
  <c r="O962" i="2" s="1"/>
  <c r="R1022" i="2"/>
  <c r="O1022" i="2" s="1"/>
  <c r="R1634" i="2"/>
  <c r="O1634" i="2" s="1"/>
  <c r="R1696" i="2"/>
  <c r="O1696" i="2" s="1"/>
  <c r="R1710" i="2"/>
  <c r="O1710" i="2" s="1"/>
  <c r="R1756" i="2"/>
  <c r="O1756" i="2" s="1"/>
  <c r="R315" i="2"/>
  <c r="O315" i="2" s="1"/>
  <c r="R347" i="2"/>
  <c r="O347" i="2" s="1"/>
  <c r="R385" i="2"/>
  <c r="O385" i="2" s="1"/>
  <c r="R417" i="2"/>
  <c r="O417" i="2" s="1"/>
  <c r="R446" i="2"/>
  <c r="O446" i="2" s="1"/>
  <c r="R459" i="2"/>
  <c r="O459" i="2" s="1"/>
  <c r="R499" i="2"/>
  <c r="O499" i="2" s="1"/>
  <c r="R523" i="2"/>
  <c r="O523" i="2" s="1"/>
  <c r="R590" i="2"/>
  <c r="O590" i="2" s="1"/>
  <c r="R640" i="2"/>
  <c r="O640" i="2" s="1"/>
  <c r="R681" i="2"/>
  <c r="O681" i="2" s="1"/>
  <c r="R713" i="2"/>
  <c r="O713" i="2" s="1"/>
  <c r="R754" i="2"/>
  <c r="O754" i="2" s="1"/>
  <c r="R850" i="2"/>
  <c r="O850" i="2" s="1"/>
  <c r="R865" i="2"/>
  <c r="O865" i="2" s="1"/>
  <c r="R937" i="2"/>
  <c r="O937" i="2" s="1"/>
  <c r="R985" i="2"/>
  <c r="O985" i="2" s="1"/>
  <c r="R1013" i="2"/>
  <c r="O1013" i="2" s="1"/>
  <c r="R1081" i="2"/>
  <c r="O1081" i="2" s="1"/>
  <c r="R1113" i="2"/>
  <c r="O1113" i="2" s="1"/>
  <c r="R1172" i="2"/>
  <c r="O1172" i="2" s="1"/>
  <c r="R1213" i="2"/>
  <c r="O1213" i="2" s="1"/>
  <c r="R1649" i="2"/>
  <c r="O1649" i="2" s="1"/>
  <c r="R1663" i="2"/>
  <c r="O1663" i="2" s="1"/>
  <c r="R1687" i="2"/>
  <c r="O1687" i="2" s="1"/>
  <c r="R1733" i="2"/>
  <c r="O1733" i="2" s="1"/>
  <c r="R1747" i="2"/>
  <c r="O1747" i="2" s="1"/>
  <c r="R1793" i="2"/>
  <c r="O1793" i="2" s="1"/>
  <c r="R338" i="2"/>
  <c r="O338" i="2" s="1"/>
  <c r="R358" i="2"/>
  <c r="O358" i="2" s="1"/>
  <c r="R408" i="2"/>
  <c r="O408" i="2" s="1"/>
  <c r="R490" i="2"/>
  <c r="O490" i="2" s="1"/>
  <c r="R577" i="2"/>
  <c r="O577" i="2" s="1"/>
  <c r="R622" i="2"/>
  <c r="O622" i="2" s="1"/>
  <c r="R631" i="2"/>
  <c r="O631" i="2" s="1"/>
  <c r="R663" i="2"/>
  <c r="O663" i="2" s="1"/>
  <c r="R704" i="2"/>
  <c r="O704" i="2" s="1"/>
  <c r="R745" i="2"/>
  <c r="O745" i="2" s="1"/>
  <c r="R789" i="2"/>
  <c r="O789" i="2" s="1"/>
  <c r="R794" i="2"/>
  <c r="O794" i="2" s="1"/>
  <c r="R841" i="2"/>
  <c r="O841" i="2" s="1"/>
  <c r="R885" i="2"/>
  <c r="O885" i="2" s="1"/>
  <c r="R908" i="2"/>
  <c r="O908" i="2" s="1"/>
  <c r="R928" i="2"/>
  <c r="O928" i="2" s="1"/>
  <c r="R952" i="2"/>
  <c r="O952" i="2" s="1"/>
  <c r="R976" i="2"/>
  <c r="O976" i="2" s="1"/>
  <c r="R1036" i="2"/>
  <c r="O1036" i="2" s="1"/>
  <c r="R1072" i="2"/>
  <c r="O1072" i="2" s="1"/>
  <c r="R1104" i="2"/>
  <c r="O1104" i="2" s="1"/>
  <c r="R1610" i="2"/>
  <c r="O1610" i="2" s="1"/>
  <c r="R1673" i="2"/>
  <c r="O1673" i="2" s="1"/>
  <c r="R1724" i="2"/>
  <c r="O1724" i="2" s="1"/>
  <c r="R1770" i="2"/>
  <c r="O1770" i="2" s="1"/>
  <c r="R1784" i="2"/>
  <c r="O1784" i="2" s="1"/>
  <c r="R329" i="2"/>
  <c r="O329" i="2" s="1"/>
  <c r="R372" i="2"/>
  <c r="O372" i="2" s="1"/>
  <c r="R399" i="2"/>
  <c r="O399" i="2" s="1"/>
  <c r="R431" i="2"/>
  <c r="O431" i="2" s="1"/>
  <c r="R440" i="2"/>
  <c r="O440" i="2" s="1"/>
  <c r="R477" i="2"/>
  <c r="O477" i="2" s="1"/>
  <c r="R513" i="2"/>
  <c r="O513" i="2" s="1"/>
  <c r="R537" i="2"/>
  <c r="O537" i="2" s="1"/>
  <c r="R568" i="2"/>
  <c r="O568" i="2" s="1"/>
  <c r="R586" i="2"/>
  <c r="O586" i="2" s="1"/>
  <c r="R613" i="2"/>
  <c r="O613" i="2" s="1"/>
  <c r="R654" i="2"/>
  <c r="O654" i="2" s="1"/>
  <c r="R695" i="2"/>
  <c r="O695" i="2" s="1"/>
  <c r="R736" i="2"/>
  <c r="O736" i="2" s="1"/>
  <c r="R784" i="2"/>
  <c r="O784" i="2" s="1"/>
  <c r="R821" i="2"/>
  <c r="O821" i="2" s="1"/>
  <c r="R879" i="2"/>
  <c r="O879" i="2" s="1"/>
  <c r="R894" i="2"/>
  <c r="O894" i="2" s="1"/>
  <c r="R919" i="2"/>
  <c r="O919" i="2" s="1"/>
  <c r="R946" i="2"/>
  <c r="O946" i="2" s="1"/>
  <c r="R967" i="2"/>
  <c r="O967" i="2" s="1"/>
  <c r="R990" i="2"/>
  <c r="O990" i="2" s="1"/>
  <c r="R1000" i="2"/>
  <c r="O1000" i="2" s="1"/>
  <c r="R1605" i="2"/>
  <c r="O1605" i="2" s="1"/>
  <c r="R1678" i="2"/>
  <c r="O1678" i="2" s="1"/>
  <c r="R1701" i="2"/>
  <c r="R1715" i="2"/>
  <c r="O1715" i="2" s="1"/>
  <c r="R1761" i="2"/>
  <c r="R1775" i="2"/>
  <c r="O1775" i="2" s="1"/>
  <c r="R320" i="2"/>
  <c r="O320" i="2" s="1"/>
  <c r="R352" i="2"/>
  <c r="O352" i="2" s="1"/>
  <c r="R390" i="2"/>
  <c r="O390" i="2" s="1"/>
  <c r="R422" i="2"/>
  <c r="O422" i="2" s="1"/>
  <c r="R455" i="2"/>
  <c r="O455" i="2" s="1"/>
  <c r="R504" i="2"/>
  <c r="O504" i="2" s="1"/>
  <c r="R559" i="2"/>
  <c r="O559" i="2" s="1"/>
  <c r="R595" i="2"/>
  <c r="O595" i="2" s="1"/>
  <c r="R645" i="2"/>
  <c r="O645" i="2" s="1"/>
  <c r="R686" i="2"/>
  <c r="O686" i="2" s="1"/>
  <c r="R718" i="2"/>
  <c r="O718" i="2" s="1"/>
  <c r="R727" i="2"/>
  <c r="O727" i="2" s="1"/>
  <c r="R759" i="2"/>
  <c r="O759" i="2" s="1"/>
  <c r="R870" i="2"/>
  <c r="O870" i="2" s="1"/>
  <c r="R1018" i="2"/>
  <c r="O1018" i="2" s="1"/>
  <c r="R1054" i="2"/>
  <c r="O1054" i="2" s="1"/>
  <c r="R1086" i="2"/>
  <c r="O1086" i="2" s="1"/>
  <c r="R1625" i="2"/>
  <c r="O1625" i="2" s="1"/>
  <c r="R1692" i="2"/>
  <c r="O1692" i="2" s="1"/>
  <c r="R1738" i="2"/>
  <c r="O1738" i="2" s="1"/>
  <c r="R1752" i="2"/>
  <c r="O1752" i="2" s="1"/>
  <c r="R1798" i="2"/>
  <c r="O1798" i="2" s="1"/>
  <c r="R311" i="2"/>
  <c r="O311" i="2" s="1"/>
  <c r="R343" i="2"/>
  <c r="O343" i="2" s="1"/>
  <c r="R413" i="2"/>
  <c r="O413" i="2" s="1"/>
  <c r="R495" i="2"/>
  <c r="O495" i="2" s="1"/>
  <c r="R582" i="2"/>
  <c r="O582" i="2" s="1"/>
  <c r="R627" i="2"/>
  <c r="O627" i="2" s="1"/>
  <c r="R636" i="2"/>
  <c r="O636" i="2" s="1"/>
  <c r="R668" i="2"/>
  <c r="O668" i="2" s="1"/>
  <c r="R677" i="2"/>
  <c r="O677" i="2" s="1"/>
  <c r="R709" i="2"/>
  <c r="O709" i="2" s="1"/>
  <c r="R750" i="2"/>
  <c r="O750" i="2" s="1"/>
  <c r="R800" i="2"/>
  <c r="O800" i="2" s="1"/>
  <c r="R832" i="2"/>
  <c r="O832" i="2" s="1"/>
  <c r="R846" i="2"/>
  <c r="O846" i="2" s="1"/>
  <c r="R860" i="2"/>
  <c r="O860" i="2" s="1"/>
  <c r="R915" i="2"/>
  <c r="O915" i="2" s="1"/>
  <c r="R933" i="2"/>
  <c r="O933" i="2" s="1"/>
  <c r="R942" i="2"/>
  <c r="O942" i="2" s="1"/>
  <c r="R981" i="2"/>
  <c r="O981" i="2" s="1"/>
  <c r="R1009" i="2"/>
  <c r="O1009" i="2" s="1"/>
  <c r="R1077" i="2"/>
  <c r="O1077" i="2" s="1"/>
  <c r="R1109" i="2"/>
  <c r="O1109" i="2" s="1"/>
  <c r="R1168" i="2"/>
  <c r="O1168" i="2" s="1"/>
  <c r="R1209" i="2"/>
  <c r="O1209" i="2" s="1"/>
  <c r="R1244" i="2"/>
  <c r="O1244" i="2" s="1"/>
  <c r="R1274" i="2"/>
  <c r="O1274" i="2" s="1"/>
  <c r="R1615" i="2"/>
  <c r="O1615" i="2" s="1"/>
  <c r="R1640" i="2"/>
  <c r="R1645" i="2"/>
  <c r="O1645" i="2" s="1"/>
  <c r="R1659" i="2"/>
  <c r="O1659" i="2" s="1"/>
  <c r="R1729" i="2"/>
  <c r="O1729" i="2" s="1"/>
  <c r="R1743" i="2"/>
  <c r="R1789" i="2"/>
  <c r="O1789" i="2" s="1"/>
  <c r="R334" i="2"/>
  <c r="O334" i="2" s="1"/>
  <c r="R368" i="2"/>
  <c r="O368" i="2" s="1"/>
  <c r="R404" i="2"/>
  <c r="O404" i="2" s="1"/>
  <c r="R482" i="2"/>
  <c r="O482" i="2" s="1"/>
  <c r="R524" i="2"/>
  <c r="O524" i="2" s="1"/>
  <c r="R529" i="2"/>
  <c r="O529" i="2" s="1"/>
  <c r="R573" i="2"/>
  <c r="O573" i="2" s="1"/>
  <c r="R618" i="2"/>
  <c r="O618" i="2" s="1"/>
  <c r="R659" i="2"/>
  <c r="O659" i="2" s="1"/>
  <c r="R700" i="2"/>
  <c r="O700" i="2" s="1"/>
  <c r="R741" i="2"/>
  <c r="O741" i="2" s="1"/>
  <c r="R826" i="2"/>
  <c r="O826" i="2" s="1"/>
  <c r="R837" i="2"/>
  <c r="O837" i="2" s="1"/>
  <c r="R866" i="2"/>
  <c r="O866" i="2" s="1"/>
  <c r="R899" i="2"/>
  <c r="O899" i="2" s="1"/>
  <c r="R924" i="2"/>
  <c r="O924" i="2" s="1"/>
  <c r="R972" i="2"/>
  <c r="O972" i="2" s="1"/>
  <c r="R1630" i="2"/>
  <c r="O1630" i="2" s="1"/>
  <c r="R1683" i="2"/>
  <c r="O1683" i="2" s="1"/>
  <c r="R1706" i="2"/>
  <c r="O1706" i="2" s="1"/>
  <c r="R1720" i="2"/>
  <c r="O1720" i="2" s="1"/>
  <c r="R1766" i="2"/>
  <c r="O1766" i="2" s="1"/>
  <c r="R1780" i="2"/>
  <c r="O1780" i="2" s="1"/>
  <c r="R325" i="2"/>
  <c r="O325" i="2" s="1"/>
  <c r="R377" i="2"/>
  <c r="O377" i="2" s="1"/>
  <c r="R395" i="2"/>
  <c r="O395" i="2" s="1"/>
  <c r="R427" i="2"/>
  <c r="O427" i="2" s="1"/>
  <c r="R447" i="2"/>
  <c r="O447" i="2" s="1"/>
  <c r="R473" i="2"/>
  <c r="O473" i="2" s="1"/>
  <c r="R509" i="2"/>
  <c r="O509" i="2" s="1"/>
  <c r="R518" i="2"/>
  <c r="O518" i="2" s="1"/>
  <c r="R542" i="2"/>
  <c r="O542" i="2" s="1"/>
  <c r="R555" i="2"/>
  <c r="O555" i="2" s="1"/>
  <c r="R564" i="2"/>
  <c r="O564" i="2" s="1"/>
  <c r="R600" i="2"/>
  <c r="O600" i="2" s="1"/>
  <c r="R609" i="2"/>
  <c r="O609" i="2" s="1"/>
  <c r="R650" i="2"/>
  <c r="O650" i="2" s="1"/>
  <c r="R691" i="2"/>
  <c r="O691" i="2" s="1"/>
  <c r="R732" i="2"/>
  <c r="O732" i="2" s="1"/>
  <c r="R790" i="2"/>
  <c r="O790" i="2" s="1"/>
  <c r="R795" i="2"/>
  <c r="O795" i="2" s="1"/>
  <c r="R817" i="2"/>
  <c r="O817" i="2" s="1"/>
  <c r="R851" i="2"/>
  <c r="O851" i="2" s="1"/>
  <c r="R875" i="2"/>
  <c r="O875" i="2" s="1"/>
  <c r="R1669" i="2"/>
  <c r="O1669" i="2" s="1"/>
  <c r="R1697" i="2"/>
  <c r="O1697" i="2" s="1"/>
  <c r="R1711" i="2"/>
  <c r="O1711" i="2" s="1"/>
  <c r="R1757" i="2"/>
  <c r="O1757" i="2" s="1"/>
  <c r="R316" i="2"/>
  <c r="O316" i="2" s="1"/>
  <c r="R348" i="2"/>
  <c r="O348" i="2" s="1"/>
  <c r="R359" i="2"/>
  <c r="O359" i="2" s="1"/>
  <c r="R386" i="2"/>
  <c r="O386" i="2" s="1"/>
  <c r="R418" i="2"/>
  <c r="O418" i="2" s="1"/>
  <c r="R441" i="2"/>
  <c r="O441" i="2" s="1"/>
  <c r="R460" i="2"/>
  <c r="O460" i="2" s="1"/>
  <c r="R500" i="2"/>
  <c r="O500" i="2" s="1"/>
  <c r="R591" i="2"/>
  <c r="O591" i="2" s="1"/>
  <c r="R641" i="2"/>
  <c r="O641" i="2" s="1"/>
  <c r="R682" i="2"/>
  <c r="O682" i="2" s="1"/>
  <c r="R714" i="2"/>
  <c r="O714" i="2" s="1"/>
  <c r="R723" i="2"/>
  <c r="O723" i="2" s="1"/>
  <c r="R755" i="2"/>
  <c r="O755" i="2" s="1"/>
  <c r="R768" i="2"/>
  <c r="O768" i="2" s="1"/>
  <c r="R886" i="2"/>
  <c r="O886" i="2" s="1"/>
  <c r="R938" i="2"/>
  <c r="O938" i="2" s="1"/>
  <c r="R1650" i="2"/>
  <c r="O1650" i="2" s="1"/>
  <c r="R1664" i="2"/>
  <c r="O1664" i="2" s="1"/>
  <c r="R1688" i="2"/>
  <c r="O1688" i="2" s="1"/>
  <c r="R1734" i="2"/>
  <c r="O1734" i="2" s="1"/>
  <c r="R1748" i="2"/>
  <c r="O1748" i="2" s="1"/>
  <c r="R1794" i="2"/>
  <c r="O1794" i="2" s="1"/>
  <c r="R339" i="2"/>
  <c r="O339" i="2" s="1"/>
  <c r="R353" i="2"/>
  <c r="O353" i="2" s="1"/>
  <c r="R409" i="2"/>
  <c r="O409" i="2" s="1"/>
  <c r="R491" i="2"/>
  <c r="O491" i="2" s="1"/>
  <c r="R578" i="2"/>
  <c r="O578" i="2" s="1"/>
  <c r="R623" i="2"/>
  <c r="O623" i="2" s="1"/>
  <c r="R632" i="2"/>
  <c r="O632" i="2" s="1"/>
  <c r="R664" i="2"/>
  <c r="O664" i="2" s="1"/>
  <c r="R673" i="2"/>
  <c r="O673" i="2" s="1"/>
  <c r="R705" i="2"/>
  <c r="O705" i="2" s="1"/>
  <c r="R746" i="2"/>
  <c r="O746" i="2" s="1"/>
  <c r="R842" i="2"/>
  <c r="O842" i="2" s="1"/>
  <c r="R880" i="2"/>
  <c r="O880" i="2" s="1"/>
  <c r="R929" i="2"/>
  <c r="O929" i="2" s="1"/>
  <c r="R947" i="2"/>
  <c r="O947" i="2" s="1"/>
  <c r="R977" i="2"/>
  <c r="O977" i="2" s="1"/>
  <c r="R1037" i="2"/>
  <c r="O1037" i="2" s="1"/>
  <c r="R1073" i="2"/>
  <c r="O1073" i="2" s="1"/>
  <c r="R1105" i="2"/>
  <c r="O1105" i="2" s="1"/>
  <c r="R1655" i="2"/>
  <c r="O1655" i="2" s="1"/>
  <c r="R1674" i="2"/>
  <c r="O1674" i="2" s="1"/>
  <c r="R1725" i="2"/>
  <c r="O1725" i="2" s="1"/>
  <c r="R1785" i="2"/>
  <c r="O1785" i="2" s="1"/>
  <c r="R330" i="2"/>
  <c r="O330" i="2" s="1"/>
  <c r="R373" i="2"/>
  <c r="O373" i="2" s="1"/>
  <c r="R400" i="2"/>
  <c r="O400" i="2" s="1"/>
  <c r="R432" i="2"/>
  <c r="O432" i="2" s="1"/>
  <c r="R469" i="2"/>
  <c r="O469" i="2" s="1"/>
  <c r="R478" i="2"/>
  <c r="O478" i="2" s="1"/>
  <c r="R514" i="2"/>
  <c r="O514" i="2" s="1"/>
  <c r="R538" i="2"/>
  <c r="O538" i="2" s="1"/>
  <c r="R569" i="2"/>
  <c r="O569" i="2" s="1"/>
  <c r="R614" i="2"/>
  <c r="O614" i="2" s="1"/>
  <c r="R655" i="2"/>
  <c r="O655" i="2" s="1"/>
  <c r="R696" i="2"/>
  <c r="O696" i="2" s="1"/>
  <c r="R737" i="2"/>
  <c r="O737" i="2" s="1"/>
  <c r="R822" i="2"/>
  <c r="O822" i="2" s="1"/>
  <c r="R833" i="2"/>
  <c r="O833" i="2" s="1"/>
  <c r="R895" i="2"/>
  <c r="O895" i="2" s="1"/>
  <c r="R1606" i="2"/>
  <c r="O1606" i="2" s="1"/>
  <c r="R1679" i="2"/>
  <c r="O1679" i="2" s="1"/>
  <c r="R1702" i="2"/>
  <c r="R1716" i="2"/>
  <c r="O1716" i="2" s="1"/>
  <c r="R1762" i="2"/>
  <c r="R1776" i="2"/>
  <c r="O1776" i="2" s="1"/>
  <c r="R321" i="2"/>
  <c r="O321" i="2" s="1"/>
  <c r="R382" i="2"/>
  <c r="O382" i="2" s="1"/>
  <c r="R391" i="2"/>
  <c r="O391" i="2" s="1"/>
  <c r="R423" i="2"/>
  <c r="O423" i="2" s="1"/>
  <c r="R456" i="2"/>
  <c r="O456" i="2" s="1"/>
  <c r="R505" i="2"/>
  <c r="O505" i="2" s="1"/>
  <c r="R525" i="2"/>
  <c r="O525" i="2" s="1"/>
  <c r="R551" i="2"/>
  <c r="O551" i="2" s="1"/>
  <c r="R560" i="2"/>
  <c r="O560" i="2" s="1"/>
  <c r="R596" i="2"/>
  <c r="O596" i="2" s="1"/>
  <c r="R605" i="2"/>
  <c r="O605" i="2" s="1"/>
  <c r="R646" i="2"/>
  <c r="O646" i="2" s="1"/>
  <c r="R687" i="2"/>
  <c r="O687" i="2" s="1"/>
  <c r="R719" i="2"/>
  <c r="O719" i="2" s="1"/>
  <c r="R728" i="2"/>
  <c r="O728" i="2" s="1"/>
  <c r="R760" i="2"/>
  <c r="O760" i="2" s="1"/>
  <c r="R1626" i="2"/>
  <c r="O1626" i="2" s="1"/>
  <c r="R1693" i="2"/>
  <c r="O1693" i="2" s="1"/>
  <c r="R1753" i="2"/>
  <c r="O1753" i="2" s="1"/>
  <c r="R1799" i="2"/>
  <c r="O1799" i="2" s="1"/>
  <c r="R312" i="2"/>
  <c r="O312" i="2" s="1"/>
  <c r="R344" i="2"/>
  <c r="O344" i="2" s="1"/>
  <c r="R414" i="2"/>
  <c r="O414" i="2" s="1"/>
  <c r="R465" i="2"/>
  <c r="O465" i="2" s="1"/>
  <c r="R496" i="2"/>
  <c r="O496" i="2" s="1"/>
  <c r="R583" i="2"/>
  <c r="O583" i="2" s="1"/>
  <c r="R637" i="2"/>
  <c r="O637" i="2" s="1"/>
  <c r="R669" i="2"/>
  <c r="O669" i="2" s="1"/>
  <c r="R678" i="2"/>
  <c r="O678" i="2" s="1"/>
  <c r="R710" i="2"/>
  <c r="O710" i="2" s="1"/>
  <c r="R751" i="2"/>
  <c r="O751" i="2" s="1"/>
  <c r="R796" i="2"/>
  <c r="O796" i="2" s="1"/>
  <c r="R801" i="2"/>
  <c r="O801" i="2" s="1"/>
  <c r="R827" i="2"/>
  <c r="O827" i="2" s="1"/>
  <c r="R847" i="2"/>
  <c r="O847" i="2" s="1"/>
  <c r="R861" i="2"/>
  <c r="O861" i="2" s="1"/>
  <c r="R1616" i="2"/>
  <c r="O1616" i="2" s="1"/>
  <c r="R1641" i="2"/>
  <c r="R1646" i="2"/>
  <c r="O1646" i="2" s="1"/>
  <c r="R1660" i="2"/>
  <c r="O1660" i="2" s="1"/>
  <c r="R1730" i="2"/>
  <c r="O1730" i="2" s="1"/>
  <c r="R1744" i="2"/>
  <c r="R1790" i="2"/>
  <c r="O1790" i="2" s="1"/>
  <c r="R335" i="2"/>
  <c r="O335" i="2" s="1"/>
  <c r="R369" i="2"/>
  <c r="O369" i="2" s="1"/>
  <c r="R405" i="2"/>
  <c r="O405" i="2" s="1"/>
  <c r="R442" i="2"/>
  <c r="O442" i="2" s="1"/>
  <c r="R483" i="2"/>
  <c r="O483" i="2" s="1"/>
  <c r="R519" i="2"/>
  <c r="O519" i="2" s="1"/>
  <c r="R534" i="2"/>
  <c r="O534" i="2" s="1"/>
  <c r="R574" i="2"/>
  <c r="O574" i="2" s="1"/>
  <c r="R619" i="2"/>
  <c r="O619" i="2" s="1"/>
  <c r="R660" i="2"/>
  <c r="O660" i="2" s="1"/>
  <c r="R701" i="2"/>
  <c r="O701" i="2" s="1"/>
  <c r="R742" i="2"/>
  <c r="O742" i="2" s="1"/>
  <c r="R838" i="2"/>
  <c r="O838" i="2" s="1"/>
  <c r="R1631" i="2"/>
  <c r="O1631" i="2" s="1"/>
  <c r="R1670" i="2"/>
  <c r="O1670" i="2" s="1"/>
  <c r="R1684" i="2"/>
  <c r="O1684" i="2" s="1"/>
  <c r="R1721" i="2"/>
  <c r="O1721" i="2" s="1"/>
  <c r="R1767" i="2"/>
  <c r="O1767" i="2" s="1"/>
  <c r="R1781" i="2"/>
  <c r="O1781" i="2" s="1"/>
  <c r="R326" i="2"/>
  <c r="O326" i="2" s="1"/>
  <c r="R354" i="2"/>
  <c r="O354" i="2" s="1"/>
  <c r="R360" i="2"/>
  <c r="O360" i="2" s="1"/>
  <c r="R378" i="2"/>
  <c r="O378" i="2" s="1"/>
  <c r="R396" i="2"/>
  <c r="O396" i="2" s="1"/>
  <c r="R428" i="2"/>
  <c r="O428" i="2" s="1"/>
  <c r="R437" i="2"/>
  <c r="O437" i="2" s="1"/>
  <c r="R452" i="2"/>
  <c r="O452" i="2" s="1"/>
  <c r="R1698" i="2"/>
  <c r="O1698" i="2" s="1"/>
  <c r="R1712" i="2"/>
  <c r="O1712" i="2" s="1"/>
  <c r="R1758" i="2"/>
  <c r="O1758" i="2" s="1"/>
  <c r="R1772" i="2"/>
  <c r="O1772" i="2" s="1"/>
  <c r="R317" i="2"/>
  <c r="O317" i="2" s="1"/>
  <c r="R349" i="2"/>
  <c r="O349" i="2" s="1"/>
  <c r="R387" i="2"/>
  <c r="O387" i="2" s="1"/>
  <c r="R419" i="2"/>
  <c r="O419" i="2" s="1"/>
  <c r="R461" i="2"/>
  <c r="O461" i="2" s="1"/>
  <c r="R501" i="2"/>
  <c r="O501" i="2" s="1"/>
  <c r="R1651" i="2"/>
  <c r="O1651" i="2" s="1"/>
  <c r="R1689" i="2"/>
  <c r="O1689" i="2" s="1"/>
  <c r="R1735" i="2"/>
  <c r="O1735" i="2" s="1"/>
  <c r="R1749" i="2"/>
  <c r="O1749" i="2" s="1"/>
  <c r="R1795" i="2"/>
  <c r="O1795" i="2" s="1"/>
  <c r="R308" i="2"/>
  <c r="O308" i="2" s="1"/>
  <c r="R340" i="2"/>
  <c r="O340" i="2" s="1"/>
  <c r="R410" i="2"/>
  <c r="O410" i="2" s="1"/>
  <c r="R492" i="2"/>
  <c r="O492" i="2" s="1"/>
  <c r="R579" i="2"/>
  <c r="O579" i="2" s="1"/>
  <c r="R624" i="2"/>
  <c r="O624" i="2" s="1"/>
  <c r="R633" i="2"/>
  <c r="O633" i="2" s="1"/>
  <c r="R1622" i="2"/>
  <c r="O1622" i="2" s="1"/>
  <c r="R1656" i="2"/>
  <c r="O1656" i="2" s="1"/>
  <c r="R1726" i="2"/>
  <c r="O1726" i="2" s="1"/>
  <c r="R1740" i="2"/>
  <c r="R1786" i="2"/>
  <c r="O1786" i="2" s="1"/>
  <c r="R331" i="2"/>
  <c r="O331" i="2" s="1"/>
  <c r="R401" i="2"/>
  <c r="O401" i="2" s="1"/>
  <c r="R433" i="2"/>
  <c r="O433" i="2" s="1"/>
  <c r="R470" i="2"/>
  <c r="O470" i="2" s="1"/>
  <c r="R479" i="2"/>
  <c r="O479" i="2" s="1"/>
  <c r="R1627" i="2"/>
  <c r="O1627" i="2" s="1"/>
  <c r="R1680" i="2"/>
  <c r="O1680" i="2" s="1"/>
  <c r="R1703" i="2"/>
  <c r="R1717" i="2"/>
  <c r="O1717" i="2" s="1"/>
  <c r="R1763" i="2"/>
  <c r="R1777" i="2"/>
  <c r="O1777" i="2" s="1"/>
  <c r="R322" i="2"/>
  <c r="O322" i="2" s="1"/>
  <c r="R392" i="2"/>
  <c r="O392" i="2" s="1"/>
  <c r="R424" i="2"/>
  <c r="O424" i="2" s="1"/>
  <c r="R443" i="2"/>
  <c r="O443" i="2" s="1"/>
  <c r="R457" i="2"/>
  <c r="O457" i="2" s="1"/>
  <c r="R506" i="2"/>
  <c r="O506" i="2" s="1"/>
  <c r="R520" i="2"/>
  <c r="O520" i="2" s="1"/>
  <c r="R1694" i="2"/>
  <c r="O1694" i="2" s="1"/>
  <c r="R1708" i="2"/>
  <c r="O1708" i="2" s="1"/>
  <c r="R1754" i="2"/>
  <c r="O1754" i="2" s="1"/>
  <c r="R1800" i="2"/>
  <c r="O1800" i="2" s="1"/>
  <c r="R313" i="2"/>
  <c r="O313" i="2" s="1"/>
  <c r="R345" i="2"/>
  <c r="O345" i="2" s="1"/>
  <c r="R355" i="2"/>
  <c r="O355" i="2" s="1"/>
  <c r="R361" i="2"/>
  <c r="O361" i="2" s="1"/>
  <c r="R415" i="2"/>
  <c r="O415" i="2" s="1"/>
  <c r="R497" i="2"/>
  <c r="O497" i="2" s="1"/>
  <c r="R638" i="2"/>
  <c r="O638" i="2" s="1"/>
  <c r="R1617" i="2"/>
  <c r="O1617" i="2" s="1"/>
  <c r="R1642" i="2"/>
  <c r="R1647" i="2"/>
  <c r="O1647" i="2" s="1"/>
  <c r="R1661" i="2"/>
  <c r="R1731" i="2"/>
  <c r="O1731" i="2" s="1"/>
  <c r="R1745" i="2"/>
  <c r="O1745" i="2" s="1"/>
  <c r="R1791" i="2"/>
  <c r="O1791" i="2" s="1"/>
  <c r="R336" i="2"/>
  <c r="O336" i="2" s="1"/>
  <c r="R406" i="2"/>
  <c r="O406" i="2" s="1"/>
  <c r="R484" i="2"/>
  <c r="O484" i="2" s="1"/>
  <c r="R535" i="2"/>
  <c r="O535" i="2" s="1"/>
  <c r="R575" i="2"/>
  <c r="O575" i="2" s="1"/>
  <c r="R620" i="2"/>
  <c r="O620" i="2" s="1"/>
  <c r="R1666" i="2"/>
  <c r="O1666" i="2" s="1"/>
  <c r="R1671" i="2"/>
  <c r="O1671" i="2" s="1"/>
  <c r="R1685" i="2"/>
  <c r="O1685" i="2" s="1"/>
  <c r="R1722" i="2"/>
  <c r="O1722" i="2" s="1"/>
  <c r="R1768" i="2"/>
  <c r="O1768" i="2" s="1"/>
  <c r="R1782" i="2"/>
  <c r="O1782" i="2" s="1"/>
  <c r="R327" i="2"/>
  <c r="O327" i="2" s="1"/>
  <c r="R379" i="2"/>
  <c r="O379" i="2" s="1"/>
  <c r="R397" i="2"/>
  <c r="O397" i="2" s="1"/>
  <c r="R429" i="2"/>
  <c r="O429" i="2" s="1"/>
  <c r="R438" i="2"/>
  <c r="O438" i="2" s="1"/>
  <c r="R453" i="2"/>
  <c r="O453" i="2" s="1"/>
  <c r="R475" i="2"/>
  <c r="O475" i="2" s="1"/>
  <c r="R511" i="2"/>
  <c r="O511" i="2" s="1"/>
  <c r="R544" i="2"/>
  <c r="O544" i="2" s="1"/>
  <c r="R566" i="2"/>
  <c r="O566" i="2" s="1"/>
  <c r="R1676" i="2"/>
  <c r="O1676" i="2" s="1"/>
  <c r="R1699" i="2"/>
  <c r="O1699" i="2" s="1"/>
  <c r="R1713" i="2"/>
  <c r="O1713" i="2" s="1"/>
  <c r="R1759" i="2"/>
  <c r="O1759" i="2" s="1"/>
  <c r="R1773" i="2"/>
  <c r="O1773" i="2" s="1"/>
  <c r="R318" i="2"/>
  <c r="O318" i="2" s="1"/>
  <c r="R388" i="2"/>
  <c r="O388" i="2" s="1"/>
  <c r="R420" i="2"/>
  <c r="O420" i="2" s="1"/>
  <c r="R462" i="2"/>
  <c r="O462" i="2" s="1"/>
  <c r="R502" i="2"/>
  <c r="O502" i="2" s="1"/>
  <c r="R1623" i="2"/>
  <c r="R1652" i="2"/>
  <c r="O1652" i="2" s="1"/>
  <c r="R1690" i="2"/>
  <c r="O1690" i="2" s="1"/>
  <c r="R1736" i="2"/>
  <c r="O1736" i="2" s="1"/>
  <c r="R1750" i="2"/>
  <c r="O1750" i="2" s="1"/>
  <c r="R1796" i="2"/>
  <c r="O1796" i="2" s="1"/>
  <c r="R309" i="2"/>
  <c r="O309" i="2" s="1"/>
  <c r="R341" i="2"/>
  <c r="O341" i="2" s="1"/>
  <c r="R411" i="2"/>
  <c r="O411" i="2" s="1"/>
  <c r="R444" i="2"/>
  <c r="O444" i="2" s="1"/>
  <c r="R493" i="2"/>
  <c r="O493" i="2" s="1"/>
  <c r="R521" i="2"/>
  <c r="O521" i="2" s="1"/>
  <c r="R1613" i="2"/>
  <c r="O1613" i="2" s="1"/>
  <c r="R1657" i="2"/>
  <c r="O1657" i="2" s="1"/>
  <c r="R1727" i="2"/>
  <c r="O1727" i="2" s="1"/>
  <c r="R1741" i="2"/>
  <c r="R1787" i="2"/>
  <c r="O1787" i="2" s="1"/>
  <c r="R332" i="2"/>
  <c r="O332" i="2" s="1"/>
  <c r="R356" i="2"/>
  <c r="O356" i="2" s="1"/>
  <c r="R362" i="2"/>
  <c r="O362" i="2" s="1"/>
  <c r="R402" i="2"/>
  <c r="O402" i="2" s="1"/>
  <c r="R434" i="2"/>
  <c r="O434" i="2" s="1"/>
  <c r="R471" i="2"/>
  <c r="O471" i="2" s="1"/>
  <c r="R1628" i="2"/>
  <c r="O1628" i="2" s="1"/>
  <c r="R1681" i="2"/>
  <c r="O1681" i="2" s="1"/>
  <c r="R1704" i="2"/>
  <c r="R1718" i="2"/>
  <c r="O1718" i="2" s="1"/>
  <c r="R1764" i="2"/>
  <c r="R1778" i="2"/>
  <c r="O1778" i="2" s="1"/>
  <c r="R323" i="2"/>
  <c r="O323" i="2" s="1"/>
  <c r="R375" i="2"/>
  <c r="O375" i="2" s="1"/>
  <c r="R393" i="2"/>
  <c r="O393" i="2" s="1"/>
  <c r="R425" i="2"/>
  <c r="O425" i="2" s="1"/>
  <c r="R1633" i="2"/>
  <c r="O1633" i="2" s="1"/>
  <c r="R1638" i="2"/>
  <c r="R1695" i="2"/>
  <c r="O1695" i="2" s="1"/>
  <c r="R1709" i="2"/>
  <c r="O1709" i="2" s="1"/>
  <c r="R1755" i="2"/>
  <c r="O1755" i="2" s="1"/>
  <c r="R1801" i="2"/>
  <c r="O1801" i="2" s="1"/>
  <c r="R314" i="2"/>
  <c r="O314" i="2" s="1"/>
  <c r="R346" i="2"/>
  <c r="O346" i="2" s="1"/>
  <c r="R384" i="2"/>
  <c r="O384" i="2" s="1"/>
  <c r="R416" i="2"/>
  <c r="O416" i="2" s="1"/>
  <c r="R498" i="2"/>
  <c r="O498" i="2" s="1"/>
  <c r="R589" i="2"/>
  <c r="O589" i="2" s="1"/>
  <c r="R738" i="2"/>
  <c r="O738" i="2" s="1"/>
  <c r="R834" i="2"/>
  <c r="O834" i="2" s="1"/>
  <c r="R873" i="2"/>
  <c r="O873" i="2" s="1"/>
  <c r="R973" i="2"/>
  <c r="O973" i="2" s="1"/>
  <c r="R1010" i="2"/>
  <c r="O1010" i="2" s="1"/>
  <c r="R1015" i="2"/>
  <c r="O1015" i="2" s="1"/>
  <c r="R1020" i="2"/>
  <c r="O1020" i="2" s="1"/>
  <c r="R1025" i="2"/>
  <c r="O1025" i="2" s="1"/>
  <c r="R1059" i="2"/>
  <c r="O1059" i="2" s="1"/>
  <c r="R1079" i="2"/>
  <c r="O1079" i="2" s="1"/>
  <c r="R1084" i="2"/>
  <c r="O1084" i="2" s="1"/>
  <c r="R1089" i="2"/>
  <c r="O1089" i="2" s="1"/>
  <c r="R1114" i="2"/>
  <c r="O1114" i="2" s="1"/>
  <c r="R1128" i="2"/>
  <c r="O1128" i="2" s="1"/>
  <c r="R1170" i="2"/>
  <c r="O1170" i="2" s="1"/>
  <c r="R1227" i="2"/>
  <c r="O1227" i="2" s="1"/>
  <c r="R1307" i="2"/>
  <c r="O1307" i="2" s="1"/>
  <c r="R1327" i="2"/>
  <c r="R1377" i="2"/>
  <c r="R1432" i="2"/>
  <c r="O1432" i="2" s="1"/>
  <c r="R1486" i="2"/>
  <c r="O1486" i="2" s="1"/>
  <c r="R1570" i="2"/>
  <c r="O1570" i="2" s="1"/>
  <c r="R1579" i="2"/>
  <c r="O1579" i="2" s="1"/>
  <c r="R1555" i="2"/>
  <c r="O1555" i="2" s="1"/>
  <c r="R601" i="2"/>
  <c r="O601" i="2" s="1"/>
  <c r="R606" i="2"/>
  <c r="O606" i="2" s="1"/>
  <c r="R634" i="2"/>
  <c r="O634" i="2" s="1"/>
  <c r="R651" i="2"/>
  <c r="O651" i="2" s="1"/>
  <c r="R689" i="2"/>
  <c r="O689" i="2" s="1"/>
  <c r="R802" i="2"/>
  <c r="O802" i="2" s="1"/>
  <c r="R815" i="2"/>
  <c r="O815" i="2" s="1"/>
  <c r="R963" i="2"/>
  <c r="O963" i="2" s="1"/>
  <c r="R968" i="2"/>
  <c r="O968" i="2" s="1"/>
  <c r="R1030" i="2"/>
  <c r="O1030" i="2" s="1"/>
  <c r="R1175" i="2"/>
  <c r="O1175" i="2" s="1"/>
  <c r="R1189" i="2"/>
  <c r="O1189" i="2" s="1"/>
  <c r="R1275" i="2"/>
  <c r="O1275" i="2" s="1"/>
  <c r="R1368" i="2"/>
  <c r="O1368" i="2" s="1"/>
  <c r="R1391" i="2"/>
  <c r="O1391" i="2" s="1"/>
  <c r="R1423" i="2"/>
  <c r="O1423" i="2" s="1"/>
  <c r="R1477" i="2"/>
  <c r="O1477" i="2" s="1"/>
  <c r="R1511" i="2"/>
  <c r="O1511" i="2" s="1"/>
  <c r="R1557" i="2"/>
  <c r="O1557" i="2" s="1"/>
  <c r="R1594" i="2"/>
  <c r="O1594" i="2" s="1"/>
  <c r="R562" i="2"/>
  <c r="O562" i="2" s="1"/>
  <c r="R706" i="2"/>
  <c r="O706" i="2" s="1"/>
  <c r="R733" i="2"/>
  <c r="O733" i="2" s="1"/>
  <c r="R770" i="2"/>
  <c r="O770" i="2" s="1"/>
  <c r="R862" i="2"/>
  <c r="O862" i="2" s="1"/>
  <c r="R901" i="2"/>
  <c r="O901" i="2" s="1"/>
  <c r="R1064" i="2"/>
  <c r="O1064" i="2" s="1"/>
  <c r="R1074" i="2"/>
  <c r="O1074" i="2" s="1"/>
  <c r="R1119" i="2"/>
  <c r="O1119" i="2" s="1"/>
  <c r="R1151" i="2"/>
  <c r="O1151" i="2" s="1"/>
  <c r="R1218" i="2"/>
  <c r="O1218" i="2" s="1"/>
  <c r="R1289" i="2"/>
  <c r="O1289" i="2" s="1"/>
  <c r="R1312" i="2"/>
  <c r="O1312" i="2" s="1"/>
  <c r="R1400" i="2"/>
  <c r="O1400" i="2" s="1"/>
  <c r="R1418" i="2"/>
  <c r="O1418" i="2" s="1"/>
  <c r="R1500" i="2"/>
  <c r="O1500" i="2" s="1"/>
  <c r="R1505" i="2"/>
  <c r="O1505" i="2" s="1"/>
  <c r="R1563" i="2"/>
  <c r="O1563" i="2" s="1"/>
  <c r="R1513" i="2"/>
  <c r="O1513" i="2" s="1"/>
  <c r="R1475" i="2"/>
  <c r="O1475" i="2" s="1"/>
  <c r="R684" i="2"/>
  <c r="O684" i="2" s="1"/>
  <c r="R896" i="2"/>
  <c r="O896" i="2" s="1"/>
  <c r="R984" i="2"/>
  <c r="O984" i="2" s="1"/>
  <c r="R1045" i="2"/>
  <c r="O1045" i="2" s="1"/>
  <c r="R1069" i="2"/>
  <c r="O1069" i="2" s="1"/>
  <c r="R1180" i="2"/>
  <c r="O1180" i="2" s="1"/>
  <c r="R1280" i="2"/>
  <c r="O1280" i="2" s="1"/>
  <c r="R1317" i="2"/>
  <c r="O1317" i="2" s="1"/>
  <c r="R1337" i="2"/>
  <c r="O1337" i="2" s="1"/>
  <c r="R1382" i="2"/>
  <c r="O1382" i="2" s="1"/>
  <c r="R1437" i="2"/>
  <c r="O1437" i="2" s="1"/>
  <c r="R1491" i="2"/>
  <c r="O1491" i="2" s="1"/>
  <c r="R1536" i="2"/>
  <c r="O1536" i="2" s="1"/>
  <c r="R1553" i="2"/>
  <c r="O1553" i="2" s="1"/>
  <c r="R1602" i="2"/>
  <c r="O1602" i="2" s="1"/>
  <c r="R1575" i="2"/>
  <c r="O1575" i="2" s="1"/>
  <c r="R1604" i="2"/>
  <c r="O1604" i="2" s="1"/>
  <c r="R1357" i="2"/>
  <c r="O1357" i="2" s="1"/>
  <c r="R1564" i="2"/>
  <c r="O1564" i="2" s="1"/>
  <c r="R891" i="2"/>
  <c r="O891" i="2" s="1"/>
  <c r="R906" i="2"/>
  <c r="O906" i="2" s="1"/>
  <c r="R935" i="2"/>
  <c r="O935" i="2" s="1"/>
  <c r="R940" i="2"/>
  <c r="O940" i="2" s="1"/>
  <c r="R1001" i="2"/>
  <c r="O1001" i="2" s="1"/>
  <c r="R1133" i="2"/>
  <c r="O1133" i="2" s="1"/>
  <c r="R1156" i="2"/>
  <c r="O1156" i="2" s="1"/>
  <c r="R1204" i="2"/>
  <c r="O1204" i="2" s="1"/>
  <c r="R1245" i="2"/>
  <c r="O1245" i="2" s="1"/>
  <c r="R1262" i="2"/>
  <c r="O1262" i="2" s="1"/>
  <c r="R1294" i="2"/>
  <c r="O1294" i="2" s="1"/>
  <c r="R1303" i="2"/>
  <c r="O1303" i="2" s="1"/>
  <c r="R1355" i="2"/>
  <c r="O1355" i="2" s="1"/>
  <c r="R1373" i="2"/>
  <c r="O1373" i="2" s="1"/>
  <c r="R1428" i="2"/>
  <c r="O1428" i="2" s="1"/>
  <c r="R1448" i="2"/>
  <c r="O1448" i="2" s="1"/>
  <c r="R1482" i="2"/>
  <c r="O1482" i="2" s="1"/>
  <c r="R1585" i="2"/>
  <c r="O1585" i="2" s="1"/>
  <c r="R1496" i="2"/>
  <c r="O1496" i="2" s="1"/>
  <c r="R1576" i="2"/>
  <c r="O1576" i="2" s="1"/>
  <c r="R1514" i="2"/>
  <c r="O1514" i="2" s="1"/>
  <c r="R629" i="2"/>
  <c r="O629" i="2" s="1"/>
  <c r="R679" i="2"/>
  <c r="O679" i="2" s="1"/>
  <c r="R761" i="2"/>
  <c r="O761" i="2" s="1"/>
  <c r="R797" i="2"/>
  <c r="O797" i="2" s="1"/>
  <c r="R979" i="2"/>
  <c r="O979" i="2" s="1"/>
  <c r="R1006" i="2"/>
  <c r="O1006" i="2" s="1"/>
  <c r="R1124" i="2"/>
  <c r="O1124" i="2" s="1"/>
  <c r="R1161" i="2"/>
  <c r="O1161" i="2" s="1"/>
  <c r="R1223" i="2"/>
  <c r="O1223" i="2" s="1"/>
  <c r="R1364" i="2"/>
  <c r="O1364" i="2" s="1"/>
  <c r="R1405" i="2"/>
  <c r="O1405" i="2" s="1"/>
  <c r="R1442" i="2"/>
  <c r="O1442" i="2" s="1"/>
  <c r="R1473" i="2"/>
  <c r="O1473" i="2" s="1"/>
  <c r="R1580" i="2"/>
  <c r="O1580" i="2" s="1"/>
  <c r="R1479" i="2"/>
  <c r="O1479" i="2" s="1"/>
  <c r="R1600" i="2"/>
  <c r="O1600" i="2" s="1"/>
  <c r="R1583" i="2"/>
  <c r="O1583" i="2" s="1"/>
  <c r="R526" i="2"/>
  <c r="O526" i="2" s="1"/>
  <c r="R557" i="2"/>
  <c r="O557" i="2" s="1"/>
  <c r="R580" i="2"/>
  <c r="O580" i="2" s="1"/>
  <c r="R657" i="2"/>
  <c r="O657" i="2" s="1"/>
  <c r="R712" i="2"/>
  <c r="O712" i="2" s="1"/>
  <c r="R852" i="2"/>
  <c r="O852" i="2" s="1"/>
  <c r="R930" i="2"/>
  <c r="O930" i="2" s="1"/>
  <c r="R1055" i="2"/>
  <c r="O1055" i="2" s="1"/>
  <c r="R1090" i="2"/>
  <c r="O1090" i="2" s="1"/>
  <c r="R1110" i="2"/>
  <c r="O1110" i="2" s="1"/>
  <c r="R1138" i="2"/>
  <c r="O1138" i="2" s="1"/>
  <c r="R1147" i="2"/>
  <c r="O1147" i="2" s="1"/>
  <c r="R1166" i="2"/>
  <c r="O1166" i="2" s="1"/>
  <c r="R1214" i="2"/>
  <c r="O1214" i="2" s="1"/>
  <c r="R1258" i="2"/>
  <c r="O1258" i="2" s="1"/>
  <c r="R1271" i="2"/>
  <c r="O1271" i="2" s="1"/>
  <c r="R1285" i="2"/>
  <c r="O1285" i="2" s="1"/>
  <c r="R1328" i="2"/>
  <c r="R1342" i="2"/>
  <c r="O1342" i="2" s="1"/>
  <c r="R1387" i="2"/>
  <c r="O1387" i="2" s="1"/>
  <c r="R1396" i="2"/>
  <c r="O1396" i="2" s="1"/>
  <c r="R1414" i="2"/>
  <c r="O1414" i="2" s="1"/>
  <c r="R1562" i="2"/>
  <c r="O1562" i="2" s="1"/>
  <c r="R739" i="2"/>
  <c r="O739" i="2" s="1"/>
  <c r="R756" i="2"/>
  <c r="O756" i="2" s="1"/>
  <c r="R863" i="2"/>
  <c r="O863" i="2" s="1"/>
  <c r="R887" i="2"/>
  <c r="O887" i="2" s="1"/>
  <c r="R953" i="2"/>
  <c r="O953" i="2" s="1"/>
  <c r="R974" i="2"/>
  <c r="O974" i="2" s="1"/>
  <c r="R1011" i="2"/>
  <c r="O1011" i="2" s="1"/>
  <c r="R1016" i="2"/>
  <c r="O1016" i="2" s="1"/>
  <c r="R1021" i="2"/>
  <c r="O1021" i="2" s="1"/>
  <c r="R1060" i="2"/>
  <c r="O1060" i="2" s="1"/>
  <c r="R1080" i="2"/>
  <c r="O1080" i="2" s="1"/>
  <c r="R1095" i="2"/>
  <c r="O1095" i="2" s="1"/>
  <c r="R1115" i="2"/>
  <c r="O1115" i="2" s="1"/>
  <c r="R1171" i="2"/>
  <c r="O1171" i="2" s="1"/>
  <c r="R1228" i="2"/>
  <c r="O1228" i="2" s="1"/>
  <c r="R1308" i="2"/>
  <c r="O1308" i="2" s="1"/>
  <c r="R1378" i="2"/>
  <c r="R1433" i="2"/>
  <c r="O1433" i="2" s="1"/>
  <c r="R1487" i="2"/>
  <c r="O1487" i="2" s="1"/>
  <c r="R1506" i="2"/>
  <c r="O1506" i="2" s="1"/>
  <c r="R1545" i="2"/>
  <c r="O1545" i="2" s="1"/>
  <c r="R1598" i="2"/>
  <c r="O1598" i="2" s="1"/>
  <c r="R1478" i="2"/>
  <c r="O1478" i="2" s="1"/>
  <c r="R1512" i="2"/>
  <c r="O1512" i="2" s="1"/>
  <c r="R1572" i="2"/>
  <c r="O1572" i="2" s="1"/>
  <c r="R1484" i="2"/>
  <c r="O1484" i="2" s="1"/>
  <c r="R602" i="2"/>
  <c r="O602" i="2" s="1"/>
  <c r="R607" i="2"/>
  <c r="O607" i="2" s="1"/>
  <c r="R652" i="2"/>
  <c r="O652" i="2" s="1"/>
  <c r="R674" i="2"/>
  <c r="O674" i="2" s="1"/>
  <c r="R857" i="2"/>
  <c r="O857" i="2" s="1"/>
  <c r="R925" i="2"/>
  <c r="O925" i="2" s="1"/>
  <c r="R964" i="2"/>
  <c r="O964" i="2" s="1"/>
  <c r="R969" i="2"/>
  <c r="O969" i="2" s="1"/>
  <c r="R1041" i="2"/>
  <c r="O1041" i="2" s="1"/>
  <c r="R1100" i="2"/>
  <c r="O1100" i="2" s="1"/>
  <c r="R1176" i="2"/>
  <c r="O1176" i="2" s="1"/>
  <c r="R1276" i="2"/>
  <c r="O1276" i="2" s="1"/>
  <c r="R1299" i="2"/>
  <c r="O1299" i="2" s="1"/>
  <c r="R1333" i="2"/>
  <c r="O1333" i="2" s="1"/>
  <c r="R1360" i="2"/>
  <c r="O1360" i="2" s="1"/>
  <c r="R1369" i="2"/>
  <c r="O1369" i="2" s="1"/>
  <c r="R1424" i="2"/>
  <c r="O1424" i="2" s="1"/>
  <c r="R707" i="2"/>
  <c r="O707" i="2" s="1"/>
  <c r="R734" i="2"/>
  <c r="O734" i="2" s="1"/>
  <c r="R828" i="2"/>
  <c r="O828" i="2" s="1"/>
  <c r="R920" i="2"/>
  <c r="O920" i="2" s="1"/>
  <c r="R991" i="2"/>
  <c r="O991" i="2" s="1"/>
  <c r="R1065" i="2"/>
  <c r="O1065" i="2" s="1"/>
  <c r="R1075" i="2"/>
  <c r="O1075" i="2" s="1"/>
  <c r="R1120" i="2"/>
  <c r="O1120" i="2" s="1"/>
  <c r="R1152" i="2"/>
  <c r="O1152" i="2" s="1"/>
  <c r="R1195" i="2"/>
  <c r="O1195" i="2" s="1"/>
  <c r="R1219" i="2"/>
  <c r="O1219" i="2" s="1"/>
  <c r="R1290" i="2"/>
  <c r="O1290" i="2" s="1"/>
  <c r="R1313" i="2"/>
  <c r="O1313" i="2" s="1"/>
  <c r="R1401" i="2"/>
  <c r="O1401" i="2" s="1"/>
  <c r="R1419" i="2"/>
  <c r="O1419" i="2" s="1"/>
  <c r="R1469" i="2"/>
  <c r="O1469" i="2" s="1"/>
  <c r="R1501" i="2"/>
  <c r="O1501" i="2" s="1"/>
  <c r="R1541" i="2"/>
  <c r="O1541" i="2" s="1"/>
  <c r="R597" i="2"/>
  <c r="O597" i="2" s="1"/>
  <c r="R647" i="2"/>
  <c r="O647" i="2" s="1"/>
  <c r="R897" i="2"/>
  <c r="O897" i="2" s="1"/>
  <c r="R1046" i="2"/>
  <c r="O1046" i="2" s="1"/>
  <c r="R1070" i="2"/>
  <c r="O1070" i="2" s="1"/>
  <c r="R1181" i="2"/>
  <c r="O1181" i="2" s="1"/>
  <c r="R1200" i="2"/>
  <c r="O1200" i="2" s="1"/>
  <c r="R1281" i="2"/>
  <c r="O1281" i="2" s="1"/>
  <c r="R1318" i="2"/>
  <c r="O1318" i="2" s="1"/>
  <c r="R1338" i="2"/>
  <c r="O1338" i="2" s="1"/>
  <c r="R1347" i="2"/>
  <c r="O1347" i="2" s="1"/>
  <c r="R1383" i="2"/>
  <c r="O1383" i="2" s="1"/>
  <c r="R1410" i="2"/>
  <c r="O1410" i="2" s="1"/>
  <c r="R1438" i="2"/>
  <c r="O1438" i="2" s="1"/>
  <c r="R1443" i="2"/>
  <c r="O1443" i="2" s="1"/>
  <c r="R1492" i="2"/>
  <c r="O1492" i="2" s="1"/>
  <c r="R1603" i="2"/>
  <c r="O1603" i="2" s="1"/>
  <c r="R1586" i="2"/>
  <c r="O1586" i="2" s="1"/>
  <c r="R729" i="2"/>
  <c r="O729" i="2" s="1"/>
  <c r="R798" i="2"/>
  <c r="O798" i="2" s="1"/>
  <c r="R892" i="2"/>
  <c r="O892" i="2" s="1"/>
  <c r="R936" i="2"/>
  <c r="O936" i="2" s="1"/>
  <c r="R1002" i="2"/>
  <c r="O1002" i="2" s="1"/>
  <c r="R1134" i="2"/>
  <c r="O1134" i="2" s="1"/>
  <c r="R1143" i="2"/>
  <c r="O1143" i="2" s="1"/>
  <c r="R1157" i="2"/>
  <c r="O1157" i="2" s="1"/>
  <c r="R1205" i="2"/>
  <c r="O1205" i="2" s="1"/>
  <c r="R1246" i="2"/>
  <c r="O1246" i="2" s="1"/>
  <c r="R1267" i="2"/>
  <c r="O1267" i="2" s="1"/>
  <c r="R1295" i="2"/>
  <c r="O1295" i="2" s="1"/>
  <c r="R1304" i="2"/>
  <c r="O1304" i="2" s="1"/>
  <c r="R1324" i="2"/>
  <c r="O1324" i="2" s="1"/>
  <c r="R1356" i="2"/>
  <c r="O1356" i="2" s="1"/>
  <c r="R1374" i="2"/>
  <c r="R1429" i="2"/>
  <c r="O1429" i="2" s="1"/>
  <c r="R1449" i="2"/>
  <c r="O1449" i="2" s="1"/>
  <c r="R1483" i="2"/>
  <c r="O1483" i="2" s="1"/>
  <c r="R1567" i="2"/>
  <c r="O1567" i="2" s="1"/>
  <c r="R1538" i="2"/>
  <c r="O1538" i="2" s="1"/>
  <c r="R1509" i="2"/>
  <c r="O1509" i="2" s="1"/>
  <c r="R507" i="2"/>
  <c r="O507" i="2" s="1"/>
  <c r="R527" i="2"/>
  <c r="O527" i="2" s="1"/>
  <c r="R642" i="2"/>
  <c r="O642" i="2" s="1"/>
  <c r="R680" i="2"/>
  <c r="O680" i="2" s="1"/>
  <c r="R702" i="2"/>
  <c r="O702" i="2" s="1"/>
  <c r="R762" i="2"/>
  <c r="O762" i="2" s="1"/>
  <c r="R881" i="2"/>
  <c r="O881" i="2" s="1"/>
  <c r="R954" i="2"/>
  <c r="O954" i="2" s="1"/>
  <c r="R1027" i="2"/>
  <c r="O1027" i="2" s="1"/>
  <c r="R1091" i="2"/>
  <c r="O1091" i="2" s="1"/>
  <c r="R1125" i="2"/>
  <c r="O1125" i="2" s="1"/>
  <c r="R1167" i="2"/>
  <c r="O1167" i="2" s="1"/>
  <c r="R1186" i="2"/>
  <c r="O1186" i="2" s="1"/>
  <c r="R1210" i="2"/>
  <c r="O1210" i="2" s="1"/>
  <c r="R1224" i="2"/>
  <c r="O1224" i="2" s="1"/>
  <c r="R1406" i="2"/>
  <c r="O1406" i="2" s="1"/>
  <c r="R1474" i="2"/>
  <c r="O1474" i="2" s="1"/>
  <c r="R1507" i="2"/>
  <c r="O1507" i="2" s="1"/>
  <c r="R1581" i="2"/>
  <c r="O1581" i="2" s="1"/>
  <c r="R1550" i="2"/>
  <c r="O1550" i="2" s="1"/>
  <c r="R1430" i="2"/>
  <c r="O1430" i="2" s="1"/>
  <c r="R543" i="2"/>
  <c r="O543" i="2" s="1"/>
  <c r="R625" i="2"/>
  <c r="O625" i="2" s="1"/>
  <c r="R724" i="2"/>
  <c r="O724" i="2" s="1"/>
  <c r="R853" i="2"/>
  <c r="O853" i="2" s="1"/>
  <c r="R931" i="2"/>
  <c r="O931" i="2" s="1"/>
  <c r="R1032" i="2"/>
  <c r="O1032" i="2" s="1"/>
  <c r="R1051" i="2"/>
  <c r="O1051" i="2" s="1"/>
  <c r="R1056" i="2"/>
  <c r="O1056" i="2" s="1"/>
  <c r="R1111" i="2"/>
  <c r="O1111" i="2" s="1"/>
  <c r="R1148" i="2"/>
  <c r="O1148" i="2" s="1"/>
  <c r="R1191" i="2"/>
  <c r="O1191" i="2" s="1"/>
  <c r="R1215" i="2"/>
  <c r="O1215" i="2" s="1"/>
  <c r="R1259" i="2"/>
  <c r="O1259" i="2" s="1"/>
  <c r="R1272" i="2"/>
  <c r="O1272" i="2" s="1"/>
  <c r="R1286" i="2"/>
  <c r="O1286" i="2" s="1"/>
  <c r="R1329" i="2"/>
  <c r="R1343" i="2"/>
  <c r="O1343" i="2" s="1"/>
  <c r="R1388" i="2"/>
  <c r="O1388" i="2" s="1"/>
  <c r="R1397" i="2"/>
  <c r="O1397" i="2" s="1"/>
  <c r="R1415" i="2"/>
  <c r="O1415" i="2" s="1"/>
  <c r="R1497" i="2"/>
  <c r="O1497" i="2" s="1"/>
  <c r="R592" i="2"/>
  <c r="O592" i="2" s="1"/>
  <c r="R757" i="2"/>
  <c r="O757" i="2" s="1"/>
  <c r="R829" i="2"/>
  <c r="O829" i="2" s="1"/>
  <c r="R909" i="2"/>
  <c r="O909" i="2" s="1"/>
  <c r="R986" i="2"/>
  <c r="O986" i="2" s="1"/>
  <c r="R1012" i="2"/>
  <c r="O1012" i="2" s="1"/>
  <c r="R1061" i="2"/>
  <c r="O1061" i="2" s="1"/>
  <c r="R1096" i="2"/>
  <c r="O1096" i="2" s="1"/>
  <c r="R1106" i="2"/>
  <c r="O1106" i="2" s="1"/>
  <c r="R1116" i="2"/>
  <c r="O1116" i="2" s="1"/>
  <c r="R1177" i="2"/>
  <c r="O1177" i="2" s="1"/>
  <c r="R1229" i="2"/>
  <c r="O1229" i="2" s="1"/>
  <c r="R1379" i="2"/>
  <c r="O1379" i="2" s="1"/>
  <c r="R1434" i="2"/>
  <c r="O1434" i="2" s="1"/>
  <c r="R1488" i="2"/>
  <c r="O1488" i="2" s="1"/>
  <c r="R1599" i="2"/>
  <c r="O1599" i="2" s="1"/>
  <c r="R570" i="2"/>
  <c r="O570" i="2" s="1"/>
  <c r="R670" i="2"/>
  <c r="O670" i="2" s="1"/>
  <c r="R675" i="2"/>
  <c r="O675" i="2" s="1"/>
  <c r="R697" i="2"/>
  <c r="O697" i="2" s="1"/>
  <c r="R823" i="2"/>
  <c r="O823" i="2" s="1"/>
  <c r="R858" i="2"/>
  <c r="O858" i="2" s="1"/>
  <c r="R926" i="2"/>
  <c r="O926" i="2" s="1"/>
  <c r="R965" i="2"/>
  <c r="O965" i="2" s="1"/>
  <c r="R970" i="2"/>
  <c r="O970" i="2" s="1"/>
  <c r="R992" i="2"/>
  <c r="O992" i="2" s="1"/>
  <c r="R1042" i="2"/>
  <c r="O1042" i="2" s="1"/>
  <c r="R1101" i="2"/>
  <c r="O1101" i="2" s="1"/>
  <c r="R1130" i="2"/>
  <c r="O1130" i="2" s="1"/>
  <c r="R1277" i="2"/>
  <c r="O1277" i="2" s="1"/>
  <c r="R1300" i="2"/>
  <c r="O1300" i="2" s="1"/>
  <c r="R1334" i="2"/>
  <c r="O1334" i="2" s="1"/>
  <c r="R1352" i="2"/>
  <c r="R1361" i="2"/>
  <c r="O1361" i="2" s="1"/>
  <c r="R1370" i="2"/>
  <c r="O1370" i="2" s="1"/>
  <c r="R1425" i="2"/>
  <c r="O1425" i="2" s="1"/>
  <c r="R1444" i="2"/>
  <c r="O1444" i="2" s="1"/>
  <c r="R1568" i="2"/>
  <c r="O1568" i="2" s="1"/>
  <c r="R752" i="2"/>
  <c r="O752" i="2" s="1"/>
  <c r="R792" i="2"/>
  <c r="O792" i="2" s="1"/>
  <c r="R921" i="2"/>
  <c r="O921" i="2" s="1"/>
  <c r="R1066" i="2"/>
  <c r="O1066" i="2" s="1"/>
  <c r="R1121" i="2"/>
  <c r="O1121" i="2" s="1"/>
  <c r="R1196" i="2"/>
  <c r="O1196" i="2" s="1"/>
  <c r="R1220" i="2"/>
  <c r="O1220" i="2" s="1"/>
  <c r="R1402" i="2"/>
  <c r="O1402" i="2" s="1"/>
  <c r="R1420" i="2"/>
  <c r="O1420" i="2" s="1"/>
  <c r="R1470" i="2"/>
  <c r="O1470" i="2" s="1"/>
  <c r="R1502" i="2"/>
  <c r="O1502" i="2" s="1"/>
  <c r="R1542" i="2"/>
  <c r="O1542" i="2" s="1"/>
  <c r="R1559" i="2"/>
  <c r="O1559" i="2" s="1"/>
  <c r="R1439" i="2"/>
  <c r="O1439" i="2" s="1"/>
  <c r="R1508" i="2"/>
  <c r="O1508" i="2" s="1"/>
  <c r="R1582" i="2"/>
  <c r="O1582" i="2" s="1"/>
  <c r="R1480" i="2"/>
  <c r="O1480" i="2" s="1"/>
  <c r="R1578" i="2"/>
  <c r="O1578" i="2" s="1"/>
  <c r="R598" i="2"/>
  <c r="O598" i="2" s="1"/>
  <c r="R648" i="2"/>
  <c r="O648" i="2" s="1"/>
  <c r="R692" i="2"/>
  <c r="O692" i="2" s="1"/>
  <c r="R818" i="2"/>
  <c r="O818" i="2" s="1"/>
  <c r="R848" i="2"/>
  <c r="O848" i="2" s="1"/>
  <c r="R876" i="2"/>
  <c r="O876" i="2" s="1"/>
  <c r="R882" i="2"/>
  <c r="O882" i="2" s="1"/>
  <c r="R955" i="2"/>
  <c r="O955" i="2" s="1"/>
  <c r="R1047" i="2"/>
  <c r="O1047" i="2" s="1"/>
  <c r="R1163" i="2"/>
  <c r="O1163" i="2" s="1"/>
  <c r="R1182" i="2"/>
  <c r="O1182" i="2" s="1"/>
  <c r="R1201" i="2"/>
  <c r="O1201" i="2" s="1"/>
  <c r="R1282" i="2"/>
  <c r="O1282" i="2" s="1"/>
  <c r="R1339" i="2"/>
  <c r="O1339" i="2" s="1"/>
  <c r="R1348" i="2"/>
  <c r="O1348" i="2" s="1"/>
  <c r="R1384" i="2"/>
  <c r="O1384" i="2" s="1"/>
  <c r="R1411" i="2"/>
  <c r="O1411" i="2" s="1"/>
  <c r="R1493" i="2"/>
  <c r="O1493" i="2" s="1"/>
  <c r="R565" i="2"/>
  <c r="O565" i="2" s="1"/>
  <c r="R665" i="2"/>
  <c r="O665" i="2" s="1"/>
  <c r="R730" i="2"/>
  <c r="O730" i="2" s="1"/>
  <c r="R871" i="2"/>
  <c r="O871" i="2" s="1"/>
  <c r="R1003" i="2"/>
  <c r="O1003" i="2" s="1"/>
  <c r="R1023" i="2"/>
  <c r="O1023" i="2" s="1"/>
  <c r="R1082" i="2"/>
  <c r="O1082" i="2" s="1"/>
  <c r="R1087" i="2"/>
  <c r="O1087" i="2" s="1"/>
  <c r="R1144" i="2"/>
  <c r="O1144" i="2" s="1"/>
  <c r="R1206" i="2"/>
  <c r="O1206" i="2" s="1"/>
  <c r="R1247" i="2"/>
  <c r="O1247" i="2" s="1"/>
  <c r="R1268" i="2"/>
  <c r="O1268" i="2" s="1"/>
  <c r="R1305" i="2"/>
  <c r="O1305" i="2" s="1"/>
  <c r="R1325" i="2"/>
  <c r="O1325" i="2" s="1"/>
  <c r="R1375" i="2"/>
  <c r="R1450" i="2"/>
  <c r="O1450" i="2" s="1"/>
  <c r="R1547" i="2"/>
  <c r="O1547" i="2" s="1"/>
  <c r="R643" i="2"/>
  <c r="O643" i="2" s="1"/>
  <c r="R747" i="2"/>
  <c r="O747" i="2" s="1"/>
  <c r="R910" i="2"/>
  <c r="O910" i="2" s="1"/>
  <c r="R948" i="2"/>
  <c r="O948" i="2" s="1"/>
  <c r="R1028" i="2"/>
  <c r="O1028" i="2" s="1"/>
  <c r="R1038" i="2"/>
  <c r="O1038" i="2" s="1"/>
  <c r="R1092" i="2"/>
  <c r="O1092" i="2" s="1"/>
  <c r="R1173" i="2"/>
  <c r="O1173" i="2" s="1"/>
  <c r="R1187" i="2"/>
  <c r="O1187" i="2" s="1"/>
  <c r="R1211" i="2"/>
  <c r="O1211" i="2" s="1"/>
  <c r="R1225" i="2"/>
  <c r="O1225" i="2" s="1"/>
  <c r="R593" i="2"/>
  <c r="O593" i="2" s="1"/>
  <c r="R720" i="2"/>
  <c r="O720" i="2" s="1"/>
  <c r="R725" i="2"/>
  <c r="O725" i="2" s="1"/>
  <c r="R786" i="2"/>
  <c r="O786" i="2" s="1"/>
  <c r="R843" i="2"/>
  <c r="O843" i="2" s="1"/>
  <c r="R943" i="2"/>
  <c r="O943" i="2" s="1"/>
  <c r="R1033" i="2"/>
  <c r="O1033" i="2" s="1"/>
  <c r="R1052" i="2"/>
  <c r="O1052" i="2" s="1"/>
  <c r="R1057" i="2"/>
  <c r="O1057" i="2" s="1"/>
  <c r="R1112" i="2"/>
  <c r="O1112" i="2" s="1"/>
  <c r="R1149" i="2"/>
  <c r="O1149" i="2" s="1"/>
  <c r="R1192" i="2"/>
  <c r="O1192" i="2" s="1"/>
  <c r="R1216" i="2"/>
  <c r="O1216" i="2" s="1"/>
  <c r="R1273" i="2"/>
  <c r="O1273" i="2" s="1"/>
  <c r="R1287" i="2"/>
  <c r="O1287" i="2" s="1"/>
  <c r="R1310" i="2"/>
  <c r="O1310" i="2" s="1"/>
  <c r="R1330" i="2"/>
  <c r="R1344" i="2"/>
  <c r="O1344" i="2" s="1"/>
  <c r="R1366" i="2"/>
  <c r="O1366" i="2" s="1"/>
  <c r="R1389" i="2"/>
  <c r="O1389" i="2" s="1"/>
  <c r="R1398" i="2"/>
  <c r="O1398" i="2" s="1"/>
  <c r="R1416" i="2"/>
  <c r="O1416" i="2" s="1"/>
  <c r="R1445" i="2"/>
  <c r="O1445" i="2" s="1"/>
  <c r="R1498" i="2"/>
  <c r="O1498" i="2" s="1"/>
  <c r="R1534" i="2"/>
  <c r="O1534" i="2" s="1"/>
  <c r="R982" i="2"/>
  <c r="O982" i="2" s="1"/>
  <c r="R993" i="2"/>
  <c r="O993" i="2" s="1"/>
  <c r="R1097" i="2"/>
  <c r="O1097" i="2" s="1"/>
  <c r="R1107" i="2"/>
  <c r="O1107" i="2" s="1"/>
  <c r="R1117" i="2"/>
  <c r="O1117" i="2" s="1"/>
  <c r="R1140" i="2"/>
  <c r="O1140" i="2" s="1"/>
  <c r="R1178" i="2"/>
  <c r="O1178" i="2" s="1"/>
  <c r="R1230" i="2"/>
  <c r="O1230" i="2" s="1"/>
  <c r="R1315" i="2"/>
  <c r="O1315" i="2" s="1"/>
  <c r="R1380" i="2"/>
  <c r="O1380" i="2" s="1"/>
  <c r="R1435" i="2"/>
  <c r="O1435" i="2" s="1"/>
  <c r="R1489" i="2"/>
  <c r="O1489" i="2" s="1"/>
  <c r="R1510" i="2"/>
  <c r="O1510" i="2" s="1"/>
  <c r="R539" i="2"/>
  <c r="O539" i="2" s="1"/>
  <c r="R571" i="2"/>
  <c r="O571" i="2" s="1"/>
  <c r="R615" i="2"/>
  <c r="O615" i="2" s="1"/>
  <c r="R671" i="2"/>
  <c r="O671" i="2" s="1"/>
  <c r="R698" i="2"/>
  <c r="O698" i="2" s="1"/>
  <c r="R715" i="2"/>
  <c r="O715" i="2" s="1"/>
  <c r="R824" i="2"/>
  <c r="O824" i="2" s="1"/>
  <c r="R883" i="2"/>
  <c r="O883" i="2" s="1"/>
  <c r="R956" i="2"/>
  <c r="O956" i="2" s="1"/>
  <c r="R961" i="2"/>
  <c r="O961" i="2" s="1"/>
  <c r="R1043" i="2"/>
  <c r="O1043" i="2" s="1"/>
  <c r="R1102" i="2"/>
  <c r="O1102" i="2" s="1"/>
  <c r="R1131" i="2"/>
  <c r="O1131" i="2" s="1"/>
  <c r="R1154" i="2"/>
  <c r="O1154" i="2" s="1"/>
  <c r="R1278" i="2"/>
  <c r="O1278" i="2" s="1"/>
  <c r="R1292" i="2"/>
  <c r="O1292" i="2" s="1"/>
  <c r="R1301" i="2"/>
  <c r="O1301" i="2" s="1"/>
  <c r="R1335" i="2"/>
  <c r="O1335" i="2" s="1"/>
  <c r="R1353" i="2"/>
  <c r="R1371" i="2"/>
  <c r="O1371" i="2" s="1"/>
  <c r="R1421" i="2"/>
  <c r="O1421" i="2" s="1"/>
  <c r="R1426" i="2"/>
  <c r="O1426" i="2" s="1"/>
  <c r="R753" i="2"/>
  <c r="O753" i="2" s="1"/>
  <c r="R904" i="2"/>
  <c r="O904" i="2" s="1"/>
  <c r="R922" i="2"/>
  <c r="O922" i="2" s="1"/>
  <c r="R1122" i="2"/>
  <c r="O1122" i="2" s="1"/>
  <c r="R1159" i="2"/>
  <c r="O1159" i="2" s="1"/>
  <c r="R1197" i="2"/>
  <c r="O1197" i="2" s="1"/>
  <c r="R1221" i="2"/>
  <c r="O1221" i="2" s="1"/>
  <c r="R1403" i="2"/>
  <c r="O1403" i="2" s="1"/>
  <c r="R1471" i="2"/>
  <c r="O1471" i="2" s="1"/>
  <c r="R1503" i="2"/>
  <c r="O1503" i="2" s="1"/>
  <c r="R515" i="2"/>
  <c r="O515" i="2" s="1"/>
  <c r="R610" i="2"/>
  <c r="O610" i="2" s="1"/>
  <c r="R693" i="2"/>
  <c r="O693" i="2" s="1"/>
  <c r="R819" i="2"/>
  <c r="O819" i="2" s="1"/>
  <c r="R849" i="2"/>
  <c r="O849" i="2" s="1"/>
  <c r="R877" i="2"/>
  <c r="O877" i="2" s="1"/>
  <c r="R911" i="2"/>
  <c r="O911" i="2" s="1"/>
  <c r="R949" i="2"/>
  <c r="O949" i="2" s="1"/>
  <c r="R1048" i="2"/>
  <c r="O1048" i="2" s="1"/>
  <c r="R1136" i="2"/>
  <c r="O1136" i="2" s="1"/>
  <c r="R1145" i="2"/>
  <c r="O1145" i="2" s="1"/>
  <c r="R1164" i="2"/>
  <c r="O1164" i="2" s="1"/>
  <c r="R1183" i="2"/>
  <c r="O1183" i="2" s="1"/>
  <c r="R1202" i="2"/>
  <c r="O1202" i="2" s="1"/>
  <c r="R1269" i="2"/>
  <c r="O1269" i="2" s="1"/>
  <c r="R1283" i="2"/>
  <c r="O1283" i="2" s="1"/>
  <c r="R1320" i="2"/>
  <c r="O1320" i="2" s="1"/>
  <c r="R1340" i="2"/>
  <c r="O1340" i="2" s="1"/>
  <c r="R1385" i="2"/>
  <c r="O1385" i="2" s="1"/>
  <c r="R1394" i="2"/>
  <c r="O1394" i="2" s="1"/>
  <c r="R1412" i="2"/>
  <c r="O1412" i="2" s="1"/>
  <c r="R1440" i="2"/>
  <c r="O1440" i="2" s="1"/>
  <c r="R1494" i="2"/>
  <c r="O1494" i="2" s="1"/>
  <c r="R1601" i="2"/>
  <c r="O1601" i="2" s="1"/>
  <c r="R666" i="2"/>
  <c r="O666" i="2" s="1"/>
  <c r="R872" i="2"/>
  <c r="O872" i="2" s="1"/>
  <c r="R1014" i="2"/>
  <c r="O1014" i="2" s="1"/>
  <c r="R1019" i="2"/>
  <c r="O1019" i="2" s="1"/>
  <c r="R1024" i="2"/>
  <c r="O1024" i="2" s="1"/>
  <c r="R1078" i="2"/>
  <c r="O1078" i="2" s="1"/>
  <c r="R1083" i="2"/>
  <c r="O1083" i="2" s="1"/>
  <c r="R1088" i="2"/>
  <c r="O1088" i="2" s="1"/>
  <c r="R1127" i="2"/>
  <c r="O1127" i="2" s="1"/>
  <c r="R1169" i="2"/>
  <c r="O1169" i="2" s="1"/>
  <c r="R1207" i="2"/>
  <c r="O1207" i="2" s="1"/>
  <c r="R1256" i="2"/>
  <c r="O1256" i="2" s="1"/>
  <c r="R1297" i="2"/>
  <c r="O1297" i="2" s="1"/>
  <c r="R1306" i="2"/>
  <c r="O1306" i="2" s="1"/>
  <c r="R1326" i="2"/>
  <c r="O1326" i="2" s="1"/>
  <c r="R1358" i="2"/>
  <c r="O1358" i="2" s="1"/>
  <c r="R1376" i="2"/>
  <c r="R1431" i="2"/>
  <c r="O1431" i="2" s="1"/>
  <c r="R1446" i="2"/>
  <c r="O1446" i="2" s="1"/>
  <c r="R1485" i="2"/>
  <c r="O1485" i="2" s="1"/>
  <c r="R1569" i="2"/>
  <c r="O1569" i="2" s="1"/>
  <c r="R474" i="2"/>
  <c r="O474" i="2" s="1"/>
  <c r="R480" i="2"/>
  <c r="O480" i="2" s="1"/>
  <c r="R688" i="2"/>
  <c r="O688" i="2" s="1"/>
  <c r="R748" i="2"/>
  <c r="O748" i="2" s="1"/>
  <c r="R787" i="2"/>
  <c r="O787" i="2" s="1"/>
  <c r="R814" i="2"/>
  <c r="O814" i="2" s="1"/>
  <c r="R994" i="2"/>
  <c r="O994" i="2" s="1"/>
  <c r="R1029" i="2"/>
  <c r="O1029" i="2" s="1"/>
  <c r="R1058" i="2"/>
  <c r="O1058" i="2" s="1"/>
  <c r="R1093" i="2"/>
  <c r="O1093" i="2" s="1"/>
  <c r="R1174" i="2"/>
  <c r="O1174" i="2" s="1"/>
  <c r="R1188" i="2"/>
  <c r="O1188" i="2" s="1"/>
  <c r="R1212" i="2"/>
  <c r="O1212" i="2" s="1"/>
  <c r="R1476" i="2"/>
  <c r="O1476" i="2" s="1"/>
  <c r="R561" i="2"/>
  <c r="O561" i="2" s="1"/>
  <c r="R721" i="2"/>
  <c r="O721" i="2" s="1"/>
  <c r="R769" i="2"/>
  <c r="O769" i="2" s="1"/>
  <c r="R778" i="2"/>
  <c r="O778" i="2" s="1"/>
  <c r="R844" i="2"/>
  <c r="O844" i="2" s="1"/>
  <c r="R900" i="2"/>
  <c r="O900" i="2" s="1"/>
  <c r="R1034" i="2"/>
  <c r="O1034" i="2" s="1"/>
  <c r="R1063" i="2"/>
  <c r="O1063" i="2" s="1"/>
  <c r="R1108" i="2"/>
  <c r="O1108" i="2" s="1"/>
  <c r="R1118" i="2"/>
  <c r="O1118" i="2" s="1"/>
  <c r="R1150" i="2"/>
  <c r="O1150" i="2" s="1"/>
  <c r="R1217" i="2"/>
  <c r="O1217" i="2" s="1"/>
  <c r="R1288" i="2"/>
  <c r="O1288" i="2" s="1"/>
  <c r="R1311" i="2"/>
  <c r="O1311" i="2" s="1"/>
  <c r="R1345" i="2"/>
  <c r="R1367" i="2"/>
  <c r="O1367" i="2" s="1"/>
  <c r="R1399" i="2"/>
  <c r="O1399" i="2" s="1"/>
  <c r="R1408" i="2"/>
  <c r="O1408" i="2" s="1"/>
  <c r="R1417" i="2"/>
  <c r="O1417" i="2" s="1"/>
  <c r="R1422" i="2"/>
  <c r="O1422" i="2" s="1"/>
  <c r="R1499" i="2"/>
  <c r="O1499" i="2" s="1"/>
  <c r="R510" i="2"/>
  <c r="O510" i="2" s="1"/>
  <c r="R639" i="2"/>
  <c r="O639" i="2" s="1"/>
  <c r="R661" i="2"/>
  <c r="O661" i="2" s="1"/>
  <c r="R683" i="2"/>
  <c r="O683" i="2" s="1"/>
  <c r="R983" i="2"/>
  <c r="O983" i="2" s="1"/>
  <c r="R1068" i="2"/>
  <c r="O1068" i="2" s="1"/>
  <c r="R1098" i="2"/>
  <c r="O1098" i="2" s="1"/>
  <c r="R1141" i="2"/>
  <c r="O1141" i="2" s="1"/>
  <c r="R1179" i="2"/>
  <c r="O1179" i="2" s="1"/>
  <c r="R1279" i="2"/>
  <c r="O1279" i="2" s="1"/>
  <c r="R1316" i="2"/>
  <c r="O1316" i="2" s="1"/>
  <c r="R1381" i="2"/>
  <c r="O1381" i="2" s="1"/>
  <c r="R1436" i="2"/>
  <c r="O1436" i="2" s="1"/>
  <c r="R1490" i="2"/>
  <c r="O1490" i="2" s="1"/>
  <c r="R1552" i="2"/>
  <c r="O1552" i="2" s="1"/>
  <c r="R616" i="2"/>
  <c r="O616" i="2" s="1"/>
  <c r="R716" i="2"/>
  <c r="O716" i="2" s="1"/>
  <c r="R743" i="2"/>
  <c r="O743" i="2" s="1"/>
  <c r="R912" i="2"/>
  <c r="O912" i="2" s="1"/>
  <c r="R934" i="2"/>
  <c r="O934" i="2" s="1"/>
  <c r="R950" i="2"/>
  <c r="O950" i="2" s="1"/>
  <c r="R1132" i="2"/>
  <c r="O1132" i="2" s="1"/>
  <c r="R1155" i="2"/>
  <c r="O1155" i="2" s="1"/>
  <c r="R1293" i="2"/>
  <c r="O1293" i="2" s="1"/>
  <c r="R1302" i="2"/>
  <c r="O1302" i="2" s="1"/>
  <c r="R1336" i="2"/>
  <c r="O1336" i="2" s="1"/>
  <c r="R1354" i="2"/>
  <c r="O1354" i="2" s="1"/>
  <c r="R1372" i="2"/>
  <c r="O1372" i="2" s="1"/>
  <c r="R1427" i="2"/>
  <c r="O1427" i="2" s="1"/>
  <c r="R1481" i="2"/>
  <c r="O1481" i="2" s="1"/>
  <c r="R1504" i="2"/>
  <c r="O1504" i="2" s="1"/>
  <c r="R1515" i="2"/>
  <c r="O1515" i="2" s="1"/>
  <c r="R516" i="2"/>
  <c r="O516" i="2" s="1"/>
  <c r="R839" i="2"/>
  <c r="O839" i="2" s="1"/>
  <c r="R905" i="2"/>
  <c r="O905" i="2" s="1"/>
  <c r="R978" i="2"/>
  <c r="O978" i="2" s="1"/>
  <c r="R1123" i="2"/>
  <c r="O1123" i="2" s="1"/>
  <c r="R1160" i="2"/>
  <c r="O1160" i="2" s="1"/>
  <c r="R1198" i="2"/>
  <c r="O1198" i="2" s="1"/>
  <c r="R1222" i="2"/>
  <c r="O1222" i="2" s="1"/>
  <c r="R1363" i="2"/>
  <c r="O1363" i="2" s="1"/>
  <c r="R1404" i="2"/>
  <c r="O1404" i="2" s="1"/>
  <c r="R1447" i="2"/>
  <c r="O1447" i="2" s="1"/>
  <c r="R1472" i="2"/>
  <c r="O1472" i="2" s="1"/>
  <c r="R611" i="2"/>
  <c r="O611" i="2" s="1"/>
  <c r="R656" i="2"/>
  <c r="O656" i="2" s="1"/>
  <c r="R711" i="2"/>
  <c r="O711" i="2" s="1"/>
  <c r="R1137" i="2"/>
  <c r="O1137" i="2" s="1"/>
  <c r="R1146" i="2"/>
  <c r="O1146" i="2" s="1"/>
  <c r="R1165" i="2"/>
  <c r="O1165" i="2" s="1"/>
  <c r="R1184" i="2"/>
  <c r="O1184" i="2" s="1"/>
  <c r="R1208" i="2"/>
  <c r="O1208" i="2" s="1"/>
  <c r="R1240" i="2"/>
  <c r="O1240" i="2" s="1"/>
  <c r="R1257" i="2"/>
  <c r="O1257" i="2" s="1"/>
  <c r="R1270" i="2"/>
  <c r="O1270" i="2" s="1"/>
  <c r="R1284" i="2"/>
  <c r="O1284" i="2" s="1"/>
  <c r="R1321" i="2"/>
  <c r="O1321" i="2" s="1"/>
  <c r="R1322" i="2"/>
  <c r="O1322" i="2" s="1"/>
  <c r="R1341" i="2"/>
  <c r="O1341" i="2" s="1"/>
  <c r="R1386" i="2"/>
  <c r="O1386" i="2" s="1"/>
  <c r="R1395" i="2"/>
  <c r="O1395" i="2" s="1"/>
  <c r="R1413" i="2"/>
  <c r="O1413" i="2" s="1"/>
  <c r="R1441" i="2"/>
  <c r="O1441" i="2" s="1"/>
  <c r="R1495" i="2"/>
  <c r="O1495" i="2" s="1"/>
  <c r="R1561" i="2"/>
  <c r="O1561" i="2" s="1"/>
  <c r="R1668" i="2"/>
  <c r="R1620" i="2"/>
  <c r="O1620" i="2" s="1"/>
  <c r="R1739" i="2"/>
  <c r="R1675" i="2"/>
  <c r="O1675" i="2" s="1"/>
  <c r="R1643" i="2"/>
  <c r="R1619" i="2"/>
  <c r="O1619" i="2" s="1"/>
  <c r="R1665" i="2"/>
  <c r="O1665" i="2" s="1"/>
  <c r="R1621" i="2"/>
  <c r="O1621" i="2" s="1"/>
  <c r="R1632" i="2"/>
  <c r="O1632" i="2" s="1"/>
  <c r="R1639" i="2"/>
  <c r="R1771" i="2"/>
  <c r="O1771" i="2" s="1"/>
  <c r="R1707" i="2"/>
  <c r="O1707" i="2" s="1"/>
  <c r="R1635" i="2"/>
  <c r="O1635" i="2" s="1"/>
  <c r="R1637" i="2"/>
  <c r="O1637"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O1739" i="2" l="1"/>
  <c r="O1704" i="2"/>
  <c r="O1741" i="2"/>
  <c r="O1763" i="2"/>
  <c r="O1743" i="2"/>
  <c r="O1640" i="2"/>
  <c r="O1700" i="2"/>
  <c r="O1639" i="2"/>
  <c r="O1638" i="2"/>
  <c r="O1661" i="2"/>
  <c r="O1642" i="2"/>
  <c r="O1740" i="2"/>
  <c r="O1744" i="2"/>
  <c r="O1641" i="2"/>
  <c r="O1761" i="2"/>
  <c r="O1701" i="2"/>
  <c r="O1742" i="2"/>
  <c r="O1624" i="2"/>
  <c r="O1662" i="2"/>
  <c r="O1643" i="2"/>
  <c r="O1668" i="2"/>
  <c r="O1764" i="2"/>
  <c r="O1703" i="2"/>
  <c r="O1762" i="2"/>
  <c r="O1702" i="2"/>
  <c r="O1705" i="2"/>
  <c r="O1644" i="2"/>
  <c r="O1623" i="2"/>
  <c r="O1872" i="2"/>
  <c r="S1872" i="2"/>
  <c r="P1872" i="2" s="1"/>
  <c r="O1871" i="2"/>
  <c r="S1871" i="2"/>
  <c r="P1871" i="2" s="1"/>
  <c r="O1608" i="2"/>
  <c r="O1607" i="2"/>
  <c r="O1329" i="2"/>
  <c r="O1377" i="2"/>
  <c r="O1345" i="2"/>
  <c r="O1378" i="2"/>
  <c r="O1374" i="2"/>
  <c r="O1330" i="2"/>
  <c r="O1375" i="2"/>
  <c r="O1328" i="2"/>
  <c r="O1352" i="2"/>
  <c r="O1353" i="2"/>
  <c r="O1376" i="2"/>
  <c r="O1327" i="2"/>
  <c r="O26" i="2"/>
  <c r="O27" i="2"/>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R15" i="2" l="1"/>
  <c r="O15" i="2" s="1"/>
  <c r="S15" i="2"/>
  <c r="R14" i="2"/>
  <c r="O14" i="2" s="1"/>
  <c r="R16" i="2"/>
  <c r="O16" i="2" s="1"/>
  <c r="R17" i="2"/>
  <c r="O17" i="2" s="1"/>
  <c r="R18" i="2"/>
  <c r="O18" i="2" s="1"/>
  <c r="R19" i="2"/>
  <c r="O19" i="2" s="1"/>
  <c r="R20" i="2"/>
  <c r="O20" i="2" s="1"/>
  <c r="R21" i="2"/>
  <c r="O21" i="2" s="1"/>
  <c r="R22" i="2"/>
  <c r="O22" i="2" s="1"/>
  <c r="R23" i="2"/>
  <c r="O23" i="2" s="1"/>
  <c r="R24" i="2"/>
  <c r="O24" i="2" s="1"/>
  <c r="R25" i="2"/>
  <c r="O25" i="2" s="1"/>
  <c r="R26" i="2"/>
  <c r="R27" i="2"/>
  <c r="R28" i="2"/>
  <c r="O28" i="2" s="1"/>
  <c r="R29" i="2"/>
  <c r="O29" i="2" s="1"/>
  <c r="R30" i="2"/>
  <c r="O30" i="2" s="1"/>
  <c r="R31" i="2"/>
  <c r="O31" i="2" s="1"/>
  <c r="R32" i="2"/>
  <c r="O32" i="2" s="1"/>
  <c r="R33" i="2"/>
  <c r="O33" i="2" s="1"/>
  <c r="R34" i="2"/>
  <c r="O34" i="2" s="1"/>
  <c r="R35" i="2"/>
  <c r="O35" i="2" s="1"/>
  <c r="R36" i="2"/>
  <c r="O36" i="2" s="1"/>
  <c r="R37" i="2"/>
  <c r="O37" i="2" s="1"/>
  <c r="R38" i="2"/>
  <c r="O38" i="2" s="1"/>
  <c r="R39" i="2"/>
  <c r="O39" i="2" s="1"/>
  <c r="R40" i="2"/>
  <c r="O40" i="2" s="1"/>
  <c r="R41" i="2"/>
  <c r="O41" i="2" s="1"/>
  <c r="R42" i="2"/>
  <c r="O42" i="2" s="1"/>
  <c r="R43" i="2"/>
  <c r="O43" i="2" s="1"/>
  <c r="R44" i="2"/>
  <c r="O44" i="2" s="1"/>
  <c r="R45" i="2"/>
  <c r="O45" i="2" s="1"/>
  <c r="R46" i="2"/>
  <c r="O46" i="2" s="1"/>
  <c r="R47" i="2"/>
  <c r="O47" i="2" s="1"/>
  <c r="R48" i="2"/>
  <c r="O48" i="2" s="1"/>
  <c r="R49" i="2"/>
  <c r="O49" i="2" s="1"/>
  <c r="R50" i="2"/>
  <c r="O50" i="2" s="1"/>
  <c r="R51" i="2"/>
  <c r="O51" i="2" s="1"/>
  <c r="R52" i="2"/>
  <c r="O52" i="2" s="1"/>
  <c r="R53" i="2"/>
  <c r="O53" i="2" s="1"/>
  <c r="R54" i="2"/>
  <c r="O54" i="2" s="1"/>
  <c r="R55" i="2"/>
  <c r="O55" i="2" s="1"/>
  <c r="R56" i="2"/>
  <c r="O56" i="2" s="1"/>
  <c r="R57" i="2"/>
  <c r="O57" i="2" s="1"/>
  <c r="R58" i="2"/>
  <c r="O58" i="2" s="1"/>
  <c r="R59" i="2"/>
  <c r="O59" i="2" s="1"/>
  <c r="R60" i="2"/>
  <c r="O60" i="2" s="1"/>
  <c r="R61" i="2"/>
  <c r="O61" i="2" s="1"/>
  <c r="R62" i="2"/>
  <c r="O62" i="2" s="1"/>
  <c r="R63" i="2"/>
  <c r="O63" i="2" s="1"/>
  <c r="R64" i="2"/>
  <c r="O64" i="2" s="1"/>
  <c r="R65" i="2"/>
  <c r="O65" i="2" s="1"/>
  <c r="R66" i="2"/>
  <c r="O66" i="2" s="1"/>
  <c r="R67" i="2"/>
  <c r="O67" i="2" s="1"/>
  <c r="R68" i="2"/>
  <c r="O68" i="2" s="1"/>
  <c r="R69" i="2"/>
  <c r="O69" i="2" s="1"/>
  <c r="R70" i="2"/>
  <c r="O70" i="2" s="1"/>
  <c r="R71" i="2"/>
  <c r="O71" i="2" s="1"/>
  <c r="R72" i="2"/>
  <c r="O72" i="2" s="1"/>
  <c r="R73" i="2"/>
  <c r="O73" i="2" s="1"/>
  <c r="R74" i="2"/>
  <c r="O74" i="2" s="1"/>
  <c r="R75" i="2"/>
  <c r="O75" i="2" s="1"/>
  <c r="R76" i="2"/>
  <c r="O76" i="2" s="1"/>
  <c r="R77" i="2"/>
  <c r="O77" i="2" s="1"/>
  <c r="R78" i="2"/>
  <c r="O78" i="2" s="1"/>
  <c r="R79" i="2"/>
  <c r="O79" i="2" s="1"/>
  <c r="R80" i="2"/>
  <c r="O80" i="2" s="1"/>
  <c r="R81" i="2"/>
  <c r="O81" i="2" s="1"/>
  <c r="R82" i="2"/>
  <c r="O82" i="2" s="1"/>
  <c r="R83" i="2"/>
  <c r="O83" i="2" s="1"/>
  <c r="R84" i="2"/>
  <c r="O84" i="2" s="1"/>
  <c r="R85" i="2"/>
  <c r="O85" i="2" s="1"/>
  <c r="R86" i="2"/>
  <c r="O86" i="2" s="1"/>
  <c r="R87" i="2"/>
  <c r="O87" i="2" s="1"/>
  <c r="R88" i="2"/>
  <c r="O88" i="2" s="1"/>
  <c r="R89" i="2"/>
  <c r="O89" i="2" s="1"/>
  <c r="R90" i="2"/>
  <c r="O90" i="2" s="1"/>
  <c r="R91" i="2"/>
  <c r="O91" i="2" s="1"/>
  <c r="R92" i="2"/>
  <c r="O92" i="2" s="1"/>
  <c r="R93" i="2"/>
  <c r="O93" i="2" s="1"/>
  <c r="R94" i="2"/>
  <c r="O94" i="2" s="1"/>
  <c r="R95" i="2"/>
  <c r="O95" i="2" s="1"/>
  <c r="R96" i="2"/>
  <c r="O96" i="2" s="1"/>
  <c r="R97" i="2"/>
  <c r="O97" i="2" s="1"/>
  <c r="R98" i="2"/>
  <c r="O98" i="2" s="1"/>
  <c r="R99" i="2"/>
  <c r="O99" i="2" s="1"/>
  <c r="R100" i="2"/>
  <c r="O100" i="2" s="1"/>
  <c r="R101" i="2"/>
  <c r="O101" i="2" s="1"/>
  <c r="R102" i="2"/>
  <c r="O102" i="2" s="1"/>
  <c r="R103" i="2"/>
  <c r="O103" i="2" s="1"/>
  <c r="R104" i="2"/>
  <c r="O104" i="2" s="1"/>
  <c r="R105" i="2"/>
  <c r="O105" i="2" s="1"/>
  <c r="R106" i="2"/>
  <c r="O106" i="2" s="1"/>
  <c r="R107" i="2"/>
  <c r="O107" i="2" s="1"/>
  <c r="R108" i="2"/>
  <c r="O108" i="2" s="1"/>
  <c r="R109" i="2"/>
  <c r="O109" i="2" s="1"/>
  <c r="R110" i="2"/>
  <c r="O110" i="2" s="1"/>
  <c r="R111" i="2"/>
  <c r="O111" i="2" s="1"/>
  <c r="R112" i="2"/>
  <c r="O112" i="2" s="1"/>
  <c r="R113" i="2"/>
  <c r="O113" i="2" s="1"/>
  <c r="R114" i="2"/>
  <c r="O114" i="2" s="1"/>
  <c r="R115" i="2"/>
  <c r="O115" i="2" s="1"/>
  <c r="R116" i="2"/>
  <c r="O116" i="2" s="1"/>
  <c r="R117" i="2"/>
  <c r="O117" i="2" s="1"/>
  <c r="R118" i="2"/>
  <c r="O118" i="2" s="1"/>
  <c r="R119" i="2"/>
  <c r="O119" i="2" s="1"/>
  <c r="R120" i="2"/>
  <c r="O120" i="2" s="1"/>
  <c r="R121" i="2"/>
  <c r="O121" i="2" s="1"/>
  <c r="R122" i="2"/>
  <c r="O122" i="2" s="1"/>
  <c r="R123" i="2"/>
  <c r="O123" i="2" s="1"/>
  <c r="R124" i="2"/>
  <c r="O124" i="2" s="1"/>
  <c r="R125" i="2"/>
  <c r="O125" i="2" s="1"/>
  <c r="R126" i="2"/>
  <c r="O126" i="2" s="1"/>
  <c r="R127" i="2"/>
  <c r="O127" i="2" s="1"/>
  <c r="R128" i="2"/>
  <c r="O128" i="2" s="1"/>
  <c r="R129" i="2"/>
  <c r="O129" i="2" s="1"/>
  <c r="R130" i="2"/>
  <c r="O130" i="2" s="1"/>
  <c r="R131" i="2"/>
  <c r="O131" i="2" s="1"/>
  <c r="R132" i="2"/>
  <c r="O132" i="2" s="1"/>
  <c r="R133" i="2"/>
  <c r="O133" i="2" s="1"/>
  <c r="R134" i="2"/>
  <c r="O134" i="2" s="1"/>
  <c r="R135" i="2"/>
  <c r="O135" i="2" s="1"/>
  <c r="R136" i="2"/>
  <c r="O136" i="2" s="1"/>
  <c r="R137" i="2"/>
  <c r="O137" i="2" s="1"/>
  <c r="R138" i="2"/>
  <c r="O138" i="2" s="1"/>
  <c r="R139" i="2"/>
  <c r="O139" i="2" s="1"/>
  <c r="R140" i="2"/>
  <c r="O140" i="2" s="1"/>
  <c r="R141" i="2"/>
  <c r="O141" i="2" s="1"/>
  <c r="R142" i="2"/>
  <c r="O142" i="2" s="1"/>
  <c r="R143" i="2"/>
  <c r="O143" i="2" s="1"/>
  <c r="R144" i="2"/>
  <c r="O144" i="2" s="1"/>
  <c r="R145" i="2"/>
  <c r="O145" i="2" s="1"/>
  <c r="R146" i="2"/>
  <c r="O146" i="2" s="1"/>
  <c r="R147" i="2"/>
  <c r="O147" i="2" s="1"/>
  <c r="R148" i="2"/>
  <c r="O148" i="2" s="1"/>
  <c r="R149" i="2"/>
  <c r="O149" i="2" s="1"/>
  <c r="R150" i="2"/>
  <c r="O150" i="2" s="1"/>
  <c r="R151" i="2"/>
  <c r="O151" i="2" s="1"/>
  <c r="R152" i="2"/>
  <c r="O152" i="2" s="1"/>
  <c r="R153" i="2"/>
  <c r="O153" i="2" s="1"/>
  <c r="R154" i="2"/>
  <c r="O154" i="2" s="1"/>
  <c r="R155" i="2"/>
  <c r="O155" i="2" s="1"/>
  <c r="R156" i="2"/>
  <c r="O156" i="2" s="1"/>
  <c r="R157" i="2"/>
  <c r="O157" i="2" s="1"/>
  <c r="R158" i="2"/>
  <c r="O158" i="2" s="1"/>
  <c r="R159" i="2"/>
  <c r="O159" i="2" s="1"/>
  <c r="R160" i="2"/>
  <c r="O160" i="2" s="1"/>
  <c r="R161" i="2"/>
  <c r="O161" i="2" s="1"/>
  <c r="R162" i="2"/>
  <c r="O162" i="2" s="1"/>
  <c r="R163" i="2"/>
  <c r="O163" i="2" s="1"/>
  <c r="R164" i="2"/>
  <c r="O164" i="2" s="1"/>
  <c r="R165" i="2"/>
  <c r="O165" i="2" s="1"/>
  <c r="R166" i="2"/>
  <c r="O166" i="2" s="1"/>
  <c r="R167" i="2"/>
  <c r="O167" i="2" s="1"/>
  <c r="R168" i="2"/>
  <c r="O168" i="2" s="1"/>
  <c r="R169" i="2"/>
  <c r="O169" i="2" s="1"/>
  <c r="R170" i="2"/>
  <c r="O170" i="2" s="1"/>
  <c r="R171" i="2"/>
  <c r="O171" i="2" s="1"/>
  <c r="R172" i="2"/>
  <c r="O172" i="2" s="1"/>
  <c r="R173" i="2"/>
  <c r="O173" i="2" s="1"/>
  <c r="R174" i="2"/>
  <c r="O174" i="2" s="1"/>
  <c r="R175" i="2"/>
  <c r="O175" i="2" s="1"/>
  <c r="R176" i="2"/>
  <c r="O176" i="2" s="1"/>
  <c r="R177" i="2"/>
  <c r="O177" i="2" s="1"/>
  <c r="R178" i="2"/>
  <c r="O178" i="2" s="1"/>
  <c r="R179" i="2"/>
  <c r="O179" i="2" s="1"/>
  <c r="R180" i="2"/>
  <c r="O180" i="2" s="1"/>
  <c r="R181" i="2"/>
  <c r="O181" i="2" s="1"/>
  <c r="R182" i="2"/>
  <c r="O182" i="2" s="1"/>
  <c r="R183" i="2"/>
  <c r="O183" i="2" s="1"/>
  <c r="R184" i="2"/>
  <c r="O184" i="2" s="1"/>
  <c r="R185" i="2"/>
  <c r="O185" i="2" s="1"/>
  <c r="R186" i="2"/>
  <c r="O186" i="2" s="1"/>
  <c r="R187" i="2"/>
  <c r="O187" i="2" s="1"/>
  <c r="R188" i="2"/>
  <c r="O188" i="2" s="1"/>
  <c r="R189" i="2"/>
  <c r="O189" i="2" s="1"/>
  <c r="R190" i="2"/>
  <c r="O190" i="2" s="1"/>
  <c r="R191" i="2"/>
  <c r="O191" i="2" s="1"/>
  <c r="R192" i="2"/>
  <c r="O192" i="2" s="1"/>
  <c r="R193" i="2"/>
  <c r="O193" i="2" s="1"/>
  <c r="R194" i="2"/>
  <c r="O194" i="2" s="1"/>
  <c r="R195" i="2"/>
  <c r="O195" i="2" s="1"/>
  <c r="R196" i="2"/>
  <c r="O196" i="2" s="1"/>
  <c r="R197" i="2"/>
  <c r="O197" i="2" s="1"/>
  <c r="R198" i="2"/>
  <c r="O198" i="2" s="1"/>
  <c r="R199" i="2"/>
  <c r="O199" i="2" s="1"/>
  <c r="R200" i="2"/>
  <c r="O200" i="2" s="1"/>
  <c r="R201" i="2"/>
  <c r="O201" i="2" s="1"/>
  <c r="R202" i="2"/>
  <c r="O202" i="2" s="1"/>
  <c r="R203" i="2"/>
  <c r="O203" i="2" s="1"/>
  <c r="R204" i="2"/>
  <c r="O204" i="2" s="1"/>
  <c r="R205" i="2"/>
  <c r="O205" i="2" s="1"/>
  <c r="R206" i="2"/>
  <c r="O206" i="2" s="1"/>
  <c r="R207" i="2"/>
  <c r="O207" i="2" s="1"/>
  <c r="R208" i="2"/>
  <c r="O208" i="2" s="1"/>
  <c r="R209" i="2"/>
  <c r="O209" i="2" s="1"/>
  <c r="R210" i="2"/>
  <c r="O210" i="2" s="1"/>
  <c r="R211" i="2"/>
  <c r="O211" i="2" s="1"/>
  <c r="R212" i="2"/>
  <c r="O212" i="2" s="1"/>
  <c r="R213" i="2"/>
  <c r="O213" i="2" s="1"/>
  <c r="R214" i="2"/>
  <c r="O214" i="2" s="1"/>
  <c r="R215" i="2"/>
  <c r="O215" i="2" s="1"/>
  <c r="R216" i="2"/>
  <c r="O216" i="2" s="1"/>
  <c r="R217" i="2"/>
  <c r="O217" i="2" s="1"/>
  <c r="R218" i="2"/>
  <c r="O218" i="2" s="1"/>
  <c r="R219" i="2"/>
  <c r="O219" i="2" s="1"/>
  <c r="R220" i="2"/>
  <c r="O220" i="2" s="1"/>
  <c r="R221" i="2"/>
  <c r="O221" i="2" s="1"/>
  <c r="R222" i="2"/>
  <c r="O222" i="2" s="1"/>
  <c r="R223" i="2"/>
  <c r="O223" i="2" s="1"/>
  <c r="R224" i="2"/>
  <c r="O224" i="2" s="1"/>
  <c r="R225" i="2"/>
  <c r="O225" i="2" s="1"/>
  <c r="R226" i="2"/>
  <c r="O226" i="2" s="1"/>
  <c r="R227" i="2"/>
  <c r="O227" i="2" s="1"/>
  <c r="R228" i="2"/>
  <c r="O228" i="2" s="1"/>
  <c r="R229" i="2"/>
  <c r="O229" i="2" s="1"/>
  <c r="R230" i="2"/>
  <c r="O230" i="2" s="1"/>
  <c r="R231" i="2"/>
  <c r="O231" i="2" s="1"/>
  <c r="R232" i="2"/>
  <c r="O232" i="2" s="1"/>
  <c r="R233" i="2"/>
  <c r="O233" i="2" s="1"/>
  <c r="R234" i="2"/>
  <c r="O234" i="2" s="1"/>
  <c r="R235" i="2"/>
  <c r="O235" i="2" s="1"/>
  <c r="R236" i="2"/>
  <c r="O236" i="2" s="1"/>
  <c r="R237" i="2"/>
  <c r="O237" i="2" s="1"/>
  <c r="R238" i="2"/>
  <c r="O238" i="2" s="1"/>
  <c r="R239" i="2"/>
  <c r="O239" i="2" s="1"/>
  <c r="R240" i="2"/>
  <c r="O240" i="2" s="1"/>
  <c r="R241" i="2"/>
  <c r="O241" i="2" s="1"/>
  <c r="R242" i="2"/>
  <c r="O242" i="2" s="1"/>
  <c r="R243" i="2"/>
  <c r="O243" i="2" s="1"/>
  <c r="R244" i="2"/>
  <c r="O244" i="2" s="1"/>
  <c r="R245" i="2"/>
  <c r="O245" i="2" s="1"/>
  <c r="R246" i="2"/>
  <c r="O246" i="2" s="1"/>
  <c r="R247" i="2"/>
  <c r="O247" i="2" s="1"/>
  <c r="R248" i="2"/>
  <c r="O248" i="2" s="1"/>
  <c r="R249" i="2"/>
  <c r="O249" i="2" s="1"/>
  <c r="R250" i="2"/>
  <c r="O250" i="2" s="1"/>
  <c r="R251" i="2"/>
  <c r="O251" i="2" s="1"/>
  <c r="R252" i="2"/>
  <c r="O252" i="2" s="1"/>
  <c r="R253" i="2"/>
  <c r="O253" i="2" s="1"/>
  <c r="R254" i="2"/>
  <c r="O254" i="2" s="1"/>
  <c r="R255" i="2"/>
  <c r="O255" i="2" s="1"/>
  <c r="R256" i="2"/>
  <c r="O256" i="2" s="1"/>
  <c r="R257" i="2"/>
  <c r="O257" i="2" s="1"/>
  <c r="R258" i="2"/>
  <c r="O258" i="2" s="1"/>
  <c r="R259" i="2"/>
  <c r="O259" i="2" s="1"/>
  <c r="R260" i="2"/>
  <c r="O260" i="2" s="1"/>
  <c r="R261" i="2"/>
  <c r="O261" i="2" s="1"/>
  <c r="R262" i="2"/>
  <c r="O262" i="2" s="1"/>
  <c r="R263" i="2"/>
  <c r="O263" i="2" s="1"/>
  <c r="R264" i="2"/>
  <c r="O264" i="2" s="1"/>
  <c r="R265" i="2"/>
  <c r="O265" i="2" s="1"/>
  <c r="R266" i="2"/>
  <c r="O266" i="2" s="1"/>
  <c r="R267" i="2"/>
  <c r="O267" i="2" s="1"/>
  <c r="R268" i="2"/>
  <c r="O268" i="2" s="1"/>
  <c r="R269" i="2"/>
  <c r="O269" i="2" s="1"/>
  <c r="R270" i="2"/>
  <c r="O270" i="2" s="1"/>
  <c r="R271" i="2"/>
  <c r="O271" i="2" s="1"/>
  <c r="R272" i="2"/>
  <c r="O272" i="2" s="1"/>
  <c r="R273" i="2"/>
  <c r="O273" i="2" s="1"/>
  <c r="R274" i="2"/>
  <c r="O274" i="2" s="1"/>
  <c r="R275" i="2"/>
  <c r="O275" i="2" s="1"/>
  <c r="R276" i="2"/>
  <c r="O276" i="2" s="1"/>
  <c r="R277" i="2"/>
  <c r="O277" i="2" s="1"/>
  <c r="R278" i="2"/>
  <c r="O278" i="2" s="1"/>
  <c r="R279" i="2"/>
  <c r="O279" i="2" s="1"/>
  <c r="R280" i="2"/>
  <c r="O280" i="2" s="1"/>
  <c r="R281" i="2"/>
  <c r="O281" i="2" s="1"/>
  <c r="R282" i="2"/>
  <c r="O282" i="2" s="1"/>
  <c r="R283" i="2"/>
  <c r="O283" i="2" s="1"/>
  <c r="R284" i="2"/>
  <c r="O284" i="2" s="1"/>
  <c r="R285" i="2"/>
  <c r="O285" i="2" s="1"/>
  <c r="R286" i="2"/>
  <c r="O286" i="2" s="1"/>
  <c r="R287" i="2"/>
  <c r="O287" i="2" s="1"/>
  <c r="R288" i="2"/>
  <c r="O288" i="2" s="1"/>
  <c r="R289" i="2"/>
  <c r="O289" i="2" s="1"/>
  <c r="R290" i="2"/>
  <c r="O290" i="2" s="1"/>
  <c r="R291" i="2"/>
  <c r="O291" i="2" s="1"/>
  <c r="R292" i="2"/>
  <c r="O292" i="2" s="1"/>
  <c r="R293" i="2"/>
  <c r="O293" i="2" s="1"/>
  <c r="R294" i="2"/>
  <c r="O294" i="2" s="1"/>
  <c r="R295" i="2"/>
  <c r="O295" i="2" s="1"/>
  <c r="R296" i="2"/>
  <c r="O296" i="2" s="1"/>
  <c r="R297" i="2"/>
  <c r="O297" i="2" s="1"/>
  <c r="R298" i="2"/>
  <c r="O298" i="2" s="1"/>
  <c r="R299" i="2"/>
  <c r="O299" i="2" s="1"/>
  <c r="R300" i="2"/>
  <c r="O300" i="2" s="1"/>
  <c r="R301" i="2"/>
  <c r="O301" i="2" s="1"/>
  <c r="R302" i="2"/>
  <c r="O302" i="2" s="1"/>
  <c r="R303" i="2"/>
  <c r="O303" i="2" s="1"/>
  <c r="R304" i="2"/>
  <c r="O304" i="2" s="1"/>
  <c r="R305" i="2"/>
  <c r="O305" i="2" s="1"/>
  <c r="R306" i="2"/>
  <c r="O306" i="2" s="1"/>
  <c r="R307" i="2"/>
  <c r="O307" i="2" s="1"/>
  <c r="R10" i="2"/>
  <c r="O10" i="2" s="1"/>
  <c r="J34" i="38"/>
  <c r="I34" i="38"/>
  <c r="M34" i="38"/>
  <c r="L34" i="38"/>
  <c r="I46" i="18"/>
  <c r="N46" i="18"/>
  <c r="M46" i="18"/>
  <c r="N25" i="38"/>
  <c r="S8" i="2"/>
  <c r="W307" i="2"/>
  <c r="S307" i="2"/>
  <c r="W306" i="2"/>
  <c r="S306" i="2"/>
  <c r="W305" i="2"/>
  <c r="S305" i="2"/>
  <c r="W304" i="2"/>
  <c r="S304" i="2"/>
  <c r="W303" i="2"/>
  <c r="S303" i="2"/>
  <c r="W302" i="2"/>
  <c r="S302" i="2"/>
  <c r="W301" i="2"/>
  <c r="S301" i="2"/>
  <c r="W300" i="2"/>
  <c r="S300" i="2"/>
  <c r="W299" i="2"/>
  <c r="S299" i="2"/>
  <c r="W298" i="2"/>
  <c r="S298" i="2"/>
  <c r="W297" i="2"/>
  <c r="S297" i="2"/>
  <c r="W296" i="2"/>
  <c r="S296" i="2"/>
  <c r="W295" i="2"/>
  <c r="S295" i="2"/>
  <c r="W294" i="2"/>
  <c r="S294" i="2"/>
  <c r="W293" i="2"/>
  <c r="S293" i="2"/>
  <c r="W292" i="2"/>
  <c r="S292" i="2"/>
  <c r="W291" i="2"/>
  <c r="S291" i="2"/>
  <c r="W290" i="2"/>
  <c r="S290" i="2"/>
  <c r="W289" i="2"/>
  <c r="S289" i="2"/>
  <c r="W288" i="2"/>
  <c r="S288" i="2"/>
  <c r="W287" i="2"/>
  <c r="S287" i="2"/>
  <c r="W286" i="2"/>
  <c r="W285" i="2"/>
  <c r="W284" i="2"/>
  <c r="W283" i="2"/>
  <c r="W282" i="2"/>
  <c r="W281" i="2"/>
  <c r="W280" i="2"/>
  <c r="W279" i="2"/>
  <c r="W278" i="2"/>
  <c r="S278" i="2"/>
  <c r="W277" i="2"/>
  <c r="S277" i="2"/>
  <c r="W276" i="2"/>
  <c r="S276" i="2"/>
  <c r="W275" i="2"/>
  <c r="S275" i="2"/>
  <c r="W274" i="2"/>
  <c r="S274" i="2"/>
  <c r="W273" i="2"/>
  <c r="S273" i="2"/>
  <c r="W272" i="2"/>
  <c r="S272" i="2"/>
  <c r="W271" i="2"/>
  <c r="S271" i="2"/>
  <c r="W270" i="2"/>
  <c r="S270" i="2"/>
  <c r="W269" i="2"/>
  <c r="S269" i="2"/>
  <c r="W268" i="2"/>
  <c r="S268" i="2"/>
  <c r="W267" i="2"/>
  <c r="S267" i="2"/>
  <c r="W266" i="2"/>
  <c r="S266" i="2"/>
  <c r="W265" i="2"/>
  <c r="S265" i="2"/>
  <c r="W264" i="2"/>
  <c r="S264" i="2"/>
  <c r="W263" i="2"/>
  <c r="S263" i="2"/>
  <c r="W262" i="2"/>
  <c r="S262" i="2"/>
  <c r="W261" i="2"/>
  <c r="S261" i="2"/>
  <c r="W260" i="2"/>
  <c r="S260" i="2"/>
  <c r="W259" i="2"/>
  <c r="S259" i="2"/>
  <c r="W258" i="2"/>
  <c r="S258" i="2"/>
  <c r="W257" i="2"/>
  <c r="S257" i="2"/>
  <c r="W256" i="2"/>
  <c r="S256" i="2"/>
  <c r="W255" i="2"/>
  <c r="S255" i="2"/>
  <c r="W254" i="2"/>
  <c r="S254" i="2"/>
  <c r="W253" i="2"/>
  <c r="S253" i="2"/>
  <c r="W252" i="2"/>
  <c r="S252" i="2"/>
  <c r="W251" i="2"/>
  <c r="S251" i="2"/>
  <c r="W250" i="2"/>
  <c r="S250" i="2"/>
  <c r="W249" i="2"/>
  <c r="S249" i="2"/>
  <c r="W248" i="2"/>
  <c r="S248" i="2"/>
  <c r="W247" i="2"/>
  <c r="S247" i="2"/>
  <c r="W246" i="2"/>
  <c r="S246" i="2"/>
  <c r="W245" i="2"/>
  <c r="S245" i="2"/>
  <c r="W244" i="2"/>
  <c r="S244" i="2"/>
  <c r="W243" i="2"/>
  <c r="S243" i="2"/>
  <c r="W242" i="2"/>
  <c r="S242" i="2"/>
  <c r="W241" i="2"/>
  <c r="S241" i="2"/>
  <c r="W240" i="2"/>
  <c r="S240" i="2"/>
  <c r="W239" i="2"/>
  <c r="S239" i="2"/>
  <c r="W238" i="2"/>
  <c r="S238" i="2"/>
  <c r="W237" i="2"/>
  <c r="S237" i="2"/>
  <c r="W236" i="2"/>
  <c r="S236" i="2"/>
  <c r="W235" i="2"/>
  <c r="S235" i="2"/>
  <c r="W234" i="2"/>
  <c r="S234" i="2"/>
  <c r="W233" i="2"/>
  <c r="S233" i="2"/>
  <c r="W232" i="2"/>
  <c r="S232" i="2"/>
  <c r="W231" i="2"/>
  <c r="S231" i="2"/>
  <c r="W230" i="2"/>
  <c r="S230" i="2"/>
  <c r="W229" i="2"/>
  <c r="S229" i="2"/>
  <c r="W228" i="2"/>
  <c r="S228" i="2"/>
  <c r="W227" i="2"/>
  <c r="S227" i="2"/>
  <c r="W226" i="2"/>
  <c r="S226" i="2"/>
  <c r="W225" i="2"/>
  <c r="S225" i="2"/>
  <c r="W224" i="2"/>
  <c r="S224" i="2"/>
  <c r="W223" i="2"/>
  <c r="S223" i="2"/>
  <c r="W222" i="2"/>
  <c r="S222" i="2"/>
  <c r="W221" i="2"/>
  <c r="S221" i="2"/>
  <c r="W220" i="2"/>
  <c r="S220" i="2"/>
  <c r="W219" i="2"/>
  <c r="S219" i="2"/>
  <c r="W218" i="2"/>
  <c r="S218" i="2"/>
  <c r="W217" i="2"/>
  <c r="S217" i="2"/>
  <c r="W216" i="2"/>
  <c r="S216" i="2"/>
  <c r="W215" i="2"/>
  <c r="S215" i="2"/>
  <c r="W214" i="2"/>
  <c r="S214" i="2"/>
  <c r="W213" i="2"/>
  <c r="S213" i="2"/>
  <c r="W212" i="2"/>
  <c r="S212" i="2"/>
  <c r="W211" i="2"/>
  <c r="S211" i="2"/>
  <c r="W210" i="2"/>
  <c r="S210" i="2"/>
  <c r="W209" i="2"/>
  <c r="W208" i="2"/>
  <c r="W207" i="2"/>
  <c r="W206" i="2"/>
  <c r="W205" i="2"/>
  <c r="W204" i="2"/>
  <c r="W203" i="2"/>
  <c r="W202" i="2"/>
  <c r="W201" i="2"/>
  <c r="W200" i="2"/>
  <c r="S200" i="2"/>
  <c r="W199" i="2"/>
  <c r="S199" i="2"/>
  <c r="W198" i="2"/>
  <c r="S198" i="2"/>
  <c r="W197" i="2"/>
  <c r="S197" i="2"/>
  <c r="W196" i="2"/>
  <c r="S196" i="2"/>
  <c r="W195" i="2"/>
  <c r="S195" i="2"/>
  <c r="W194" i="2"/>
  <c r="S194" i="2"/>
  <c r="W193" i="2"/>
  <c r="S193" i="2"/>
  <c r="W192" i="2"/>
  <c r="S192" i="2"/>
  <c r="W191" i="2"/>
  <c r="S191" i="2"/>
  <c r="W190" i="2"/>
  <c r="S190" i="2"/>
  <c r="W189" i="2"/>
  <c r="S189" i="2"/>
  <c r="W188" i="2"/>
  <c r="S188" i="2"/>
  <c r="W187" i="2"/>
  <c r="S187" i="2"/>
  <c r="W186" i="2"/>
  <c r="S186" i="2"/>
  <c r="W185" i="2"/>
  <c r="S185" i="2"/>
  <c r="W184" i="2"/>
  <c r="S184" i="2"/>
  <c r="W183" i="2"/>
  <c r="S183" i="2"/>
  <c r="W182" i="2"/>
  <c r="S182" i="2"/>
  <c r="W181" i="2"/>
  <c r="S181" i="2"/>
  <c r="W180" i="2"/>
  <c r="S180" i="2"/>
  <c r="W179" i="2"/>
  <c r="S179" i="2"/>
  <c r="W178" i="2"/>
  <c r="S178" i="2"/>
  <c r="W177" i="2"/>
  <c r="S177" i="2"/>
  <c r="W176" i="2"/>
  <c r="S176" i="2"/>
  <c r="W175" i="2"/>
  <c r="S175" i="2"/>
  <c r="W174" i="2"/>
  <c r="S174" i="2"/>
  <c r="W173" i="2"/>
  <c r="S173" i="2"/>
  <c r="W172" i="2"/>
  <c r="S172" i="2"/>
  <c r="W171" i="2"/>
  <c r="S171" i="2"/>
  <c r="W170" i="2"/>
  <c r="S170" i="2"/>
  <c r="W169" i="2"/>
  <c r="S169" i="2"/>
  <c r="W168" i="2"/>
  <c r="S168" i="2"/>
  <c r="W167" i="2"/>
  <c r="S167" i="2"/>
  <c r="W166" i="2"/>
  <c r="S166" i="2"/>
  <c r="W165" i="2"/>
  <c r="S165" i="2"/>
  <c r="W164" i="2"/>
  <c r="S164" i="2"/>
  <c r="W163" i="2"/>
  <c r="S163" i="2"/>
  <c r="W162" i="2"/>
  <c r="S162" i="2"/>
  <c r="W161" i="2"/>
  <c r="S161" i="2"/>
  <c r="W160" i="2"/>
  <c r="S160" i="2"/>
  <c r="W159" i="2"/>
  <c r="S159" i="2"/>
  <c r="W158" i="2"/>
  <c r="S158" i="2"/>
  <c r="W157" i="2"/>
  <c r="S157" i="2"/>
  <c r="W156" i="2"/>
  <c r="S156" i="2"/>
  <c r="W155" i="2"/>
  <c r="S155" i="2"/>
  <c r="W154" i="2"/>
  <c r="S154" i="2"/>
  <c r="W153" i="2"/>
  <c r="S153" i="2"/>
  <c r="W152" i="2"/>
  <c r="S152" i="2"/>
  <c r="W151" i="2"/>
  <c r="S151" i="2"/>
  <c r="W150" i="2"/>
  <c r="S150" i="2"/>
  <c r="W149" i="2"/>
  <c r="S149" i="2"/>
  <c r="W148" i="2"/>
  <c r="S148" i="2"/>
  <c r="W147" i="2"/>
  <c r="S147" i="2"/>
  <c r="W146" i="2"/>
  <c r="S146" i="2"/>
  <c r="W145" i="2"/>
  <c r="W144" i="2"/>
  <c r="W143" i="2"/>
  <c r="S143" i="2"/>
  <c r="W142" i="2"/>
  <c r="S142" i="2"/>
  <c r="W141" i="2"/>
  <c r="S141" i="2"/>
  <c r="W140" i="2"/>
  <c r="S140" i="2"/>
  <c r="W139" i="2"/>
  <c r="S139" i="2"/>
  <c r="W138" i="2"/>
  <c r="S138" i="2"/>
  <c r="W137" i="2"/>
  <c r="W136" i="2"/>
  <c r="S136" i="2"/>
  <c r="W135" i="2"/>
  <c r="W134" i="2"/>
  <c r="S134" i="2"/>
  <c r="W133" i="2"/>
  <c r="S133" i="2"/>
  <c r="W132" i="2"/>
  <c r="S132" i="2"/>
  <c r="W131" i="2"/>
  <c r="S131" i="2"/>
  <c r="W130" i="2"/>
  <c r="S130" i="2"/>
  <c r="W129" i="2"/>
  <c r="S129" i="2"/>
  <c r="W128" i="2"/>
  <c r="S128" i="2"/>
  <c r="W127" i="2"/>
  <c r="S127" i="2"/>
  <c r="W126" i="2"/>
  <c r="S126" i="2"/>
  <c r="W125" i="2"/>
  <c r="S125" i="2"/>
  <c r="W124" i="2"/>
  <c r="S124" i="2"/>
  <c r="W123" i="2"/>
  <c r="S123" i="2"/>
  <c r="W122" i="2"/>
  <c r="S122" i="2"/>
  <c r="W121" i="2"/>
  <c r="S121" i="2"/>
  <c r="W120" i="2"/>
  <c r="S120" i="2"/>
  <c r="W119" i="2"/>
  <c r="S119" i="2"/>
  <c r="W118" i="2"/>
  <c r="S118" i="2"/>
  <c r="W117" i="2"/>
  <c r="S117" i="2"/>
  <c r="W116" i="2"/>
  <c r="S116" i="2"/>
  <c r="W115" i="2"/>
  <c r="S115" i="2"/>
  <c r="W114" i="2"/>
  <c r="S114" i="2"/>
  <c r="W113" i="2"/>
  <c r="S113" i="2"/>
  <c r="W112" i="2"/>
  <c r="S112" i="2"/>
  <c r="W111" i="2"/>
  <c r="S111" i="2"/>
  <c r="W110" i="2"/>
  <c r="S110" i="2"/>
  <c r="W109" i="2"/>
  <c r="S109" i="2"/>
  <c r="W108" i="2"/>
  <c r="S108" i="2"/>
  <c r="W107" i="2"/>
  <c r="S107" i="2"/>
  <c r="W106" i="2"/>
  <c r="S106" i="2"/>
  <c r="W105" i="2"/>
  <c r="S105" i="2"/>
  <c r="W104" i="2"/>
  <c r="S104" i="2"/>
  <c r="W103" i="2"/>
  <c r="S103" i="2"/>
  <c r="W102" i="2"/>
  <c r="S102" i="2"/>
  <c r="W101" i="2"/>
  <c r="S101" i="2"/>
  <c r="W100" i="2"/>
  <c r="S100" i="2"/>
  <c r="W99" i="2"/>
  <c r="S99" i="2"/>
  <c r="W98" i="2"/>
  <c r="S98" i="2"/>
  <c r="W97" i="2"/>
  <c r="S97" i="2"/>
  <c r="W96" i="2"/>
  <c r="S96" i="2"/>
  <c r="W95" i="2"/>
  <c r="S95" i="2"/>
  <c r="W94" i="2"/>
  <c r="S94" i="2"/>
  <c r="W93" i="2"/>
  <c r="S93" i="2"/>
  <c r="W92" i="2"/>
  <c r="S92" i="2"/>
  <c r="W91" i="2"/>
  <c r="S91" i="2"/>
  <c r="W90" i="2"/>
  <c r="S90" i="2"/>
  <c r="W89" i="2"/>
  <c r="S89" i="2"/>
  <c r="W88" i="2"/>
  <c r="S88" i="2"/>
  <c r="W87" i="2"/>
  <c r="W86" i="2"/>
  <c r="S86" i="2"/>
  <c r="W85" i="2"/>
  <c r="W84" i="2"/>
  <c r="S84" i="2"/>
  <c r="W83" i="2"/>
  <c r="S83" i="2"/>
  <c r="W82" i="2"/>
  <c r="S82" i="2"/>
  <c r="W81" i="2"/>
  <c r="S81" i="2"/>
  <c r="W80" i="2"/>
  <c r="S80" i="2"/>
  <c r="W79" i="2"/>
  <c r="S79" i="2"/>
  <c r="W78" i="2"/>
  <c r="S78" i="2"/>
  <c r="W77" i="2"/>
  <c r="S77" i="2"/>
  <c r="W76" i="2"/>
  <c r="S76" i="2"/>
  <c r="W75" i="2"/>
  <c r="S75" i="2"/>
  <c r="W74" i="2"/>
  <c r="S74" i="2"/>
  <c r="W73" i="2"/>
  <c r="S73" i="2"/>
  <c r="W72" i="2"/>
  <c r="S72" i="2"/>
  <c r="W71" i="2"/>
  <c r="S71" i="2"/>
  <c r="W70" i="2"/>
  <c r="S70" i="2"/>
  <c r="W69" i="2"/>
  <c r="S69" i="2"/>
  <c r="W68" i="2"/>
  <c r="S68" i="2"/>
  <c r="W67" i="2"/>
  <c r="S67" i="2"/>
  <c r="W66" i="2"/>
  <c r="S66" i="2"/>
  <c r="W65" i="2"/>
  <c r="S65" i="2"/>
  <c r="W64" i="2"/>
  <c r="S64" i="2"/>
  <c r="W63" i="2"/>
  <c r="S63" i="2"/>
  <c r="W62" i="2"/>
  <c r="S62" i="2"/>
  <c r="W61" i="2"/>
  <c r="S61" i="2"/>
  <c r="W60" i="2"/>
  <c r="S60" i="2"/>
  <c r="W59" i="2"/>
  <c r="S59" i="2"/>
  <c r="W58" i="2"/>
  <c r="S58" i="2"/>
  <c r="W57" i="2"/>
  <c r="S57" i="2"/>
  <c r="W56" i="2"/>
  <c r="S56" i="2"/>
  <c r="W55" i="2"/>
  <c r="S55" i="2"/>
  <c r="W54" i="2"/>
  <c r="S54" i="2"/>
  <c r="W53" i="2"/>
  <c r="S53" i="2"/>
  <c r="W52" i="2"/>
  <c r="S52" i="2"/>
  <c r="W51" i="2"/>
  <c r="S51" i="2"/>
  <c r="W50" i="2"/>
  <c r="S50" i="2"/>
  <c r="W49" i="2"/>
  <c r="S49" i="2"/>
  <c r="W48" i="2"/>
  <c r="S48" i="2"/>
  <c r="W47" i="2"/>
  <c r="S47" i="2"/>
  <c r="W46" i="2"/>
  <c r="S46" i="2"/>
  <c r="W45" i="2"/>
  <c r="W44" i="2"/>
  <c r="S44" i="2"/>
  <c r="W43" i="2"/>
  <c r="W42" i="2"/>
  <c r="S42" i="2"/>
  <c r="W41" i="2"/>
  <c r="S41" i="2"/>
  <c r="W40" i="2"/>
  <c r="S40" i="2"/>
  <c r="W39" i="2"/>
  <c r="S39" i="2"/>
  <c r="W38" i="2"/>
  <c r="S38" i="2"/>
  <c r="W37" i="2"/>
  <c r="S37" i="2"/>
  <c r="W36" i="2"/>
  <c r="S36" i="2"/>
  <c r="W35" i="2"/>
  <c r="S35" i="2"/>
  <c r="W34" i="2"/>
  <c r="S34" i="2"/>
  <c r="W33" i="2"/>
  <c r="S33" i="2"/>
  <c r="W32" i="2"/>
  <c r="S32" i="2"/>
  <c r="W31" i="2"/>
  <c r="S31" i="2"/>
  <c r="W30" i="2"/>
  <c r="S30" i="2"/>
  <c r="W29" i="2"/>
  <c r="S29" i="2"/>
  <c r="W28" i="2"/>
  <c r="S28" i="2"/>
  <c r="W27" i="2"/>
  <c r="S27" i="2"/>
  <c r="W26" i="2"/>
  <c r="S26" i="2"/>
  <c r="W25" i="2"/>
  <c r="S25" i="2"/>
  <c r="W24" i="2"/>
  <c r="S24" i="2"/>
  <c r="W23" i="2"/>
  <c r="S23" i="2"/>
  <c r="W22" i="2"/>
  <c r="W21" i="2"/>
  <c r="S21" i="2"/>
  <c r="W20" i="2"/>
  <c r="S20" i="2"/>
  <c r="W19" i="2"/>
  <c r="S19" i="2"/>
  <c r="W18" i="2"/>
  <c r="S18" i="2"/>
  <c r="W17" i="2"/>
  <c r="S17" i="2"/>
  <c r="W16" i="2"/>
  <c r="W15" i="2"/>
  <c r="W11" i="2"/>
  <c r="W12" i="2"/>
  <c r="W13" i="2"/>
  <c r="W14" i="2"/>
  <c r="W10" i="2"/>
  <c r="N33" i="18"/>
  <c r="M33" i="18"/>
  <c r="L33" i="18"/>
  <c r="K33" i="18"/>
  <c r="J33" i="18"/>
  <c r="I33" i="18"/>
  <c r="B4" i="28"/>
  <c r="R11" i="2"/>
  <c r="O11" i="2" s="1"/>
  <c r="R13" i="2"/>
  <c r="O13" i="2" s="1"/>
  <c r="C4" i="2"/>
  <c r="B45" i="37" s="1"/>
  <c r="B42" i="17"/>
  <c r="B48" i="17" s="1"/>
  <c r="B52" i="17" s="1"/>
  <c r="B53" i="17"/>
  <c r="S2503" i="2" l="1"/>
  <c r="P2503" i="2" s="1"/>
  <c r="S1847" i="2"/>
  <c r="P1847" i="2" s="1"/>
  <c r="S1848" i="2"/>
  <c r="P1848" i="2" s="1"/>
  <c r="S1849" i="2"/>
  <c r="P1849" i="2" s="1"/>
  <c r="S1805" i="2"/>
  <c r="P1805" i="2" s="1"/>
  <c r="S1832" i="2"/>
  <c r="P1832" i="2" s="1"/>
  <c r="S1826" i="2"/>
  <c r="P1826" i="2" s="1"/>
  <c r="S1825" i="2"/>
  <c r="P1825" i="2" s="1"/>
  <c r="S1823" i="2"/>
  <c r="P1823" i="2" s="1"/>
  <c r="S1819" i="2"/>
  <c r="P1819" i="2" s="1"/>
  <c r="S1816" i="2"/>
  <c r="P1816" i="2" s="1"/>
  <c r="S1814" i="2"/>
  <c r="P1814" i="2" s="1"/>
  <c r="S1813" i="2"/>
  <c r="P1813" i="2" s="1"/>
  <c r="S1824" i="2"/>
  <c r="P1824" i="2" s="1"/>
  <c r="S1624" i="2"/>
  <c r="P1624" i="2" s="1"/>
  <c r="S1662" i="2"/>
  <c r="P1662" i="2" s="1"/>
  <c r="S1763" i="2"/>
  <c r="P1763" i="2" s="1"/>
  <c r="S1743" i="2"/>
  <c r="P1743" i="2" s="1"/>
  <c r="S1638" i="2"/>
  <c r="P1638" i="2" s="1"/>
  <c r="S1705" i="2"/>
  <c r="P1705" i="2" s="1"/>
  <c r="S1739" i="2"/>
  <c r="P1739" i="2" s="1"/>
  <c r="S1742" i="2"/>
  <c r="P1742" i="2" s="1"/>
  <c r="S1741" i="2"/>
  <c r="P1741" i="2" s="1"/>
  <c r="S1640" i="2"/>
  <c r="P1640" i="2" s="1"/>
  <c r="S1764" i="2"/>
  <c r="P1764" i="2" s="1"/>
  <c r="S1700" i="2"/>
  <c r="P1700" i="2" s="1"/>
  <c r="S1703" i="2"/>
  <c r="P1703" i="2" s="1"/>
  <c r="S1762" i="2"/>
  <c r="P1762" i="2" s="1"/>
  <c r="S1642" i="2"/>
  <c r="P1642" i="2" s="1"/>
  <c r="S1623" i="2"/>
  <c r="P1623" i="2" s="1"/>
  <c r="S1704" i="2"/>
  <c r="P1704" i="2" s="1"/>
  <c r="S1643" i="2"/>
  <c r="P1643" i="2" s="1"/>
  <c r="S1668" i="2"/>
  <c r="P1668" i="2" s="1"/>
  <c r="S1702" i="2"/>
  <c r="P1702" i="2" s="1"/>
  <c r="S1661" i="2"/>
  <c r="P1661" i="2" s="1"/>
  <c r="S1644" i="2"/>
  <c r="P1644" i="2" s="1"/>
  <c r="S1641" i="2"/>
  <c r="P1641" i="2" s="1"/>
  <c r="S1639" i="2"/>
  <c r="P1639" i="2" s="1"/>
  <c r="S1744" i="2"/>
  <c r="P1744" i="2" s="1"/>
  <c r="S1740" i="2"/>
  <c r="P1740" i="2" s="1"/>
  <c r="S1761" i="2"/>
  <c r="P1761" i="2" s="1"/>
  <c r="S1701" i="2"/>
  <c r="P1701" i="2" s="1"/>
  <c r="F51" i="31"/>
  <c r="I76" i="37"/>
  <c r="J76" i="37" s="1"/>
  <c r="F18" i="37"/>
  <c r="P72" i="37"/>
  <c r="P20" i="37"/>
  <c r="P51" i="37"/>
  <c r="P62" i="37"/>
  <c r="P83" i="37"/>
  <c r="P65" i="37"/>
  <c r="P69" i="37"/>
  <c r="P33" i="37"/>
  <c r="P41" i="37"/>
  <c r="P19" i="37"/>
  <c r="P24" i="37"/>
  <c r="P34" i="37"/>
  <c r="P77" i="37"/>
  <c r="P82" i="37"/>
  <c r="P26" i="37"/>
  <c r="P73" i="37"/>
  <c r="P49" i="37"/>
  <c r="P40" i="37"/>
  <c r="P53" i="37"/>
  <c r="P61" i="37"/>
  <c r="P27" i="37"/>
  <c r="P42" i="37"/>
  <c r="P74" i="37"/>
  <c r="P18" i="37"/>
  <c r="P47" i="37"/>
  <c r="P52" i="37"/>
  <c r="P59" i="37"/>
  <c r="P43" i="37"/>
  <c r="P55" i="37"/>
  <c r="P25" i="37"/>
  <c r="P66" i="37"/>
  <c r="P44" i="37"/>
  <c r="P88" i="37"/>
  <c r="P28" i="37"/>
  <c r="P45" i="37"/>
  <c r="P50" i="37"/>
  <c r="P63" i="37"/>
  <c r="P46" i="37"/>
  <c r="P29" i="37"/>
  <c r="P84" i="37"/>
  <c r="P54" i="37"/>
  <c r="P64" i="37"/>
  <c r="P89" i="37"/>
  <c r="I17" i="37"/>
  <c r="J17" i="37" s="1"/>
  <c r="B18" i="37"/>
  <c r="I28" i="37"/>
  <c r="J28" i="37" s="1"/>
  <c r="F39" i="37"/>
  <c r="G39" i="37" s="1"/>
  <c r="B50" i="37"/>
  <c r="I60" i="37"/>
  <c r="J60" i="37" s="1"/>
  <c r="F71" i="37"/>
  <c r="G71" i="37" s="1"/>
  <c r="B82" i="37"/>
  <c r="B29" i="37"/>
  <c r="I39" i="37"/>
  <c r="J39" i="37" s="1"/>
  <c r="F50" i="37"/>
  <c r="G50" i="37" s="1"/>
  <c r="B61" i="37"/>
  <c r="I71" i="37"/>
  <c r="J71" i="37" s="1"/>
  <c r="F82" i="37"/>
  <c r="G82" i="37" s="1"/>
  <c r="B40" i="37"/>
  <c r="I50" i="37"/>
  <c r="J50" i="37" s="1"/>
  <c r="F29" i="37"/>
  <c r="G29" i="37" s="1"/>
  <c r="B19" i="37"/>
  <c r="I29" i="37"/>
  <c r="J29" i="37" s="1"/>
  <c r="F40" i="37"/>
  <c r="G40" i="37" s="1"/>
  <c r="B51" i="37"/>
  <c r="I61" i="37"/>
  <c r="J61" i="37" s="1"/>
  <c r="F72" i="37"/>
  <c r="G72" i="37" s="1"/>
  <c r="B83" i="37"/>
  <c r="F19" i="37"/>
  <c r="G19" i="37" s="1"/>
  <c r="B30" i="37"/>
  <c r="F51" i="37"/>
  <c r="G51" i="37" s="1"/>
  <c r="B62" i="37"/>
  <c r="I72" i="37"/>
  <c r="J72" i="37" s="1"/>
  <c r="F83" i="37"/>
  <c r="G83" i="37" s="1"/>
  <c r="B73" i="37"/>
  <c r="I83" i="37"/>
  <c r="J83" i="37" s="1"/>
  <c r="B54" i="37"/>
  <c r="I88" i="37"/>
  <c r="J88" i="37" s="1"/>
  <c r="B72" i="37"/>
  <c r="I19" i="37"/>
  <c r="J19" i="37" s="1"/>
  <c r="F30" i="37"/>
  <c r="G30" i="37" s="1"/>
  <c r="B41" i="37"/>
  <c r="I51" i="37"/>
  <c r="J51" i="37" s="1"/>
  <c r="F62" i="37"/>
  <c r="G62" i="37" s="1"/>
  <c r="I73" i="37"/>
  <c r="J73" i="37" s="1"/>
  <c r="I64" i="37"/>
  <c r="J64" i="37" s="1"/>
  <c r="B70" i="37"/>
  <c r="B20" i="37"/>
  <c r="F41" i="37"/>
  <c r="G41" i="37" s="1"/>
  <c r="B52" i="37"/>
  <c r="I62" i="37"/>
  <c r="J62" i="37" s="1"/>
  <c r="F73" i="37"/>
  <c r="G73" i="37" s="1"/>
  <c r="B84" i="37"/>
  <c r="F84" i="37"/>
  <c r="G84" i="37" s="1"/>
  <c r="I87" i="37"/>
  <c r="J87" i="37" s="1"/>
  <c r="F20" i="37"/>
  <c r="G20" i="37" s="1"/>
  <c r="B31" i="37"/>
  <c r="I41" i="37"/>
  <c r="J41" i="37" s="1"/>
  <c r="F52" i="37"/>
  <c r="B63" i="37"/>
  <c r="B86" i="37"/>
  <c r="I89" i="37"/>
  <c r="J89" i="37" s="1"/>
  <c r="I70" i="37"/>
  <c r="J70" i="37" s="1"/>
  <c r="F31" i="37"/>
  <c r="G31" i="37" s="1"/>
  <c r="B42" i="37"/>
  <c r="I52" i="37"/>
  <c r="J52" i="37" s="1"/>
  <c r="F63" i="37"/>
  <c r="G63" i="37" s="1"/>
  <c r="B74" i="37"/>
  <c r="I84" i="37"/>
  <c r="J84" i="37" s="1"/>
  <c r="F74" i="37"/>
  <c r="G74" i="37" s="1"/>
  <c r="I85" i="37"/>
  <c r="J85" i="37" s="1"/>
  <c r="F75" i="37"/>
  <c r="G75" i="37" s="1"/>
  <c r="B78" i="37"/>
  <c r="F59" i="37"/>
  <c r="G59" i="37" s="1"/>
  <c r="I82" i="37"/>
  <c r="J82" i="37" s="1"/>
  <c r="B21" i="37"/>
  <c r="F42" i="37"/>
  <c r="G42" i="37" s="1"/>
  <c r="B53" i="37"/>
  <c r="B85" i="37"/>
  <c r="F85" i="37"/>
  <c r="G85" i="37" s="1"/>
  <c r="F89" i="37"/>
  <c r="G89" i="37" s="1"/>
  <c r="F21" i="37"/>
  <c r="B32" i="37"/>
  <c r="I42" i="37"/>
  <c r="J42" i="37" s="1"/>
  <c r="F53" i="37"/>
  <c r="G53" i="37" s="1"/>
  <c r="B64" i="37"/>
  <c r="F43" i="37"/>
  <c r="G43" i="37" s="1"/>
  <c r="I78" i="37"/>
  <c r="J78" i="37" s="1"/>
  <c r="I21" i="37"/>
  <c r="J21" i="37" s="1"/>
  <c r="F32" i="37"/>
  <c r="G32" i="37" s="1"/>
  <c r="B43" i="37"/>
  <c r="I53" i="37"/>
  <c r="J53" i="37" s="1"/>
  <c r="F64" i="37"/>
  <c r="B75" i="37"/>
  <c r="B22" i="37"/>
  <c r="F88" i="37"/>
  <c r="G88" i="37" s="1"/>
  <c r="F22" i="37"/>
  <c r="G22" i="37" s="1"/>
  <c r="B33" i="37"/>
  <c r="I43" i="37"/>
  <c r="J43" i="37" s="1"/>
  <c r="F54" i="37"/>
  <c r="G54" i="37" s="1"/>
  <c r="B65" i="37"/>
  <c r="F86" i="37"/>
  <c r="G86" i="37" s="1"/>
  <c r="B87" i="37"/>
  <c r="B77" i="37"/>
  <c r="I22" i="37"/>
  <c r="J22" i="37" s="1"/>
  <c r="F33" i="37"/>
  <c r="G33" i="37" s="1"/>
  <c r="B44" i="37"/>
  <c r="I54" i="37"/>
  <c r="J54" i="37" s="1"/>
  <c r="F65" i="37"/>
  <c r="G65" i="37" s="1"/>
  <c r="B76" i="37"/>
  <c r="I86" i="37"/>
  <c r="J86" i="37" s="1"/>
  <c r="F61" i="37"/>
  <c r="G61" i="37" s="1"/>
  <c r="B23" i="37"/>
  <c r="I33" i="37"/>
  <c r="J33" i="37" s="1"/>
  <c r="F44" i="37"/>
  <c r="G44" i="37" s="1"/>
  <c r="B55" i="37"/>
  <c r="I65" i="37"/>
  <c r="J65" i="37" s="1"/>
  <c r="F76" i="37"/>
  <c r="G76" i="37" s="1"/>
  <c r="F23" i="37"/>
  <c r="G23" i="37" s="1"/>
  <c r="B34" i="37"/>
  <c r="I44" i="37"/>
  <c r="J44" i="37" s="1"/>
  <c r="F55" i="37"/>
  <c r="G55" i="37" s="1"/>
  <c r="B66" i="37"/>
  <c r="F87" i="37"/>
  <c r="G87" i="37" s="1"/>
  <c r="I80" i="37"/>
  <c r="J80" i="37" s="1"/>
  <c r="I23" i="37"/>
  <c r="J23" i="37" s="1"/>
  <c r="F34" i="37"/>
  <c r="G34" i="37" s="1"/>
  <c r="I55" i="37"/>
  <c r="J55" i="37" s="1"/>
  <c r="F66" i="37"/>
  <c r="G66" i="37" s="1"/>
  <c r="F69" i="37"/>
  <c r="G69" i="37" s="1"/>
  <c r="B24" i="37"/>
  <c r="F45" i="37"/>
  <c r="G45" i="37" s="1"/>
  <c r="B56" i="37"/>
  <c r="I66" i="37"/>
  <c r="J66" i="37" s="1"/>
  <c r="F77" i="37"/>
  <c r="G77" i="37" s="1"/>
  <c r="F24" i="37"/>
  <c r="G24" i="37" s="1"/>
  <c r="B35" i="37"/>
  <c r="I45" i="37"/>
  <c r="J45" i="37" s="1"/>
  <c r="F56" i="37"/>
  <c r="G56" i="37" s="1"/>
  <c r="B67" i="37"/>
  <c r="I77" i="37"/>
  <c r="J77" i="37" s="1"/>
  <c r="B81" i="37"/>
  <c r="I24" i="37"/>
  <c r="J24" i="37" s="1"/>
  <c r="F35" i="37"/>
  <c r="G35" i="37" s="1"/>
  <c r="B46" i="37"/>
  <c r="I56" i="37"/>
  <c r="J56" i="37" s="1"/>
  <c r="F67" i="37"/>
  <c r="G67" i="37" s="1"/>
  <c r="B38" i="37"/>
  <c r="B25" i="37"/>
  <c r="I35" i="37"/>
  <c r="J35" i="37" s="1"/>
  <c r="F46" i="37"/>
  <c r="G46" i="37" s="1"/>
  <c r="B57" i="37"/>
  <c r="I67" i="37"/>
  <c r="J67" i="37" s="1"/>
  <c r="F78" i="37"/>
  <c r="G78" i="37" s="1"/>
  <c r="B88" i="37"/>
  <c r="I48" i="37"/>
  <c r="J48" i="37" s="1"/>
  <c r="F25" i="37"/>
  <c r="B36" i="37"/>
  <c r="I46" i="37"/>
  <c r="J46" i="37" s="1"/>
  <c r="F57" i="37"/>
  <c r="G57" i="37" s="1"/>
  <c r="B68" i="37"/>
  <c r="I25" i="37"/>
  <c r="J25" i="37" s="1"/>
  <c r="F36" i="37"/>
  <c r="G36" i="37" s="1"/>
  <c r="B47" i="37"/>
  <c r="I57" i="37"/>
  <c r="J57" i="37" s="1"/>
  <c r="F68" i="37"/>
  <c r="G68" i="37" s="1"/>
  <c r="B79" i="37"/>
  <c r="B26" i="37"/>
  <c r="I36" i="37"/>
  <c r="J36" i="37" s="1"/>
  <c r="F47" i="37"/>
  <c r="G47" i="37" s="1"/>
  <c r="B58" i="37"/>
  <c r="I68" i="37"/>
  <c r="J68" i="37" s="1"/>
  <c r="F79" i="37"/>
  <c r="G79" i="37" s="1"/>
  <c r="B89" i="37"/>
  <c r="B60" i="37"/>
  <c r="F26" i="37"/>
  <c r="G26" i="37" s="1"/>
  <c r="B37" i="37"/>
  <c r="I47" i="37"/>
  <c r="J47" i="37" s="1"/>
  <c r="F58" i="37"/>
  <c r="G58" i="37" s="1"/>
  <c r="B69" i="37"/>
  <c r="F80" i="37"/>
  <c r="G80" i="37" s="1"/>
  <c r="F60" i="37"/>
  <c r="G60" i="37" s="1"/>
  <c r="I26" i="37"/>
  <c r="J26" i="37" s="1"/>
  <c r="F37" i="37"/>
  <c r="G37" i="37" s="1"/>
  <c r="B48" i="37"/>
  <c r="B80" i="37"/>
  <c r="B71" i="37"/>
  <c r="B27" i="37"/>
  <c r="I37" i="37"/>
  <c r="J37" i="37" s="1"/>
  <c r="F48" i="37"/>
  <c r="G48" i="37" s="1"/>
  <c r="B59" i="37"/>
  <c r="I69" i="37"/>
  <c r="J69" i="37" s="1"/>
  <c r="F27" i="37"/>
  <c r="G27" i="37" s="1"/>
  <c r="I27" i="37"/>
  <c r="J27" i="37" s="1"/>
  <c r="F38" i="37"/>
  <c r="G38" i="37" s="1"/>
  <c r="B49" i="37"/>
  <c r="I59" i="37"/>
  <c r="J59" i="37" s="1"/>
  <c r="F70" i="37"/>
  <c r="G70" i="37" s="1"/>
  <c r="B28" i="37"/>
  <c r="I38" i="37"/>
  <c r="J38" i="37" s="1"/>
  <c r="F49" i="37"/>
  <c r="G49" i="37" s="1"/>
  <c r="F28" i="37"/>
  <c r="B39" i="37"/>
  <c r="I49" i="37"/>
  <c r="J49" i="37" s="1"/>
  <c r="B17" i="37"/>
  <c r="F17" i="37"/>
  <c r="G17" i="37" s="1"/>
  <c r="S1608" i="2"/>
  <c r="P1608" i="2" s="1"/>
  <c r="S1607" i="2"/>
  <c r="P1607" i="2" s="1"/>
  <c r="S14" i="2"/>
  <c r="P14" i="2" s="1"/>
  <c r="S553" i="2"/>
  <c r="P553" i="2" s="1"/>
  <c r="I18" i="37" s="1"/>
  <c r="J18" i="37" s="1"/>
  <c r="S1329" i="2"/>
  <c r="P1329" i="2" s="1"/>
  <c r="S1378" i="2"/>
  <c r="P1378" i="2" s="1"/>
  <c r="S1374" i="2"/>
  <c r="P1374" i="2" s="1"/>
  <c r="S1328" i="2"/>
  <c r="P1328" i="2" s="1"/>
  <c r="S1376" i="2"/>
  <c r="P1376" i="2" s="1"/>
  <c r="S1327" i="2"/>
  <c r="P1327" i="2" s="1"/>
  <c r="S1377" i="2"/>
  <c r="P1377" i="2" s="1"/>
  <c r="S1345" i="2"/>
  <c r="P1345" i="2" s="1"/>
  <c r="S1330" i="2"/>
  <c r="P1330" i="2" s="1"/>
  <c r="S1375" i="2"/>
  <c r="P1375" i="2" s="1"/>
  <c r="S1353" i="2"/>
  <c r="P1353" i="2" s="1"/>
  <c r="S1352" i="2"/>
  <c r="P1352" i="2" s="1"/>
  <c r="S206" i="2"/>
  <c r="P206" i="2" s="1"/>
  <c r="S2578" i="2"/>
  <c r="P2578" i="2" s="1"/>
  <c r="S2554" i="2"/>
  <c r="P2554" i="2" s="1"/>
  <c r="S2542" i="2"/>
  <c r="P2542" i="2" s="1"/>
  <c r="S2538" i="2"/>
  <c r="P2538" i="2" s="1"/>
  <c r="S2530" i="2"/>
  <c r="P2530" i="2" s="1"/>
  <c r="S2526" i="2"/>
  <c r="P2526" i="2" s="1"/>
  <c r="S2522" i="2"/>
  <c r="P2522" i="2" s="1"/>
  <c r="S2518" i="2"/>
  <c r="P2518" i="2" s="1"/>
  <c r="S2514" i="2"/>
  <c r="P2514" i="2" s="1"/>
  <c r="S2577" i="2"/>
  <c r="P2577" i="2" s="1"/>
  <c r="S2553" i="2"/>
  <c r="P2553" i="2" s="1"/>
  <c r="S2541" i="2"/>
  <c r="P2541" i="2" s="1"/>
  <c r="S2529" i="2"/>
  <c r="P2529" i="2" s="1"/>
  <c r="S2525" i="2"/>
  <c r="P2525" i="2" s="1"/>
  <c r="S2521" i="2"/>
  <c r="P2521" i="2" s="1"/>
  <c r="S2517" i="2"/>
  <c r="P2517" i="2" s="1"/>
  <c r="S2513" i="2"/>
  <c r="P2513" i="2" s="1"/>
  <c r="S2552" i="2"/>
  <c r="P2552" i="2" s="1"/>
  <c r="S2540" i="2"/>
  <c r="P2540" i="2" s="1"/>
  <c r="S2532" i="2"/>
  <c r="P2532" i="2" s="1"/>
  <c r="S2528" i="2"/>
  <c r="P2528" i="2" s="1"/>
  <c r="S2524" i="2"/>
  <c r="P2524" i="2" s="1"/>
  <c r="S2520" i="2"/>
  <c r="P2520" i="2" s="1"/>
  <c r="S2516" i="2"/>
  <c r="P2516" i="2" s="1"/>
  <c r="S2539" i="2"/>
  <c r="P2539" i="2" s="1"/>
  <c r="S2531" i="2"/>
  <c r="P2531" i="2" s="1"/>
  <c r="S2527" i="2"/>
  <c r="P2527" i="2" s="1"/>
  <c r="S2523" i="2"/>
  <c r="P2523" i="2" s="1"/>
  <c r="S2519" i="2"/>
  <c r="P2519" i="2" s="1"/>
  <c r="S2515" i="2"/>
  <c r="P2515" i="2" s="1"/>
  <c r="S144" i="2"/>
  <c r="P144" i="2" s="1"/>
  <c r="S22" i="2"/>
  <c r="P22" i="2" s="1"/>
  <c r="S2623" i="2"/>
  <c r="P2623" i="2" s="1"/>
  <c r="S1889" i="2"/>
  <c r="P1889" i="2" s="1"/>
  <c r="S2596" i="2"/>
  <c r="P2596" i="2" s="1"/>
  <c r="S1929" i="2"/>
  <c r="P1929" i="2" s="1"/>
  <c r="S2614" i="2"/>
  <c r="P2614" i="2" s="1"/>
  <c r="S1874" i="2"/>
  <c r="P1874" i="2" s="1"/>
  <c r="S2622" i="2"/>
  <c r="P2622" i="2" s="1"/>
  <c r="S2130" i="2"/>
  <c r="P2130" i="2" s="1"/>
  <c r="S2597" i="2"/>
  <c r="P2597" i="2" s="1"/>
  <c r="S2019" i="2"/>
  <c r="P2019" i="2" s="1"/>
  <c r="S2620" i="2"/>
  <c r="P2620" i="2" s="1"/>
  <c r="S1955" i="2"/>
  <c r="P1955" i="2" s="1"/>
  <c r="S2604" i="2"/>
  <c r="P2604" i="2" s="1"/>
  <c r="S1973" i="2"/>
  <c r="P1973" i="2" s="1"/>
  <c r="S2619" i="2"/>
  <c r="P2619" i="2" s="1"/>
  <c r="S2186" i="2"/>
  <c r="P2186" i="2" s="1"/>
  <c r="S2601" i="2"/>
  <c r="P2601" i="2" s="1"/>
  <c r="S1954" i="2"/>
  <c r="P1954" i="2" s="1"/>
  <c r="S2605" i="2"/>
  <c r="P2605" i="2" s="1"/>
  <c r="S1913" i="2"/>
  <c r="P1913" i="2" s="1"/>
  <c r="S2618" i="2"/>
  <c r="P2618" i="2" s="1"/>
  <c r="S1912" i="2"/>
  <c r="P1912" i="2" s="1"/>
  <c r="S2613" i="2"/>
  <c r="P2613" i="2" s="1"/>
  <c r="S2102" i="2"/>
  <c r="P2102" i="2" s="1"/>
  <c r="S2595" i="2"/>
  <c r="P2595" i="2" s="1"/>
  <c r="S1875" i="2"/>
  <c r="P1875" i="2" s="1"/>
  <c r="S2621" i="2"/>
  <c r="P2621" i="2" s="1"/>
  <c r="S1873" i="2"/>
  <c r="P1873" i="2" s="1"/>
  <c r="S2603" i="2"/>
  <c r="P2603" i="2" s="1"/>
  <c r="S2594" i="2"/>
  <c r="P2594" i="2" s="1"/>
  <c r="S2236" i="2"/>
  <c r="P2236" i="2" s="1"/>
  <c r="S2598" i="2"/>
  <c r="P2598" i="2" s="1"/>
  <c r="S2203" i="2"/>
  <c r="P2203" i="2" s="1"/>
  <c r="S2202" i="2"/>
  <c r="P2202" i="2" s="1"/>
  <c r="S1928" i="2"/>
  <c r="P1928" i="2" s="1"/>
  <c r="S2158" i="2"/>
  <c r="P2158" i="2" s="1"/>
  <c r="S2129" i="2"/>
  <c r="P2129" i="2" s="1"/>
  <c r="S2188" i="2"/>
  <c r="P2188" i="2" s="1"/>
  <c r="S2018" i="2"/>
  <c r="P2018" i="2" s="1"/>
  <c r="S2219" i="2"/>
  <c r="P2219" i="2" s="1"/>
  <c r="S2000" i="2"/>
  <c r="P2000" i="2" s="1"/>
  <c r="S1972" i="2"/>
  <c r="P1972" i="2" s="1"/>
  <c r="S1999" i="2"/>
  <c r="P1999" i="2" s="1"/>
  <c r="S2044" i="2"/>
  <c r="P2044" i="2" s="1"/>
  <c r="S2220" i="2"/>
  <c r="P2220" i="2" s="1"/>
  <c r="S2187" i="2"/>
  <c r="P2187" i="2" s="1"/>
  <c r="S1890" i="2"/>
  <c r="P1890" i="2" s="1"/>
  <c r="S2235" i="2"/>
  <c r="P2235" i="2" s="1"/>
  <c r="S859" i="2"/>
  <c r="P859" i="2" s="1"/>
  <c r="S1578" i="2"/>
  <c r="P1578" i="2" s="1"/>
  <c r="S827" i="2"/>
  <c r="P827" i="2" s="1"/>
  <c r="S883" i="2"/>
  <c r="P883" i="2" s="1"/>
  <c r="S909" i="2"/>
  <c r="P909" i="2" s="1"/>
  <c r="S443" i="2"/>
  <c r="P443" i="2" s="1"/>
  <c r="S829" i="2"/>
  <c r="P829" i="2" s="1"/>
  <c r="S797" i="2"/>
  <c r="P797" i="2" s="1"/>
  <c r="S914" i="2"/>
  <c r="P914" i="2" s="1"/>
  <c r="S952" i="2"/>
  <c r="P952" i="2" s="1"/>
  <c r="S866" i="2"/>
  <c r="P866" i="2" s="1"/>
  <c r="S355" i="2"/>
  <c r="P355" i="2" s="1"/>
  <c r="S1446" i="2"/>
  <c r="P1446" i="2" s="1"/>
  <c r="S954" i="2"/>
  <c r="P954" i="2" s="1"/>
  <c r="S833" i="2"/>
  <c r="P833" i="2" s="1"/>
  <c r="S789" i="2"/>
  <c r="P789" i="2" s="1"/>
  <c r="S864" i="2"/>
  <c r="P864" i="2" s="1"/>
  <c r="S884" i="2"/>
  <c r="P884" i="2" s="1"/>
  <c r="S521" i="2"/>
  <c r="P521" i="2" s="1"/>
  <c r="S1506" i="2"/>
  <c r="P1506" i="2" s="1"/>
  <c r="S440" i="2"/>
  <c r="P440" i="2" s="1"/>
  <c r="S862" i="2"/>
  <c r="P862" i="2" s="1"/>
  <c r="S885" i="2"/>
  <c r="P885" i="2" s="1"/>
  <c r="S880" i="2"/>
  <c r="P880" i="2" s="1"/>
  <c r="S524" i="2"/>
  <c r="P524" i="2" s="1"/>
  <c r="S441" i="2"/>
  <c r="P441" i="2" s="1"/>
  <c r="S881" i="2"/>
  <c r="P881" i="2" s="1"/>
  <c r="S358" i="2"/>
  <c r="P358" i="2" s="1"/>
  <c r="S957" i="2"/>
  <c r="P957" i="2" s="1"/>
  <c r="S353" i="2"/>
  <c r="P353" i="2" s="1"/>
  <c r="S794" i="2"/>
  <c r="P794" i="2" s="1"/>
  <c r="S1508" i="2"/>
  <c r="P1508" i="2" s="1"/>
  <c r="S445" i="2"/>
  <c r="P445" i="2" s="1"/>
  <c r="S362" i="2"/>
  <c r="P362" i="2" s="1"/>
  <c r="S1442" i="2"/>
  <c r="P1442" i="2" s="1"/>
  <c r="S908" i="2"/>
  <c r="P908" i="2" s="1"/>
  <c r="S882" i="2"/>
  <c r="P882" i="2" s="1"/>
  <c r="S446" i="2"/>
  <c r="P446" i="2" s="1"/>
  <c r="S915" i="2"/>
  <c r="P915" i="2" s="1"/>
  <c r="S1507" i="2"/>
  <c r="P1507" i="2" s="1"/>
  <c r="S1445" i="2"/>
  <c r="P1445" i="2" s="1"/>
  <c r="S1509" i="2"/>
  <c r="P1509" i="2" s="1"/>
  <c r="S360" i="2"/>
  <c r="P360" i="2" s="1"/>
  <c r="S911" i="2"/>
  <c r="P911" i="2" s="1"/>
  <c r="S1422" i="2"/>
  <c r="P1422" i="2" s="1"/>
  <c r="S519" i="2"/>
  <c r="P519" i="2" s="1"/>
  <c r="S955" i="2"/>
  <c r="P955" i="2" s="1"/>
  <c r="S1579" i="2"/>
  <c r="P1579" i="2" s="1"/>
  <c r="S790" i="2"/>
  <c r="P790" i="2" s="1"/>
  <c r="S1447" i="2"/>
  <c r="P1447" i="2" s="1"/>
  <c r="S788" i="2"/>
  <c r="P788" i="2" s="1"/>
  <c r="S948" i="2"/>
  <c r="P948" i="2" s="1"/>
  <c r="S950" i="2"/>
  <c r="P950" i="2" s="1"/>
  <c r="S913" i="2"/>
  <c r="P913" i="2" s="1"/>
  <c r="S907" i="2"/>
  <c r="P907" i="2" s="1"/>
  <c r="S1582" i="2"/>
  <c r="P1582" i="2" s="1"/>
  <c r="S831" i="2"/>
  <c r="P831" i="2" s="1"/>
  <c r="S796" i="2"/>
  <c r="P796" i="2" s="1"/>
  <c r="S1444" i="2"/>
  <c r="P1444" i="2" s="1"/>
  <c r="S990" i="2"/>
  <c r="P990" i="2" s="1"/>
  <c r="S851" i="2"/>
  <c r="P851" i="2" s="1"/>
  <c r="S956" i="2"/>
  <c r="P956" i="2" s="1"/>
  <c r="S949" i="2"/>
  <c r="P949" i="2" s="1"/>
  <c r="S795" i="2"/>
  <c r="P795" i="2" s="1"/>
  <c r="S356" i="2"/>
  <c r="P356" i="2" s="1"/>
  <c r="S354" i="2"/>
  <c r="P354" i="2" s="1"/>
  <c r="S991" i="2"/>
  <c r="P991" i="2" s="1"/>
  <c r="S1443" i="2"/>
  <c r="P1443" i="2" s="1"/>
  <c r="S989" i="2"/>
  <c r="P989" i="2" s="1"/>
  <c r="S523" i="2"/>
  <c r="P523" i="2" s="1"/>
  <c r="S1504" i="2"/>
  <c r="P1504" i="2" s="1"/>
  <c r="S910" i="2"/>
  <c r="P910" i="2" s="1"/>
  <c r="S361" i="2"/>
  <c r="P361" i="2" s="1"/>
  <c r="S525" i="2"/>
  <c r="P525" i="2" s="1"/>
  <c r="S865" i="2"/>
  <c r="P865" i="2" s="1"/>
  <c r="S787" i="2"/>
  <c r="P787" i="2" s="1"/>
  <c r="S953" i="2"/>
  <c r="P953" i="2" s="1"/>
  <c r="S357" i="2"/>
  <c r="P357" i="2" s="1"/>
  <c r="S442" i="2"/>
  <c r="P442" i="2" s="1"/>
  <c r="S520" i="2"/>
  <c r="P520" i="2" s="1"/>
  <c r="S951" i="2"/>
  <c r="P951" i="2" s="1"/>
  <c r="S994" i="2"/>
  <c r="P994" i="2" s="1"/>
  <c r="S906" i="2"/>
  <c r="P906" i="2" s="1"/>
  <c r="S1581" i="2"/>
  <c r="P1581" i="2" s="1"/>
  <c r="S828" i="2"/>
  <c r="P828" i="2" s="1"/>
  <c r="S1510" i="2"/>
  <c r="P1510" i="2" s="1"/>
  <c r="S1421" i="2"/>
  <c r="P1421" i="2" s="1"/>
  <c r="S947" i="2"/>
  <c r="P947" i="2" s="1"/>
  <c r="S832" i="2"/>
  <c r="P832" i="2" s="1"/>
  <c r="S522" i="2"/>
  <c r="P522" i="2" s="1"/>
  <c r="S352" i="2"/>
  <c r="P352" i="2" s="1"/>
  <c r="S912" i="2"/>
  <c r="P912" i="2" s="1"/>
  <c r="S830" i="2"/>
  <c r="P830" i="2" s="1"/>
  <c r="S993" i="2"/>
  <c r="P993" i="2" s="1"/>
  <c r="S1505" i="2"/>
  <c r="P1505" i="2" s="1"/>
  <c r="S444" i="2"/>
  <c r="P444" i="2" s="1"/>
  <c r="S1583" i="2"/>
  <c r="P1583" i="2" s="1"/>
  <c r="S1594" i="2"/>
  <c r="P1594" i="2" s="1"/>
  <c r="S995" i="2"/>
  <c r="P995" i="2" s="1"/>
  <c r="S863" i="2"/>
  <c r="P863" i="2" s="1"/>
  <c r="S209" i="2"/>
  <c r="P209" i="2" s="1"/>
  <c r="S205" i="2"/>
  <c r="P205" i="2" s="1"/>
  <c r="S45" i="2"/>
  <c r="P45" i="2" s="1"/>
  <c r="S85" i="2"/>
  <c r="P85" i="2" s="1"/>
  <c r="S208" i="2"/>
  <c r="P208" i="2" s="1"/>
  <c r="S16" i="2"/>
  <c r="P16" i="2" s="1"/>
  <c r="S280" i="2"/>
  <c r="P280" i="2" s="1"/>
  <c r="S145" i="2"/>
  <c r="P145" i="2" s="1"/>
  <c r="S43" i="2"/>
  <c r="P43" i="2" s="1"/>
  <c r="S282" i="2"/>
  <c r="P282" i="2" s="1"/>
  <c r="S279" i="2"/>
  <c r="P279" i="2" s="1"/>
  <c r="S281" i="2"/>
  <c r="P281" i="2" s="1"/>
  <c r="S135" i="2"/>
  <c r="P135" i="2" s="1"/>
  <c r="S284" i="2"/>
  <c r="P284" i="2" s="1"/>
  <c r="S286" i="2"/>
  <c r="P286" i="2" s="1"/>
  <c r="S137" i="2"/>
  <c r="P137" i="2" s="1"/>
  <c r="S202" i="2"/>
  <c r="P202" i="2" s="1"/>
  <c r="S285" i="2"/>
  <c r="P285" i="2" s="1"/>
  <c r="S87" i="2"/>
  <c r="P87" i="2" s="1"/>
  <c r="S207" i="2"/>
  <c r="P207" i="2" s="1"/>
  <c r="S201" i="2"/>
  <c r="P201" i="2" s="1"/>
  <c r="S203" i="2"/>
  <c r="P203" i="2" s="1"/>
  <c r="S283" i="2"/>
  <c r="P283" i="2" s="1"/>
  <c r="S204" i="2"/>
  <c r="P204" i="2" s="1"/>
  <c r="O33" i="18"/>
  <c r="B50" i="17"/>
  <c r="B51" i="17"/>
  <c r="P31" i="28"/>
  <c r="O25" i="38"/>
  <c r="K34" i="38"/>
  <c r="J46" i="18"/>
  <c r="N34" i="38"/>
  <c r="L46" i="18"/>
  <c r="K46" i="18"/>
  <c r="S10" i="2"/>
  <c r="P10" i="2" s="1"/>
  <c r="R12" i="2"/>
  <c r="O12" i="2" s="1"/>
  <c r="F81" i="37" s="1"/>
  <c r="G81" i="37" s="1"/>
  <c r="S13" i="2"/>
  <c r="P13" i="2" s="1"/>
  <c r="S11" i="2"/>
  <c r="P11" i="2" s="1"/>
  <c r="I20" i="37" l="1"/>
  <c r="J20" i="37" s="1"/>
  <c r="G18" i="37"/>
  <c r="L18" i="37" s="1"/>
  <c r="F90" i="37"/>
  <c r="L76" i="37"/>
  <c r="H8" i="37"/>
  <c r="H6" i="37"/>
  <c r="H7" i="37"/>
  <c r="H9" i="37"/>
  <c r="H5" i="37"/>
  <c r="H4" i="37"/>
  <c r="H3" i="37"/>
  <c r="I34" i="37"/>
  <c r="J34" i="37" s="1"/>
  <c r="I63" i="37"/>
  <c r="J63" i="37" s="1"/>
  <c r="I79" i="37"/>
  <c r="J79" i="37" s="1"/>
  <c r="I32" i="37"/>
  <c r="J32" i="37" s="1"/>
  <c r="I30" i="37"/>
  <c r="J30" i="37" s="1"/>
  <c r="I74" i="37"/>
  <c r="J74" i="37" s="1"/>
  <c r="I58" i="37"/>
  <c r="J58" i="37" s="1"/>
  <c r="I75" i="37"/>
  <c r="J75" i="37" s="1"/>
  <c r="I31" i="37"/>
  <c r="J31" i="37" s="1"/>
  <c r="I40" i="37"/>
  <c r="J40" i="37" s="1"/>
  <c r="B90" i="37"/>
  <c r="B54" i="17"/>
  <c r="E12" i="38"/>
  <c r="E16" i="38" s="1"/>
  <c r="E18" i="38" s="1"/>
  <c r="E12" i="18"/>
  <c r="E16" i="18" s="1"/>
  <c r="E19" i="18" s="1"/>
  <c r="S12" i="2"/>
  <c r="P12" i="2" s="1"/>
  <c r="I6" i="28" s="1"/>
  <c r="L80" i="37" l="1"/>
  <c r="L72" i="37"/>
  <c r="I81" i="37"/>
  <c r="J81" i="37" s="1"/>
  <c r="L23" i="37"/>
  <c r="G90" i="37"/>
  <c r="L33" i="37"/>
  <c r="L20" i="37"/>
  <c r="L28" i="37"/>
  <c r="L71" i="37"/>
  <c r="L77" i="37"/>
  <c r="L67" i="37"/>
  <c r="L68" i="37"/>
  <c r="L70" i="37"/>
  <c r="L24" i="37"/>
  <c r="L43" i="37"/>
  <c r="L59" i="37"/>
  <c r="L88" i="37"/>
  <c r="L73" i="37"/>
  <c r="L53" i="37"/>
  <c r="L52" i="37"/>
  <c r="L42" i="37"/>
  <c r="L51" i="37"/>
  <c r="L56" i="37"/>
  <c r="L87" i="37"/>
  <c r="L47" i="37"/>
  <c r="L37" i="37"/>
  <c r="L55" i="37"/>
  <c r="L26" i="37"/>
  <c r="L48" i="37"/>
  <c r="L34" i="37"/>
  <c r="L30" i="37"/>
  <c r="L62" i="37"/>
  <c r="L75" i="37"/>
  <c r="L65" i="37"/>
  <c r="L41" i="37"/>
  <c r="L64" i="37"/>
  <c r="L50" i="37"/>
  <c r="L74" i="37"/>
  <c r="L89" i="37"/>
  <c r="L82" i="37"/>
  <c r="L85" i="37"/>
  <c r="L83" i="37"/>
  <c r="L61" i="37"/>
  <c r="L22" i="37"/>
  <c r="L57" i="37"/>
  <c r="L60" i="37"/>
  <c r="L32" i="37"/>
  <c r="L19" i="37"/>
  <c r="L21" i="37"/>
  <c r="L49" i="37"/>
  <c r="L40" i="37"/>
  <c r="L46" i="37"/>
  <c r="L25" i="37"/>
  <c r="L54" i="37"/>
  <c r="L39" i="37"/>
  <c r="L38" i="37"/>
  <c r="L29" i="37"/>
  <c r="L58" i="37"/>
  <c r="L66" i="37"/>
  <c r="L27" i="37"/>
  <c r="L69" i="37"/>
  <c r="L86" i="37"/>
  <c r="L45" i="37"/>
  <c r="L44" i="37"/>
  <c r="L78" i="37"/>
  <c r="L35" i="37"/>
  <c r="L36" i="37"/>
  <c r="L84" i="37"/>
  <c r="L17" i="37"/>
  <c r="E19" i="38"/>
  <c r="E20" i="38" s="1"/>
  <c r="E22" i="38" s="1"/>
  <c r="E18" i="18"/>
  <c r="E20" i="18" s="1"/>
  <c r="E22" i="18" s="1"/>
  <c r="I90" i="37" l="1"/>
  <c r="L79" i="37"/>
  <c r="J90" i="37"/>
  <c r="L63" i="37"/>
  <c r="L81" i="37"/>
  <c r="L31" i="37"/>
  <c r="C30" i="17"/>
  <c r="C32" i="17" s="1"/>
  <c r="C35" i="17" s="1"/>
  <c r="C21" i="17" s="1"/>
  <c r="C25" i="17" s="1"/>
  <c r="E23" i="38" s="1"/>
  <c r="E24" i="38" s="1"/>
  <c r="L90" i="37" l="1"/>
  <c r="E26" i="38"/>
  <c r="E27" i="38" s="1"/>
  <c r="E23" i="18"/>
  <c r="E24" i="18" s="1"/>
  <c r="E26" i="18" l="1"/>
  <c r="E27" i="18" s="1"/>
  <c r="E33" i="38"/>
  <c r="E44" i="38" s="1"/>
  <c r="E33" i="18" l="1"/>
  <c r="E48" i="38"/>
  <c r="O76" i="37" l="1"/>
  <c r="O18" i="37"/>
  <c r="O37" i="37"/>
  <c r="O34" i="37"/>
  <c r="O45" i="37"/>
  <c r="O30" i="37"/>
  <c r="O58" i="37"/>
  <c r="O59" i="37"/>
  <c r="O17" i="37"/>
  <c r="O90" i="37" s="1"/>
  <c r="O54" i="37"/>
  <c r="O74" i="37"/>
  <c r="O33" i="37"/>
  <c r="O38" i="37"/>
  <c r="O41" i="37"/>
  <c r="O35" i="37"/>
  <c r="O78" i="37"/>
  <c r="O72" i="37"/>
  <c r="O62" i="37"/>
  <c r="O89" i="37"/>
  <c r="O25" i="37"/>
  <c r="O24" i="37"/>
  <c r="O50" i="37"/>
  <c r="O84" i="37"/>
  <c r="O67" i="37"/>
  <c r="O86" i="37"/>
  <c r="O29" i="37"/>
  <c r="O39" i="37"/>
  <c r="O49" i="37"/>
  <c r="O55" i="37"/>
  <c r="O32" i="37"/>
  <c r="O66" i="37"/>
  <c r="O28" i="37"/>
  <c r="O65" i="37"/>
  <c r="O42" i="37"/>
  <c r="O88" i="37"/>
  <c r="O61" i="37"/>
  <c r="O77" i="37"/>
  <c r="O71" i="37"/>
  <c r="O48" i="37"/>
  <c r="O51" i="37"/>
  <c r="O40" i="37"/>
  <c r="O43" i="37"/>
  <c r="O68" i="37"/>
  <c r="O80" i="37"/>
  <c r="O47" i="37"/>
  <c r="O53" i="37"/>
  <c r="O70" i="37"/>
  <c r="O82" i="37"/>
  <c r="O36" i="37"/>
  <c r="O64" i="37"/>
  <c r="O21" i="37"/>
  <c r="O22" i="37"/>
  <c r="O26" i="37"/>
  <c r="O52" i="37"/>
  <c r="O60" i="37"/>
  <c r="O85" i="37"/>
  <c r="O46" i="37"/>
  <c r="O20" i="37"/>
  <c r="O44" i="37"/>
  <c r="O87" i="37"/>
  <c r="O73" i="37"/>
  <c r="O27" i="37"/>
  <c r="O19" i="37"/>
  <c r="O75" i="37"/>
  <c r="O69" i="37"/>
  <c r="O83" i="37"/>
  <c r="O56" i="37"/>
  <c r="O57" i="37"/>
  <c r="O23" i="37"/>
  <c r="O31" i="37"/>
  <c r="O81" i="37"/>
  <c r="O63" i="37"/>
  <c r="O79" i="37"/>
  <c r="F36" i="38"/>
  <c r="F37" i="38"/>
  <c r="F38" i="38"/>
  <c r="F39" i="38"/>
  <c r="F40" i="38"/>
  <c r="F41" i="38"/>
  <c r="F42" i="38"/>
  <c r="E50" i="38"/>
  <c r="F35" i="38"/>
  <c r="E54" i="38"/>
  <c r="F20" i="38"/>
  <c r="F46" i="38"/>
  <c r="F27" i="38"/>
  <c r="E52" i="38"/>
  <c r="F24" i="38"/>
  <c r="F33" i="38"/>
  <c r="F44" i="38"/>
  <c r="E44" i="18"/>
  <c r="F48" i="38" l="1"/>
  <c r="E48" i="18"/>
  <c r="H49" i="31" l="1"/>
  <c r="P21" i="37" s="1"/>
  <c r="H24" i="31"/>
  <c r="P79" i="37"/>
  <c r="H15" i="31"/>
  <c r="H23" i="31"/>
  <c r="H18" i="31"/>
  <c r="H48" i="31"/>
  <c r="P87" i="37" s="1"/>
  <c r="H44" i="31"/>
  <c r="P78" i="37" s="1"/>
  <c r="H33" i="31"/>
  <c r="P17" i="37" s="1"/>
  <c r="P38" i="37"/>
  <c r="H29" i="31"/>
  <c r="H12" i="31"/>
  <c r="H46" i="31"/>
  <c r="P85" i="37" s="1"/>
  <c r="P39" i="37"/>
  <c r="H28" i="31"/>
  <c r="P32" i="37"/>
  <c r="H27" i="31"/>
  <c r="H16" i="31"/>
  <c r="P48" i="37" s="1"/>
  <c r="H38" i="31"/>
  <c r="P56" i="37" s="1"/>
  <c r="H26" i="31"/>
  <c r="H25" i="31"/>
  <c r="H14" i="31"/>
  <c r="H39" i="31"/>
  <c r="P57" i="37" s="1"/>
  <c r="H13" i="31"/>
  <c r="P58" i="37" s="1"/>
  <c r="H37" i="31"/>
  <c r="P36" i="37" s="1"/>
  <c r="H30" i="31"/>
  <c r="H40" i="31"/>
  <c r="P60" i="37" s="1"/>
  <c r="H17" i="31"/>
  <c r="P71" i="37" s="1"/>
  <c r="H35" i="31"/>
  <c r="P23" i="37" s="1"/>
  <c r="H41" i="31"/>
  <c r="P67" i="37" s="1"/>
  <c r="H19" i="31"/>
  <c r="P37" i="37" s="1"/>
  <c r="H36" i="31"/>
  <c r="P35" i="37" s="1"/>
  <c r="H20" i="31"/>
  <c r="P75" i="37" s="1"/>
  <c r="H42" i="31"/>
  <c r="P68" i="37" s="1"/>
  <c r="H47" i="31"/>
  <c r="P86" i="37" s="1"/>
  <c r="H34" i="31"/>
  <c r="P22" i="37" s="1"/>
  <c r="H43" i="31"/>
  <c r="P76" i="37" s="1"/>
  <c r="H45" i="31"/>
  <c r="P80" i="37" s="1"/>
  <c r="N76" i="37"/>
  <c r="M44" i="37"/>
  <c r="M81" i="37"/>
  <c r="M78" i="37"/>
  <c r="M58" i="37"/>
  <c r="M76" i="37"/>
  <c r="M52" i="37"/>
  <c r="M83" i="37"/>
  <c r="M69" i="37"/>
  <c r="M35" i="37"/>
  <c r="M71" i="37"/>
  <c r="N28" i="37"/>
  <c r="M84" i="37"/>
  <c r="M87" i="37"/>
  <c r="M45" i="37"/>
  <c r="N52" i="37"/>
  <c r="N69" i="37"/>
  <c r="N88" i="37"/>
  <c r="N60" i="37"/>
  <c r="N23" i="37"/>
  <c r="N29" i="37"/>
  <c r="M20" i="37"/>
  <c r="M86" i="37"/>
  <c r="N26" i="37"/>
  <c r="M61" i="37"/>
  <c r="M48" i="37"/>
  <c r="M38" i="37"/>
  <c r="N62" i="37"/>
  <c r="M19" i="37"/>
  <c r="M55" i="37"/>
  <c r="M54" i="37"/>
  <c r="N27" i="37"/>
  <c r="M57" i="37"/>
  <c r="N25" i="37"/>
  <c r="M60" i="37"/>
  <c r="N36" i="37"/>
  <c r="N61" i="37"/>
  <c r="M89" i="37"/>
  <c r="N82" i="37"/>
  <c r="M49" i="37"/>
  <c r="M50" i="37"/>
  <c r="M56" i="37"/>
  <c r="N22" i="37"/>
  <c r="M30" i="37"/>
  <c r="N48" i="37"/>
  <c r="M21" i="37"/>
  <c r="M39" i="37"/>
  <c r="N87" i="37"/>
  <c r="M53" i="37"/>
  <c r="M74" i="37"/>
  <c r="M42" i="37"/>
  <c r="M22" i="37"/>
  <c r="M77" i="37"/>
  <c r="N39" i="37"/>
  <c r="M51" i="37"/>
  <c r="N72" i="37"/>
  <c r="M18" i="37"/>
  <c r="N37" i="37"/>
  <c r="M26" i="37"/>
  <c r="M63" i="37"/>
  <c r="M80" i="37"/>
  <c r="N57" i="37"/>
  <c r="M59" i="37"/>
  <c r="M72" i="37"/>
  <c r="M79" i="37"/>
  <c r="M36" i="37"/>
  <c r="N53" i="37"/>
  <c r="N68" i="37"/>
  <c r="N17" i="37"/>
  <c r="M17" i="37"/>
  <c r="M33" i="37"/>
  <c r="N18" i="37"/>
  <c r="N80" i="37"/>
  <c r="M75" i="37"/>
  <c r="M41" i="37"/>
  <c r="N77" i="37"/>
  <c r="N33" i="37"/>
  <c r="N84" i="37"/>
  <c r="M66" i="37"/>
  <c r="M34" i="37"/>
  <c r="N24" i="37"/>
  <c r="M32" i="37"/>
  <c r="M31" i="37"/>
  <c r="M24" i="37"/>
  <c r="N47" i="37"/>
  <c r="M43" i="37"/>
  <c r="N73" i="37"/>
  <c r="M73" i="37"/>
  <c r="M25" i="37"/>
  <c r="N45" i="37"/>
  <c r="N55" i="37"/>
  <c r="N38" i="37"/>
  <c r="N20" i="37"/>
  <c r="N46" i="37"/>
  <c r="M64" i="37"/>
  <c r="N64" i="37"/>
  <c r="M28" i="37"/>
  <c r="N35" i="37"/>
  <c r="N42" i="37"/>
  <c r="N43" i="37"/>
  <c r="M82" i="37"/>
  <c r="M40" i="37"/>
  <c r="M88" i="37"/>
  <c r="N65" i="37"/>
  <c r="M23" i="37"/>
  <c r="N83" i="37"/>
  <c r="N49" i="37"/>
  <c r="M37" i="37"/>
  <c r="M67" i="37"/>
  <c r="M27" i="37"/>
  <c r="M85" i="37"/>
  <c r="M47" i="37"/>
  <c r="N66" i="37"/>
  <c r="N44" i="37"/>
  <c r="N78" i="37"/>
  <c r="N51" i="37"/>
  <c r="N54" i="37"/>
  <c r="N21" i="37"/>
  <c r="N50" i="37"/>
  <c r="N59" i="37"/>
  <c r="N70" i="37"/>
  <c r="N56" i="37"/>
  <c r="N67" i="37"/>
  <c r="M46" i="37"/>
  <c r="M65" i="37"/>
  <c r="N71" i="37"/>
  <c r="M62" i="37"/>
  <c r="M29" i="37"/>
  <c r="N19" i="37"/>
  <c r="M68" i="37"/>
  <c r="N86" i="37"/>
  <c r="N89" i="37"/>
  <c r="N41" i="37"/>
  <c r="N85" i="37"/>
  <c r="M70" i="37"/>
  <c r="N31" i="37"/>
  <c r="N79" i="37"/>
  <c r="N40" i="37"/>
  <c r="Q40" i="37" s="1"/>
  <c r="R40" i="37" s="1"/>
  <c r="N74" i="37"/>
  <c r="N34" i="37"/>
  <c r="N58" i="37"/>
  <c r="N81" i="37"/>
  <c r="N30" i="37"/>
  <c r="N75" i="37"/>
  <c r="N63" i="37"/>
  <c r="N32" i="37"/>
  <c r="E50" i="18"/>
  <c r="F36" i="18"/>
  <c r="F37" i="18"/>
  <c r="F38" i="18"/>
  <c r="F39" i="18"/>
  <c r="F40" i="18"/>
  <c r="F41" i="18"/>
  <c r="F42" i="18"/>
  <c r="F35" i="18"/>
  <c r="F43" i="18"/>
  <c r="E52" i="18"/>
  <c r="F46" i="18"/>
  <c r="F20" i="18"/>
  <c r="F24" i="18"/>
  <c r="F27" i="18"/>
  <c r="E54" i="18"/>
  <c r="F33" i="18"/>
  <c r="F44" i="18"/>
  <c r="P30" i="37" l="1"/>
  <c r="Q27" i="37"/>
  <c r="R27" i="37" s="1"/>
  <c r="Q70" i="37"/>
  <c r="R70" i="37" s="1"/>
  <c r="Q75" i="37"/>
  <c r="R75" i="37" s="1"/>
  <c r="Q37" i="37"/>
  <c r="R37" i="37" s="1"/>
  <c r="Q85" i="37"/>
  <c r="R85" i="37" s="1"/>
  <c r="Q77" i="37"/>
  <c r="R77" i="37" s="1"/>
  <c r="Q43" i="37"/>
  <c r="R43" i="37" s="1"/>
  <c r="Q24" i="37"/>
  <c r="R24" i="37" s="1"/>
  <c r="Q22" i="37"/>
  <c r="R22" i="37" s="1"/>
  <c r="Q89" i="37"/>
  <c r="R89" i="37" s="1"/>
  <c r="Q20" i="37"/>
  <c r="R20" i="37" s="1"/>
  <c r="Q35" i="37"/>
  <c r="R35" i="37" s="1"/>
  <c r="Q41" i="37"/>
  <c r="R41" i="37" s="1"/>
  <c r="Q42" i="37"/>
  <c r="R42" i="37" s="1"/>
  <c r="Q53" i="37"/>
  <c r="R53" i="37" s="1"/>
  <c r="Q86" i="37"/>
  <c r="R86" i="37" s="1"/>
  <c r="Q45" i="37"/>
  <c r="R45" i="37" s="1"/>
  <c r="Q51" i="37"/>
  <c r="R51" i="37" s="1"/>
  <c r="Q73" i="37"/>
  <c r="R73" i="37" s="1"/>
  <c r="Q32" i="37"/>
  <c r="R32" i="37" s="1"/>
  <c r="Q19" i="37"/>
  <c r="R19" i="37" s="1"/>
  <c r="Q83" i="37"/>
  <c r="R83" i="37" s="1"/>
  <c r="Q65" i="37"/>
  <c r="R65" i="37" s="1"/>
  <c r="Q46" i="37"/>
  <c r="R46" i="37" s="1"/>
  <c r="Q47" i="37"/>
  <c r="R47" i="37" s="1"/>
  <c r="Q56" i="37"/>
  <c r="R56" i="37" s="1"/>
  <c r="Q49" i="37"/>
  <c r="R49" i="37" s="1"/>
  <c r="Q88" i="37"/>
  <c r="R88" i="37" s="1"/>
  <c r="Q82" i="37"/>
  <c r="R82" i="37" s="1"/>
  <c r="N90" i="37"/>
  <c r="Q84" i="37"/>
  <c r="R84" i="37" s="1"/>
  <c r="Q69" i="37"/>
  <c r="R69" i="37" s="1"/>
  <c r="Q33" i="37"/>
  <c r="R33" i="37" s="1"/>
  <c r="Q52" i="37"/>
  <c r="R52" i="37" s="1"/>
  <c r="M90" i="37"/>
  <c r="Q17" i="37"/>
  <c r="Q76" i="37"/>
  <c r="R76" i="37" s="1"/>
  <c r="Q78" i="37"/>
  <c r="R78" i="37" s="1"/>
  <c r="Q60" i="37"/>
  <c r="R60" i="37" s="1"/>
  <c r="Q68" i="37"/>
  <c r="R68" i="37" s="1"/>
  <c r="Q66" i="37"/>
  <c r="R66" i="37" s="1"/>
  <c r="Q39" i="37"/>
  <c r="R39" i="37" s="1"/>
  <c r="Q58" i="37"/>
  <c r="R58" i="37" s="1"/>
  <c r="Q34" i="37"/>
  <c r="R34" i="37" s="1"/>
  <c r="Q74" i="37"/>
  <c r="R74" i="37" s="1"/>
  <c r="Q71" i="37"/>
  <c r="R71" i="37" s="1"/>
  <c r="Q23" i="37"/>
  <c r="R23" i="37" s="1"/>
  <c r="Q36" i="37"/>
  <c r="R36" i="37" s="1"/>
  <c r="Q44" i="37"/>
  <c r="R44" i="37" s="1"/>
  <c r="Q79" i="37"/>
  <c r="R79" i="37" s="1"/>
  <c r="Q29" i="37"/>
  <c r="R29" i="37" s="1"/>
  <c r="Q72" i="37"/>
  <c r="R72" i="37" s="1"/>
  <c r="Q50" i="37"/>
  <c r="R50" i="37" s="1"/>
  <c r="Q28" i="37"/>
  <c r="R28" i="37" s="1"/>
  <c r="Q62" i="37"/>
  <c r="R62" i="37" s="1"/>
  <c r="Q64" i="37"/>
  <c r="R64" i="37" s="1"/>
  <c r="Q59" i="37"/>
  <c r="R59" i="37" s="1"/>
  <c r="Q54" i="37"/>
  <c r="R54" i="37" s="1"/>
  <c r="P81" i="37"/>
  <c r="Q81" i="37" s="1"/>
  <c r="R81" i="37" s="1"/>
  <c r="Q57" i="37"/>
  <c r="R57" i="37" s="1"/>
  <c r="Q55" i="37"/>
  <c r="R55" i="37" s="1"/>
  <c r="H21" i="31"/>
  <c r="H22" i="31"/>
  <c r="Q21" i="37"/>
  <c r="R21" i="37" s="1"/>
  <c r="Q67" i="37"/>
  <c r="R67" i="37" s="1"/>
  <c r="Q63" i="37"/>
  <c r="R63" i="37" s="1"/>
  <c r="Q26" i="37"/>
  <c r="R26" i="37" s="1"/>
  <c r="Q87" i="37"/>
  <c r="R87" i="37" s="1"/>
  <c r="Q80" i="37"/>
  <c r="R80" i="37" s="1"/>
  <c r="Q38" i="37"/>
  <c r="R38" i="37" s="1"/>
  <c r="Q48" i="37"/>
  <c r="R48" i="37" s="1"/>
  <c r="Q25" i="37"/>
  <c r="R25" i="37" s="1"/>
  <c r="Q18" i="37"/>
  <c r="Q61" i="37"/>
  <c r="R61" i="37" s="1"/>
  <c r="F48" i="18"/>
  <c r="H51" i="31" l="1"/>
  <c r="Q30" i="37"/>
  <c r="R30" i="37" s="1"/>
  <c r="P31" i="37"/>
  <c r="Q31" i="37" s="1"/>
  <c r="R31" i="37" s="1"/>
  <c r="R18" i="37"/>
  <c r="R17" i="37"/>
  <c r="P90" i="37" l="1"/>
  <c r="Q90" i="37"/>
  <c r="R2" i="37" s="1"/>
  <c r="R90" i="37"/>
  <c r="R3" i="37" l="1"/>
  <c r="R4" i="37" s="1"/>
</calcChain>
</file>

<file path=xl/sharedStrings.xml><?xml version="1.0" encoding="utf-8"?>
<sst xmlns="http://schemas.openxmlformats.org/spreadsheetml/2006/main" count="16551" uniqueCount="2110">
  <si>
    <t>Premie Ouderdomspensioen (OP)</t>
  </si>
  <si>
    <t>Opmerking:</t>
  </si>
  <si>
    <t>Opleiding</t>
  </si>
  <si>
    <t xml:space="preserve">Sociale verzekeringen </t>
  </si>
  <si>
    <t>Weekenddagen</t>
  </si>
  <si>
    <t>Aantal kalenderdagen</t>
  </si>
  <si>
    <t>Werkdagen per jaar</t>
  </si>
  <si>
    <t>Totaal</t>
  </si>
  <si>
    <t>B.T.W.</t>
  </si>
  <si>
    <t>Prijspeil</t>
  </si>
  <si>
    <t>Toelichting</t>
  </si>
  <si>
    <t>Bruto uurloon</t>
  </si>
  <si>
    <t>Calculatie onderdeel</t>
  </si>
  <si>
    <t>Specialistentoeslag</t>
  </si>
  <si>
    <t>werkgeversdeel</t>
  </si>
  <si>
    <t>Sanitaire ruimten</t>
  </si>
  <si>
    <t>p.o.</t>
  </si>
  <si>
    <t>invoerveld</t>
  </si>
  <si>
    <t>Vakantiedagen</t>
  </si>
  <si>
    <t>SV uurloon inclusief toeslagen</t>
  </si>
  <si>
    <t>Instructies voor het invullen van het calculatie model</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</si>
  <si>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</si>
  <si>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</si>
  <si>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</si>
  <si>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</si>
  <si>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</si>
  <si>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</si>
  <si>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</si>
  <si>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</si>
  <si>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</si>
  <si>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</si>
  <si>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</si>
  <si>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</si>
  <si>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</si>
  <si>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Basisuurloon</t>
  </si>
  <si>
    <t>Bedrijfsgemiddelde</t>
  </si>
  <si>
    <t>Alle prijzen inclusief materialen en middelen, voorrijkosten en overige bijkomende kosten.</t>
  </si>
  <si>
    <t>Ziektedagen</t>
  </si>
  <si>
    <t>Overgangsregeling</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</si>
  <si>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</si>
  <si>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</si>
  <si>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</si>
  <si>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</si>
  <si>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</si>
  <si>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</si>
  <si>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</si>
  <si>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</si>
  <si>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</si>
  <si>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</si>
  <si>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</si>
  <si>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</si>
  <si>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SV-loon grondslag voor berekening sociale verzekeringen</t>
  </si>
  <si>
    <t>Materiaal/- en middelen</t>
  </si>
  <si>
    <t>Ruimtecategorie</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</si>
  <si>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</si>
  <si>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</si>
  <si>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</si>
  <si>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</si>
  <si>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</si>
  <si>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</si>
  <si>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</si>
  <si>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</si>
  <si>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</si>
  <si>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</si>
  <si>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</si>
  <si>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</si>
  <si>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</si>
  <si>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</si>
  <si>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</si>
  <si>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</si>
  <si>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</si>
  <si>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</si>
  <si>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Totaal eindtarief feestdagen [incl. 150% toeslag]</t>
  </si>
  <si>
    <t>Gebouw/plaats</t>
  </si>
  <si>
    <t>Kosten verzuimbegeleiding</t>
  </si>
  <si>
    <t xml:space="preserve">Structurele eindejaarsuitkering </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</si>
  <si>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</si>
  <si>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</si>
  <si>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</si>
  <si>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</si>
  <si>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</si>
  <si>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</si>
  <si>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</si>
  <si>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</si>
  <si>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</si>
  <si>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</si>
  <si>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</si>
  <si>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</si>
  <si>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</si>
  <si>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</si>
  <si>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</si>
  <si>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Coating</t>
  </si>
  <si>
    <t>Sanitair</t>
  </si>
  <si>
    <t>Tegels</t>
  </si>
  <si>
    <t>Kelder</t>
  </si>
  <si>
    <t>Locatie</t>
  </si>
  <si>
    <t>frequentie per jaar</t>
  </si>
  <si>
    <t>Adres</t>
  </si>
  <si>
    <t>Frequentie van uitvoering (per jaar):</t>
  </si>
  <si>
    <t>VSR Code</t>
  </si>
  <si>
    <t>Freq</t>
  </si>
  <si>
    <t>Nio</t>
  </si>
  <si>
    <t>% van reguliere norm</t>
  </si>
  <si>
    <t>Norm ma t/m vr</t>
  </si>
  <si>
    <t>B</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</si>
  <si>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</si>
  <si>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</si>
  <si>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</si>
  <si>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</si>
  <si>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</si>
  <si>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</si>
  <si>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</si>
  <si>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</si>
  <si>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</si>
  <si>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</si>
  <si>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</si>
  <si>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</si>
  <si>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</si>
  <si>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</si>
  <si>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</si>
  <si>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</si>
  <si>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</si>
  <si>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</si>
  <si>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</si>
  <si>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</si>
  <si>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Aantal of m2</t>
  </si>
  <si>
    <t>uren per jaar</t>
  </si>
  <si>
    <t>uurtarief</t>
  </si>
  <si>
    <t>kosten per jaar</t>
  </si>
  <si>
    <t>Omschrijving werkzaamheden</t>
  </si>
  <si>
    <t>Regietarieven</t>
  </si>
  <si>
    <t>Schoonmaakonderhoud</t>
  </si>
  <si>
    <t>Totaal m2</t>
  </si>
  <si>
    <t>Toezicht uren per jaar ma t/m vr</t>
  </si>
  <si>
    <t>Freq. ma-vr naloop</t>
  </si>
  <si>
    <t>Freq. ma-vr</t>
  </si>
  <si>
    <t>Norm ma t/m vr naloop</t>
  </si>
  <si>
    <t>Kolom</t>
  </si>
  <si>
    <t>Uren p/j ma t/m vrij naloop</t>
  </si>
  <si>
    <t>Naloop opslag</t>
  </si>
  <si>
    <t>Kolom voor matrix</t>
  </si>
  <si>
    <t>Gewogen prestatie</t>
  </si>
  <si>
    <t>m2/uur</t>
  </si>
  <si>
    <t>M2 Totaal</t>
  </si>
  <si>
    <t>WGA</t>
  </si>
  <si>
    <t>Op de tabbladen zijn invoervelden opgenomen, deze zijn gekleurd zoals hiernaast afgebeeld</t>
  </si>
  <si>
    <t>Naam dienstverlener</t>
  </si>
  <si>
    <t>Let op -/- bedrag</t>
  </si>
  <si>
    <t>Bijzonderheden / opmerkingen</t>
  </si>
  <si>
    <t>Administratieve ruimten</t>
  </si>
  <si>
    <t>Opslagruimte</t>
  </si>
  <si>
    <t>Sportzaal</t>
  </si>
  <si>
    <t>Toezicht percentage per jaar ma t/m vr</t>
  </si>
  <si>
    <t>Gemiddeld tarief  ma t/m vr</t>
  </si>
  <si>
    <t>Tariefopbouw toezicht</t>
  </si>
  <si>
    <t>Tariefopbouw schoonmaak</t>
  </si>
  <si>
    <t>Gemiddeld tarief ma t/m vr</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</si>
  <si>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</si>
  <si>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</si>
  <si>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</si>
  <si>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Kleinschalig heids uren ma t/m vrij</t>
  </si>
  <si>
    <t>ma t/m vr</t>
  </si>
  <si>
    <t>ma t/m vr naloop</t>
  </si>
  <si>
    <t>Kleinschalig heids uren ma t/m vrij naloop</t>
  </si>
  <si>
    <t>RAS premie</t>
  </si>
  <si>
    <t>Frequentie verklaring</t>
  </si>
  <si>
    <t>4 x per jaar</t>
  </si>
  <si>
    <t>1 x per maand</t>
  </si>
  <si>
    <t>1 x per week (52 weken)</t>
  </si>
  <si>
    <t>5 x per week (52 weken)</t>
  </si>
  <si>
    <t>2 x per week (52 weken)</t>
  </si>
  <si>
    <t>3 x per week (52 weken)</t>
  </si>
  <si>
    <t>Totaal eindtarief  [incl. 30% toeslag]</t>
  </si>
  <si>
    <t>Referentie nummer</t>
  </si>
  <si>
    <t>Transitievergoeding</t>
  </si>
  <si>
    <t>* Het door de inschrijver ingediende inschrijfbedrag is de maximale vergoeding voor het gevraagde in de aanbestedingsdocumenten.</t>
  </si>
  <si>
    <t>Uurlonen per 1 juni 2021</t>
  </si>
  <si>
    <t>Kantine</t>
  </si>
  <si>
    <t>kantine</t>
  </si>
  <si>
    <t>Correctie factor type locatie</t>
  </si>
  <si>
    <t>Brinkhorst 3</t>
  </si>
  <si>
    <t>Ruimte nr Fmis</t>
  </si>
  <si>
    <t>n.v.t.</t>
  </si>
  <si>
    <t>1.2</t>
  </si>
  <si>
    <t>1.3</t>
  </si>
  <si>
    <t>1.4</t>
  </si>
  <si>
    <t>1.6</t>
  </si>
  <si>
    <t>1.8</t>
  </si>
  <si>
    <t>1.9</t>
  </si>
  <si>
    <t>1.10</t>
  </si>
  <si>
    <t>1.11</t>
  </si>
  <si>
    <t>opslag</t>
  </si>
  <si>
    <t>vergaderruimte</t>
  </si>
  <si>
    <t>gang</t>
  </si>
  <si>
    <t>Trap</t>
  </si>
  <si>
    <t>lift</t>
  </si>
  <si>
    <t>kantoor</t>
  </si>
  <si>
    <t>spreekkamer</t>
  </si>
  <si>
    <t>tapijt</t>
  </si>
  <si>
    <t>linoleum</t>
  </si>
  <si>
    <t>tegels</t>
  </si>
  <si>
    <t>geen vloerafwerking</t>
  </si>
  <si>
    <t>copperfield</t>
  </si>
  <si>
    <t>scrooge</t>
  </si>
  <si>
    <t>oliver</t>
  </si>
  <si>
    <t>nickleby</t>
  </si>
  <si>
    <t>Gedempte Zuiderdiep 98 Hoofdgebouw</t>
  </si>
  <si>
    <t xml:space="preserve">Gedempte Zuiderdiep 98, Menno van Coehoornschool </t>
  </si>
  <si>
    <t>Gedempte Zuiderdiep Oudbouw</t>
  </si>
  <si>
    <t>Menno van Coehoornsingel 51</t>
  </si>
  <si>
    <t>Menno van Coehoornsingel 55</t>
  </si>
  <si>
    <t>Begane grond</t>
  </si>
  <si>
    <t>loketten</t>
  </si>
  <si>
    <t>sanitaire ruimte</t>
  </si>
  <si>
    <t>trappenhuis</t>
  </si>
  <si>
    <t>zit/werkruimte</t>
  </si>
  <si>
    <t>repro</t>
  </si>
  <si>
    <t>hal</t>
  </si>
  <si>
    <t>11a</t>
  </si>
  <si>
    <t>11b</t>
  </si>
  <si>
    <t>11c</t>
  </si>
  <si>
    <t>A</t>
  </si>
  <si>
    <t>C</t>
  </si>
  <si>
    <t>D</t>
  </si>
  <si>
    <t>ontmoetingsruimte</t>
  </si>
  <si>
    <t>Pantry</t>
  </si>
  <si>
    <t>keuken</t>
  </si>
  <si>
    <t>entree achter</t>
  </si>
  <si>
    <t>copieerruimte</t>
  </si>
  <si>
    <t>1e verdieping</t>
  </si>
  <si>
    <t>trap (centrale hal)</t>
  </si>
  <si>
    <t>douche</t>
  </si>
  <si>
    <t>hal/lift/toiletten/trap</t>
  </si>
  <si>
    <t>120-121</t>
  </si>
  <si>
    <t>122-123</t>
  </si>
  <si>
    <t>projectkamer</t>
  </si>
  <si>
    <t>133A</t>
  </si>
  <si>
    <t>133B</t>
  </si>
  <si>
    <t>2e verdieping</t>
  </si>
  <si>
    <t xml:space="preserve">2e verdieping </t>
  </si>
  <si>
    <t>3e verdieping</t>
  </si>
  <si>
    <t>gang (naar luchtbrug)</t>
  </si>
  <si>
    <t>4e verdieping</t>
  </si>
  <si>
    <t>vergaderzalen</t>
  </si>
  <si>
    <t>toiletten</t>
  </si>
  <si>
    <t>entree</t>
  </si>
  <si>
    <t>archief</t>
  </si>
  <si>
    <t>vergaderzaal</t>
  </si>
  <si>
    <t>luchtbrug (=gang)</t>
  </si>
  <si>
    <t>Vergaderruimte</t>
  </si>
  <si>
    <t>62a</t>
  </si>
  <si>
    <t>62b</t>
  </si>
  <si>
    <t>172/173</t>
  </si>
  <si>
    <t>rookunit</t>
  </si>
  <si>
    <t>253 + A</t>
  </si>
  <si>
    <t>255a</t>
  </si>
  <si>
    <t>258a</t>
  </si>
  <si>
    <t>ROUDB-01.01 </t>
  </si>
  <si>
    <t>ARCHIEF </t>
  </si>
  <si>
    <t>ROUDB-01.03 </t>
  </si>
  <si>
    <t>ROUDB-01.04 </t>
  </si>
  <si>
    <t>ROUDB-01.05 </t>
  </si>
  <si>
    <t>ROUDB-01.06 </t>
  </si>
  <si>
    <t>trap</t>
  </si>
  <si>
    <t>ROUDB-01.07 </t>
  </si>
  <si>
    <t>ROUDB-01.08 </t>
  </si>
  <si>
    <t>ROUDBT-01.09 </t>
  </si>
  <si>
    <t>T00.12</t>
  </si>
  <si>
    <t>S00.09</t>
  </si>
  <si>
    <t>S00.06/S00.05</t>
  </si>
  <si>
    <t>S00.07/S00.08</t>
  </si>
  <si>
    <t>T00.08</t>
  </si>
  <si>
    <t>L00,02</t>
  </si>
  <si>
    <t>G01,07</t>
  </si>
  <si>
    <t>G01,06</t>
  </si>
  <si>
    <t>T01,03</t>
  </si>
  <si>
    <t>1,06/ 1,07</t>
  </si>
  <si>
    <t>1,08/1,09</t>
  </si>
  <si>
    <t>T01.08</t>
  </si>
  <si>
    <t>116a</t>
  </si>
  <si>
    <t>G02.09</t>
  </si>
  <si>
    <t>T02.04</t>
  </si>
  <si>
    <t>G02.07/G02.06</t>
  </si>
  <si>
    <t>S02,01/S02,02</t>
  </si>
  <si>
    <t>S02,03/S02,04</t>
  </si>
  <si>
    <t>215a</t>
  </si>
  <si>
    <t>G03,02</t>
  </si>
  <si>
    <t>G03,01</t>
  </si>
  <si>
    <t>T03.01</t>
  </si>
  <si>
    <t>S03,01/S03,02</t>
  </si>
  <si>
    <t>S03,03/S03,04</t>
  </si>
  <si>
    <t>313A</t>
  </si>
  <si>
    <t>bergruimte</t>
  </si>
  <si>
    <t>Entrée/entreehal</t>
  </si>
  <si>
    <t>Trappenhuizen</t>
  </si>
  <si>
    <t>Liften</t>
  </si>
  <si>
    <t>Gangen en hallen</t>
  </si>
  <si>
    <t>Vergader-/spreekruimten</t>
  </si>
  <si>
    <t>Pantry/koffie-/facilitycorner</t>
  </si>
  <si>
    <t>Niet van toepassing</t>
  </si>
  <si>
    <t>Opslagruimten</t>
  </si>
  <si>
    <t>Rookruimten</t>
  </si>
  <si>
    <t>beton</t>
  </si>
  <si>
    <t>hout</t>
  </si>
  <si>
    <t>steen</t>
  </si>
  <si>
    <t>lino</t>
  </si>
  <si>
    <t>metaal/tapijt</t>
  </si>
  <si>
    <t>metaal</t>
  </si>
  <si>
    <t>BETON </t>
  </si>
  <si>
    <t>Facilitaire Services</t>
  </si>
  <si>
    <t>Trompsingel 29</t>
  </si>
  <si>
    <t>bg</t>
  </si>
  <si>
    <t>kast</t>
  </si>
  <si>
    <t>damestoilet</t>
  </si>
  <si>
    <t>herentoilet</t>
  </si>
  <si>
    <t>Technische ruimte</t>
  </si>
  <si>
    <t>balie</t>
  </si>
  <si>
    <t>Invalidetoilet</t>
  </si>
  <si>
    <t>douches</t>
  </si>
  <si>
    <t>pantry</t>
  </si>
  <si>
    <t>concentratieplek</t>
  </si>
  <si>
    <t>kantoortuin</t>
  </si>
  <si>
    <t>01 </t>
  </si>
  <si>
    <t/>
  </si>
  <si>
    <t>vitaliteitsruimte</t>
  </si>
  <si>
    <t>02 </t>
  </si>
  <si>
    <t>208 </t>
  </si>
  <si>
    <t>210 </t>
  </si>
  <si>
    <t>212 </t>
  </si>
  <si>
    <t>214 </t>
  </si>
  <si>
    <t>sociocorner</t>
  </si>
  <si>
    <t>216 </t>
  </si>
  <si>
    <t>217 </t>
  </si>
  <si>
    <t>218 </t>
  </si>
  <si>
    <t>221 </t>
  </si>
  <si>
    <t>222 </t>
  </si>
  <si>
    <t>223 </t>
  </si>
  <si>
    <t>224 </t>
  </si>
  <si>
    <t>225 </t>
  </si>
  <si>
    <t>Opslag</t>
  </si>
  <si>
    <t>226 A </t>
  </si>
  <si>
    <t>233 B </t>
  </si>
  <si>
    <t>N201</t>
  </si>
  <si>
    <t>N202</t>
  </si>
  <si>
    <t>N203</t>
  </si>
  <si>
    <t>N204</t>
  </si>
  <si>
    <t>N205</t>
  </si>
  <si>
    <t>N206</t>
  </si>
  <si>
    <t>N207</t>
  </si>
  <si>
    <t>N208</t>
  </si>
  <si>
    <t>N209</t>
  </si>
  <si>
    <t>N210</t>
  </si>
  <si>
    <t>N211</t>
  </si>
  <si>
    <t>N212</t>
  </si>
  <si>
    <t>N213</t>
  </si>
  <si>
    <t>N214</t>
  </si>
  <si>
    <t>N215</t>
  </si>
  <si>
    <t>N216</t>
  </si>
  <si>
    <t>N217</t>
  </si>
  <si>
    <t>N218</t>
  </si>
  <si>
    <t>NOR-209 </t>
  </si>
  <si>
    <t>NOR-225 </t>
  </si>
  <si>
    <t>tromphuis</t>
  </si>
  <si>
    <t>221 A 1</t>
  </si>
  <si>
    <t>221 A 2</t>
  </si>
  <si>
    <t>221 D</t>
  </si>
  <si>
    <t>03 </t>
  </si>
  <si>
    <t>302 </t>
  </si>
  <si>
    <t>304 </t>
  </si>
  <si>
    <t>305 </t>
  </si>
  <si>
    <t>306 </t>
  </si>
  <si>
    <t>307 </t>
  </si>
  <si>
    <t>308 A </t>
  </si>
  <si>
    <t>COMPUTERRUIMTE </t>
  </si>
  <si>
    <t>308 </t>
  </si>
  <si>
    <t>312 </t>
  </si>
  <si>
    <t>313 </t>
  </si>
  <si>
    <t>316 A</t>
  </si>
  <si>
    <t>316 B</t>
  </si>
  <si>
    <t>318 A </t>
  </si>
  <si>
    <t>318 B </t>
  </si>
  <si>
    <t>320 </t>
  </si>
  <si>
    <t>321 </t>
  </si>
  <si>
    <t>322 </t>
  </si>
  <si>
    <t>323 </t>
  </si>
  <si>
    <t>324 </t>
  </si>
  <si>
    <t>325 </t>
  </si>
  <si>
    <t>326 B </t>
  </si>
  <si>
    <t>326 </t>
  </si>
  <si>
    <t>328 </t>
  </si>
  <si>
    <t>330 </t>
  </si>
  <si>
    <t>332 A </t>
  </si>
  <si>
    <t>332 B </t>
  </si>
  <si>
    <t>332 C </t>
  </si>
  <si>
    <t>332 D </t>
  </si>
  <si>
    <t>332 E </t>
  </si>
  <si>
    <t>332 F </t>
  </si>
  <si>
    <t>332 G </t>
  </si>
  <si>
    <t>WERKKAST </t>
  </si>
  <si>
    <t>332 J </t>
  </si>
  <si>
    <t>332 K </t>
  </si>
  <si>
    <t>333 A </t>
  </si>
  <si>
    <t>333 B </t>
  </si>
  <si>
    <t>NOR-325 </t>
  </si>
  <si>
    <t>NOR-333D </t>
  </si>
  <si>
    <t>NOR-333E </t>
  </si>
  <si>
    <t>Heren + dames toilet</t>
  </si>
  <si>
    <t>hal/entree</t>
  </si>
  <si>
    <t>320 A</t>
  </si>
  <si>
    <t>320 B</t>
  </si>
  <si>
    <t>320 C</t>
  </si>
  <si>
    <t>320 D</t>
  </si>
  <si>
    <t>Stilteruimte</t>
  </si>
  <si>
    <t>320 F</t>
  </si>
  <si>
    <t>320 G</t>
  </si>
  <si>
    <t>320 I</t>
  </si>
  <si>
    <t>320 J</t>
  </si>
  <si>
    <t>321 A</t>
  </si>
  <si>
    <t>321 B</t>
  </si>
  <si>
    <t>321 C</t>
  </si>
  <si>
    <t>321 D</t>
  </si>
  <si>
    <t>Pantry &amp; ontmoeten</t>
  </si>
  <si>
    <t>321 E</t>
  </si>
  <si>
    <t>321 F</t>
  </si>
  <si>
    <t>321 G</t>
  </si>
  <si>
    <t>321 H</t>
  </si>
  <si>
    <t>333 C </t>
  </si>
  <si>
    <t>door hele pand</t>
  </si>
  <si>
    <t>4 koelkasten schoon maken</t>
  </si>
  <si>
    <t>Hanzeplein 120</t>
  </si>
  <si>
    <t>gemeensch.</t>
  </si>
  <si>
    <t>0.01 </t>
  </si>
  <si>
    <t>CV-RUIMTE </t>
  </si>
  <si>
    <t>0.02 </t>
  </si>
  <si>
    <t>OPSLAG </t>
  </si>
  <si>
    <t>ggd</t>
  </si>
  <si>
    <t>0.03 </t>
  </si>
  <si>
    <t>KANTOOR </t>
  </si>
  <si>
    <t>0.04 </t>
  </si>
  <si>
    <t>0.06 </t>
  </si>
  <si>
    <t>VOORRUIMTE </t>
  </si>
  <si>
    <t>0.07 </t>
  </si>
  <si>
    <t>0.06 A</t>
  </si>
  <si>
    <t>TRAP treden</t>
  </si>
  <si>
    <t>0.08 </t>
  </si>
  <si>
    <t>ENTREE </t>
  </si>
  <si>
    <t>inloopmat</t>
  </si>
  <si>
    <t>0.09 </t>
  </si>
  <si>
    <t>0.29 </t>
  </si>
  <si>
    <t>BALIE </t>
  </si>
  <si>
    <t>natuursteen</t>
  </si>
  <si>
    <t>VR3</t>
  </si>
  <si>
    <t>VERGADERRUIMTE </t>
  </si>
  <si>
    <t>VR2</t>
  </si>
  <si>
    <t>VR1</t>
  </si>
  <si>
    <t>VR4</t>
  </si>
  <si>
    <t>ssc</t>
  </si>
  <si>
    <t>0.32 </t>
  </si>
  <si>
    <t>0.33 </t>
  </si>
  <si>
    <t>0.34 </t>
  </si>
  <si>
    <t>0.35 </t>
  </si>
  <si>
    <t>0.38 </t>
  </si>
  <si>
    <t>GOEDERENINGANG </t>
  </si>
  <si>
    <t>0.38A </t>
  </si>
  <si>
    <t>0.58 </t>
  </si>
  <si>
    <t>0.63 </t>
  </si>
  <si>
    <t>0.64 </t>
  </si>
  <si>
    <t>0.65 </t>
  </si>
  <si>
    <t>0.66 </t>
  </si>
  <si>
    <t>projectruimte</t>
  </si>
  <si>
    <t>0.67 </t>
  </si>
  <si>
    <t>0.69 </t>
  </si>
  <si>
    <t>G.0.1 </t>
  </si>
  <si>
    <t>HAL </t>
  </si>
  <si>
    <t>In H.0.2 </t>
  </si>
  <si>
    <t>PANTRY </t>
  </si>
  <si>
    <t>H.0.2 </t>
  </si>
  <si>
    <t>GANG </t>
  </si>
  <si>
    <t>In G.0.1</t>
  </si>
  <si>
    <t>L.0.1 </t>
  </si>
  <si>
    <t>LIFT </t>
  </si>
  <si>
    <t>NOR-01 </t>
  </si>
  <si>
    <t>S.0.1 </t>
  </si>
  <si>
    <t>INVALIDETOILET </t>
  </si>
  <si>
    <t>S.0.2 </t>
  </si>
  <si>
    <t>S.0.2.1 </t>
  </si>
  <si>
    <t>DAMESTOILET </t>
  </si>
  <si>
    <t>S.0.2.2 </t>
  </si>
  <si>
    <t>S.0.3 </t>
  </si>
  <si>
    <t>HERENTOILET </t>
  </si>
  <si>
    <t>S.0.3.1 </t>
  </si>
  <si>
    <t>S.0.4 </t>
  </si>
  <si>
    <t>S.0.4.1 </t>
  </si>
  <si>
    <t>S.0.4.2 </t>
  </si>
  <si>
    <t>S.0.4.3 </t>
  </si>
  <si>
    <t>T.0.1 </t>
  </si>
  <si>
    <t>PATCHKASTEN </t>
  </si>
  <si>
    <t>T.0.2 </t>
  </si>
  <si>
    <t>ELECTRA </t>
  </si>
  <si>
    <t>T.0.5 </t>
  </si>
  <si>
    <t>TR.0.1 </t>
  </si>
  <si>
    <t>TRAP etage vloer</t>
  </si>
  <si>
    <t>TRAP gat</t>
  </si>
  <si>
    <t>nvt</t>
  </si>
  <si>
    <t>TR.0.2 </t>
  </si>
  <si>
    <t>NOODTRAP </t>
  </si>
  <si>
    <t>TR.0.4 </t>
  </si>
  <si>
    <t>1.00 </t>
  </si>
  <si>
    <t>1.01 </t>
  </si>
  <si>
    <t>1.02 </t>
  </si>
  <si>
    <t>LABORATORIUM </t>
  </si>
  <si>
    <t>1.02A </t>
  </si>
  <si>
    <t>1.03 </t>
  </si>
  <si>
    <t>ONDERZOEKSRUIMTE </t>
  </si>
  <si>
    <t>1.04 </t>
  </si>
  <si>
    <t>1.05 </t>
  </si>
  <si>
    <t>1.06 </t>
  </si>
  <si>
    <t>1.07 </t>
  </si>
  <si>
    <t>1.08 </t>
  </si>
  <si>
    <t>1.09 </t>
  </si>
  <si>
    <t>1.10 </t>
  </si>
  <si>
    <t>1.12 </t>
  </si>
  <si>
    <t>1.13 </t>
  </si>
  <si>
    <t>1.14 </t>
  </si>
  <si>
    <t>ARCHIEF SEMISTATISCH </t>
  </si>
  <si>
    <t>1.16 </t>
  </si>
  <si>
    <t>1.17 </t>
  </si>
  <si>
    <t>1.18 </t>
  </si>
  <si>
    <t>WACHTRUIMTE </t>
  </si>
  <si>
    <t>1.19A </t>
  </si>
  <si>
    <t>Toilet/onderzoekruimte</t>
  </si>
  <si>
    <t>1.19B </t>
  </si>
  <si>
    <t>1.19C </t>
  </si>
  <si>
    <t>KLEEDRUIMTE </t>
  </si>
  <si>
    <t>1.19D </t>
  </si>
  <si>
    <t>1.21 </t>
  </si>
  <si>
    <t>RÖNTGENKAMER </t>
  </si>
  <si>
    <t>1.22 </t>
  </si>
  <si>
    <t>1.23 </t>
  </si>
  <si>
    <t>1.24 </t>
  </si>
  <si>
    <t>VACCINATIEKAMER </t>
  </si>
  <si>
    <t>1.25 </t>
  </si>
  <si>
    <t>1.26 </t>
  </si>
  <si>
    <t>1.27 </t>
  </si>
  <si>
    <t>1.28 </t>
  </si>
  <si>
    <t>kamer Arts</t>
  </si>
  <si>
    <t>1.29 </t>
  </si>
  <si>
    <t>1.30</t>
  </si>
  <si>
    <t>1.31 </t>
  </si>
  <si>
    <t>1.32 </t>
  </si>
  <si>
    <t>1.33 </t>
  </si>
  <si>
    <t>KANTOOR</t>
  </si>
  <si>
    <t>1.34 </t>
  </si>
  <si>
    <t>1.35 </t>
  </si>
  <si>
    <t>1.36 </t>
  </si>
  <si>
    <t>1.37 </t>
  </si>
  <si>
    <t>1.38 </t>
  </si>
  <si>
    <t>1.58 </t>
  </si>
  <si>
    <t>1.59 </t>
  </si>
  <si>
    <t>1.59 A</t>
  </si>
  <si>
    <t>1.61 </t>
  </si>
  <si>
    <t>1.62 </t>
  </si>
  <si>
    <t>1.63 </t>
  </si>
  <si>
    <t>1.64 </t>
  </si>
  <si>
    <t>1.65 </t>
  </si>
  <si>
    <t>1.66 </t>
  </si>
  <si>
    <t>1.67 </t>
  </si>
  <si>
    <t>1.68 </t>
  </si>
  <si>
    <t>1.69 </t>
  </si>
  <si>
    <t>1.72 </t>
  </si>
  <si>
    <t>G.1.3 </t>
  </si>
  <si>
    <t>G.1.6 </t>
  </si>
  <si>
    <t>G1.1 </t>
  </si>
  <si>
    <t>H.1.1 </t>
  </si>
  <si>
    <t>L.1.2 </t>
  </si>
  <si>
    <t>P.1.1 </t>
  </si>
  <si>
    <t>Printer ruimte</t>
  </si>
  <si>
    <t>In H.1.1</t>
  </si>
  <si>
    <t>In G1.1</t>
  </si>
  <si>
    <t>in G1.3</t>
  </si>
  <si>
    <t>S.1.1 </t>
  </si>
  <si>
    <t>S.1.1.1 </t>
  </si>
  <si>
    <t>S.1.1.2 </t>
  </si>
  <si>
    <t>S.1.2 </t>
  </si>
  <si>
    <t>S.1.2.1 </t>
  </si>
  <si>
    <t>S.1.3 </t>
  </si>
  <si>
    <t>S.1.3.1 </t>
  </si>
  <si>
    <t>S.1.3.2 </t>
  </si>
  <si>
    <t>S.1.4 </t>
  </si>
  <si>
    <t>T.1.1 </t>
  </si>
  <si>
    <t>T.1.2 </t>
  </si>
  <si>
    <t>T.1.4 </t>
  </si>
  <si>
    <t>VIDE </t>
  </si>
  <si>
    <t>T.1.4A </t>
  </si>
  <si>
    <t>TR.1.1 </t>
  </si>
  <si>
    <t>TR.1.2 </t>
  </si>
  <si>
    <t>TR.1.3 </t>
  </si>
  <si>
    <t>TRAP vlonder</t>
  </si>
  <si>
    <t>TR.1.4 </t>
  </si>
  <si>
    <t>TRAP vloer</t>
  </si>
  <si>
    <t>2.00 </t>
  </si>
  <si>
    <t>2.01A </t>
  </si>
  <si>
    <t>2.01B </t>
  </si>
  <si>
    <t>rigg</t>
  </si>
  <si>
    <t>2.02 </t>
  </si>
  <si>
    <t>2.03 </t>
  </si>
  <si>
    <t>2.06 </t>
  </si>
  <si>
    <t>2.07 </t>
  </si>
  <si>
    <t>2.09 </t>
  </si>
  <si>
    <t>2.10 </t>
  </si>
  <si>
    <t>2.12 </t>
  </si>
  <si>
    <t>2.13 </t>
  </si>
  <si>
    <t>2.14 </t>
  </si>
  <si>
    <t>2.15 </t>
  </si>
  <si>
    <t>2.16 </t>
  </si>
  <si>
    <t>2.17</t>
  </si>
  <si>
    <t>2.19 </t>
  </si>
  <si>
    <t>2.20 </t>
  </si>
  <si>
    <t>2.21 </t>
  </si>
  <si>
    <t>2.23 </t>
  </si>
  <si>
    <t>2.24 </t>
  </si>
  <si>
    <t>2.24A </t>
  </si>
  <si>
    <t>2.25 </t>
  </si>
  <si>
    <t>2.26 </t>
  </si>
  <si>
    <t>2.27 </t>
  </si>
  <si>
    <t>2.28 </t>
  </si>
  <si>
    <t>2.29 </t>
  </si>
  <si>
    <t>2.30 </t>
  </si>
  <si>
    <t>2.31 </t>
  </si>
  <si>
    <t>2.33</t>
  </si>
  <si>
    <t>2.34 </t>
  </si>
  <si>
    <t>Ontmoetingsruimte</t>
  </si>
  <si>
    <t>2.35 </t>
  </si>
  <si>
    <t>2.36 </t>
  </si>
  <si>
    <t>2.37 </t>
  </si>
  <si>
    <t>2.57</t>
  </si>
  <si>
    <t>2.59</t>
  </si>
  <si>
    <t>2.60</t>
  </si>
  <si>
    <t>2.61</t>
  </si>
  <si>
    <t>2.62</t>
  </si>
  <si>
    <t>2.63</t>
  </si>
  <si>
    <t>2.64</t>
  </si>
  <si>
    <t>2.66 </t>
  </si>
  <si>
    <t>2.72 </t>
  </si>
  <si>
    <t>G.2.1 </t>
  </si>
  <si>
    <t>G.2.3 </t>
  </si>
  <si>
    <t>In G.2.3 </t>
  </si>
  <si>
    <t>G.2.6 </t>
  </si>
  <si>
    <t>H.2.1 </t>
  </si>
  <si>
    <t>L.2.1 </t>
  </si>
  <si>
    <t>P.2.1 </t>
  </si>
  <si>
    <t>S.2.1 </t>
  </si>
  <si>
    <t>S.2.1.1 </t>
  </si>
  <si>
    <t>S.2.1.2 </t>
  </si>
  <si>
    <t>S.2.2 </t>
  </si>
  <si>
    <t>S.2.2.1 </t>
  </si>
  <si>
    <t>S.2.2.2 </t>
  </si>
  <si>
    <t>S.2.2.3 </t>
  </si>
  <si>
    <t>S.2.3 </t>
  </si>
  <si>
    <t>S.2.3.1 </t>
  </si>
  <si>
    <t>S.2.3.2 </t>
  </si>
  <si>
    <t>S.2.3.3 </t>
  </si>
  <si>
    <t>T.2.1 </t>
  </si>
  <si>
    <t>T.2.2 </t>
  </si>
  <si>
    <t>T.2.4 </t>
  </si>
  <si>
    <t>T.2.4A </t>
  </si>
  <si>
    <t>T.2.4B </t>
  </si>
  <si>
    <t>TR.2.1 </t>
  </si>
  <si>
    <t>TR.2.2 </t>
  </si>
  <si>
    <t>TR.2.3 </t>
  </si>
  <si>
    <t>TR.2.3A </t>
  </si>
  <si>
    <t>TR.2.4 </t>
  </si>
  <si>
    <t>3.00 </t>
  </si>
  <si>
    <t>3.01 </t>
  </si>
  <si>
    <t>3.02 </t>
  </si>
  <si>
    <t>3.03 </t>
  </si>
  <si>
    <t>3.04 </t>
  </si>
  <si>
    <t>3.05 </t>
  </si>
  <si>
    <t>3.06 </t>
  </si>
  <si>
    <t>3.07 </t>
  </si>
  <si>
    <t>3.08 </t>
  </si>
  <si>
    <t>3.09 </t>
  </si>
  <si>
    <t>3.10 </t>
  </si>
  <si>
    <t>3.12 </t>
  </si>
  <si>
    <t>3.13 </t>
  </si>
  <si>
    <t>3.14 </t>
  </si>
  <si>
    <t>3.15 </t>
  </si>
  <si>
    <t>3.16 </t>
  </si>
  <si>
    <t>3.17 </t>
  </si>
  <si>
    <t>3.18 </t>
  </si>
  <si>
    <t>3.19 </t>
  </si>
  <si>
    <t>3.20 </t>
  </si>
  <si>
    <t>3.21 </t>
  </si>
  <si>
    <t>3.22 </t>
  </si>
  <si>
    <t>3.23 </t>
  </si>
  <si>
    <t>3.24 </t>
  </si>
  <si>
    <t>3.26 </t>
  </si>
  <si>
    <t>3.26 A</t>
  </si>
  <si>
    <t>3.27 </t>
  </si>
  <si>
    <t>3.28 </t>
  </si>
  <si>
    <t>3.29 </t>
  </si>
  <si>
    <t>3.30 </t>
  </si>
  <si>
    <t>3.31 </t>
  </si>
  <si>
    <t>3.32 </t>
  </si>
  <si>
    <t>3.33 </t>
  </si>
  <si>
    <t>veil.huis</t>
  </si>
  <si>
    <t>3.35 </t>
  </si>
  <si>
    <t>3.36 </t>
  </si>
  <si>
    <t>3.37 </t>
  </si>
  <si>
    <t>3.38 </t>
  </si>
  <si>
    <t>3.58 </t>
  </si>
  <si>
    <t>3.59 </t>
  </si>
  <si>
    <t>3.60 </t>
  </si>
  <si>
    <t>3.61 </t>
  </si>
  <si>
    <t>3.62 </t>
  </si>
  <si>
    <t>3.63 </t>
  </si>
  <si>
    <t>3.64 </t>
  </si>
  <si>
    <t>3.65 </t>
  </si>
  <si>
    <t>3.66 </t>
  </si>
  <si>
    <t>3.67 </t>
  </si>
  <si>
    <t>3.68 </t>
  </si>
  <si>
    <t>3.72 </t>
  </si>
  <si>
    <t>G.3.1 </t>
  </si>
  <si>
    <t>In G.3.1 </t>
  </si>
  <si>
    <t>G.3.2 </t>
  </si>
  <si>
    <t>G.3.6 </t>
  </si>
  <si>
    <t>H.3.1 </t>
  </si>
  <si>
    <t>L.3.1 </t>
  </si>
  <si>
    <t>P.3.1 </t>
  </si>
  <si>
    <t>P.3.3 </t>
  </si>
  <si>
    <t>S.3.1 </t>
  </si>
  <si>
    <t>S.3.2 </t>
  </si>
  <si>
    <t>S.3.2.1 </t>
  </si>
  <si>
    <t>S.3.2.2 </t>
  </si>
  <si>
    <t>S.3.3 </t>
  </si>
  <si>
    <t>S.3.3.1 </t>
  </si>
  <si>
    <t>S.3.3.2 </t>
  </si>
  <si>
    <t>S.3.3.3 </t>
  </si>
  <si>
    <t>S.3.4 </t>
  </si>
  <si>
    <t>T.3.1 </t>
  </si>
  <si>
    <t>T.3.2 </t>
  </si>
  <si>
    <t>T.3.4 </t>
  </si>
  <si>
    <t>T.3.4A </t>
  </si>
  <si>
    <t>TR.3.1 </t>
  </si>
  <si>
    <t>TR.3.2 </t>
  </si>
  <si>
    <t>TR.3.3 </t>
  </si>
  <si>
    <t>TR.3.4 </t>
  </si>
  <si>
    <t>04 </t>
  </si>
  <si>
    <t>4.00 </t>
  </si>
  <si>
    <t>4.01 </t>
  </si>
  <si>
    <t>vrg</t>
  </si>
  <si>
    <t>4.02 </t>
  </si>
  <si>
    <t>4.03 </t>
  </si>
  <si>
    <t>4.04 </t>
  </si>
  <si>
    <t>4.05 </t>
  </si>
  <si>
    <t>4.06 </t>
  </si>
  <si>
    <t>4.06A </t>
  </si>
  <si>
    <t>4.07 </t>
  </si>
  <si>
    <t>4.08 </t>
  </si>
  <si>
    <t>4.09 </t>
  </si>
  <si>
    <t>4.11 </t>
  </si>
  <si>
    <t>4.12 </t>
  </si>
  <si>
    <t>4.13 </t>
  </si>
  <si>
    <t>4.14 </t>
  </si>
  <si>
    <t>4.15 </t>
  </si>
  <si>
    <t>4.16 </t>
  </si>
  <si>
    <t>4.17 </t>
  </si>
  <si>
    <t>4.18 </t>
  </si>
  <si>
    <t>st. reanimatie</t>
  </si>
  <si>
    <t>4.19 </t>
  </si>
  <si>
    <t>4.20 </t>
  </si>
  <si>
    <t>Kantoor Tweetal</t>
  </si>
  <si>
    <t>4.21 </t>
  </si>
  <si>
    <t>SPOELKEUKEN </t>
  </si>
  <si>
    <t>4.21A </t>
  </si>
  <si>
    <t>4.22 </t>
  </si>
  <si>
    <t>BEREIDINGSKEUKEN </t>
  </si>
  <si>
    <t>4.23 </t>
  </si>
  <si>
    <t>RESTAURANT </t>
  </si>
  <si>
    <t>4.23A </t>
  </si>
  <si>
    <t>4.27 </t>
  </si>
  <si>
    <t>4.31 </t>
  </si>
  <si>
    <t>4.32 </t>
  </si>
  <si>
    <t>4.33 </t>
  </si>
  <si>
    <t>4.34 </t>
  </si>
  <si>
    <t>4.35 </t>
  </si>
  <si>
    <t>4.36 </t>
  </si>
  <si>
    <t>4.37 </t>
  </si>
  <si>
    <t>4.58 </t>
  </si>
  <si>
    <t>4.59 </t>
  </si>
  <si>
    <t>4.60 </t>
  </si>
  <si>
    <t>4.61 </t>
  </si>
  <si>
    <t>4.62 </t>
  </si>
  <si>
    <t>4.63 </t>
  </si>
  <si>
    <t>4.64 </t>
  </si>
  <si>
    <t>4.65 </t>
  </si>
  <si>
    <t>4.66 </t>
  </si>
  <si>
    <t>4.67 </t>
  </si>
  <si>
    <t>4.69 </t>
  </si>
  <si>
    <t>4.72 </t>
  </si>
  <si>
    <t>G.4.1 </t>
  </si>
  <si>
    <t>G.4.3 </t>
  </si>
  <si>
    <t>In G4.1</t>
  </si>
  <si>
    <t>In G4.3</t>
  </si>
  <si>
    <t>H.4.1 </t>
  </si>
  <si>
    <t>L.4.1 </t>
  </si>
  <si>
    <t>S.4.1 </t>
  </si>
  <si>
    <t>S.4.2 </t>
  </si>
  <si>
    <t>S.4.2.1 </t>
  </si>
  <si>
    <t>S.4.2.2 </t>
  </si>
  <si>
    <t>S.4.3 </t>
  </si>
  <si>
    <t>S.4.3.1 </t>
  </si>
  <si>
    <t>S.4.3.2 </t>
  </si>
  <si>
    <t>S.4.3.3 </t>
  </si>
  <si>
    <t>S.4.4 </t>
  </si>
  <si>
    <t>KLEED-DOUCHE RMT </t>
  </si>
  <si>
    <t>S.4.4.1 </t>
  </si>
  <si>
    <t>DOUCHE </t>
  </si>
  <si>
    <t>S.4.4.2 </t>
  </si>
  <si>
    <t>S.4.4.3 </t>
  </si>
  <si>
    <t>T.4.1 </t>
  </si>
  <si>
    <t>T.4.2 </t>
  </si>
  <si>
    <t>T.4.4 </t>
  </si>
  <si>
    <t>T.4.4A </t>
  </si>
  <si>
    <t>TR.4.1 </t>
  </si>
  <si>
    <t>TR.4.2 </t>
  </si>
  <si>
    <t>TR.4.3 </t>
  </si>
  <si>
    <t>TR.4.4 </t>
  </si>
  <si>
    <t>TR.4.7 </t>
  </si>
  <si>
    <t>TRAP </t>
  </si>
  <si>
    <t>DK </t>
  </si>
  <si>
    <t>5.00 </t>
  </si>
  <si>
    <t>LUCHTBEHANDELING </t>
  </si>
  <si>
    <t>5.01 </t>
  </si>
  <si>
    <t>LIFTMACH.KAMER </t>
  </si>
  <si>
    <t>TR.5.7 </t>
  </si>
  <si>
    <t>A-Kerkhof 10</t>
  </si>
  <si>
    <t>wc</t>
  </si>
  <si>
    <t>Electronstraat 2</t>
  </si>
  <si>
    <t>pvc</t>
  </si>
  <si>
    <t>0.05 </t>
  </si>
  <si>
    <t>0.10 </t>
  </si>
  <si>
    <t>0.11 </t>
  </si>
  <si>
    <t>0.12 </t>
  </si>
  <si>
    <t>0.13 </t>
  </si>
  <si>
    <t>0.14 </t>
  </si>
  <si>
    <t>0.15 </t>
  </si>
  <si>
    <t>0.16 </t>
  </si>
  <si>
    <t>0.17 </t>
  </si>
  <si>
    <t>0.18 </t>
  </si>
  <si>
    <t>0.19 </t>
  </si>
  <si>
    <t>NOR-1 </t>
  </si>
  <si>
    <t>NOR-2 </t>
  </si>
  <si>
    <t>NOR-3 </t>
  </si>
  <si>
    <t>1.11 </t>
  </si>
  <si>
    <t>Van Schendelstraat 11-15</t>
  </si>
  <si>
    <t>4 en 5</t>
  </si>
  <si>
    <t>13,14,15</t>
  </si>
  <si>
    <t>Trog grote hal</t>
  </si>
  <si>
    <t>kleedruimte</t>
  </si>
  <si>
    <t>Oosterkade 14</t>
  </si>
  <si>
    <t>entree/hal</t>
  </si>
  <si>
    <t>Iepenlaan 204, Selwerderhof, loket</t>
  </si>
  <si>
    <t>8a</t>
  </si>
  <si>
    <t>8b</t>
  </si>
  <si>
    <t>9a</t>
  </si>
  <si>
    <t>9b</t>
  </si>
  <si>
    <t>10a</t>
  </si>
  <si>
    <t>14a</t>
  </si>
  <si>
    <t>Iepenlaan 204, Selwerderhof, Aula</t>
  </si>
  <si>
    <t>toilet</t>
  </si>
  <si>
    <t>invalidetoilet</t>
  </si>
  <si>
    <t>Ontvangstkamer</t>
  </si>
  <si>
    <t>Aula</t>
  </si>
  <si>
    <t>Hal</t>
  </si>
  <si>
    <t>kamer dragers</t>
  </si>
  <si>
    <t>garderobe</t>
  </si>
  <si>
    <t>familie kamer</t>
  </si>
  <si>
    <t>balkon</t>
  </si>
  <si>
    <t>Kerkstraat 176, Begraafplaats Hoogkerk</t>
  </si>
  <si>
    <t>sanitaire ruimten</t>
  </si>
  <si>
    <t>voorportaal</t>
  </si>
  <si>
    <t>Hereweg 89, Zuiderbegraafplaats</t>
  </si>
  <si>
    <t>buiten toilet</t>
  </si>
  <si>
    <t>ander gebouw</t>
  </si>
  <si>
    <t>loods</t>
  </si>
  <si>
    <t>wasbakken</t>
  </si>
  <si>
    <t>looptijd tussen twee gebouwen</t>
  </si>
  <si>
    <t>Esserweg 22a, Begraafplaats Esserveld</t>
  </si>
  <si>
    <t>Moesstraat 98a, Noorderbegraafplaats</t>
  </si>
  <si>
    <t>hoofdgeb, toilet buitenzijde</t>
  </si>
  <si>
    <t>hoofdgeb. Toilet binnen</t>
  </si>
  <si>
    <t>hoofdgeb. Douche binnen</t>
  </si>
  <si>
    <t>hoofdgeb. Voorport. Douche</t>
  </si>
  <si>
    <t>hoofdgeb. Opbaarruimte</t>
  </si>
  <si>
    <t>Bijgebouw, kantine</t>
  </si>
  <si>
    <t>Park Selwerd 2</t>
  </si>
  <si>
    <t>kleedruimte dames</t>
  </si>
  <si>
    <t>urinoir</t>
  </si>
  <si>
    <t>kleedruimte heren</t>
  </si>
  <si>
    <t>Keet naast boerderij</t>
  </si>
  <si>
    <t>Iepenlaan 204, Selwerderhof, Wijkpost</t>
  </si>
  <si>
    <t>invalidentoilet</t>
  </si>
  <si>
    <t>kleedruimte/douche</t>
  </si>
  <si>
    <t>verwarmingshok</t>
  </si>
  <si>
    <t>trappenhuis, treden</t>
  </si>
  <si>
    <t>trappenhuis, tussenvlonder</t>
  </si>
  <si>
    <t>trappenhuis, boven</t>
  </si>
  <si>
    <t>Park Allee 96</t>
  </si>
  <si>
    <t>beton /epoxy</t>
  </si>
  <si>
    <t>Garage</t>
  </si>
  <si>
    <t>Kreupelstraat 1</t>
  </si>
  <si>
    <t>-1 </t>
  </si>
  <si>
    <t>-1.01  </t>
  </si>
  <si>
    <t>vert. verkeer</t>
  </si>
  <si>
    <t>-1.02a  </t>
  </si>
  <si>
    <t>-1.02b  </t>
  </si>
  <si>
    <t>-1.03  </t>
  </si>
  <si>
    <t>-1.04  </t>
  </si>
  <si>
    <t>-1.05  </t>
  </si>
  <si>
    <t>-1.06  </t>
  </si>
  <si>
    <t>-1.07  </t>
  </si>
  <si>
    <t>-1.08  </t>
  </si>
  <si>
    <t>installatiermt</t>
  </si>
  <si>
    <t>-1.09  </t>
  </si>
  <si>
    <t>-1.10  </t>
  </si>
  <si>
    <t>-1.11  </t>
  </si>
  <si>
    <t>horz. verkeer</t>
  </si>
  <si>
    <t>-1.12  </t>
  </si>
  <si>
    <t>-1.13  </t>
  </si>
  <si>
    <t>-1.14  </t>
  </si>
  <si>
    <t>-1.15  </t>
  </si>
  <si>
    <t>-1.16  </t>
  </si>
  <si>
    <t>-1.17  </t>
  </si>
  <si>
    <t>-1.18  </t>
  </si>
  <si>
    <t>-1.19  </t>
  </si>
  <si>
    <t>-1.20  </t>
  </si>
  <si>
    <t>NOR-01  </t>
  </si>
  <si>
    <t>NOR-02  </t>
  </si>
  <si>
    <t>NOR-03  </t>
  </si>
  <si>
    <t>NOR-04  </t>
  </si>
  <si>
    <t>horz. verkeer buiten</t>
  </si>
  <si>
    <t>NOR-05  </t>
  </si>
  <si>
    <t>NOR-06  </t>
  </si>
  <si>
    <t>0.01  </t>
  </si>
  <si>
    <t>0.02  </t>
  </si>
  <si>
    <t>sanitair</t>
  </si>
  <si>
    <t>0.02a  </t>
  </si>
  <si>
    <t>gietvloer</t>
  </si>
  <si>
    <t>0.03  </t>
  </si>
  <si>
    <t>0.03a  </t>
  </si>
  <si>
    <t>0.04  </t>
  </si>
  <si>
    <t>0.05  </t>
  </si>
  <si>
    <t>0.06  </t>
  </si>
  <si>
    <t>0.06a  </t>
  </si>
  <si>
    <t>0.06b  </t>
  </si>
  <si>
    <t>0.07  </t>
  </si>
  <si>
    <t>restauratief</t>
  </si>
  <si>
    <t>0.08  </t>
  </si>
  <si>
    <t>0.09  </t>
  </si>
  <si>
    <t>0.10  </t>
  </si>
  <si>
    <t>0.11  </t>
  </si>
  <si>
    <t>0.13  </t>
  </si>
  <si>
    <t>39  </t>
  </si>
  <si>
    <t>40  </t>
  </si>
  <si>
    <t>42  </t>
  </si>
  <si>
    <t>43  </t>
  </si>
  <si>
    <t>68  </t>
  </si>
  <si>
    <t>70  </t>
  </si>
  <si>
    <t>70a  </t>
  </si>
  <si>
    <t>71  </t>
  </si>
  <si>
    <t>76  </t>
  </si>
  <si>
    <t>77  </t>
  </si>
  <si>
    <t>78  </t>
  </si>
  <si>
    <t>79  </t>
  </si>
  <si>
    <t>N.01  </t>
  </si>
  <si>
    <t>N.02  </t>
  </si>
  <si>
    <t>publiekshal</t>
  </si>
  <si>
    <t>N.03  </t>
  </si>
  <si>
    <t>N.04  </t>
  </si>
  <si>
    <t>N.05  </t>
  </si>
  <si>
    <t>N.06  </t>
  </si>
  <si>
    <t>N.07  </t>
  </si>
  <si>
    <t>N.08  </t>
  </si>
  <si>
    <t>N.09  </t>
  </si>
  <si>
    <t>N.10  </t>
  </si>
  <si>
    <t>N.11  </t>
  </si>
  <si>
    <t>N.12  </t>
  </si>
  <si>
    <t>N.14  </t>
  </si>
  <si>
    <t>N.14a  </t>
  </si>
  <si>
    <t>N.14b  </t>
  </si>
  <si>
    <t>N.15  </t>
  </si>
  <si>
    <t>N.15a  </t>
  </si>
  <si>
    <t>N.15b  </t>
  </si>
  <si>
    <t>N.16  </t>
  </si>
  <si>
    <t>staal</t>
  </si>
  <si>
    <t>N.17  </t>
  </si>
  <si>
    <t>N.19  </t>
  </si>
  <si>
    <t>N.20  </t>
  </si>
  <si>
    <t>N.21  </t>
  </si>
  <si>
    <t>N.22  </t>
  </si>
  <si>
    <t>N.23  </t>
  </si>
  <si>
    <t>N.25  </t>
  </si>
  <si>
    <t>N.26  </t>
  </si>
  <si>
    <t>Artsenkamer</t>
  </si>
  <si>
    <t>N.27  </t>
  </si>
  <si>
    <t>N.28  </t>
  </si>
  <si>
    <t>N.29  </t>
  </si>
  <si>
    <t>N.30  </t>
  </si>
  <si>
    <t>N.31  </t>
  </si>
  <si>
    <t>N.32  </t>
  </si>
  <si>
    <t>N.34  </t>
  </si>
  <si>
    <t>N.37  </t>
  </si>
  <si>
    <t>N.39  </t>
  </si>
  <si>
    <t>N.40  </t>
  </si>
  <si>
    <t>NOR-K01  </t>
  </si>
  <si>
    <t>1.01  </t>
  </si>
  <si>
    <t>verkeersruimte</t>
  </si>
  <si>
    <t>1.02  </t>
  </si>
  <si>
    <t>1.03  </t>
  </si>
  <si>
    <t>1.04  </t>
  </si>
  <si>
    <t>1.05  </t>
  </si>
  <si>
    <t>1.06  </t>
  </si>
  <si>
    <t>1.07  </t>
  </si>
  <si>
    <t>1.07a  </t>
  </si>
  <si>
    <t>1.07b  </t>
  </si>
  <si>
    <t>1.07c  </t>
  </si>
  <si>
    <t>1.07d  </t>
  </si>
  <si>
    <t>1.08  </t>
  </si>
  <si>
    <t>1.09  </t>
  </si>
  <si>
    <t>1.10  </t>
  </si>
  <si>
    <t>1.11  </t>
  </si>
  <si>
    <t>1.12  </t>
  </si>
  <si>
    <t>1.13  </t>
  </si>
  <si>
    <t>1.14  </t>
  </si>
  <si>
    <t>1.15  </t>
  </si>
  <si>
    <t>1.16  </t>
  </si>
  <si>
    <t>1.17  </t>
  </si>
  <si>
    <t>1.18  </t>
  </si>
  <si>
    <t>1.19  </t>
  </si>
  <si>
    <t>1.20  </t>
  </si>
  <si>
    <t>1.21  </t>
  </si>
  <si>
    <t>1.21a  </t>
  </si>
  <si>
    <t>1.21b  </t>
  </si>
  <si>
    <t>1.22  </t>
  </si>
  <si>
    <t>1.22a  </t>
  </si>
  <si>
    <t>1.22b  </t>
  </si>
  <si>
    <t>1.23  </t>
  </si>
  <si>
    <t>1.24  </t>
  </si>
  <si>
    <t>kast en printer ruimte</t>
  </si>
  <si>
    <t>1.25  </t>
  </si>
  <si>
    <t>1.26  </t>
  </si>
  <si>
    <t>1.27  </t>
  </si>
  <si>
    <t>kluis</t>
  </si>
  <si>
    <t>1.28  </t>
  </si>
  <si>
    <t>1.29  </t>
  </si>
  <si>
    <t>1.30  </t>
  </si>
  <si>
    <t>101  </t>
  </si>
  <si>
    <t>103  </t>
  </si>
  <si>
    <t>104  </t>
  </si>
  <si>
    <t>105  </t>
  </si>
  <si>
    <t>106  </t>
  </si>
  <si>
    <t>107  </t>
  </si>
  <si>
    <t>NOR32  </t>
  </si>
  <si>
    <t>2.01  </t>
  </si>
  <si>
    <t>2.02  </t>
  </si>
  <si>
    <t>2.03  </t>
  </si>
  <si>
    <t>technische ruimte</t>
  </si>
  <si>
    <t>2.04  </t>
  </si>
  <si>
    <t>2.05  </t>
  </si>
  <si>
    <t>2.05a  </t>
  </si>
  <si>
    <t>2.05b  </t>
  </si>
  <si>
    <t>2.05c  </t>
  </si>
  <si>
    <t>2.05d  </t>
  </si>
  <si>
    <t>2.06  </t>
  </si>
  <si>
    <t>2.07  </t>
  </si>
  <si>
    <t>2.07a  </t>
  </si>
  <si>
    <t>2.07b  </t>
  </si>
  <si>
    <t>2.07c  </t>
  </si>
  <si>
    <t>2.07d  </t>
  </si>
  <si>
    <t>2.08  </t>
  </si>
  <si>
    <t>2.09  </t>
  </si>
  <si>
    <t>2.10  </t>
  </si>
  <si>
    <t>2.11  </t>
  </si>
  <si>
    <t>2.12  </t>
  </si>
  <si>
    <t>2.13  </t>
  </si>
  <si>
    <t>2.14  </t>
  </si>
  <si>
    <t>2.15  </t>
  </si>
  <si>
    <t>2.16  </t>
  </si>
  <si>
    <t>2.17  </t>
  </si>
  <si>
    <t>2.18  </t>
  </si>
  <si>
    <t>2.19  </t>
  </si>
  <si>
    <t>2.20  </t>
  </si>
  <si>
    <t>2.21  </t>
  </si>
  <si>
    <t>2.22  </t>
  </si>
  <si>
    <t>2.23  </t>
  </si>
  <si>
    <t>2.24  </t>
  </si>
  <si>
    <t>2.25  </t>
  </si>
  <si>
    <t>2.26  </t>
  </si>
  <si>
    <t>2.27  </t>
  </si>
  <si>
    <t>2.28  </t>
  </si>
  <si>
    <t>2.29  </t>
  </si>
  <si>
    <t>2.30  </t>
  </si>
  <si>
    <t>2.32  </t>
  </si>
  <si>
    <t>3.01  </t>
  </si>
  <si>
    <t>3.02  </t>
  </si>
  <si>
    <t>3.03  </t>
  </si>
  <si>
    <t>3.04  </t>
  </si>
  <si>
    <t>3.05  </t>
  </si>
  <si>
    <t>3.05a  </t>
  </si>
  <si>
    <t>3.05b  </t>
  </si>
  <si>
    <t>3.05c  </t>
  </si>
  <si>
    <t>3.05d  </t>
  </si>
  <si>
    <t>3.06  </t>
  </si>
  <si>
    <t>3.07  </t>
  </si>
  <si>
    <t>3.07a  </t>
  </si>
  <si>
    <t>3.07b  </t>
  </si>
  <si>
    <t>3.07c  </t>
  </si>
  <si>
    <t>3.07d  </t>
  </si>
  <si>
    <t>3.08  </t>
  </si>
  <si>
    <t>3.09  </t>
  </si>
  <si>
    <t>3.10  </t>
  </si>
  <si>
    <t>3.11  </t>
  </si>
  <si>
    <t>3.12  </t>
  </si>
  <si>
    <t>3.13  </t>
  </si>
  <si>
    <t>3.14  </t>
  </si>
  <si>
    <t>3.15  </t>
  </si>
  <si>
    <t>3.16  </t>
  </si>
  <si>
    <t>3.17  </t>
  </si>
  <si>
    <t>3.18  </t>
  </si>
  <si>
    <t>3.19  </t>
  </si>
  <si>
    <t>3.20  </t>
  </si>
  <si>
    <t>3.21  </t>
  </si>
  <si>
    <t>3.22  </t>
  </si>
  <si>
    <t>3.23  </t>
  </si>
  <si>
    <t>3.24  </t>
  </si>
  <si>
    <t>3.25  </t>
  </si>
  <si>
    <t>3.26  </t>
  </si>
  <si>
    <t>3.28  </t>
  </si>
  <si>
    <t>3.29  </t>
  </si>
  <si>
    <t>3.30  </t>
  </si>
  <si>
    <t>3.31  </t>
  </si>
  <si>
    <t>3.32  </t>
  </si>
  <si>
    <t>3.33  </t>
  </si>
  <si>
    <t>3.34  </t>
  </si>
  <si>
    <t>3.35  </t>
  </si>
  <si>
    <t>4.01  </t>
  </si>
  <si>
    <t>4.02  </t>
  </si>
  <si>
    <t>4.03  </t>
  </si>
  <si>
    <t>4.05  </t>
  </si>
  <si>
    <t>4.05a  </t>
  </si>
  <si>
    <t>4.05b  </t>
  </si>
  <si>
    <t>4.06  </t>
  </si>
  <si>
    <t>4.07  </t>
  </si>
  <si>
    <t>4.07a  </t>
  </si>
  <si>
    <t>4.07b  </t>
  </si>
  <si>
    <t>4.08  </t>
  </si>
  <si>
    <t>4.09  </t>
  </si>
  <si>
    <t>4.10  </t>
  </si>
  <si>
    <t>4.11  </t>
  </si>
  <si>
    <t>4.12  </t>
  </si>
  <si>
    <t>4.13  </t>
  </si>
  <si>
    <t>4.14  </t>
  </si>
  <si>
    <t>4.15  </t>
  </si>
  <si>
    <t>4.16  </t>
  </si>
  <si>
    <t>4.17  </t>
  </si>
  <si>
    <t>4.18  </t>
  </si>
  <si>
    <t>4.19  </t>
  </si>
  <si>
    <t>4.20  </t>
  </si>
  <si>
    <t>4.21  </t>
  </si>
  <si>
    <t>4.22  </t>
  </si>
  <si>
    <t>4.23  </t>
  </si>
  <si>
    <t>4.24  </t>
  </si>
  <si>
    <t>4.25  </t>
  </si>
  <si>
    <t>4.26  </t>
  </si>
  <si>
    <t>Zuiderweg 70-2</t>
  </si>
  <si>
    <t>adminstratieve ruimte</t>
  </si>
  <si>
    <t>Kreupelstraat 12</t>
  </si>
  <si>
    <t>parket</t>
  </si>
  <si>
    <t xml:space="preserve">Iepenlaan 204, Selwerderhof, Theehuisje  </t>
  </si>
  <si>
    <t>sanitaire ruimten buitenzijde</t>
  </si>
  <si>
    <t>Concourslaan 3, Kinderboerderij</t>
  </si>
  <si>
    <t>nieuw</t>
  </si>
  <si>
    <t>kantine nieuw</t>
  </si>
  <si>
    <t>betoncoating</t>
  </si>
  <si>
    <t>wasbak</t>
  </si>
  <si>
    <t>Balieruimte/kantoor</t>
  </si>
  <si>
    <t>heren douches</t>
  </si>
  <si>
    <t>heren kleedkamer</t>
  </si>
  <si>
    <t>dames kleedkamer</t>
  </si>
  <si>
    <t>dames douches</t>
  </si>
  <si>
    <t>Miva</t>
  </si>
  <si>
    <t>Concourslaan 3, NDE, Kinderboerderij</t>
  </si>
  <si>
    <t>Kantoor</t>
  </si>
  <si>
    <t>Stenen/tapijt</t>
  </si>
  <si>
    <t>kantoor/opslag</t>
  </si>
  <si>
    <t>Electronstraat 2, Afvalbrengstation</t>
  </si>
  <si>
    <t>kantoor/entree</t>
  </si>
  <si>
    <t xml:space="preserve">sanitair </t>
  </si>
  <si>
    <t>Iepenlaan 95, Selwerderhof, Wijkpost Iederz</t>
  </si>
  <si>
    <t>Restaurant/kantine</t>
  </si>
  <si>
    <t>Kleedruimten/droogruimte</t>
  </si>
  <si>
    <t>Hoogezand, Molendijk 17</t>
  </si>
  <si>
    <t>gang/wachtruimte</t>
  </si>
  <si>
    <t>wachtruimte</t>
  </si>
  <si>
    <t>Winschoten, v. Goghlaan 6</t>
  </si>
  <si>
    <t xml:space="preserve">Trap </t>
  </si>
  <si>
    <t>Uithuizen, Schoolstraat 39</t>
  </si>
  <si>
    <t>kamer verpleegkundige</t>
  </si>
  <si>
    <t>spreekkamer arts</t>
  </si>
  <si>
    <t>Merwedestraat 54</t>
  </si>
  <si>
    <t>vergaderkamer</t>
  </si>
  <si>
    <t>laminaat?</t>
  </si>
  <si>
    <t>07.1</t>
  </si>
  <si>
    <t>07.2</t>
  </si>
  <si>
    <t>07.4</t>
  </si>
  <si>
    <t>dames toilet</t>
  </si>
  <si>
    <t>07.5</t>
  </si>
  <si>
    <t>07.8</t>
  </si>
  <si>
    <t>printerruimte</t>
  </si>
  <si>
    <t>08.1</t>
  </si>
  <si>
    <t>huiskamer</t>
  </si>
  <si>
    <t>Kamer Wijkverpleegkundige</t>
  </si>
  <si>
    <t>berging</t>
  </si>
  <si>
    <t>Kindertoilet wachtkamer</t>
  </si>
  <si>
    <t>Wachtkamer</t>
  </si>
  <si>
    <t>Kamer CB arts</t>
  </si>
  <si>
    <t>21.1</t>
  </si>
  <si>
    <t>21.2</t>
  </si>
  <si>
    <t>22.1</t>
  </si>
  <si>
    <t>Heren toilet</t>
  </si>
  <si>
    <t>22.2</t>
  </si>
  <si>
    <t>Activiteitenruimte</t>
  </si>
  <si>
    <t>rommelhok</t>
  </si>
  <si>
    <t>Paterswoldseweg 267</t>
  </si>
  <si>
    <t>0.1</t>
  </si>
  <si>
    <t>0.2</t>
  </si>
  <si>
    <t>Centrale hal</t>
  </si>
  <si>
    <t>0.3</t>
  </si>
  <si>
    <t>Heren+invaliden toilet</t>
  </si>
  <si>
    <t>0.4</t>
  </si>
  <si>
    <t>Dames toilet</t>
  </si>
  <si>
    <t>0.5</t>
  </si>
  <si>
    <t>gang beneden</t>
  </si>
  <si>
    <t>0.6</t>
  </si>
  <si>
    <t>0.18</t>
  </si>
  <si>
    <t>0.20</t>
  </si>
  <si>
    <t>0.21</t>
  </si>
  <si>
    <t>Spreekkamer</t>
  </si>
  <si>
    <t>0.22</t>
  </si>
  <si>
    <t>0.23</t>
  </si>
  <si>
    <t>0.24</t>
  </si>
  <si>
    <t>0.25</t>
  </si>
  <si>
    <t>0.26</t>
  </si>
  <si>
    <t>1.1</t>
  </si>
  <si>
    <t>Gang</t>
  </si>
  <si>
    <t>1.17</t>
  </si>
  <si>
    <t>1.18</t>
  </si>
  <si>
    <t>1.19</t>
  </si>
  <si>
    <t>Keuken</t>
  </si>
  <si>
    <t>1.20</t>
  </si>
  <si>
    <t>1.22</t>
  </si>
  <si>
    <t>1.24</t>
  </si>
  <si>
    <t>1.25</t>
  </si>
  <si>
    <t>1.26</t>
  </si>
  <si>
    <t>1.28</t>
  </si>
  <si>
    <t>De verbetering 3</t>
  </si>
  <si>
    <t>oud, bg</t>
  </si>
  <si>
    <t>0.01</t>
  </si>
  <si>
    <t>0.02</t>
  </si>
  <si>
    <t>0.03</t>
  </si>
  <si>
    <t>0.08</t>
  </si>
  <si>
    <t>0.09</t>
  </si>
  <si>
    <t>0.11</t>
  </si>
  <si>
    <t>0.12</t>
  </si>
  <si>
    <t>0.13</t>
  </si>
  <si>
    <t>porto</t>
  </si>
  <si>
    <t>Spreekkamer arts CB</t>
  </si>
  <si>
    <t>Techniek ruimte</t>
  </si>
  <si>
    <t>doorlopende gang</t>
  </si>
  <si>
    <t>MIVA toilet</t>
  </si>
  <si>
    <t>Griffeweg 97</t>
  </si>
  <si>
    <t>Voorruimte douche</t>
  </si>
  <si>
    <t>kolfruimte</t>
  </si>
  <si>
    <t>Martinikerkhof 11</t>
  </si>
  <si>
    <t>B1</t>
  </si>
  <si>
    <t>B2</t>
  </si>
  <si>
    <t>B3</t>
  </si>
  <si>
    <t>B4</t>
  </si>
  <si>
    <t>B6</t>
  </si>
  <si>
    <t>B10</t>
  </si>
  <si>
    <t>B7</t>
  </si>
  <si>
    <t>B8</t>
  </si>
  <si>
    <t>B9</t>
  </si>
  <si>
    <t>Melsemaheerd 4</t>
  </si>
  <si>
    <t>BIB</t>
  </si>
  <si>
    <t>bar</t>
  </si>
  <si>
    <t>0.52</t>
  </si>
  <si>
    <t>0.51</t>
  </si>
  <si>
    <t>Bijkeuken</t>
  </si>
  <si>
    <t>Berging</t>
  </si>
  <si>
    <t>0.7</t>
  </si>
  <si>
    <t>Wij</t>
  </si>
  <si>
    <t>0.48</t>
  </si>
  <si>
    <t>werkplek</t>
  </si>
  <si>
    <t>0.49</t>
  </si>
  <si>
    <t>0.47</t>
  </si>
  <si>
    <t>Toilet dames</t>
  </si>
  <si>
    <t>0.46</t>
  </si>
  <si>
    <t>0.45</t>
  </si>
  <si>
    <t>Toilet heren</t>
  </si>
  <si>
    <t>0.43</t>
  </si>
  <si>
    <t>arts</t>
  </si>
  <si>
    <t>0.42</t>
  </si>
  <si>
    <t>0.40</t>
  </si>
  <si>
    <t>verpleegkundige</t>
  </si>
  <si>
    <t>0.44</t>
  </si>
  <si>
    <t>peuter toilet</t>
  </si>
  <si>
    <t>gecoat beton</t>
  </si>
  <si>
    <t>0.41</t>
  </si>
  <si>
    <t>0.50</t>
  </si>
  <si>
    <t>0.39</t>
  </si>
  <si>
    <t>Multifunctionele ruimte</t>
  </si>
  <si>
    <t>0.38</t>
  </si>
  <si>
    <t>0.37</t>
  </si>
  <si>
    <t>0.31b</t>
  </si>
  <si>
    <t>Fietsenberging Wij</t>
  </si>
  <si>
    <t>0.27</t>
  </si>
  <si>
    <t>0.28</t>
  </si>
  <si>
    <t>0.25a</t>
  </si>
  <si>
    <t>Alg</t>
  </si>
  <si>
    <t>0.36</t>
  </si>
  <si>
    <t>0.35</t>
  </si>
  <si>
    <t>Workbench</t>
  </si>
  <si>
    <t>0.17</t>
  </si>
  <si>
    <t>Bewegingsruimte</t>
  </si>
  <si>
    <t>kantoor buurthuis</t>
  </si>
  <si>
    <t>Computerruimte</t>
  </si>
  <si>
    <t>Heesterpoort 1</t>
  </si>
  <si>
    <t>0.02a</t>
  </si>
  <si>
    <t>kokosmat</t>
  </si>
  <si>
    <t>0.04</t>
  </si>
  <si>
    <t>0.05</t>
  </si>
  <si>
    <t>0.06</t>
  </si>
  <si>
    <t>0.07</t>
  </si>
  <si>
    <t>0.10</t>
  </si>
  <si>
    <t>0.14</t>
  </si>
  <si>
    <t>0.15</t>
  </si>
  <si>
    <t>0.16</t>
  </si>
  <si>
    <t>0.19</t>
  </si>
  <si>
    <t>0.29</t>
  </si>
  <si>
    <t>werkkast</t>
  </si>
  <si>
    <t>0.30</t>
  </si>
  <si>
    <t>1.01</t>
  </si>
  <si>
    <t>Trappenhuis</t>
  </si>
  <si>
    <t>1.02</t>
  </si>
  <si>
    <t>1.03</t>
  </si>
  <si>
    <t>1.04</t>
  </si>
  <si>
    <t>1.05</t>
  </si>
  <si>
    <t>1.06</t>
  </si>
  <si>
    <t>1.07</t>
  </si>
  <si>
    <t>1.08</t>
  </si>
  <si>
    <t>1.09</t>
  </si>
  <si>
    <t>1.12</t>
  </si>
  <si>
    <t>1.13</t>
  </si>
  <si>
    <t>1.14</t>
  </si>
  <si>
    <t>1.15</t>
  </si>
  <si>
    <t>1.16</t>
  </si>
  <si>
    <t>1.23</t>
  </si>
  <si>
    <t>wasruimte</t>
  </si>
  <si>
    <t>bruggen</t>
  </si>
  <si>
    <t>brugwachtershuisje</t>
  </si>
  <si>
    <t>Radesingel 6</t>
  </si>
  <si>
    <t>ontvangsthal</t>
  </si>
  <si>
    <t>boderuimte</t>
  </si>
  <si>
    <t>omkleedruimte</t>
  </si>
  <si>
    <t>patchruimte</t>
  </si>
  <si>
    <t>bodekamer</t>
  </si>
  <si>
    <t>0.28a</t>
  </si>
  <si>
    <t>0.28b</t>
  </si>
  <si>
    <t>0.31</t>
  </si>
  <si>
    <t>0.32</t>
  </si>
  <si>
    <t>0.33</t>
  </si>
  <si>
    <t>0.34</t>
  </si>
  <si>
    <t>0.36a</t>
  </si>
  <si>
    <t>0.39a</t>
  </si>
  <si>
    <t>ingang</t>
  </si>
  <si>
    <t>Overlegruimte</t>
  </si>
  <si>
    <t>1.02a</t>
  </si>
  <si>
    <t>1.13a</t>
  </si>
  <si>
    <t>2.01</t>
  </si>
  <si>
    <t>2.02</t>
  </si>
  <si>
    <t>2.03</t>
  </si>
  <si>
    <t>2.04</t>
  </si>
  <si>
    <t>2.05</t>
  </si>
  <si>
    <t>2.06</t>
  </si>
  <si>
    <t>2.07</t>
  </si>
  <si>
    <t>2.08</t>
  </si>
  <si>
    <t>2.09</t>
  </si>
  <si>
    <t>school Ten Post</t>
  </si>
  <si>
    <t>bezoekerstoilet</t>
  </si>
  <si>
    <t>reserve toilet achter zaal 4</t>
  </si>
  <si>
    <t>entree achterdeur</t>
  </si>
  <si>
    <t>Europaweg 8</t>
  </si>
  <si>
    <t>0.00 </t>
  </si>
  <si>
    <t>testkamer 1</t>
  </si>
  <si>
    <t>testkamer 2</t>
  </si>
  <si>
    <t>testkamer 3</t>
  </si>
  <si>
    <t>testkamer 4</t>
  </si>
  <si>
    <t>testkamer 5</t>
  </si>
  <si>
    <t>testkamer 6</t>
  </si>
  <si>
    <t>uitgang</t>
  </si>
  <si>
    <t>testkamer 7</t>
  </si>
  <si>
    <t>testkamer 8</t>
  </si>
  <si>
    <t>testkamer 9</t>
  </si>
  <si>
    <t>0.33 1</t>
  </si>
  <si>
    <t>laminaat</t>
  </si>
  <si>
    <t>0.37 </t>
  </si>
  <si>
    <t>0.37 l</t>
  </si>
  <si>
    <t>0.37 r</t>
  </si>
  <si>
    <t>G00.04 </t>
  </si>
  <si>
    <t>G00.05 </t>
  </si>
  <si>
    <t>T00.01 </t>
  </si>
  <si>
    <t>trappenhuis/gang</t>
  </si>
  <si>
    <t>plavuizen</t>
  </si>
  <si>
    <t>S00.01 </t>
  </si>
  <si>
    <t>voorruimte dames toilet</t>
  </si>
  <si>
    <t>S00.02 </t>
  </si>
  <si>
    <t>S00.03 </t>
  </si>
  <si>
    <t>S00.04 </t>
  </si>
  <si>
    <t>voorruimte heren toilet</t>
  </si>
  <si>
    <t>S00.05 </t>
  </si>
  <si>
    <t>S00.06 </t>
  </si>
  <si>
    <t>0.33 2</t>
  </si>
  <si>
    <t>restaurant</t>
  </si>
  <si>
    <t>G00.01 </t>
  </si>
  <si>
    <t>H00.02 </t>
  </si>
  <si>
    <t>0.21 </t>
  </si>
  <si>
    <t>electra</t>
  </si>
  <si>
    <t>0.33A </t>
  </si>
  <si>
    <t>bereidingskeuken</t>
  </si>
  <si>
    <t>0.33B </t>
  </si>
  <si>
    <t>spoelkeuken</t>
  </si>
  <si>
    <t>0.33C </t>
  </si>
  <si>
    <t>Niet in gebruik?</t>
  </si>
  <si>
    <t>0.41 </t>
  </si>
  <si>
    <t>H00.03 </t>
  </si>
  <si>
    <t>goederenlift</t>
  </si>
  <si>
    <t>L00.01 </t>
  </si>
  <si>
    <t>L00.02 </t>
  </si>
  <si>
    <t>S00.07 </t>
  </si>
  <si>
    <t>T00.02 </t>
  </si>
  <si>
    <t>T00.04 </t>
  </si>
  <si>
    <t>T00.05 </t>
  </si>
  <si>
    <t>schacht</t>
  </si>
  <si>
    <t>T00.06 </t>
  </si>
  <si>
    <t>T00.07 </t>
  </si>
  <si>
    <t>installatieruimte</t>
  </si>
  <si>
    <t>T00.08 </t>
  </si>
  <si>
    <t>T00.09 </t>
  </si>
  <si>
    <t>1.15 </t>
  </si>
  <si>
    <t>1.20 </t>
  </si>
  <si>
    <t>1.30 </t>
  </si>
  <si>
    <t>1.39 </t>
  </si>
  <si>
    <t>1.41 </t>
  </si>
  <si>
    <t>G01.01 </t>
  </si>
  <si>
    <t>centrale hal</t>
  </si>
  <si>
    <t>G01.03 </t>
  </si>
  <si>
    <t>G01.04 </t>
  </si>
  <si>
    <t>H01.01 </t>
  </si>
  <si>
    <t>voorruimte</t>
  </si>
  <si>
    <t>T01.01 </t>
  </si>
  <si>
    <t>plav &amp; vloebed</t>
  </si>
  <si>
    <t>S01.01 </t>
  </si>
  <si>
    <t>S01.03 </t>
  </si>
  <si>
    <t>S01.04 </t>
  </si>
  <si>
    <t>S01.05 </t>
  </si>
  <si>
    <t>S01.07 </t>
  </si>
  <si>
    <t>S01.08 </t>
  </si>
  <si>
    <t>S01.09 </t>
  </si>
  <si>
    <t>G01.02 </t>
  </si>
  <si>
    <t>1.47 </t>
  </si>
  <si>
    <t>1.49 </t>
  </si>
  <si>
    <t>T01.02 </t>
  </si>
  <si>
    <t>noodtrap</t>
  </si>
  <si>
    <t>T01.03 </t>
  </si>
  <si>
    <t>1.43 </t>
  </si>
  <si>
    <t>rookruimte niet in gebruik</t>
  </si>
  <si>
    <t>1.45 </t>
  </si>
  <si>
    <t>luchtbehandeling</t>
  </si>
  <si>
    <t>1.51 </t>
  </si>
  <si>
    <t>1.51A </t>
  </si>
  <si>
    <t>1.53 </t>
  </si>
  <si>
    <t>spreekkamer nog niet in gebruik</t>
  </si>
  <si>
    <t>L01.01 </t>
  </si>
  <si>
    <t>L01.02 </t>
  </si>
  <si>
    <t>S01.02 </t>
  </si>
  <si>
    <t>S01.06 </t>
  </si>
  <si>
    <t>T01.04 </t>
  </si>
  <si>
    <t>T01.05 </t>
  </si>
  <si>
    <t>luchtschacht</t>
  </si>
  <si>
    <t>T01.06 </t>
  </si>
  <si>
    <t>T01.07 </t>
  </si>
  <si>
    <t>T01.08 </t>
  </si>
  <si>
    <t>T01.09 </t>
  </si>
  <si>
    <t>invalidetoilet/douche niet in gebruik</t>
  </si>
  <si>
    <t>T01.10 </t>
  </si>
  <si>
    <t>T01.11 </t>
  </si>
  <si>
    <t>T01.12 </t>
  </si>
  <si>
    <t>2.01 </t>
  </si>
  <si>
    <t>vloerbedekking</t>
  </si>
  <si>
    <t>kolfkamer</t>
  </si>
  <si>
    <t>2.04 </t>
  </si>
  <si>
    <t>2.05 </t>
  </si>
  <si>
    <t>2.08 </t>
  </si>
  <si>
    <t>2.11 </t>
  </si>
  <si>
    <t>2.17 </t>
  </si>
  <si>
    <t>2.18 </t>
  </si>
  <si>
    <t>2.22 </t>
  </si>
  <si>
    <t>2.32 </t>
  </si>
  <si>
    <t>2.33 </t>
  </si>
  <si>
    <t>2.39 </t>
  </si>
  <si>
    <t>2.43 </t>
  </si>
  <si>
    <t>2.45 </t>
  </si>
  <si>
    <t>2.47 </t>
  </si>
  <si>
    <t>2.49 </t>
  </si>
  <si>
    <t>G02.01 </t>
  </si>
  <si>
    <t>G02.02 </t>
  </si>
  <si>
    <t>G02.03 </t>
  </si>
  <si>
    <t>G02.04 </t>
  </si>
  <si>
    <t>L02.01 </t>
  </si>
  <si>
    <t>L02.02 </t>
  </si>
  <si>
    <t>NOR04 </t>
  </si>
  <si>
    <t>S02.01 </t>
  </si>
  <si>
    <t>S02.02 </t>
  </si>
  <si>
    <t>S02.03 </t>
  </si>
  <si>
    <t>S02.04 </t>
  </si>
  <si>
    <t>S02.05 </t>
  </si>
  <si>
    <t>S02.06 </t>
  </si>
  <si>
    <t>S02.07 </t>
  </si>
  <si>
    <t>S02.08 </t>
  </si>
  <si>
    <t>S02.09 </t>
  </si>
  <si>
    <t>T02.01 </t>
  </si>
  <si>
    <t>T02.02 </t>
  </si>
  <si>
    <t>T02.03 </t>
  </si>
  <si>
    <t>T02.04 </t>
  </si>
  <si>
    <t>T02.07 </t>
  </si>
  <si>
    <t>T02.08 </t>
  </si>
  <si>
    <t>T02.09 </t>
  </si>
  <si>
    <t>T02.10 </t>
  </si>
  <si>
    <t>T02.11 </t>
  </si>
  <si>
    <t>T02.12 </t>
  </si>
  <si>
    <t>T02.13 </t>
  </si>
  <si>
    <t>T02.14 </t>
  </si>
  <si>
    <t>T02.15 </t>
  </si>
  <si>
    <t>Bedum, De Vlijt 2b</t>
  </si>
  <si>
    <t>Behandel-/onderzoekruimten</t>
  </si>
  <si>
    <t>Douche ruimten</t>
  </si>
  <si>
    <t>Raadhuisplein 10</t>
  </si>
  <si>
    <t>kelder</t>
  </si>
  <si>
    <t>n.v.t</t>
  </si>
  <si>
    <t>K02</t>
  </si>
  <si>
    <t>K03a</t>
  </si>
  <si>
    <t>K03b</t>
  </si>
  <si>
    <t>K07</t>
  </si>
  <si>
    <t>K09</t>
  </si>
  <si>
    <t>K10</t>
  </si>
  <si>
    <t>K11</t>
  </si>
  <si>
    <t>K11a</t>
  </si>
  <si>
    <t>K12a</t>
  </si>
  <si>
    <t>doucheruimte</t>
  </si>
  <si>
    <t>K12b</t>
  </si>
  <si>
    <t>K13</t>
  </si>
  <si>
    <t>lockerruimte</t>
  </si>
  <si>
    <t>K14</t>
  </si>
  <si>
    <t>droogkast</t>
  </si>
  <si>
    <t>K15</t>
  </si>
  <si>
    <t>K21</t>
  </si>
  <si>
    <t>K22</t>
  </si>
  <si>
    <t>K22b</t>
  </si>
  <si>
    <t>K23</t>
  </si>
  <si>
    <t>Repro</t>
  </si>
  <si>
    <t>K25</t>
  </si>
  <si>
    <t>K25a</t>
  </si>
  <si>
    <t>K26</t>
  </si>
  <si>
    <t>K27</t>
  </si>
  <si>
    <t>K28</t>
  </si>
  <si>
    <t>K29</t>
  </si>
  <si>
    <t xml:space="preserve">technische ruimte </t>
  </si>
  <si>
    <t>GK01</t>
  </si>
  <si>
    <t>TRK01</t>
  </si>
  <si>
    <t>TRK02</t>
  </si>
  <si>
    <t>LK01</t>
  </si>
  <si>
    <t>LK01a</t>
  </si>
  <si>
    <t>liftschacht</t>
  </si>
  <si>
    <t>0.03a</t>
  </si>
  <si>
    <t>receptie</t>
  </si>
  <si>
    <t>frontoffice</t>
  </si>
  <si>
    <t>G0.01</t>
  </si>
  <si>
    <t>G0.02</t>
  </si>
  <si>
    <t>g0.03</t>
  </si>
  <si>
    <t>L0.01</t>
  </si>
  <si>
    <t>L0.01a</t>
  </si>
  <si>
    <t>L0.02</t>
  </si>
  <si>
    <t>T0.01</t>
  </si>
  <si>
    <t>T0.01a</t>
  </si>
  <si>
    <t>T0.01b</t>
  </si>
  <si>
    <t>T0.01c</t>
  </si>
  <si>
    <t>T0.01d</t>
  </si>
  <si>
    <t>T0.01e</t>
  </si>
  <si>
    <t>T0,01f</t>
  </si>
  <si>
    <t>TR0.01</t>
  </si>
  <si>
    <t>TR0.02</t>
  </si>
  <si>
    <t>1.09a</t>
  </si>
  <si>
    <t>archief/kantoor</t>
  </si>
  <si>
    <t>1.27</t>
  </si>
  <si>
    <t>1.31</t>
  </si>
  <si>
    <t>1.32</t>
  </si>
  <si>
    <t>1.34</t>
  </si>
  <si>
    <t>1.35</t>
  </si>
  <si>
    <t>1.37</t>
  </si>
  <si>
    <t>1.38</t>
  </si>
  <si>
    <t>1.40</t>
  </si>
  <si>
    <t>G1.01</t>
  </si>
  <si>
    <t>L1.01</t>
  </si>
  <si>
    <t>L1.01a</t>
  </si>
  <si>
    <t>L1.02</t>
  </si>
  <si>
    <t>L1.02a</t>
  </si>
  <si>
    <t>T1.01a</t>
  </si>
  <si>
    <t>T1.01b</t>
  </si>
  <si>
    <t>T1.01c</t>
  </si>
  <si>
    <t>T1.01d</t>
  </si>
  <si>
    <t>T1.01e</t>
  </si>
  <si>
    <t>T1.01f</t>
  </si>
  <si>
    <t>TR1.01</t>
  </si>
  <si>
    <t>TR1.02</t>
  </si>
  <si>
    <t>2.10</t>
  </si>
  <si>
    <t>2.11</t>
  </si>
  <si>
    <t>2.12</t>
  </si>
  <si>
    <t>2.13</t>
  </si>
  <si>
    <t>2.15</t>
  </si>
  <si>
    <t>2.16</t>
  </si>
  <si>
    <t>2.18</t>
  </si>
  <si>
    <t>2.19</t>
  </si>
  <si>
    <t>2.20</t>
  </si>
  <si>
    <t>2.22</t>
  </si>
  <si>
    <t>2.23</t>
  </si>
  <si>
    <t>2.24</t>
  </si>
  <si>
    <t>2.28</t>
  </si>
  <si>
    <t>2.31</t>
  </si>
  <si>
    <t>2.32</t>
  </si>
  <si>
    <t>2.34</t>
  </si>
  <si>
    <t>2.36</t>
  </si>
  <si>
    <t>2.39</t>
  </si>
  <si>
    <t>G2.01</t>
  </si>
  <si>
    <t>L2.01</t>
  </si>
  <si>
    <t>L2.01a</t>
  </si>
  <si>
    <t>L2.02</t>
  </si>
  <si>
    <t>L2.02a</t>
  </si>
  <si>
    <t>T2.01a</t>
  </si>
  <si>
    <t>T2.01b</t>
  </si>
  <si>
    <t>T2.01c</t>
  </si>
  <si>
    <t>T2.01d</t>
  </si>
  <si>
    <t>T2.01e</t>
  </si>
  <si>
    <t>T2.01f</t>
  </si>
  <si>
    <t>TR2.01</t>
  </si>
  <si>
    <t>TR2.02</t>
  </si>
  <si>
    <t>3.02</t>
  </si>
  <si>
    <t>3.04</t>
  </si>
  <si>
    <t>3.05</t>
  </si>
  <si>
    <t>3.06</t>
  </si>
  <si>
    <t>3.07</t>
  </si>
  <si>
    <t>3.08</t>
  </si>
  <si>
    <t>3.11</t>
  </si>
  <si>
    <t>3.13</t>
  </si>
  <si>
    <t>3.14</t>
  </si>
  <si>
    <t>rookruimte</t>
  </si>
  <si>
    <t>3.15</t>
  </si>
  <si>
    <t>3.16</t>
  </si>
  <si>
    <t>G3.01</t>
  </si>
  <si>
    <t>G3.02</t>
  </si>
  <si>
    <t>L3.01</t>
  </si>
  <si>
    <t>L3.01a</t>
  </si>
  <si>
    <t>L3.02</t>
  </si>
  <si>
    <t>L3.02a</t>
  </si>
  <si>
    <t>T3.02a</t>
  </si>
  <si>
    <t>T3.02b</t>
  </si>
  <si>
    <t>T3.02c</t>
  </si>
  <si>
    <t>T3.02d</t>
  </si>
  <si>
    <t>TR3.01</t>
  </si>
  <si>
    <t>Van Maerlantlaan 1</t>
  </si>
  <si>
    <t>TR3.02</t>
  </si>
  <si>
    <t>kleedkamer</t>
  </si>
  <si>
    <t>tegel</t>
  </si>
  <si>
    <t>n.n.b.</t>
  </si>
  <si>
    <t>Agaathstraat 16, Gymzaal</t>
  </si>
  <si>
    <t>Canadalaan 2/4, Gymzaal</t>
  </si>
  <si>
    <t>Chopinlaan, Gymzaal</t>
  </si>
  <si>
    <t>Goudenregenplein 16, Gymzaal</t>
  </si>
  <si>
    <t>Goudlaan 5, Gymzaal</t>
  </si>
  <si>
    <t>Kiel 9, Gymzaal</t>
  </si>
  <si>
    <t>Kluiverboom 1, Gymzaal</t>
  </si>
  <si>
    <t>Molukkenstraat 1/1, Gymzaal</t>
  </si>
  <si>
    <t>Multatulistraat 169, Gymzaal</t>
  </si>
  <si>
    <t>Maresiusstraat 22, Gymzaal</t>
  </si>
  <si>
    <t>Ossehoederstraat</t>
  </si>
  <si>
    <t xml:space="preserve">Reitdiep, Gymlokaal </t>
  </si>
  <si>
    <t xml:space="preserve">Semmelweis, Gymlokaal </t>
  </si>
  <si>
    <t>Stoepemaheerd 9, Gymzaal</t>
  </si>
  <si>
    <t>Verlengde lodewijkstraat 7, Gymzaal</t>
  </si>
  <si>
    <t>Vestdijklaan 1, Gymzaal</t>
  </si>
  <si>
    <t xml:space="preserve">Violenstraat 2, Gymlokaal </t>
  </si>
  <si>
    <t>Spelzaal De Wijert</t>
  </si>
  <si>
    <t>Gymzaal Garmerwolde</t>
  </si>
  <si>
    <t>Gymzaal Siersteenlaan</t>
  </si>
  <si>
    <t>Haren, De Bam</t>
  </si>
  <si>
    <t>Haren, Het Buut</t>
  </si>
  <si>
    <t>Haren, Groenenberg</t>
  </si>
  <si>
    <t>Haren, Oude Brinkweg</t>
  </si>
  <si>
    <t>Haren, Sportcentrum Scharlakenhof</t>
  </si>
  <si>
    <t>Europapark, sporthal</t>
  </si>
  <si>
    <t>Haren, Rummerinckhof</t>
  </si>
  <si>
    <t>bg2</t>
  </si>
  <si>
    <t>1e</t>
  </si>
  <si>
    <t>speellokaal/gymlokaal</t>
  </si>
  <si>
    <t>Sportruimten</t>
  </si>
  <si>
    <t>kunststof sportvloer</t>
  </si>
  <si>
    <t>kleedruimte (en douche)</t>
  </si>
  <si>
    <t>coating</t>
  </si>
  <si>
    <t>gang, hal en gemeenschappelijke ruimte</t>
  </si>
  <si>
    <t>marmoleum/pvc</t>
  </si>
  <si>
    <t>individuele ruimte</t>
  </si>
  <si>
    <t>Hal/Gang</t>
  </si>
  <si>
    <t>Marmoleum/Pvc</t>
  </si>
  <si>
    <t>Docentenkamer</t>
  </si>
  <si>
    <t>Docenten doucheruimte</t>
  </si>
  <si>
    <t>Kleedruimte heren</t>
  </si>
  <si>
    <t>Kleedruimte Dames</t>
  </si>
  <si>
    <t>Doucheruimte heren</t>
  </si>
  <si>
    <t>Doucheruimte dames</t>
  </si>
  <si>
    <t>Speel/Gymlokaal</t>
  </si>
  <si>
    <t>Sportvloer</t>
  </si>
  <si>
    <t>Berging spelmaterialen</t>
  </si>
  <si>
    <t>Toilet hal/gang</t>
  </si>
  <si>
    <t>Toilet Dames</t>
  </si>
  <si>
    <t>Toilet Leraren</t>
  </si>
  <si>
    <t>Invalidentoilet hal/gang</t>
  </si>
  <si>
    <t>Invalidendouche</t>
  </si>
  <si>
    <t>Gymzaal 1</t>
  </si>
  <si>
    <t>Gymzaal 2</t>
  </si>
  <si>
    <t>Gymzaal 3</t>
  </si>
  <si>
    <t>Overig</t>
  </si>
  <si>
    <t>Hal/gang begane grond</t>
  </si>
  <si>
    <t>Dames Toilet</t>
  </si>
  <si>
    <t>Heren Toilet</t>
  </si>
  <si>
    <t>Invaliden Toilet</t>
  </si>
  <si>
    <t>Trap naar 1e Etage</t>
  </si>
  <si>
    <t>Steen</t>
  </si>
  <si>
    <t>Gang/Hal 1e Etage</t>
  </si>
  <si>
    <t>restruimte</t>
  </si>
  <si>
    <t>techniek</t>
  </si>
  <si>
    <t>1.1.4</t>
  </si>
  <si>
    <t>EHBO</t>
  </si>
  <si>
    <t>sikafloor</t>
  </si>
  <si>
    <t>1.1.8</t>
  </si>
  <si>
    <t>leveranciersingang</t>
  </si>
  <si>
    <t>1.1.9</t>
  </si>
  <si>
    <t>werkkast groot</t>
  </si>
  <si>
    <t>1.1.11</t>
  </si>
  <si>
    <t>1.2.1</t>
  </si>
  <si>
    <t>sportzaal</t>
  </si>
  <si>
    <t>1.2.3</t>
  </si>
  <si>
    <t>turnzaal</t>
  </si>
  <si>
    <t>turnvloer</t>
  </si>
  <si>
    <t>1.2.4</t>
  </si>
  <si>
    <t>dojo</t>
  </si>
  <si>
    <t>dans sportvloer</t>
  </si>
  <si>
    <t>1.2.5</t>
  </si>
  <si>
    <t>tussenzaal</t>
  </si>
  <si>
    <t>1.2.6</t>
  </si>
  <si>
    <t>danszaal</t>
  </si>
  <si>
    <t>1.2.8</t>
  </si>
  <si>
    <t>sportschoenen zone 3</t>
  </si>
  <si>
    <t>1.2.9</t>
  </si>
  <si>
    <t>tribune turnzaal</t>
  </si>
  <si>
    <t>1.2.10</t>
  </si>
  <si>
    <t>buitenschoenen zone 1</t>
  </si>
  <si>
    <t>1.2.11</t>
  </si>
  <si>
    <t>buitenschoenen zone 2</t>
  </si>
  <si>
    <t>1.2.12</t>
  </si>
  <si>
    <t>entree sportzaal</t>
  </si>
  <si>
    <t>1.2.13</t>
  </si>
  <si>
    <t>Entree buitensport</t>
  </si>
  <si>
    <t>schoonloopmat</t>
  </si>
  <si>
    <t>1.3.1</t>
  </si>
  <si>
    <t>1.3.2</t>
  </si>
  <si>
    <t>1.3.3</t>
  </si>
  <si>
    <t>1.3.4</t>
  </si>
  <si>
    <t>1.3.5</t>
  </si>
  <si>
    <t>1.3.6</t>
  </si>
  <si>
    <t>1.3.7</t>
  </si>
  <si>
    <t>1.3.8</t>
  </si>
  <si>
    <t>1.3.9</t>
  </si>
  <si>
    <t>douchecabines</t>
  </si>
  <si>
    <t>1.3.10</t>
  </si>
  <si>
    <t>1.3.11</t>
  </si>
  <si>
    <t>1.3.12</t>
  </si>
  <si>
    <t>1.3.13</t>
  </si>
  <si>
    <t>1.3.14</t>
  </si>
  <si>
    <t>1.3.15</t>
  </si>
  <si>
    <t>1.3.16</t>
  </si>
  <si>
    <t>1.3.17</t>
  </si>
  <si>
    <t>1.3.18</t>
  </si>
  <si>
    <t>1.3.19</t>
  </si>
  <si>
    <t>buitentoilet</t>
  </si>
  <si>
    <t>1.3.20</t>
  </si>
  <si>
    <t>1.3.21</t>
  </si>
  <si>
    <t>buitenberging</t>
  </si>
  <si>
    <t>1.4.1</t>
  </si>
  <si>
    <t>grote berging sportzaal</t>
  </si>
  <si>
    <t>1.4.2</t>
  </si>
  <si>
    <t>1.4.4</t>
  </si>
  <si>
    <t>kleine berging sportzaal</t>
  </si>
  <si>
    <t>1.4.5</t>
  </si>
  <si>
    <t>berging turnzaal</t>
  </si>
  <si>
    <t>1.5.1</t>
  </si>
  <si>
    <t>1.5.2</t>
  </si>
  <si>
    <t>1.5.3</t>
  </si>
  <si>
    <t>1.5.4</t>
  </si>
  <si>
    <t>1.5.5</t>
  </si>
  <si>
    <t>miva toilet</t>
  </si>
  <si>
    <t>1.9.1</t>
  </si>
  <si>
    <t>1.9.2</t>
  </si>
  <si>
    <t>installatieruimte B</t>
  </si>
  <si>
    <t>1.9.3</t>
  </si>
  <si>
    <t>installatieruimte C</t>
  </si>
  <si>
    <t>1.9.4</t>
  </si>
  <si>
    <t>Installatieruimte D</t>
  </si>
  <si>
    <t>1.9.6</t>
  </si>
  <si>
    <t>MER ruimte</t>
  </si>
  <si>
    <t>1.9.7</t>
  </si>
  <si>
    <t>1.9.10</t>
  </si>
  <si>
    <t>Sprinklerruimte</t>
  </si>
  <si>
    <t>1.1.1</t>
  </si>
  <si>
    <t>tochtportaal</t>
  </si>
  <si>
    <t>1.1.2</t>
  </si>
  <si>
    <t>1.1.5</t>
  </si>
  <si>
    <t>1.1.6</t>
  </si>
  <si>
    <t>toilet heren</t>
  </si>
  <si>
    <t>1.1.7</t>
  </si>
  <si>
    <t>1.2.2</t>
  </si>
  <si>
    <t>omloop &amp; tribune</t>
  </si>
  <si>
    <t>1.2.7</t>
  </si>
  <si>
    <t>fitness</t>
  </si>
  <si>
    <t>1.4.3</t>
  </si>
  <si>
    <t>1.7.1</t>
  </si>
  <si>
    <t>horeca</t>
  </si>
  <si>
    <t>Restaurant/kantine alleen vloeren</t>
  </si>
  <si>
    <t>1.7.3</t>
  </si>
  <si>
    <t>1.7.4</t>
  </si>
  <si>
    <t>1.7.5</t>
  </si>
  <si>
    <t>verhuurbare ruimte</t>
  </si>
  <si>
    <t>1.7.6</t>
  </si>
  <si>
    <t>1.7.7</t>
  </si>
  <si>
    <t>gang fitness</t>
  </si>
  <si>
    <t>1.7.8</t>
  </si>
  <si>
    <t>entree fitness</t>
  </si>
  <si>
    <t>1.8.1</t>
  </si>
  <si>
    <t>desso essence</t>
  </si>
  <si>
    <t>1.8.1a</t>
  </si>
  <si>
    <t>garderobe extra</t>
  </si>
  <si>
    <t>1.8.2</t>
  </si>
  <si>
    <t>examenruimte</t>
  </si>
  <si>
    <t>1.8.3</t>
  </si>
  <si>
    <t>1.8.4</t>
  </si>
  <si>
    <t>1.8.5</t>
  </si>
  <si>
    <t>spreekruimte</t>
  </si>
  <si>
    <t>1.8.6</t>
  </si>
  <si>
    <t>1.8.7</t>
  </si>
  <si>
    <t>theorielokaal</t>
  </si>
  <si>
    <t>1.8.8</t>
  </si>
  <si>
    <t>1.8.9</t>
  </si>
  <si>
    <t>werkruimte examencentrum</t>
  </si>
  <si>
    <t>1.8.10</t>
  </si>
  <si>
    <t>1.8.12</t>
  </si>
  <si>
    <t>1.8.13</t>
  </si>
  <si>
    <t>1.8.14</t>
  </si>
  <si>
    <t>opbergruimte</t>
  </si>
  <si>
    <t>1.8.16</t>
  </si>
  <si>
    <t>vluchtweg</t>
  </si>
  <si>
    <t>1.8.17</t>
  </si>
  <si>
    <t>1.8.19</t>
  </si>
  <si>
    <t>inschrijfbalie</t>
  </si>
  <si>
    <t>1.8.20</t>
  </si>
  <si>
    <t>sluis</t>
  </si>
  <si>
    <t>1.8.21</t>
  </si>
  <si>
    <t>1.9.12</t>
  </si>
  <si>
    <t>kast vloerverwarming</t>
  </si>
  <si>
    <t>1.9.5</t>
  </si>
  <si>
    <t>installatieruimte E</t>
  </si>
  <si>
    <t>trap naar tribune</t>
  </si>
  <si>
    <t>trap in turnzaal</t>
  </si>
  <si>
    <t>trap in hal</t>
  </si>
  <si>
    <t>trap in restaurant</t>
  </si>
  <si>
    <t>terras buitenom</t>
  </si>
  <si>
    <t>aanvullende glaswerkzaamheden</t>
  </si>
  <si>
    <t>naloopronde maandagochtend</t>
  </si>
  <si>
    <t>afnemen fitness toestellen</t>
  </si>
  <si>
    <t>grondig reinigen fitnesstoestellen</t>
  </si>
  <si>
    <t>Matten dojo afnemen</t>
  </si>
  <si>
    <t>Afnemen spiegelwand</t>
  </si>
  <si>
    <t>Toestelberging</t>
  </si>
  <si>
    <t>Pulatic Classic 110 ECO</t>
  </si>
  <si>
    <t>Was en doucheruimte</t>
  </si>
  <si>
    <t>Gietvloer Polyurthaan sanitairvloer</t>
  </si>
  <si>
    <t>Toilet</t>
  </si>
  <si>
    <t>Kleedruimte dames</t>
  </si>
  <si>
    <t>Installatiehok</t>
  </si>
  <si>
    <t>Werkkast</t>
  </si>
  <si>
    <t>Toilet/douche</t>
  </si>
  <si>
    <t>Miva toilet</t>
  </si>
  <si>
    <t>Patchkast</t>
  </si>
  <si>
    <t>nutskast</t>
  </si>
  <si>
    <t>Infohoek</t>
  </si>
  <si>
    <t>Kleedkamer dames</t>
  </si>
  <si>
    <t>kleedkamer heren</t>
  </si>
  <si>
    <t>Verdeelkast</t>
  </si>
  <si>
    <t>kassa</t>
  </si>
  <si>
    <t>Hal/Garderobe</t>
  </si>
  <si>
    <t>Denksport</t>
  </si>
  <si>
    <t>Garderobe</t>
  </si>
  <si>
    <t>PVC</t>
  </si>
  <si>
    <t>Tribune</t>
  </si>
  <si>
    <t>Invalidentoilet</t>
  </si>
  <si>
    <t>Doucheruimte</t>
  </si>
  <si>
    <t>Halletje</t>
  </si>
  <si>
    <t>Entree/hal</t>
  </si>
  <si>
    <t>Kantoor beheerder/docent</t>
  </si>
  <si>
    <t>Vergader/ dartruimte</t>
  </si>
  <si>
    <t>Kantine (incl. bar)</t>
  </si>
  <si>
    <t>in: berging keuken</t>
  </si>
  <si>
    <t>Toiletgroep 2xu 1xt 1xwb</t>
  </si>
  <si>
    <t>Toiletgroep 3xt 1xwb</t>
  </si>
  <si>
    <t>Hellingbaan</t>
  </si>
  <si>
    <t>Toestellenbergingen</t>
  </si>
  <si>
    <t>EHBO ruimte</t>
  </si>
  <si>
    <t>Gang aan zaal</t>
  </si>
  <si>
    <t>Installatie ruimte</t>
  </si>
  <si>
    <t>Kleedruimte scheids2</t>
  </si>
  <si>
    <t>in: toilet</t>
  </si>
  <si>
    <t>in: douche</t>
  </si>
  <si>
    <t>Kleedruimte scheids1</t>
  </si>
  <si>
    <t xml:space="preserve">Gang   </t>
  </si>
  <si>
    <t>Kleedruimte 1</t>
  </si>
  <si>
    <t>Douches 1</t>
  </si>
  <si>
    <t>Kleedruimte 2</t>
  </si>
  <si>
    <t>Douches 2</t>
  </si>
  <si>
    <t>Tussengang</t>
  </si>
  <si>
    <t>Toiletgroep D 4x1</t>
  </si>
  <si>
    <t>Toiletgroep H 2xt 3xu</t>
  </si>
  <si>
    <t>Kleedruimte 3</t>
  </si>
  <si>
    <t>Douches 3</t>
  </si>
  <si>
    <t>Kleedruimte 4</t>
  </si>
  <si>
    <t>Douches 4</t>
  </si>
  <si>
    <t>Danszaal incl. spiegels</t>
  </si>
  <si>
    <t>Kleedruimte 5</t>
  </si>
  <si>
    <t>Douches</t>
  </si>
  <si>
    <t>toestelberging</t>
  </si>
  <si>
    <t>docentenruimte</t>
  </si>
  <si>
    <t>douche docenten</t>
  </si>
  <si>
    <t>Koelkasten reinigen</t>
  </si>
  <si>
    <t>Buiten asbakken legen</t>
  </si>
  <si>
    <t>Extra afvalbakken legen - vergaderruimte</t>
  </si>
  <si>
    <t>Extra afvalbakken legen</t>
  </si>
  <si>
    <t>Naloopronde sanitair op woensdag</t>
  </si>
  <si>
    <t>1 x per week (41 weken)</t>
  </si>
  <si>
    <t>5 x per week (40 weken)</t>
  </si>
  <si>
    <t>4 x per week (52 weken)</t>
  </si>
  <si>
    <t>5 x per week (42 weken)</t>
  </si>
  <si>
    <t>5 x per week (46 weken)</t>
  </si>
  <si>
    <t>O</t>
  </si>
  <si>
    <t>S</t>
  </si>
  <si>
    <t>V</t>
  </si>
  <si>
    <t>Onbekend</t>
  </si>
  <si>
    <t>factuur omschrijving</t>
  </si>
  <si>
    <t>Type locatie</t>
  </si>
  <si>
    <t>Consultatiebureau</t>
  </si>
  <si>
    <t>Wij team</t>
  </si>
  <si>
    <t>Wijkpost</t>
  </si>
  <si>
    <t>Normfactor</t>
  </si>
  <si>
    <r>
      <t>Aantal m</t>
    </r>
    <r>
      <rPr>
        <b/>
        <vertAlign val="superscript"/>
        <sz val="10"/>
        <color theme="0"/>
        <rFont val="Century Gothic"/>
        <family val="2"/>
      </rPr>
      <t>2</t>
    </r>
  </si>
  <si>
    <t>Minimale taakgrootte</t>
  </si>
  <si>
    <t>uur</t>
  </si>
  <si>
    <t>Hoogste frequentie ma t/m vr</t>
  </si>
  <si>
    <t>Hoogste frequentie naloop</t>
  </si>
  <si>
    <t>Toezicht uren per jaar</t>
  </si>
  <si>
    <t>Kosten schoonmaak per jaar ma t/m/ vr</t>
  </si>
  <si>
    <t>Kosten schoonmaak per jaar naloop</t>
  </si>
  <si>
    <t>Kosten toezicht per jaar</t>
  </si>
  <si>
    <t>Kosten additioneel per jaar</t>
  </si>
  <si>
    <t>Kosten totaal per jaar</t>
  </si>
  <si>
    <t>Kosten totaal per maand</t>
  </si>
  <si>
    <t>SUPPLETIEKOSTEN OVERNAME PERSONEEL</t>
  </si>
  <si>
    <t xml:space="preserve"> (maximum bedrag dat na gunning door de dienstverlener in rekening wordt gebracht)</t>
  </si>
  <si>
    <t>2-Kosten per locatie</t>
  </si>
  <si>
    <t>Diverse Groningen</t>
  </si>
  <si>
    <t>Gemeente Groningen</t>
  </si>
  <si>
    <t>Factuur omschrijving</t>
  </si>
  <si>
    <t>opslag vuilcontainers</t>
  </si>
  <si>
    <t>ICT serverruimte</t>
  </si>
  <si>
    <t>K24</t>
  </si>
  <si>
    <t>BHV/gebed/kolfruimte</t>
  </si>
  <si>
    <t>fietsstalling</t>
  </si>
  <si>
    <t>entree/tourniket</t>
  </si>
  <si>
    <t>sanitair, voorportaal heren</t>
  </si>
  <si>
    <t>sanitair voorportaal dames</t>
  </si>
  <si>
    <t>toilet dames</t>
  </si>
  <si>
    <t>T0.02a</t>
  </si>
  <si>
    <t>T0.02b</t>
  </si>
  <si>
    <t>T0.02</t>
  </si>
  <si>
    <t>werkarchief</t>
  </si>
  <si>
    <t>terras rokers</t>
  </si>
  <si>
    <t>meterkast</t>
  </si>
  <si>
    <t>CV ruimte</t>
  </si>
  <si>
    <t>opzichtersruimte</t>
  </si>
  <si>
    <t>kleed/wasruimte</t>
  </si>
  <si>
    <t>Betonloods / 2 x urinoir</t>
  </si>
  <si>
    <t>Beheerdersruimte</t>
  </si>
  <si>
    <t>Gymzaal</t>
  </si>
  <si>
    <t>Voorportaal</t>
  </si>
  <si>
    <t>4a</t>
  </si>
  <si>
    <t>Lokaal 1</t>
  </si>
  <si>
    <t>oude hal</t>
  </si>
  <si>
    <t>popkelder</t>
  </si>
  <si>
    <t>lokaal 2</t>
  </si>
  <si>
    <t>lokaal 3</t>
  </si>
  <si>
    <t>lokaal 4</t>
  </si>
  <si>
    <t>lokaal 5</t>
  </si>
  <si>
    <t>trapopgang</t>
  </si>
  <si>
    <t>lokaal Keyboard</t>
  </si>
  <si>
    <t>Overloop en trap</t>
  </si>
  <si>
    <t>toneelzolder</t>
  </si>
  <si>
    <t>Torenkamer</t>
  </si>
  <si>
    <t>Speelotheek</t>
  </si>
  <si>
    <t>Dickensroom</t>
  </si>
  <si>
    <t>werklokaal</t>
  </si>
  <si>
    <t>kantoor bibliotheek</t>
  </si>
  <si>
    <t>Pickwickroom</t>
  </si>
  <si>
    <t>bibliotheek</t>
  </si>
  <si>
    <t>ingangshal</t>
  </si>
  <si>
    <t>kantoor CKC</t>
  </si>
  <si>
    <t>Coppperfield room</t>
  </si>
  <si>
    <t>Scrooge room</t>
  </si>
  <si>
    <t>Oliver room</t>
  </si>
  <si>
    <t>Nickleby room</t>
  </si>
  <si>
    <t>muziekruimte</t>
  </si>
  <si>
    <t>nio</t>
  </si>
  <si>
    <t>BG nieuw</t>
  </si>
  <si>
    <t>1e nieuw</t>
  </si>
  <si>
    <t>-1 nieuw</t>
  </si>
  <si>
    <t>sportlocatie</t>
  </si>
  <si>
    <t>testlocatie GGD</t>
  </si>
  <si>
    <t>entree/hal met balie</t>
  </si>
  <si>
    <t>trap centrale hal</t>
  </si>
  <si>
    <t>zit/werkruimte (loketten)</t>
  </si>
  <si>
    <t>Diepte reiniging turnhal</t>
  </si>
  <si>
    <t>Naloopronde ma t/m vr (sept-mei)</t>
  </si>
  <si>
    <t>extra weekend uren, naloop</t>
  </si>
  <si>
    <t>extra weekend uren, regulier</t>
  </si>
  <si>
    <t>looptijd 2e etage</t>
  </si>
  <si>
    <t>Sport050</t>
  </si>
  <si>
    <t>GGD</t>
  </si>
  <si>
    <t>NDE</t>
  </si>
  <si>
    <t>Wij Hoogkerk</t>
  </si>
  <si>
    <t>Wij Oosterpark</t>
  </si>
  <si>
    <t>Wij Beijum</t>
  </si>
  <si>
    <t>Wij Rivierenbuurt</t>
  </si>
  <si>
    <t>Wij Corpus Den Hoorn</t>
  </si>
  <si>
    <t>Team Aardbevingen</t>
  </si>
  <si>
    <t>Burgerzaken</t>
  </si>
  <si>
    <t>Ombudsman</t>
  </si>
  <si>
    <t>Martinikerkhof</t>
  </si>
  <si>
    <t>uren per week</t>
  </si>
  <si>
    <t>Wachtruimte / huiskamer CB</t>
  </si>
  <si>
    <t>Verkeersruimte CB</t>
  </si>
  <si>
    <t>Spreekruimte CB</t>
  </si>
  <si>
    <t>uren per beurt</t>
  </si>
  <si>
    <t>verkeersruimte CB</t>
  </si>
  <si>
    <t>spreekruimte CB</t>
  </si>
  <si>
    <t>Bruggen</t>
  </si>
  <si>
    <t>Stelpost werkzaamheden en reistijd</t>
  </si>
  <si>
    <t>Machine</t>
  </si>
  <si>
    <t>Omschrijving</t>
  </si>
  <si>
    <t>Catalogus prijs</t>
  </si>
  <si>
    <t>Korting</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</si>
  <si>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</si>
  <si>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</si>
  <si>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</si>
  <si>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</si>
  <si>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</si>
  <si>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</si>
  <si>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</si>
  <si>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</si>
  <si>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</si>
  <si>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</si>
  <si>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n.v.t. omdat het onderdeel is van een grote locatie</t>
  </si>
  <si>
    <t>MAXIMALE BOVENGRENS PLAFONDBEDRAG INSCHRIJVINGSBEDRAG *</t>
  </si>
  <si>
    <t>EINDTOTAAL KOSTEN PER JAAR  EXCLUSIEF BTW         INSCHRIJVINGSBEDRAG</t>
  </si>
  <si>
    <t>34-2021</t>
  </si>
  <si>
    <t>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</si>
</sst>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0.00_ ;\-#,##0.00\ "/>
    <numFmt numFmtId="196" formatCode="#,##0.0"/>
    <numFmt numFmtId="197" formatCode="#,##0.00_ ;[Red]\-#,##0.00\ "/>
    <numFmt numFmtId="198" formatCode="[$-413]d\-mmm\-yy;@"/>
    <numFmt numFmtId="199" formatCode="_ [$€-2]\ * #,##0.00_ ;_ [$€-2]\ * \-#,##0.00_ ;_ [$€-2]\ * &quot;-&quot;??_ ;_ @_ "/>
  </numFmts>
  <fonts count="110">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sz val="8"/>
      <name val="MS Sans Serif"/>
    </font>
    <font>
      <sz val="10"/>
      <color indexed="8"/>
      <name val="Verdana"/>
      <family val="2"/>
    </font>
    <font>
      <b/>
      <sz val="12"/>
      <color indexed="10"/>
      <name val="Century Gothic"/>
      <family val="2"/>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indexed="9"/>
        <bgColor indexed="64"/>
      </patternFill>
    </fill>
    <fill>
      <patternFill patternType="solid">
        <fgColor rgb="FFFF0000"/>
        <bgColor indexed="64"/>
      </patternFill>
    </fill>
    <fill>
      <patternFill patternType="solid">
        <fgColor rgb="FFFFC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s>
  <cellStyleXfs count="52904">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88"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89" fontId="4" fillId="0" borderId="0"/>
    <xf numFmtId="190"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36" fillId="0" borderId="0"/>
    <xf numFmtId="192"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3"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9" applyNumberFormat="0" applyFont="0" applyAlignment="0" applyProtection="0"/>
    <xf numFmtId="44" fontId="4"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7" fontId="8" fillId="0" borderId="0" applyFont="0" applyFill="0" applyBorder="0" applyAlignment="0" applyProtection="0"/>
  </cellStyleXfs>
  <cellXfs count="575">
    <xf numFmtId="0" fontId="0" fillId="0" borderId="0" xfId="0"/>
    <xf numFmtId="0" fontId="65" fillId="0" borderId="0" xfId="0" applyFont="1" applyFill="1"/>
    <xf numFmtId="0" fontId="67" fillId="0" borderId="0" xfId="13" applyFont="1" applyFill="1" applyProtection="1">
      <protection hidden="1"/>
    </xf>
    <xf numFmtId="0" fontId="67" fillId="0" borderId="0" xfId="13" applyFont="1" applyFill="1" applyBorder="1" applyProtection="1">
      <protection hidden="1"/>
    </xf>
    <xf numFmtId="0" fontId="67" fillId="0" borderId="0" xfId="0" applyFont="1"/>
    <xf numFmtId="2" fontId="67" fillId="0" borderId="0" xfId="11" applyNumberFormat="1" applyFont="1" applyFill="1" applyBorder="1" applyProtection="1">
      <protection hidden="1"/>
    </xf>
    <xf numFmtId="0" fontId="67" fillId="0" borderId="0" xfId="13" applyFont="1" applyFill="1" applyBorder="1" applyAlignment="1" applyProtection="1">
      <alignment vertical="center"/>
      <protection hidden="1"/>
    </xf>
    <xf numFmtId="0" fontId="68" fillId="0" borderId="0" xfId="13" applyFont="1" applyFill="1" applyBorder="1" applyAlignment="1" applyProtection="1">
      <alignment horizontal="center" vertical="center"/>
      <protection hidden="1"/>
    </xf>
    <xf numFmtId="0" fontId="68" fillId="0" borderId="0" xfId="13" applyFont="1" applyFill="1" applyBorder="1" applyAlignment="1" applyProtection="1">
      <alignment horizontal="right" vertical="center"/>
      <protection hidden="1"/>
    </xf>
    <xf numFmtId="0" fontId="67" fillId="0" borderId="0" xfId="0" applyFont="1" applyFill="1" applyBorder="1"/>
    <xf numFmtId="177" fontId="67" fillId="0" borderId="0" xfId="11" applyNumberFormat="1" applyFont="1" applyFill="1" applyBorder="1" applyAlignment="1" applyProtection="1">
      <alignment vertical="center"/>
      <protection hidden="1"/>
    </xf>
    <xf numFmtId="176" fontId="71" fillId="0" borderId="0" xfId="13" applyNumberFormat="1" applyFont="1" applyFill="1" applyBorder="1" applyAlignment="1" applyProtection="1">
      <alignment vertical="center"/>
      <protection hidden="1"/>
    </xf>
    <xf numFmtId="176" fontId="67" fillId="0" borderId="0" xfId="13" applyNumberFormat="1" applyFont="1" applyFill="1" applyBorder="1" applyAlignment="1" applyProtection="1">
      <alignment vertical="center"/>
      <protection hidden="1"/>
    </xf>
    <xf numFmtId="177" fontId="67" fillId="0" borderId="0" xfId="15" applyNumberFormat="1" applyFont="1" applyFill="1" applyBorder="1" applyAlignment="1" applyProtection="1">
      <alignment vertical="center"/>
      <protection locked="0"/>
    </xf>
    <xf numFmtId="177" fontId="67" fillId="0" borderId="0" xfId="11" applyNumberFormat="1" applyFont="1" applyFill="1" applyBorder="1" applyAlignment="1" applyProtection="1">
      <alignment horizontal="center" vertical="center"/>
      <protection hidden="1"/>
    </xf>
    <xf numFmtId="177" fontId="67" fillId="0" borderId="0" xfId="11" applyNumberFormat="1" applyFont="1" applyFill="1" applyBorder="1" applyAlignment="1" applyProtection="1">
      <alignment horizontal="right" vertical="center"/>
      <protection hidden="1"/>
    </xf>
    <xf numFmtId="9" fontId="72" fillId="0" borderId="0" xfId="11" applyNumberFormat="1" applyFont="1" applyFill="1" applyBorder="1" applyAlignment="1" applyProtection="1">
      <alignment horizontal="center" vertical="center"/>
      <protection hidden="1"/>
    </xf>
    <xf numFmtId="177" fontId="72" fillId="0" borderId="0" xfId="11" applyNumberFormat="1" applyFont="1" applyFill="1" applyBorder="1" applyAlignment="1" applyProtection="1">
      <alignment vertical="center"/>
      <protection hidden="1"/>
    </xf>
    <xf numFmtId="0" fontId="66" fillId="0" borderId="0" xfId="13" applyFont="1" applyFill="1" applyBorder="1" applyAlignment="1" applyProtection="1">
      <alignment horizontal="left" vertical="center"/>
      <protection hidden="1"/>
    </xf>
    <xf numFmtId="0" fontId="71" fillId="0" borderId="0" xfId="13" applyFont="1" applyFill="1" applyBorder="1" applyAlignment="1" applyProtection="1">
      <alignment vertical="center"/>
      <protection hidden="1"/>
    </xf>
    <xf numFmtId="0" fontId="71" fillId="0" borderId="0" xfId="13" applyFont="1" applyFill="1" applyBorder="1" applyAlignment="1" applyProtection="1">
      <alignment horizontal="left" vertical="center"/>
      <protection hidden="1"/>
    </xf>
    <xf numFmtId="2" fontId="71" fillId="0" borderId="0" xfId="13"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3" applyNumberFormat="1" applyFont="1" applyFill="1" applyBorder="1" applyAlignment="1" applyProtection="1">
      <alignment vertical="center"/>
      <protection locked="0"/>
    </xf>
    <xf numFmtId="176" fontId="73" fillId="0" borderId="0" xfId="13" applyNumberFormat="1" applyFont="1" applyFill="1" applyBorder="1" applyAlignment="1" applyProtection="1">
      <alignment vertical="center"/>
      <protection hidden="1"/>
    </xf>
    <xf numFmtId="0" fontId="66" fillId="0" borderId="0" xfId="13" applyFont="1" applyFill="1" applyBorder="1" applyAlignment="1" applyProtection="1">
      <alignment vertical="center"/>
      <protection hidden="1"/>
    </xf>
    <xf numFmtId="2" fontId="66" fillId="0" borderId="0" xfId="13"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3" applyFont="1" applyFill="1" applyBorder="1" applyAlignment="1" applyProtection="1">
      <alignment vertical="center"/>
      <protection hidden="1"/>
    </xf>
    <xf numFmtId="10" fontId="71" fillId="0" borderId="0" xfId="15" applyNumberFormat="1" applyFont="1" applyFill="1" applyBorder="1" applyAlignment="1" applyProtection="1">
      <alignment vertical="center"/>
      <protection hidden="1"/>
    </xf>
    <xf numFmtId="177" fontId="71" fillId="0" borderId="0" xfId="15" applyNumberFormat="1" applyFont="1" applyFill="1" applyBorder="1" applyAlignment="1" applyProtection="1">
      <alignment vertical="center"/>
      <protection hidden="1"/>
    </xf>
    <xf numFmtId="177" fontId="71" fillId="0" borderId="0" xfId="13" applyNumberFormat="1" applyFont="1" applyFill="1" applyBorder="1" applyAlignment="1" applyProtection="1">
      <alignment vertical="center"/>
      <protection hidden="1"/>
    </xf>
    <xf numFmtId="177" fontId="67" fillId="0" borderId="0" xfId="15" applyNumberFormat="1" applyFont="1" applyFill="1" applyBorder="1" applyAlignment="1" applyProtection="1">
      <alignment vertical="center"/>
      <protection hidden="1"/>
    </xf>
    <xf numFmtId="177" fontId="67" fillId="0" borderId="0" xfId="13" applyNumberFormat="1" applyFont="1" applyFill="1" applyBorder="1" applyAlignment="1" applyProtection="1">
      <alignment horizontal="right" vertical="center"/>
      <protection hidden="1"/>
    </xf>
    <xf numFmtId="10" fontId="66" fillId="0" borderId="0" xfId="15"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3" applyFont="1" applyFill="1" applyBorder="1" applyAlignment="1" applyProtection="1">
      <alignment horizontal="right" vertical="center"/>
      <protection hidden="1"/>
    </xf>
    <xf numFmtId="0" fontId="72" fillId="0" borderId="0" xfId="13" applyFont="1" applyFill="1" applyBorder="1" applyAlignment="1" applyProtection="1">
      <alignment vertical="center"/>
      <protection hidden="1"/>
    </xf>
    <xf numFmtId="177" fontId="66" fillId="0" borderId="0" xfId="13"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3" applyFont="1" applyFill="1" applyBorder="1" applyAlignment="1" applyProtection="1">
      <protection hidden="1"/>
    </xf>
    <xf numFmtId="0" fontId="75" fillId="0" borderId="0" xfId="13" applyFont="1" applyFill="1" applyBorder="1" applyProtection="1">
      <protection hidden="1"/>
    </xf>
    <xf numFmtId="0" fontId="69" fillId="0" borderId="0" xfId="13" applyFont="1" applyFill="1" applyBorder="1" applyAlignment="1" applyProtection="1">
      <protection hidden="1"/>
    </xf>
    <xf numFmtId="0" fontId="67" fillId="0" borderId="0" xfId="13"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3" applyFont="1" applyFill="1" applyAlignment="1" applyProtection="1">
      <protection hidden="1"/>
    </xf>
    <xf numFmtId="0" fontId="67" fillId="0" borderId="0" xfId="0" applyFont="1" applyFill="1"/>
    <xf numFmtId="2" fontId="76" fillId="0" borderId="0" xfId="0" applyNumberFormat="1" applyFont="1"/>
    <xf numFmtId="0" fontId="67" fillId="0" borderId="0" xfId="62" applyFont="1" applyFill="1" applyAlignment="1"/>
    <xf numFmtId="9" fontId="72" fillId="2" borderId="1" xfId="64" applyFont="1" applyFill="1" applyBorder="1" applyAlignment="1">
      <alignment horizontal="center"/>
    </xf>
    <xf numFmtId="0" fontId="67" fillId="0" borderId="6" xfId="62" applyFont="1" applyFill="1" applyBorder="1" applyAlignment="1"/>
    <xf numFmtId="49" fontId="67" fillId="0" borderId="0" xfId="62" applyNumberFormat="1" applyFont="1" applyFill="1" applyBorder="1" applyAlignment="1"/>
    <xf numFmtId="10" fontId="67" fillId="0" borderId="0" xfId="62" applyNumberFormat="1" applyFont="1" applyFill="1" applyAlignment="1">
      <alignment horizontal="left"/>
    </xf>
    <xf numFmtId="178" fontId="67" fillId="0" borderId="2" xfId="6" applyNumberFormat="1" applyFont="1" applyFill="1" applyBorder="1" applyAlignment="1">
      <alignment horizontal="left"/>
    </xf>
    <xf numFmtId="44" fontId="67" fillId="0" borderId="0" xfId="62" applyNumberFormat="1" applyFont="1" applyFill="1" applyAlignment="1"/>
    <xf numFmtId="49" fontId="80" fillId="61" borderId="5" xfId="62" applyNumberFormat="1" applyFont="1" applyFill="1" applyBorder="1" applyAlignment="1"/>
    <xf numFmtId="0" fontId="80" fillId="61" borderId="6" xfId="62" applyFont="1" applyFill="1" applyBorder="1" applyAlignment="1"/>
    <xf numFmtId="44" fontId="80" fillId="61" borderId="7" xfId="62" applyNumberFormat="1" applyFont="1" applyFill="1" applyBorder="1" applyAlignment="1"/>
    <xf numFmtId="49" fontId="72" fillId="0" borderId="0" xfId="62" applyNumberFormat="1" applyFont="1" applyFill="1" applyBorder="1" applyAlignment="1"/>
    <xf numFmtId="49" fontId="72" fillId="0" borderId="5" xfId="62" applyNumberFormat="1" applyFont="1" applyFill="1" applyBorder="1" applyAlignment="1"/>
    <xf numFmtId="49" fontId="72" fillId="0" borderId="6" xfId="62" applyNumberFormat="1" applyFont="1" applyFill="1" applyBorder="1" applyAlignment="1"/>
    <xf numFmtId="166" fontId="72" fillId="2" borderId="7" xfId="17" applyFont="1" applyFill="1" applyBorder="1" applyAlignment="1"/>
    <xf numFmtId="0" fontId="67" fillId="0" borderId="0" xfId="88" applyFont="1"/>
    <xf numFmtId="173" fontId="72" fillId="0" borderId="0" xfId="8" applyNumberFormat="1" applyFont="1" applyAlignment="1">
      <alignment horizontal="center"/>
    </xf>
    <xf numFmtId="2" fontId="77" fillId="0" borderId="0" xfId="12" applyNumberFormat="1" applyFont="1" applyFill="1" applyBorder="1" applyAlignment="1"/>
    <xf numFmtId="2" fontId="72" fillId="0" borderId="0" xfId="88" applyNumberFormat="1" applyFont="1"/>
    <xf numFmtId="2" fontId="67" fillId="0" borderId="1" xfId="88" applyNumberFormat="1" applyFont="1" applyFill="1" applyBorder="1"/>
    <xf numFmtId="0" fontId="69" fillId="0" borderId="0" xfId="88" applyFont="1"/>
    <xf numFmtId="0" fontId="72" fillId="0" borderId="1" xfId="88" applyFont="1" applyBorder="1"/>
    <xf numFmtId="0" fontId="72" fillId="0" borderId="0" xfId="88" applyFont="1"/>
    <xf numFmtId="0" fontId="69" fillId="0" borderId="0" xfId="88" applyFont="1" applyAlignment="1"/>
    <xf numFmtId="167" fontId="67" fillId="0" borderId="0" xfId="8" applyFont="1"/>
    <xf numFmtId="2" fontId="81" fillId="0" borderId="0" xfId="12" applyNumberFormat="1" applyFont="1" applyFill="1" applyBorder="1" applyAlignment="1"/>
    <xf numFmtId="187" fontId="83" fillId="0" borderId="0" xfId="62" applyNumberFormat="1" applyFont="1" applyFill="1" applyBorder="1" applyAlignment="1">
      <alignment horizontal="left"/>
    </xf>
    <xf numFmtId="0" fontId="67" fillId="0" borderId="0" xfId="0" applyFont="1" applyAlignment="1">
      <alignment horizontal="center" vertical="center"/>
    </xf>
    <xf numFmtId="0" fontId="67" fillId="0" borderId="0" xfId="16" applyFont="1" applyFill="1" applyAlignment="1">
      <alignment horizontal="center"/>
    </xf>
    <xf numFmtId="2" fontId="67" fillId="0" borderId="0" xfId="8" applyNumberFormat="1" applyFont="1" applyAlignment="1">
      <alignment horizontal="left"/>
    </xf>
    <xf numFmtId="172" fontId="67" fillId="0" borderId="0" xfId="16" applyNumberFormat="1" applyFont="1" applyAlignment="1">
      <alignment horizontal="center"/>
    </xf>
    <xf numFmtId="172" fontId="73" fillId="0" borderId="0" xfId="12" applyNumberFormat="1" applyFont="1" applyFill="1" applyAlignment="1"/>
    <xf numFmtId="3" fontId="73" fillId="0" borderId="0" xfId="12" applyNumberFormat="1" applyFont="1" applyFill="1" applyAlignment="1">
      <alignment horizontal="right"/>
    </xf>
    <xf numFmtId="3" fontId="67" fillId="0" borderId="0" xfId="8" applyNumberFormat="1" applyFont="1" applyAlignment="1">
      <alignment horizontal="right"/>
    </xf>
    <xf numFmtId="167" fontId="67" fillId="0" borderId="0" xfId="8" applyFont="1" applyAlignment="1">
      <alignment horizontal="right"/>
    </xf>
    <xf numFmtId="0" fontId="67" fillId="0" borderId="0" xfId="16" applyFont="1"/>
    <xf numFmtId="0" fontId="67" fillId="0" borderId="0" xfId="16" applyFont="1" applyAlignment="1">
      <alignment horizontal="center" vertical="center"/>
    </xf>
    <xf numFmtId="0" fontId="71" fillId="0" borderId="0" xfId="16"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6" applyFont="1" applyFill="1"/>
    <xf numFmtId="49" fontId="67" fillId="0" borderId="1" xfId="0" applyNumberFormat="1" applyFont="1" applyFill="1" applyBorder="1" applyAlignment="1">
      <alignment horizontal="center"/>
    </xf>
    <xf numFmtId="0" fontId="67" fillId="0" borderId="1" xfId="0" applyFont="1" applyFill="1" applyBorder="1" applyAlignment="1"/>
    <xf numFmtId="1" fontId="67" fillId="0" borderId="1" xfId="60" applyNumberFormat="1" applyFont="1" applyBorder="1" applyAlignment="1">
      <alignment horizontal="center"/>
    </xf>
    <xf numFmtId="1" fontId="71" fillId="0" borderId="1" xfId="60" applyNumberFormat="1" applyFont="1" applyBorder="1" applyAlignment="1">
      <alignment horizontal="center"/>
    </xf>
    <xf numFmtId="173" fontId="69" fillId="0" borderId="1" xfId="8" applyNumberFormat="1" applyFont="1" applyFill="1" applyBorder="1" applyAlignment="1">
      <alignment horizontal="center"/>
    </xf>
    <xf numFmtId="173" fontId="76" fillId="0" borderId="1" xfId="8" applyNumberFormat="1" applyFont="1" applyFill="1" applyBorder="1" applyAlignment="1">
      <alignment horizontal="center"/>
    </xf>
    <xf numFmtId="49" fontId="76" fillId="0" borderId="1" xfId="16" applyNumberFormat="1" applyFont="1" applyFill="1" applyBorder="1" applyAlignment="1">
      <alignment horizontal="center"/>
    </xf>
    <xf numFmtId="0" fontId="76" fillId="0" borderId="1" xfId="16" applyFont="1" applyFill="1" applyBorder="1" applyAlignment="1">
      <alignment horizontal="left"/>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2" fontId="82" fillId="0" borderId="0" xfId="12" applyNumberFormat="1" applyFont="1" applyFill="1" applyBorder="1" applyAlignment="1"/>
    <xf numFmtId="0" fontId="80" fillId="61" borderId="1" xfId="0" applyFont="1" applyFill="1" applyBorder="1" applyAlignment="1">
      <alignment wrapText="1"/>
    </xf>
    <xf numFmtId="0" fontId="80" fillId="61" borderId="1" xfId="0" applyFont="1" applyFill="1" applyBorder="1"/>
    <xf numFmtId="1" fontId="76" fillId="0" borderId="1" xfId="60"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0" fontId="86" fillId="0" borderId="0" xfId="0" applyFont="1" applyFill="1"/>
    <xf numFmtId="0" fontId="72" fillId="0" borderId="0" xfId="0" applyFont="1" applyFill="1"/>
    <xf numFmtId="167" fontId="72" fillId="0" borderId="0" xfId="8" applyFont="1"/>
    <xf numFmtId="2" fontId="72" fillId="0" borderId="0" xfId="0" applyNumberFormat="1" applyFont="1" applyFill="1"/>
    <xf numFmtId="9" fontId="87" fillId="61" borderId="4" xfId="15"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0" fontId="80" fillId="61" borderId="4" xfId="0" applyFont="1" applyFill="1" applyBorder="1" applyAlignment="1">
      <alignment horizontal="left" vertical="top" wrapText="1"/>
    </xf>
    <xf numFmtId="167" fontId="80" fillId="61" borderId="4" xfId="8" applyFont="1" applyFill="1" applyBorder="1" applyAlignment="1">
      <alignment horizontal="center" vertical="top" wrapText="1"/>
    </xf>
    <xf numFmtId="167" fontId="87" fillId="61" borderId="4" xfId="8" applyFont="1" applyFill="1" applyBorder="1" applyAlignment="1">
      <alignment horizontal="center" vertical="top" wrapText="1"/>
    </xf>
    <xf numFmtId="0" fontId="67" fillId="0" borderId="1" xfId="0" applyFont="1" applyFill="1" applyBorder="1"/>
    <xf numFmtId="1" fontId="85" fillId="0" borderId="1" xfId="0" applyNumberFormat="1" applyFont="1" applyFill="1" applyBorder="1" applyAlignment="1">
      <alignment horizontal="center"/>
    </xf>
    <xf numFmtId="43" fontId="69" fillId="0" borderId="1" xfId="8" applyNumberFormat="1" applyFont="1" applyFill="1" applyBorder="1" applyAlignment="1">
      <alignment horizontal="center"/>
    </xf>
    <xf numFmtId="1" fontId="69" fillId="0" borderId="1" xfId="8" applyNumberFormat="1" applyFont="1" applyFill="1" applyBorder="1" applyAlignment="1">
      <alignment horizontal="center"/>
    </xf>
    <xf numFmtId="2" fontId="69" fillId="0" borderId="1" xfId="8" applyNumberFormat="1" applyFont="1" applyFill="1" applyBorder="1" applyAlignment="1">
      <alignment horizontal="center"/>
    </xf>
    <xf numFmtId="0" fontId="69" fillId="0" borderId="0" xfId="0" applyFont="1"/>
    <xf numFmtId="0" fontId="67" fillId="0" borderId="7" xfId="0" applyFont="1" applyFill="1" applyBorder="1"/>
    <xf numFmtId="0" fontId="67" fillId="0" borderId="21" xfId="0" applyFont="1" applyBorder="1" applyAlignment="1">
      <alignment wrapText="1"/>
    </xf>
    <xf numFmtId="0" fontId="67" fillId="0" borderId="0" xfId="0" applyFont="1" applyFill="1" applyBorder="1" applyAlignment="1"/>
    <xf numFmtId="0" fontId="85" fillId="0" borderId="0" xfId="0" applyFont="1"/>
    <xf numFmtId="0" fontId="69" fillId="0" borderId="0" xfId="13"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3" applyFont="1" applyFill="1" applyAlignment="1" applyProtection="1">
      <alignment vertical="center"/>
      <protection hidden="1"/>
    </xf>
    <xf numFmtId="2" fontId="67" fillId="0" borderId="0" xfId="0" applyNumberFormat="1" applyFont="1" applyFill="1" applyAlignment="1">
      <alignment vertical="center"/>
    </xf>
    <xf numFmtId="2" fontId="67" fillId="0" borderId="0" xfId="13"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3" applyNumberFormat="1" applyFont="1" applyFill="1" applyBorder="1" applyAlignment="1" applyProtection="1">
      <alignment vertical="center"/>
      <protection hidden="1"/>
    </xf>
    <xf numFmtId="2" fontId="77" fillId="0" borderId="0" xfId="13" applyNumberFormat="1" applyFont="1" applyFill="1" applyBorder="1" applyAlignment="1" applyProtection="1">
      <alignment vertical="center"/>
      <protection locked="0"/>
    </xf>
    <xf numFmtId="2" fontId="67" fillId="0" borderId="3" xfId="11" applyNumberFormat="1" applyFont="1" applyFill="1" applyBorder="1" applyProtection="1">
      <protection hidden="1"/>
    </xf>
    <xf numFmtId="2" fontId="67" fillId="0" borderId="5" xfId="11" applyNumberFormat="1" applyFont="1" applyFill="1" applyBorder="1" applyProtection="1">
      <protection hidden="1"/>
    </xf>
    <xf numFmtId="0" fontId="67" fillId="0" borderId="7" xfId="0" applyFont="1" applyBorder="1"/>
    <xf numFmtId="2" fontId="67" fillId="0" borderId="7" xfId="11" applyNumberFormat="1" applyFont="1" applyFill="1" applyBorder="1" applyProtection="1">
      <protection hidden="1"/>
    </xf>
    <xf numFmtId="0" fontId="67" fillId="0" borderId="5" xfId="0" applyFont="1" applyFill="1" applyBorder="1"/>
    <xf numFmtId="177" fontId="67" fillId="2" borderId="0" xfId="11"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1" applyNumberFormat="1" applyFont="1" applyFill="1" applyBorder="1" applyAlignment="1" applyProtection="1">
      <alignment vertical="center"/>
      <protection hidden="1"/>
    </xf>
    <xf numFmtId="177" fontId="67" fillId="0" borderId="1" xfId="11"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3" applyFont="1" applyFill="1" applyBorder="1" applyAlignment="1" applyProtection="1">
      <alignment horizontal="left" vertical="center"/>
      <protection hidden="1"/>
    </xf>
    <xf numFmtId="2" fontId="72" fillId="0" borderId="1" xfId="11" applyNumberFormat="1" applyFont="1" applyFill="1" applyBorder="1" applyAlignment="1" applyProtection="1">
      <alignment horizontal="center"/>
      <protection hidden="1"/>
    </xf>
    <xf numFmtId="179" fontId="71" fillId="0" borderId="1" xfId="13" applyNumberFormat="1" applyFont="1" applyFill="1" applyBorder="1" applyAlignment="1" applyProtection="1">
      <alignment horizontal="left" vertical="center"/>
      <protection hidden="1"/>
    </xf>
    <xf numFmtId="179" fontId="71" fillId="0" borderId="11" xfId="13" applyNumberFormat="1" applyFont="1" applyFill="1" applyBorder="1" applyAlignment="1" applyProtection="1">
      <alignment horizontal="left" vertical="center"/>
      <protection hidden="1"/>
    </xf>
    <xf numFmtId="0" fontId="67" fillId="0" borderId="5" xfId="11" applyFont="1" applyFill="1" applyBorder="1" applyAlignment="1" applyProtection="1">
      <alignment vertical="center"/>
      <protection hidden="1"/>
    </xf>
    <xf numFmtId="0" fontId="67" fillId="0" borderId="2" xfId="0" applyFont="1" applyBorder="1"/>
    <xf numFmtId="10" fontId="71" fillId="0" borderId="0" xfId="15" applyNumberFormat="1" applyFont="1" applyFill="1" applyBorder="1" applyAlignment="1" applyProtection="1">
      <alignment horizontal="right" vertical="center"/>
      <protection hidden="1"/>
    </xf>
    <xf numFmtId="0" fontId="67" fillId="0" borderId="6" xfId="0" applyFont="1" applyBorder="1"/>
    <xf numFmtId="181" fontId="67" fillId="0" borderId="0" xfId="11" applyNumberFormat="1" applyFont="1" applyFill="1" applyBorder="1" applyProtection="1">
      <protection hidden="1"/>
    </xf>
    <xf numFmtId="10" fontId="66" fillId="0" borderId="0" xfId="15" applyNumberFormat="1" applyFont="1" applyFill="1" applyBorder="1" applyAlignment="1"/>
    <xf numFmtId="179" fontId="67" fillId="0" borderId="0" xfId="13" applyNumberFormat="1" applyFont="1" applyFill="1" applyBorder="1" applyAlignment="1" applyProtection="1">
      <alignment vertical="center"/>
      <protection hidden="1"/>
    </xf>
    <xf numFmtId="0" fontId="71" fillId="0" borderId="1" xfId="13" applyFont="1" applyFill="1" applyBorder="1" applyAlignment="1" applyProtection="1">
      <alignment horizontal="left" vertical="center"/>
      <protection hidden="1"/>
    </xf>
    <xf numFmtId="0" fontId="66" fillId="0" borderId="1" xfId="13"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3" applyFont="1" applyFill="1" applyBorder="1" applyAlignment="1" applyProtection="1">
      <alignment vertical="center"/>
      <protection hidden="1"/>
    </xf>
    <xf numFmtId="0" fontId="67" fillId="0" borderId="1" xfId="13" applyFont="1" applyFill="1" applyBorder="1" applyAlignment="1" applyProtection="1">
      <alignment vertical="center"/>
      <protection hidden="1"/>
    </xf>
    <xf numFmtId="10" fontId="71" fillId="0" borderId="1" xfId="15"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88" fillId="61" borderId="5" xfId="13" applyNumberFormat="1" applyFont="1" applyFill="1" applyBorder="1" applyAlignment="1" applyProtection="1">
      <alignment horizontal="left" vertical="center"/>
      <protection hidden="1"/>
    </xf>
    <xf numFmtId="2" fontId="84" fillId="61" borderId="6" xfId="11" applyNumberFormat="1" applyFont="1" applyFill="1" applyBorder="1" applyProtection="1">
      <protection hidden="1"/>
    </xf>
    <xf numFmtId="2" fontId="84" fillId="61" borderId="7" xfId="11" applyNumberFormat="1" applyFont="1" applyFill="1" applyBorder="1" applyProtection="1">
      <protection hidden="1"/>
    </xf>
    <xf numFmtId="0" fontId="88" fillId="61" borderId="5" xfId="13" applyFont="1" applyFill="1" applyBorder="1" applyAlignment="1" applyProtection="1">
      <alignment horizontal="left" vertical="center"/>
      <protection hidden="1"/>
    </xf>
    <xf numFmtId="0" fontId="79" fillId="61" borderId="6" xfId="13" applyFont="1" applyFill="1" applyBorder="1" applyAlignment="1" applyProtection="1">
      <alignment horizontal="left" vertical="center"/>
      <protection hidden="1"/>
    </xf>
    <xf numFmtId="9" fontId="84" fillId="61" borderId="7" xfId="13" applyNumberFormat="1" applyFont="1" applyFill="1" applyBorder="1" applyAlignment="1" applyProtection="1">
      <alignment vertical="center"/>
      <protection hidden="1"/>
    </xf>
    <xf numFmtId="0" fontId="89" fillId="0" borderId="0" xfId="13" applyFont="1" applyFill="1" applyBorder="1" applyAlignment="1" applyProtection="1">
      <protection hidden="1"/>
    </xf>
    <xf numFmtId="0" fontId="89" fillId="0" borderId="0" xfId="13" applyFont="1" applyFill="1" applyBorder="1" applyAlignment="1" applyProtection="1">
      <alignment horizontal="center"/>
      <protection hidden="1"/>
    </xf>
    <xf numFmtId="0" fontId="89" fillId="0" borderId="0" xfId="13" applyFont="1" applyFill="1" applyBorder="1" applyAlignment="1" applyProtection="1">
      <alignment horizontal="right"/>
      <protection hidden="1"/>
    </xf>
    <xf numFmtId="169" fontId="89" fillId="0" borderId="0" xfId="3" applyFont="1" applyFill="1" applyBorder="1" applyAlignment="1" applyProtection="1">
      <alignment horizontal="center"/>
      <protection hidden="1"/>
    </xf>
    <xf numFmtId="175" fontId="89" fillId="0" borderId="0" xfId="3" applyNumberFormat="1" applyFont="1" applyFill="1" applyBorder="1" applyAlignment="1" applyProtection="1">
      <alignment horizontal="center"/>
      <protection hidden="1"/>
    </xf>
    <xf numFmtId="2" fontId="77" fillId="0" borderId="0" xfId="0" applyNumberFormat="1" applyFont="1" applyAlignment="1"/>
    <xf numFmtId="0" fontId="90" fillId="0" borderId="0" xfId="0" applyFont="1" applyFill="1" applyBorder="1" applyAlignment="1">
      <alignment horizontal="center" vertical="center"/>
    </xf>
    <xf numFmtId="175" fontId="90"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1" fillId="0" borderId="0" xfId="13" applyNumberFormat="1" applyFont="1" applyFill="1" applyBorder="1" applyAlignment="1" applyProtection="1">
      <alignment horizontal="right"/>
      <protection hidden="1"/>
    </xf>
    <xf numFmtId="2" fontId="91" fillId="0" borderId="0" xfId="13"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1" fillId="0" borderId="0" xfId="13"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3" applyNumberFormat="1" applyFont="1" applyFill="1" applyBorder="1" applyAlignment="1" applyProtection="1">
      <protection hidden="1"/>
    </xf>
    <xf numFmtId="2" fontId="92" fillId="0" borderId="6" xfId="3" applyNumberFormat="1" applyFont="1" applyFill="1" applyBorder="1" applyAlignment="1" applyProtection="1">
      <alignment horizontal="center" vertical="center"/>
      <protection hidden="1"/>
    </xf>
    <xf numFmtId="2" fontId="92" fillId="0" borderId="7" xfId="3" applyNumberFormat="1" applyFont="1" applyFill="1" applyBorder="1" applyAlignment="1" applyProtection="1">
      <alignment horizontal="right" vertical="center"/>
      <protection hidden="1"/>
    </xf>
    <xf numFmtId="2" fontId="71" fillId="0" borderId="1" xfId="3"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3" applyNumberFormat="1" applyFont="1" applyFill="1" applyBorder="1" applyAlignment="1" applyProtection="1">
      <alignment horizontal="center"/>
      <protection hidden="1"/>
    </xf>
    <xf numFmtId="2" fontId="93" fillId="0" borderId="6" xfId="3" applyNumberFormat="1" applyFont="1" applyFill="1" applyBorder="1" applyAlignment="1" applyProtection="1">
      <alignment horizontal="left" vertical="center"/>
      <protection hidden="1"/>
    </xf>
    <xf numFmtId="2" fontId="89" fillId="0" borderId="7" xfId="3" applyNumberFormat="1" applyFont="1" applyFill="1" applyBorder="1" applyAlignment="1" applyProtection="1">
      <alignment horizontal="right" vertical="center"/>
      <protection hidden="1"/>
    </xf>
    <xf numFmtId="169" fontId="71" fillId="35" borderId="1" xfId="3" applyFont="1" applyFill="1" applyBorder="1" applyAlignment="1" applyProtection="1">
      <protection locked="0"/>
    </xf>
    <xf numFmtId="175" fontId="73" fillId="0" borderId="10" xfId="0" applyNumberFormat="1" applyFont="1" applyFill="1" applyBorder="1" applyAlignment="1">
      <alignment horizontal="center" vertical="center"/>
    </xf>
    <xf numFmtId="2" fontId="94" fillId="0" borderId="6" xfId="13" applyNumberFormat="1" applyFont="1" applyFill="1" applyBorder="1" applyAlignment="1" applyProtection="1">
      <protection hidden="1"/>
    </xf>
    <xf numFmtId="10" fontId="95" fillId="0" borderId="7" xfId="15" applyNumberFormat="1" applyFont="1" applyFill="1" applyBorder="1" applyAlignment="1" applyProtection="1">
      <alignment horizontal="right"/>
      <protection hidden="1"/>
    </xf>
    <xf numFmtId="0" fontId="67" fillId="0" borderId="5" xfId="13" applyFont="1" applyFill="1" applyBorder="1" applyAlignment="1" applyProtection="1">
      <protection hidden="1"/>
    </xf>
    <xf numFmtId="0" fontId="94" fillId="0" borderId="6" xfId="13" applyFont="1" applyFill="1" applyBorder="1" applyAlignment="1" applyProtection="1">
      <protection hidden="1"/>
    </xf>
    <xf numFmtId="0" fontId="94" fillId="0" borderId="7" xfId="13" applyFont="1" applyFill="1" applyBorder="1" applyAlignment="1" applyProtection="1">
      <alignment horizontal="right"/>
      <protection hidden="1"/>
    </xf>
    <xf numFmtId="169" fontId="71" fillId="0" borderId="1" xfId="3" applyFont="1" applyFill="1" applyBorder="1" applyAlignment="1" applyProtection="1">
      <protection locked="0"/>
    </xf>
    <xf numFmtId="0" fontId="95" fillId="0" borderId="6" xfId="13" applyFont="1" applyFill="1" applyBorder="1" applyAlignment="1" applyProtection="1">
      <alignment horizontal="right"/>
      <protection hidden="1"/>
    </xf>
    <xf numFmtId="0" fontId="95" fillId="0" borderId="7" xfId="13" applyFont="1" applyFill="1" applyBorder="1" applyAlignment="1" applyProtection="1">
      <alignment horizontal="right"/>
      <protection hidden="1"/>
    </xf>
    <xf numFmtId="169" fontId="71" fillId="0" borderId="1" xfId="3" applyFont="1" applyFill="1" applyBorder="1" applyAlignment="1" applyProtection="1">
      <protection hidden="1"/>
    </xf>
    <xf numFmtId="0" fontId="71" fillId="0" borderId="5" xfId="13" applyNumberFormat="1" applyFont="1" applyFill="1" applyBorder="1" applyAlignment="1" applyProtection="1">
      <protection hidden="1"/>
    </xf>
    <xf numFmtId="10" fontId="95" fillId="0" borderId="6" xfId="13" applyNumberFormat="1" applyFont="1" applyFill="1" applyBorder="1" applyAlignment="1" applyProtection="1">
      <alignment horizontal="right"/>
      <protection hidden="1"/>
    </xf>
    <xf numFmtId="0" fontId="94" fillId="0" borderId="6" xfId="13" applyFont="1" applyFill="1" applyBorder="1" applyAlignment="1" applyProtection="1">
      <alignment horizontal="center"/>
      <protection hidden="1"/>
    </xf>
    <xf numFmtId="175" fontId="96" fillId="0" borderId="1" xfId="15" applyNumberFormat="1" applyFont="1" applyFill="1" applyBorder="1" applyAlignment="1" applyProtection="1">
      <alignment horizontal="center"/>
      <protection hidden="1"/>
    </xf>
    <xf numFmtId="0" fontId="97" fillId="0" borderId="5" xfId="13" applyNumberFormat="1" applyFont="1" applyFill="1" applyBorder="1" applyAlignment="1" applyProtection="1">
      <protection hidden="1"/>
    </xf>
    <xf numFmtId="2" fontId="98" fillId="0" borderId="0" xfId="13"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4" fillId="0" borderId="7" xfId="15" applyNumberFormat="1" applyFont="1" applyFill="1" applyBorder="1" applyAlignment="1" applyProtection="1">
      <alignment horizontal="right"/>
      <protection hidden="1"/>
    </xf>
    <xf numFmtId="169" fontId="94" fillId="0" borderId="6" xfId="13" applyNumberFormat="1" applyFont="1" applyFill="1" applyBorder="1" applyAlignment="1" applyProtection="1">
      <alignment horizontal="center"/>
      <protection hidden="1"/>
    </xf>
    <xf numFmtId="165" fontId="94" fillId="0" borderId="6" xfId="13" applyNumberFormat="1" applyFont="1" applyFill="1" applyBorder="1" applyAlignment="1" applyProtection="1">
      <alignment horizontal="center"/>
      <protection hidden="1"/>
    </xf>
    <xf numFmtId="2" fontId="71" fillId="0" borderId="1" xfId="3" applyNumberFormat="1" applyFont="1" applyFill="1" applyBorder="1" applyAlignment="1" applyProtection="1">
      <alignment horizontal="right"/>
      <protection locked="0"/>
    </xf>
    <xf numFmtId="167" fontId="94" fillId="0" borderId="7" xfId="8" applyFont="1" applyFill="1" applyBorder="1" applyAlignment="1" applyProtection="1">
      <alignment horizontal="right"/>
      <protection hidden="1"/>
    </xf>
    <xf numFmtId="0" fontId="72" fillId="0" borderId="1" xfId="0" applyFont="1" applyBorder="1"/>
    <xf numFmtId="10" fontId="94" fillId="0" borderId="7" xfId="15" applyNumberFormat="1" applyFont="1" applyFill="1" applyBorder="1" applyAlignment="1" applyProtection="1">
      <alignment horizontal="right"/>
      <protection hidden="1"/>
    </xf>
    <xf numFmtId="175" fontId="67" fillId="0" borderId="10" xfId="0" applyNumberFormat="1" applyFont="1" applyBorder="1"/>
    <xf numFmtId="169" fontId="94" fillId="0" borderId="7" xfId="13" applyNumberFormat="1" applyFont="1" applyFill="1" applyBorder="1" applyAlignment="1" applyProtection="1">
      <alignment horizontal="right"/>
      <protection hidden="1"/>
    </xf>
    <xf numFmtId="0" fontId="99" fillId="0" borderId="0" xfId="0" applyFont="1" applyFill="1" applyBorder="1"/>
    <xf numFmtId="0" fontId="99" fillId="0" borderId="8" xfId="0" applyFont="1" applyFill="1" applyBorder="1" applyAlignment="1">
      <alignment horizontal="right"/>
    </xf>
    <xf numFmtId="175" fontId="67" fillId="0" borderId="0" xfId="0" applyNumberFormat="1" applyFont="1" applyFill="1" applyBorder="1"/>
    <xf numFmtId="166" fontId="72" fillId="0" borderId="1" xfId="17" applyFont="1" applyBorder="1"/>
    <xf numFmtId="0" fontId="75" fillId="0" borderId="5" xfId="13" applyFont="1" applyFill="1" applyBorder="1" applyAlignment="1" applyProtection="1">
      <protection hidden="1"/>
    </xf>
    <xf numFmtId="169" fontId="95" fillId="0" borderId="6" xfId="13" applyNumberFormat="1" applyFont="1" applyFill="1" applyBorder="1" applyAlignment="1" applyProtection="1">
      <protection hidden="1"/>
    </xf>
    <xf numFmtId="169" fontId="95" fillId="0" borderId="7" xfId="13" applyNumberFormat="1" applyFont="1" applyFill="1" applyBorder="1" applyAlignment="1" applyProtection="1">
      <alignment horizontal="right"/>
      <protection hidden="1"/>
    </xf>
    <xf numFmtId="179" fontId="75" fillId="0" borderId="1" xfId="5"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5" fillId="0" borderId="0" xfId="0" applyFont="1" applyFill="1" applyBorder="1" applyAlignment="1"/>
    <xf numFmtId="0" fontId="95" fillId="0" borderId="10" xfId="0" applyFont="1" applyFill="1" applyBorder="1" applyAlignment="1">
      <alignment horizontal="right"/>
    </xf>
    <xf numFmtId="0" fontId="69" fillId="0" borderId="0" xfId="0" applyFont="1" applyFill="1" applyAlignment="1"/>
    <xf numFmtId="0" fontId="95" fillId="0" borderId="0" xfId="0" applyFont="1"/>
    <xf numFmtId="0" fontId="95" fillId="0" borderId="0" xfId="0" applyFont="1" applyAlignment="1">
      <alignment horizontal="right"/>
    </xf>
    <xf numFmtId="175" fontId="69" fillId="0" borderId="0" xfId="0" applyNumberFormat="1" applyFont="1"/>
    <xf numFmtId="0" fontId="69" fillId="0" borderId="0" xfId="0" applyFont="1" applyAlignment="1">
      <alignment horizontal="right"/>
    </xf>
    <xf numFmtId="0" fontId="100" fillId="0" borderId="0" xfId="13" applyFont="1" applyFill="1" applyBorder="1" applyAlignment="1" applyProtection="1">
      <alignment horizontal="right"/>
      <protection hidden="1"/>
    </xf>
    <xf numFmtId="2" fontId="100" fillId="0" borderId="0" xfId="13" applyNumberFormat="1" applyFont="1" applyFill="1" applyBorder="1" applyAlignment="1" applyProtection="1">
      <alignment horizontal="right"/>
      <protection hidden="1"/>
    </xf>
    <xf numFmtId="2" fontId="79" fillId="61" borderId="5" xfId="13" applyNumberFormat="1" applyFont="1" applyFill="1" applyBorder="1" applyAlignment="1" applyProtection="1">
      <alignment horizontal="left" vertical="center" wrapText="1"/>
      <protection hidden="1"/>
    </xf>
    <xf numFmtId="2" fontId="102" fillId="61" borderId="6" xfId="13" applyNumberFormat="1" applyFont="1" applyFill="1" applyBorder="1" applyAlignment="1" applyProtection="1">
      <alignment horizontal="center" wrapText="1"/>
      <protection hidden="1"/>
    </xf>
    <xf numFmtId="2" fontId="102" fillId="61" borderId="7" xfId="13" applyNumberFormat="1" applyFont="1" applyFill="1" applyBorder="1" applyAlignment="1" applyProtection="1">
      <alignment horizontal="right" wrapText="1"/>
      <protection hidden="1"/>
    </xf>
    <xf numFmtId="2" fontId="102" fillId="61" borderId="5" xfId="13" applyNumberFormat="1" applyFont="1" applyFill="1" applyBorder="1" applyAlignment="1" applyProtection="1">
      <alignment horizontal="left" vertical="center" wrapText="1"/>
      <protection hidden="1"/>
    </xf>
    <xf numFmtId="0" fontId="103" fillId="0" borderId="6" xfId="13" applyFont="1" applyFill="1" applyBorder="1" applyAlignment="1" applyProtection="1">
      <alignment horizontal="center"/>
      <protection hidden="1"/>
    </xf>
    <xf numFmtId="9" fontId="72" fillId="61" borderId="1" xfId="64" applyFont="1" applyFill="1" applyBorder="1" applyAlignment="1">
      <alignment horizontal="center"/>
    </xf>
    <xf numFmtId="169" fontId="103" fillId="0" borderId="6" xfId="13"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85" fillId="0" borderId="1" xfId="0" applyFont="1" applyBorder="1"/>
    <xf numFmtId="0" fontId="67" fillId="0" borderId="1" xfId="0" applyFont="1" applyBorder="1"/>
    <xf numFmtId="0" fontId="67" fillId="0" borderId="1" xfId="0" applyFont="1" applyBorder="1" applyAlignment="1">
      <alignment horizontal="center"/>
    </xf>
    <xf numFmtId="166" fontId="67" fillId="0" borderId="1" xfId="17" applyFont="1" applyBorder="1"/>
    <xf numFmtId="0" fontId="72" fillId="0" borderId="5" xfId="0" applyFont="1" applyBorder="1"/>
    <xf numFmtId="0" fontId="72" fillId="0" borderId="6" xfId="0" applyFont="1" applyBorder="1"/>
    <xf numFmtId="0" fontId="80" fillId="61" borderId="1" xfId="58" applyFont="1" applyFill="1" applyBorder="1" applyAlignment="1">
      <alignment horizontal="left" vertical="top" wrapText="1"/>
    </xf>
    <xf numFmtId="0" fontId="99" fillId="0" borderId="0" xfId="10" applyFont="1" applyBorder="1" applyAlignment="1"/>
    <xf numFmtId="0" fontId="99" fillId="0" borderId="0" xfId="10" applyFont="1" applyFill="1" applyBorder="1"/>
    <xf numFmtId="179" fontId="99" fillId="0" borderId="0" xfId="10" applyNumberFormat="1" applyFont="1" applyFill="1" applyBorder="1"/>
    <xf numFmtId="2" fontId="99" fillId="0" borderId="0" xfId="10" applyNumberFormat="1" applyFont="1" applyFill="1"/>
    <xf numFmtId="2" fontId="77" fillId="0" borderId="0" xfId="10" applyNumberFormat="1" applyFont="1" applyFill="1" applyBorder="1" applyAlignment="1">
      <alignment vertical="center"/>
    </xf>
    <xf numFmtId="2" fontId="77" fillId="0" borderId="0" xfId="10" applyNumberFormat="1" applyFont="1" applyFill="1" applyBorder="1" applyAlignment="1">
      <alignment horizontal="right" vertical="center"/>
    </xf>
    <xf numFmtId="2" fontId="78" fillId="0" borderId="0" xfId="10" applyNumberFormat="1" applyFont="1" applyFill="1" applyBorder="1" applyAlignment="1">
      <alignment vertical="center"/>
    </xf>
    <xf numFmtId="0" fontId="67" fillId="0" borderId="0" xfId="10" applyFont="1" applyFill="1" applyBorder="1" applyAlignment="1"/>
    <xf numFmtId="0" fontId="99" fillId="0" borderId="0" xfId="10" applyFont="1" applyFill="1" applyBorder="1" applyAlignment="1"/>
    <xf numFmtId="0" fontId="67" fillId="0" borderId="1" xfId="10" applyFont="1" applyFill="1" applyBorder="1" applyAlignment="1"/>
    <xf numFmtId="0" fontId="67" fillId="0" borderId="6" xfId="10" applyFont="1" applyFill="1" applyBorder="1" applyAlignment="1"/>
    <xf numFmtId="0" fontId="67" fillId="0" borderId="2" xfId="10" applyFont="1" applyFill="1" applyBorder="1" applyAlignment="1"/>
    <xf numFmtId="0" fontId="67" fillId="0" borderId="0" xfId="0" applyFont="1" applyAlignment="1">
      <alignment horizontal="left" vertical="center" indent="6"/>
    </xf>
    <xf numFmtId="0" fontId="67" fillId="0" borderId="5" xfId="9" applyFont="1" applyFill="1" applyBorder="1" applyAlignment="1" applyProtection="1">
      <alignment horizontal="left"/>
      <protection hidden="1"/>
    </xf>
    <xf numFmtId="0" fontId="67" fillId="0" borderId="1" xfId="9" applyFont="1" applyFill="1" applyBorder="1" applyAlignment="1" applyProtection="1">
      <alignment horizontal="left"/>
      <protection hidden="1"/>
    </xf>
    <xf numFmtId="0" fontId="72" fillId="0" borderId="0" xfId="9" applyNumberFormat="1" applyFont="1" applyFill="1" applyBorder="1" applyAlignment="1" applyProtection="1">
      <alignment horizontal="left" vertical="center"/>
      <protection hidden="1"/>
    </xf>
    <xf numFmtId="0" fontId="67" fillId="0" borderId="1" xfId="9" applyFont="1" applyFill="1" applyBorder="1" applyAlignment="1" applyProtection="1">
      <alignment horizontal="right"/>
      <protection hidden="1"/>
    </xf>
    <xf numFmtId="0" fontId="101" fillId="0" borderId="0" xfId="9" applyNumberFormat="1" applyFont="1" applyFill="1" applyBorder="1" applyAlignment="1" applyProtection="1">
      <alignment horizontal="left" vertical="center"/>
      <protection hidden="1"/>
    </xf>
    <xf numFmtId="0" fontId="79" fillId="61" borderId="5" xfId="9" applyNumberFormat="1" applyFont="1" applyFill="1" applyBorder="1" applyAlignment="1" applyProtection="1">
      <alignment horizontal="left" vertical="center"/>
      <protection hidden="1"/>
    </xf>
    <xf numFmtId="0" fontId="84" fillId="61" borderId="6" xfId="10" applyFont="1" applyFill="1" applyBorder="1" applyAlignment="1"/>
    <xf numFmtId="0" fontId="84" fillId="61" borderId="7" xfId="10" applyFont="1" applyFill="1" applyBorder="1" applyAlignment="1"/>
    <xf numFmtId="0" fontId="72" fillId="0" borderId="5" xfId="13" applyFont="1" applyFill="1" applyBorder="1" applyAlignment="1" applyProtection="1">
      <alignment vertical="center"/>
      <protection hidden="1"/>
    </xf>
    <xf numFmtId="10" fontId="72" fillId="0" borderId="1" xfId="15" applyNumberFormat="1" applyFont="1" applyFill="1" applyBorder="1" applyAlignment="1"/>
    <xf numFmtId="0" fontId="72" fillId="0" borderId="1" xfId="13" applyFont="1" applyFill="1" applyBorder="1" applyAlignment="1" applyProtection="1">
      <alignment vertical="center"/>
      <protection hidden="1"/>
    </xf>
    <xf numFmtId="2" fontId="72" fillId="0" borderId="1" xfId="13" applyNumberFormat="1" applyFont="1" applyFill="1" applyBorder="1" applyAlignment="1" applyProtection="1">
      <alignment vertical="center"/>
      <protection hidden="1"/>
    </xf>
    <xf numFmtId="10" fontId="72" fillId="0" borderId="1" xfId="15" applyNumberFormat="1" applyFont="1" applyFill="1" applyBorder="1" applyAlignment="1" applyProtection="1">
      <alignment vertical="center"/>
      <protection hidden="1"/>
    </xf>
    <xf numFmtId="0" fontId="72" fillId="0" borderId="5" xfId="13" applyFont="1" applyFill="1" applyBorder="1" applyAlignment="1" applyProtection="1">
      <protection hidden="1"/>
    </xf>
    <xf numFmtId="0" fontId="99" fillId="0" borderId="6" xfId="13" applyFont="1" applyFill="1" applyBorder="1" applyAlignment="1" applyProtection="1">
      <protection hidden="1"/>
    </xf>
    <xf numFmtId="0" fontId="99" fillId="0" borderId="7" xfId="13" applyFont="1" applyFill="1" applyBorder="1" applyAlignment="1" applyProtection="1">
      <alignment horizontal="right"/>
      <protection hidden="1"/>
    </xf>
    <xf numFmtId="2" fontId="100" fillId="0" borderId="0" xfId="13" applyNumberFormat="1" applyFont="1" applyFill="1" applyBorder="1" applyAlignment="1" applyProtection="1">
      <alignment horizontal="center"/>
      <protection hidden="1"/>
    </xf>
    <xf numFmtId="179" fontId="72" fillId="0" borderId="1" xfId="3" applyNumberFormat="1" applyFont="1" applyFill="1" applyBorder="1" applyAlignment="1" applyProtection="1">
      <protection hidden="1"/>
    </xf>
    <xf numFmtId="179" fontId="72" fillId="0" borderId="9" xfId="5" applyNumberFormat="1" applyFont="1" applyFill="1" applyBorder="1" applyAlignment="1" applyProtection="1">
      <protection hidden="1"/>
    </xf>
    <xf numFmtId="169" fontId="99" fillId="0" borderId="6" xfId="13"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3"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6" applyFont="1" applyFill="1" applyBorder="1"/>
    <xf numFmtId="0" fontId="67" fillId="0" borderId="41" xfId="16" applyFont="1" applyFill="1" applyBorder="1"/>
    <xf numFmtId="0" fontId="67" fillId="0" borderId="41" xfId="0" applyFont="1" applyBorder="1"/>
    <xf numFmtId="0" fontId="67" fillId="0" borderId="42" xfId="0" applyFont="1" applyFill="1" applyBorder="1"/>
    <xf numFmtId="0" fontId="67" fillId="0" borderId="43" xfId="0" applyFont="1" applyFill="1" applyBorder="1"/>
    <xf numFmtId="0" fontId="67" fillId="0" borderId="41" xfId="0" applyFont="1" applyFill="1" applyBorder="1"/>
    <xf numFmtId="0" fontId="67" fillId="0" borderId="44" xfId="0" applyFont="1" applyFill="1" applyBorder="1"/>
    <xf numFmtId="0" fontId="80" fillId="61" borderId="1" xfId="13"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67" fillId="0" borderId="0" xfId="16" applyFont="1" applyAlignment="1">
      <alignment horizontal="center"/>
    </xf>
    <xf numFmtId="0" fontId="80" fillId="61" borderId="1" xfId="0" applyNumberFormat="1" applyFont="1" applyFill="1" applyBorder="1" applyAlignment="1">
      <alignment horizontal="left" vertical="center" wrapText="1"/>
    </xf>
    <xf numFmtId="173" fontId="67" fillId="0" borderId="1" xfId="8"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6" applyFont="1" applyFill="1"/>
    <xf numFmtId="0" fontId="72" fillId="0" borderId="1" xfId="0" applyFont="1" applyFill="1" applyBorder="1" applyAlignment="1">
      <alignment horizontal="center" vertical="center"/>
    </xf>
    <xf numFmtId="173" fontId="72" fillId="0" borderId="1" xfId="8"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49" fontId="86" fillId="63" borderId="1" xfId="9" applyNumberFormat="1" applyFont="1" applyFill="1" applyBorder="1" applyAlignment="1" applyProtection="1">
      <alignment horizontal="left" vertical="top"/>
      <protection hidden="1"/>
    </xf>
    <xf numFmtId="9" fontId="86" fillId="62" borderId="1" xfId="60" applyNumberFormat="1" applyFont="1" applyFill="1" applyBorder="1" applyAlignment="1">
      <alignment horizontal="center" vertical="center"/>
    </xf>
    <xf numFmtId="0" fontId="86" fillId="0" borderId="0" xfId="13" applyFont="1" applyFill="1" applyBorder="1" applyAlignment="1" applyProtection="1">
      <alignment horizontal="left" vertical="center"/>
      <protection hidden="1"/>
    </xf>
    <xf numFmtId="49" fontId="86" fillId="63" borderId="1" xfId="61" applyNumberFormat="1" applyFont="1" applyFill="1" applyBorder="1" applyAlignment="1" applyProtection="1">
      <alignment horizontal="left" vertical="top"/>
      <protection hidden="1"/>
    </xf>
    <xf numFmtId="173" fontId="72" fillId="62" borderId="1" xfId="8" applyNumberFormat="1" applyFont="1" applyFill="1" applyBorder="1" applyAlignment="1">
      <alignment horizontal="center"/>
    </xf>
    <xf numFmtId="2" fontId="87" fillId="61" borderId="4" xfId="0" applyNumberFormat="1" applyFont="1" applyFill="1" applyBorder="1" applyAlignment="1">
      <alignment horizontal="center" vertical="top" wrapText="1"/>
    </xf>
    <xf numFmtId="180" fontId="67" fillId="62" borderId="1" xfId="64" applyNumberFormat="1" applyFont="1" applyFill="1" applyBorder="1" applyAlignment="1">
      <alignment horizontal="center"/>
    </xf>
    <xf numFmtId="0" fontId="69" fillId="62" borderId="1" xfId="13" applyFont="1" applyFill="1" applyBorder="1" applyAlignment="1" applyProtection="1">
      <protection hidden="1"/>
    </xf>
    <xf numFmtId="177" fontId="67" fillId="62" borderId="1" xfId="11" applyNumberFormat="1" applyFont="1" applyFill="1" applyBorder="1" applyAlignment="1" applyProtection="1">
      <alignment vertical="center"/>
      <protection hidden="1"/>
    </xf>
    <xf numFmtId="166" fontId="71" fillId="62" borderId="1" xfId="17" applyFont="1" applyFill="1" applyBorder="1" applyAlignment="1" applyProtection="1">
      <alignment horizontal="right" vertical="center"/>
      <protection hidden="1"/>
    </xf>
    <xf numFmtId="10" fontId="67" fillId="62" borderId="1" xfId="11" applyNumberFormat="1" applyFont="1" applyFill="1" applyBorder="1" applyAlignment="1" applyProtection="1">
      <alignment vertical="center"/>
      <protection hidden="1"/>
    </xf>
    <xf numFmtId="2" fontId="71" fillId="62" borderId="1" xfId="13" applyNumberFormat="1" applyFont="1" applyFill="1" applyBorder="1" applyAlignment="1" applyProtection="1">
      <alignment horizontal="right" vertical="center"/>
      <protection hidden="1"/>
    </xf>
    <xf numFmtId="169" fontId="71" fillId="63" borderId="1" xfId="3" applyFont="1" applyFill="1" applyBorder="1" applyAlignment="1" applyProtection="1">
      <protection locked="0"/>
    </xf>
    <xf numFmtId="10" fontId="94" fillId="62" borderId="1" xfId="15" applyNumberFormat="1" applyFont="1" applyFill="1" applyBorder="1" applyAlignment="1" applyProtection="1">
      <alignment horizontal="right"/>
      <protection hidden="1"/>
    </xf>
    <xf numFmtId="0" fontId="67" fillId="62" borderId="5" xfId="13" applyFont="1" applyFill="1" applyBorder="1" applyAlignment="1" applyProtection="1">
      <protection hidden="1"/>
    </xf>
    <xf numFmtId="9" fontId="71" fillId="62" borderId="1" xfId="15" applyNumberFormat="1" applyFont="1" applyFill="1" applyBorder="1" applyAlignment="1" applyProtection="1">
      <alignment horizontal="center"/>
      <protection hidden="1"/>
    </xf>
    <xf numFmtId="0" fontId="69" fillId="62" borderId="1" xfId="10" applyFont="1" applyFill="1" applyBorder="1"/>
    <xf numFmtId="44" fontId="71" fillId="63" borderId="1" xfId="65" applyFont="1" applyFill="1" applyBorder="1" applyAlignment="1" applyProtection="1">
      <protection locked="0"/>
    </xf>
    <xf numFmtId="179" fontId="99" fillId="62" borderId="1" xfId="10" applyNumberFormat="1" applyFont="1" applyFill="1" applyBorder="1"/>
    <xf numFmtId="167" fontId="67" fillId="0" borderId="1" xfId="8" applyFont="1" applyBorder="1"/>
    <xf numFmtId="167" fontId="72" fillId="0" borderId="1" xfId="8" applyFont="1" applyBorder="1"/>
    <xf numFmtId="173" fontId="67" fillId="2" borderId="1" xfId="8" applyNumberFormat="1" applyFont="1" applyFill="1" applyBorder="1" applyAlignment="1">
      <alignment horizontal="right"/>
    </xf>
    <xf numFmtId="167" fontId="67" fillId="2" borderId="1" xfId="8" applyFont="1" applyFill="1" applyBorder="1" applyAlignment="1">
      <alignment horizontal="center"/>
    </xf>
    <xf numFmtId="166" fontId="67" fillId="2" borderId="1" xfId="17" applyFont="1" applyFill="1" applyBorder="1" applyAlignment="1">
      <alignment horizontal="center"/>
    </xf>
    <xf numFmtId="166" fontId="72" fillId="2" borderId="1" xfId="17" applyFont="1" applyFill="1" applyBorder="1"/>
    <xf numFmtId="2" fontId="67" fillId="0" borderId="0" xfId="13" applyNumberFormat="1" applyFont="1" applyFill="1" applyBorder="1" applyAlignment="1" applyProtection="1">
      <protection hidden="1"/>
    </xf>
    <xf numFmtId="166" fontId="67" fillId="0" borderId="0" xfId="17" applyFont="1" applyFill="1" applyBorder="1" applyAlignment="1" applyProtection="1">
      <protection hidden="1"/>
    </xf>
    <xf numFmtId="2" fontId="67" fillId="0" borderId="5" xfId="13"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5" applyFont="1" applyBorder="1" applyAlignment="1">
      <alignment horizontal="center"/>
    </xf>
    <xf numFmtId="0" fontId="70" fillId="0" borderId="45" xfId="0" applyFont="1" applyBorder="1"/>
    <xf numFmtId="2" fontId="102" fillId="61" borderId="46" xfId="13" applyNumberFormat="1" applyFont="1" applyFill="1" applyBorder="1" applyAlignment="1" applyProtection="1">
      <alignment horizontal="left" vertical="center" wrapText="1"/>
      <protection hidden="1"/>
    </xf>
    <xf numFmtId="2" fontId="67" fillId="0" borderId="46" xfId="13" applyNumberFormat="1" applyFont="1" applyFill="1" applyBorder="1" applyAlignment="1" applyProtection="1">
      <protection hidden="1"/>
    </xf>
    <xf numFmtId="1" fontId="72" fillId="0" borderId="47" xfId="13" applyNumberFormat="1" applyFont="1" applyFill="1" applyBorder="1" applyAlignment="1" applyProtection="1">
      <alignment horizontal="center"/>
      <protection hidden="1"/>
    </xf>
    <xf numFmtId="166" fontId="67" fillId="0" borderId="46" xfId="17" applyFont="1" applyFill="1" applyBorder="1" applyAlignment="1" applyProtection="1">
      <protection hidden="1"/>
    </xf>
    <xf numFmtId="166" fontId="67" fillId="0" borderId="47" xfId="17" applyFont="1" applyFill="1" applyBorder="1" applyAlignment="1" applyProtection="1">
      <protection hidden="1"/>
    </xf>
    <xf numFmtId="0" fontId="72" fillId="0" borderId="47" xfId="0" applyFont="1" applyBorder="1"/>
    <xf numFmtId="166" fontId="72" fillId="0" borderId="47" xfId="17" applyFont="1" applyBorder="1"/>
    <xf numFmtId="2" fontId="87" fillId="61" borderId="38" xfId="0" applyNumberFormat="1" applyFont="1" applyFill="1" applyBorder="1" applyAlignment="1">
      <alignment horizontal="center" vertical="top" wrapText="1"/>
    </xf>
    <xf numFmtId="173" fontId="72" fillId="0" borderId="1" xfId="8" applyNumberFormat="1" applyFont="1" applyFill="1" applyBorder="1" applyAlignment="1">
      <alignment horizontal="center"/>
    </xf>
    <xf numFmtId="0" fontId="67" fillId="2" borderId="1" xfId="0" applyFont="1" applyFill="1" applyBorder="1" applyAlignment="1">
      <alignment vertical="center"/>
    </xf>
    <xf numFmtId="2" fontId="80" fillId="61" borderId="1" xfId="88" applyNumberFormat="1" applyFont="1" applyFill="1" applyBorder="1" applyAlignment="1">
      <alignment vertical="top" wrapText="1"/>
    </xf>
    <xf numFmtId="173" fontId="80" fillId="61" borderId="1" xfId="8" applyNumberFormat="1" applyFont="1" applyFill="1" applyBorder="1" applyAlignment="1">
      <alignment vertical="top" wrapText="1"/>
    </xf>
    <xf numFmtId="167" fontId="80" fillId="61" borderId="1" xfId="8" applyFont="1" applyFill="1" applyBorder="1" applyAlignment="1">
      <alignment horizontal="center" vertical="top" wrapText="1"/>
    </xf>
    <xf numFmtId="10" fontId="67" fillId="62" borderId="1" xfId="15" applyNumberFormat="1" applyFont="1" applyFill="1" applyBorder="1" applyAlignment="1">
      <alignment horizontal="center"/>
    </xf>
    <xf numFmtId="0" fontId="87" fillId="2" borderId="0" xfId="0" applyFont="1" applyFill="1" applyAlignment="1">
      <alignment horizontal="center"/>
    </xf>
    <xf numFmtId="0" fontId="87" fillId="0" borderId="0" xfId="13" applyFont="1" applyFill="1" applyProtection="1">
      <protection hidden="1"/>
    </xf>
    <xf numFmtId="177" fontId="72" fillId="62" borderId="1" xfId="11" applyNumberFormat="1" applyFont="1" applyFill="1" applyBorder="1" applyAlignment="1" applyProtection="1">
      <alignment horizontal="center" vertical="center"/>
      <protection hidden="1"/>
    </xf>
    <xf numFmtId="0" fontId="94" fillId="2" borderId="6" xfId="13" applyFont="1" applyFill="1" applyBorder="1" applyAlignment="1" applyProtection="1">
      <protection hidden="1"/>
    </xf>
    <xf numFmtId="0" fontId="94" fillId="62" borderId="6" xfId="13" applyFont="1" applyFill="1" applyBorder="1" applyAlignment="1" applyProtection="1">
      <alignment horizontal="center"/>
      <protection hidden="1"/>
    </xf>
    <xf numFmtId="0" fontId="94" fillId="62" borderId="7" xfId="13" applyFont="1" applyFill="1" applyBorder="1" applyAlignment="1" applyProtection="1">
      <alignment horizontal="right"/>
      <protection hidden="1"/>
    </xf>
    <xf numFmtId="10" fontId="94" fillId="62" borderId="7" xfId="15" applyNumberFormat="1" applyFont="1" applyFill="1" applyBorder="1" applyAlignment="1" applyProtection="1">
      <alignment horizontal="right"/>
      <protection hidden="1"/>
    </xf>
    <xf numFmtId="0" fontId="87" fillId="0" borderId="0" xfId="13" applyFont="1" applyFill="1" applyBorder="1" applyAlignment="1" applyProtection="1">
      <alignment horizontal="right" vertical="center"/>
      <protection hidden="1"/>
    </xf>
    <xf numFmtId="2" fontId="87" fillId="0" borderId="0" xfId="13" applyNumberFormat="1" applyFont="1" applyFill="1" applyAlignment="1" applyProtection="1">
      <alignment vertical="center"/>
      <protection hidden="1"/>
    </xf>
    <xf numFmtId="0" fontId="87" fillId="0" borderId="0" xfId="13" applyFont="1" applyFill="1" applyBorder="1" applyAlignment="1" applyProtection="1">
      <alignment vertical="center"/>
      <protection hidden="1"/>
    </xf>
    <xf numFmtId="0" fontId="87" fillId="0" borderId="0" xfId="0" applyFont="1"/>
    <xf numFmtId="0" fontId="67" fillId="0" borderId="49" xfId="0" applyFont="1" applyBorder="1"/>
    <xf numFmtId="0" fontId="80" fillId="61" borderId="50" xfId="0" applyFont="1" applyFill="1" applyBorder="1" applyAlignment="1">
      <alignment wrapText="1"/>
    </xf>
    <xf numFmtId="0" fontId="67" fillId="0" borderId="51" xfId="0" applyFont="1" applyBorder="1"/>
    <xf numFmtId="0" fontId="67" fillId="0" borderId="52" xfId="0" applyFont="1" applyBorder="1"/>
    <xf numFmtId="167" fontId="87" fillId="61" borderId="38" xfId="8" applyFont="1" applyFill="1" applyBorder="1" applyAlignment="1">
      <alignment horizontal="center" vertical="top" wrapText="1"/>
    </xf>
    <xf numFmtId="43" fontId="69" fillId="0" borderId="47" xfId="8" applyNumberFormat="1" applyFont="1" applyFill="1" applyBorder="1" applyAlignment="1">
      <alignment horizontal="center"/>
    </xf>
    <xf numFmtId="0" fontId="67" fillId="0" borderId="45" xfId="0" applyFont="1" applyFill="1" applyBorder="1" applyAlignment="1">
      <alignment horizontal="left"/>
    </xf>
    <xf numFmtId="177" fontId="67" fillId="62" borderId="47" xfId="11" applyNumberFormat="1" applyFont="1" applyFill="1" applyBorder="1" applyAlignment="1" applyProtection="1">
      <alignment vertical="center"/>
      <protection hidden="1"/>
    </xf>
    <xf numFmtId="0" fontId="67" fillId="0" borderId="46" xfId="0" applyFont="1" applyBorder="1"/>
    <xf numFmtId="169" fontId="97" fillId="2" borderId="1" xfId="3" applyFont="1" applyFill="1" applyBorder="1" applyAlignment="1" applyProtection="1">
      <alignment horizontal="right"/>
      <protection locked="0"/>
    </xf>
    <xf numFmtId="175" fontId="106" fillId="0" borderId="10" xfId="0" applyNumberFormat="1" applyFont="1" applyFill="1" applyBorder="1" applyAlignment="1">
      <alignment horizontal="center" vertical="center"/>
    </xf>
    <xf numFmtId="1" fontId="72" fillId="0" borderId="47" xfId="13" applyNumberFormat="1" applyFont="1" applyBorder="1" applyAlignment="1" applyProtection="1">
      <alignment horizontal="center"/>
      <protection hidden="1"/>
    </xf>
    <xf numFmtId="166" fontId="67" fillId="0" borderId="46" xfId="17" applyFont="1" applyFill="1" applyBorder="1" applyAlignment="1" applyProtection="1">
      <alignment vertical="center"/>
      <protection hidden="1"/>
    </xf>
    <xf numFmtId="166" fontId="67" fillId="0" borderId="47" xfId="17" applyFont="1" applyFill="1" applyBorder="1" applyAlignment="1" applyProtection="1">
      <alignment vertical="center"/>
      <protection hidden="1"/>
    </xf>
    <xf numFmtId="1" fontId="72" fillId="0" borderId="47" xfId="13" applyNumberFormat="1" applyFont="1" applyBorder="1" applyAlignment="1" applyProtection="1">
      <alignment horizontal="center" vertical="center"/>
      <protection hidden="1"/>
    </xf>
    <xf numFmtId="2" fontId="71" fillId="2" borderId="1" xfId="13" applyNumberFormat="1" applyFont="1" applyFill="1" applyBorder="1" applyAlignment="1" applyProtection="1">
      <alignment horizontal="right" vertical="center"/>
      <protection hidden="1"/>
    </xf>
    <xf numFmtId="167" fontId="72" fillId="0" borderId="0" xfId="8" applyFont="1" applyAlignment="1">
      <alignment horizontal="center"/>
    </xf>
    <xf numFmtId="167" fontId="80" fillId="61" borderId="4" xfId="8" applyFont="1" applyFill="1" applyBorder="1" applyAlignment="1">
      <alignment horizontal="left" vertical="top" wrapText="1"/>
    </xf>
    <xf numFmtId="2" fontId="80" fillId="61" borderId="38" xfId="0" applyNumberFormat="1" applyFont="1" applyFill="1" applyBorder="1" applyAlignment="1">
      <alignment horizontal="left" vertical="top" wrapText="1"/>
    </xf>
    <xf numFmtId="0" fontId="67" fillId="0" borderId="47" xfId="0" applyFont="1" applyBorder="1"/>
    <xf numFmtId="0" fontId="67" fillId="65" borderId="47" xfId="0" applyFont="1" applyFill="1" applyBorder="1"/>
    <xf numFmtId="0" fontId="67" fillId="0" borderId="47" xfId="0" applyFont="1" applyBorder="1" applyAlignment="1">
      <alignment horizontal="center"/>
    </xf>
    <xf numFmtId="1" fontId="67" fillId="65" borderId="47" xfId="0" applyNumberFormat="1" applyFont="1" applyFill="1" applyBorder="1" applyAlignment="1">
      <alignment horizontal="center"/>
    </xf>
    <xf numFmtId="174" fontId="67" fillId="65" borderId="47" xfId="0" applyNumberFormat="1" applyFont="1" applyFill="1" applyBorder="1" applyAlignment="1">
      <alignment horizontal="center"/>
    </xf>
    <xf numFmtId="0" fontId="67" fillId="65" borderId="47" xfId="0" applyFont="1" applyFill="1" applyBorder="1" applyAlignment="1">
      <alignment horizontal="left"/>
    </xf>
    <xf numFmtId="196" fontId="67" fillId="65" borderId="47" xfId="0" applyNumberFormat="1" applyFont="1" applyFill="1" applyBorder="1" applyAlignment="1">
      <alignment horizontal="right"/>
    </xf>
    <xf numFmtId="1" fontId="67" fillId="65" borderId="47" xfId="0" quotePrefix="1" applyNumberFormat="1" applyFont="1" applyFill="1" applyBorder="1" applyAlignment="1">
      <alignment horizontal="center"/>
    </xf>
    <xf numFmtId="0" fontId="85" fillId="0" borderId="47" xfId="0" applyFont="1" applyBorder="1" applyAlignment="1">
      <alignment horizontal="left" wrapText="1"/>
    </xf>
    <xf numFmtId="0" fontId="85" fillId="0" borderId="47" xfId="0" applyFont="1" applyBorder="1" applyAlignment="1">
      <alignment wrapText="1"/>
    </xf>
    <xf numFmtId="0" fontId="85" fillId="0" borderId="47" xfId="0" applyFont="1" applyBorder="1" applyAlignment="1">
      <alignment horizontal="right" wrapText="1"/>
    </xf>
    <xf numFmtId="0" fontId="67" fillId="0" borderId="47" xfId="0" applyFont="1" applyBorder="1" applyAlignment="1">
      <alignment horizontal="left"/>
    </xf>
    <xf numFmtId="196" fontId="67" fillId="0" borderId="47" xfId="0" applyNumberFormat="1" applyFont="1" applyBorder="1"/>
    <xf numFmtId="0" fontId="67" fillId="2" borderId="47" xfId="0" applyFont="1" applyFill="1" applyBorder="1"/>
    <xf numFmtId="174" fontId="67" fillId="65" borderId="47" xfId="0" applyNumberFormat="1" applyFont="1" applyFill="1" applyBorder="1" applyAlignment="1">
      <alignment horizontal="left"/>
    </xf>
    <xf numFmtId="1" fontId="67" fillId="0" borderId="47" xfId="0" applyNumberFormat="1" applyFont="1" applyBorder="1" applyAlignment="1">
      <alignment horizontal="center"/>
    </xf>
    <xf numFmtId="4" fontId="67" fillId="65" borderId="47" xfId="0" applyNumberFormat="1" applyFont="1" applyFill="1" applyBorder="1" applyAlignment="1">
      <alignment horizontal="right"/>
    </xf>
    <xf numFmtId="9" fontId="67" fillId="0" borderId="47" xfId="0" applyNumberFormat="1" applyFont="1" applyBorder="1"/>
    <xf numFmtId="196" fontId="67" fillId="64" borderId="47" xfId="0" applyNumberFormat="1" applyFont="1" applyFill="1" applyBorder="1" applyAlignment="1">
      <alignment horizontal="right"/>
    </xf>
    <xf numFmtId="0" fontId="67" fillId="64" borderId="47" xfId="0" applyFont="1" applyFill="1" applyBorder="1"/>
    <xf numFmtId="2" fontId="67" fillId="0" borderId="47" xfId="0" applyNumberFormat="1" applyFont="1" applyBorder="1"/>
    <xf numFmtId="2" fontId="67" fillId="0" borderId="38" xfId="0" applyNumberFormat="1" applyFont="1" applyBorder="1"/>
    <xf numFmtId="0" fontId="67" fillId="0" borderId="47" xfId="0" applyFont="1" applyFill="1" applyBorder="1" applyAlignment="1">
      <alignment horizontal="center"/>
    </xf>
    <xf numFmtId="174" fontId="67" fillId="65" borderId="1" xfId="0" applyNumberFormat="1" applyFont="1" applyFill="1" applyBorder="1" applyAlignment="1">
      <alignment horizontal="center"/>
    </xf>
    <xf numFmtId="2" fontId="72" fillId="0" borderId="0" xfId="12" applyNumberFormat="1" applyFont="1" applyFill="1" applyBorder="1" applyAlignment="1"/>
    <xf numFmtId="2" fontId="67" fillId="0" borderId="0" xfId="12" applyNumberFormat="1" applyFont="1" applyFill="1" applyBorder="1" applyAlignment="1"/>
    <xf numFmtId="1" fontId="67" fillId="65" borderId="1" xfId="0" quotePrefix="1" applyNumberFormat="1" applyFont="1" applyFill="1" applyBorder="1" applyAlignment="1">
      <alignment horizontal="center"/>
    </xf>
    <xf numFmtId="0" fontId="67" fillId="65" borderId="1" xfId="0" applyFont="1" applyFill="1" applyBorder="1" applyAlignment="1"/>
    <xf numFmtId="0" fontId="67" fillId="65" borderId="1" xfId="0" applyFont="1" applyFill="1" applyBorder="1" applyAlignment="1">
      <alignment horizontal="left"/>
    </xf>
    <xf numFmtId="176" fontId="67" fillId="65" borderId="1" xfId="0" applyNumberFormat="1" applyFont="1" applyFill="1" applyBorder="1" applyAlignment="1">
      <alignment horizontal="right"/>
    </xf>
    <xf numFmtId="1" fontId="67" fillId="0" borderId="1" xfId="0" quotePrefix="1" applyNumberFormat="1" applyFont="1" applyFill="1" applyBorder="1" applyAlignment="1">
      <alignment horizontal="center"/>
    </xf>
    <xf numFmtId="174" fontId="67" fillId="0" borderId="1" xfId="0" applyNumberFormat="1" applyFont="1" applyFill="1" applyBorder="1" applyAlignment="1">
      <alignment horizontal="center"/>
    </xf>
    <xf numFmtId="176" fontId="67" fillId="0" borderId="1" xfId="0" applyNumberFormat="1" applyFont="1" applyFill="1" applyBorder="1" applyAlignment="1">
      <alignment horizontal="right"/>
    </xf>
    <xf numFmtId="0" fontId="70" fillId="0" borderId="1" xfId="0" applyFont="1" applyBorder="1"/>
    <xf numFmtId="197" fontId="85" fillId="0" borderId="1" xfId="0" applyNumberFormat="1" applyFont="1" applyBorder="1"/>
    <xf numFmtId="1" fontId="67" fillId="0" borderId="1" xfId="0" applyNumberFormat="1" applyFont="1" applyFill="1" applyBorder="1" applyAlignment="1">
      <alignment horizontal="left"/>
    </xf>
    <xf numFmtId="1" fontId="67" fillId="0" borderId="47" xfId="0" applyNumberFormat="1" applyFont="1" applyBorder="1" applyAlignment="1">
      <alignment horizontal="left"/>
    </xf>
    <xf numFmtId="0" fontId="67" fillId="0" borderId="9" xfId="0" applyFont="1" applyBorder="1"/>
    <xf numFmtId="0" fontId="67" fillId="0" borderId="9" xfId="0" applyFont="1" applyFill="1" applyBorder="1" applyAlignment="1"/>
    <xf numFmtId="196" fontId="67" fillId="0" borderId="47" xfId="0" applyNumberFormat="1" applyFont="1" applyFill="1" applyBorder="1" applyAlignment="1">
      <alignment horizontal="right"/>
    </xf>
    <xf numFmtId="0" fontId="85" fillId="0" borderId="47" xfId="0" applyFont="1" applyBorder="1" applyAlignment="1">
      <alignment horizontal="center" wrapText="1"/>
    </xf>
    <xf numFmtId="0" fontId="67" fillId="0" borderId="21" xfId="0" applyFont="1" applyBorder="1" applyAlignment="1">
      <alignment horizontal="center" wrapText="1"/>
    </xf>
    <xf numFmtId="0" fontId="85" fillId="0" borderId="1" xfId="0" applyFont="1" applyBorder="1" applyAlignment="1">
      <alignment horizontal="center"/>
    </xf>
    <xf numFmtId="9" fontId="67" fillId="0" borderId="47" xfId="0" applyNumberFormat="1" applyFont="1" applyBorder="1" applyAlignment="1">
      <alignment horizontal="center"/>
    </xf>
    <xf numFmtId="1" fontId="67" fillId="0" borderId="1" xfId="0" applyNumberFormat="1" applyFont="1" applyFill="1" applyBorder="1" applyAlignment="1">
      <alignment horizontal="center"/>
    </xf>
    <xf numFmtId="197" fontId="67" fillId="0" borderId="1" xfId="0" applyNumberFormat="1" applyFont="1" applyBorder="1"/>
    <xf numFmtId="0" fontId="86" fillId="0" borderId="0" xfId="0" applyFont="1" applyFill="1" applyAlignment="1">
      <alignment horizontal="center"/>
    </xf>
    <xf numFmtId="0" fontId="85" fillId="0" borderId="0" xfId="0" applyFont="1" applyAlignment="1">
      <alignment horizontal="center"/>
    </xf>
    <xf numFmtId="0" fontId="72" fillId="0" borderId="0" xfId="0" applyFont="1" applyFill="1" applyAlignment="1">
      <alignment horizontal="center"/>
    </xf>
    <xf numFmtId="1" fontId="67" fillId="0" borderId="47" xfId="0" applyNumberFormat="1" applyFont="1" applyFill="1" applyBorder="1" applyAlignment="1">
      <alignment horizontal="left"/>
    </xf>
    <xf numFmtId="4" fontId="71" fillId="62" borderId="1" xfId="61" applyNumberFormat="1" applyFont="1" applyFill="1" applyBorder="1" applyAlignment="1" applyProtection="1">
      <alignment horizontal="center"/>
      <protection hidden="1"/>
    </xf>
    <xf numFmtId="0" fontId="67" fillId="0" borderId="1" xfId="0" applyFont="1" applyFill="1" applyBorder="1" applyAlignment="1">
      <alignment horizontal="center"/>
    </xf>
    <xf numFmtId="0" fontId="70" fillId="0" borderId="0" xfId="0" applyFont="1" applyFill="1" applyAlignment="1">
      <alignment wrapText="1"/>
    </xf>
    <xf numFmtId="1" fontId="67" fillId="0" borderId="47" xfId="0" quotePrefix="1" applyNumberFormat="1" applyFont="1" applyFill="1" applyBorder="1" applyAlignment="1">
      <alignment horizontal="center"/>
    </xf>
    <xf numFmtId="0" fontId="108" fillId="0" borderId="0" xfId="16" applyFont="1"/>
    <xf numFmtId="1" fontId="67" fillId="0" borderId="1" xfId="0" applyNumberFormat="1" applyFont="1" applyBorder="1" applyAlignment="1">
      <alignment horizontal="left"/>
    </xf>
    <xf numFmtId="0" fontId="67" fillId="0" borderId="47" xfId="0" applyFont="1" applyBorder="1" applyAlignment="1">
      <alignment vertical="center"/>
    </xf>
    <xf numFmtId="0" fontId="67" fillId="65" borderId="1" xfId="0" applyFont="1" applyFill="1" applyBorder="1"/>
    <xf numFmtId="1" fontId="67" fillId="2" borderId="47" xfId="0" applyNumberFormat="1" applyFont="1" applyFill="1" applyBorder="1" applyAlignment="1">
      <alignment horizontal="left"/>
    </xf>
    <xf numFmtId="173" fontId="67" fillId="2" borderId="1" xfId="8" applyNumberFormat="1" applyFont="1" applyFill="1" applyBorder="1" applyAlignment="1">
      <alignment horizontal="center" vertical="center"/>
    </xf>
    <xf numFmtId="0" fontId="67" fillId="0" borderId="0" xfId="88" applyFont="1" applyAlignment="1">
      <alignment horizontal="left"/>
    </xf>
    <xf numFmtId="2" fontId="82" fillId="0" borderId="0" xfId="12" applyNumberFormat="1" applyFont="1" applyFill="1" applyBorder="1" applyAlignment="1">
      <alignment horizontal="left"/>
    </xf>
    <xf numFmtId="2" fontId="81" fillId="0" borderId="0" xfId="12" applyNumberFormat="1" applyFont="1" applyFill="1" applyBorder="1" applyAlignment="1">
      <alignment horizontal="left"/>
    </xf>
    <xf numFmtId="2" fontId="72" fillId="0" borderId="0" xfId="88" applyNumberFormat="1" applyFont="1" applyAlignment="1">
      <alignment horizontal="left"/>
    </xf>
    <xf numFmtId="173" fontId="80" fillId="61" borderId="1" xfId="8" applyNumberFormat="1" applyFont="1" applyFill="1" applyBorder="1" applyAlignment="1">
      <alignment horizontal="left" vertical="top" wrapText="1"/>
    </xf>
    <xf numFmtId="173" fontId="67" fillId="2" borderId="1" xfId="8" applyNumberFormat="1" applyFont="1" applyFill="1" applyBorder="1" applyAlignment="1">
      <alignment horizontal="left"/>
    </xf>
    <xf numFmtId="167" fontId="72" fillId="2" borderId="1" xfId="8" applyFont="1" applyFill="1" applyBorder="1" applyAlignment="1">
      <alignment horizontal="left"/>
    </xf>
    <xf numFmtId="167" fontId="67" fillId="0" borderId="5" xfId="8" applyFont="1" applyBorder="1" applyAlignment="1">
      <alignment horizontal="left"/>
    </xf>
    <xf numFmtId="167" fontId="67" fillId="0" borderId="7" xfId="8" applyFont="1" applyBorder="1"/>
    <xf numFmtId="173" fontId="80" fillId="61" borderId="5" xfId="8" applyNumberFormat="1" applyFont="1" applyFill="1" applyBorder="1" applyAlignment="1">
      <alignment horizontal="left"/>
    </xf>
    <xf numFmtId="167" fontId="80" fillId="61" borderId="6" xfId="8" applyFont="1" applyFill="1" applyBorder="1"/>
    <xf numFmtId="167" fontId="80" fillId="61" borderId="1" xfId="8" applyFont="1" applyFill="1" applyBorder="1"/>
    <xf numFmtId="2" fontId="67" fillId="62" borderId="1" xfId="8" applyNumberFormat="1" applyFont="1" applyFill="1" applyBorder="1" applyAlignment="1">
      <alignment horizontal="center"/>
    </xf>
    <xf numFmtId="173" fontId="72" fillId="2" borderId="1" xfId="8" applyNumberFormat="1" applyFont="1" applyFill="1" applyBorder="1"/>
    <xf numFmtId="167" fontId="80" fillId="61" borderId="7" xfId="8" applyFont="1" applyFill="1" applyBorder="1"/>
    <xf numFmtId="0" fontId="67" fillId="2" borderId="1" xfId="8" applyNumberFormat="1" applyFont="1" applyFill="1" applyBorder="1" applyAlignment="1">
      <alignment horizontal="center"/>
    </xf>
    <xf numFmtId="2" fontId="87" fillId="0" borderId="0" xfId="0" applyNumberFormat="1" applyFont="1"/>
    <xf numFmtId="2" fontId="70" fillId="0" borderId="0" xfId="12" applyNumberFormat="1" applyFont="1" applyFill="1" applyBorder="1" applyAlignment="1"/>
    <xf numFmtId="2" fontId="87" fillId="61" borderId="4" xfId="0" applyNumberFormat="1" applyFont="1" applyFill="1" applyBorder="1" applyAlignment="1">
      <alignment horizontal="left" vertical="top" wrapText="1"/>
    </xf>
    <xf numFmtId="0" fontId="70" fillId="65" borderId="1" xfId="0" applyFont="1" applyFill="1" applyBorder="1"/>
    <xf numFmtId="0" fontId="82" fillId="0" borderId="0" xfId="12" applyNumberFormat="1" applyFont="1" applyFill="1" applyBorder="1" applyAlignment="1"/>
    <xf numFmtId="0" fontId="104" fillId="0" borderId="0" xfId="12" applyNumberFormat="1" applyFont="1" applyFill="1" applyAlignment="1"/>
    <xf numFmtId="0" fontId="82" fillId="0" borderId="0" xfId="12" applyNumberFormat="1" applyFont="1" applyFill="1" applyAlignment="1"/>
    <xf numFmtId="2" fontId="80" fillId="61" borderId="4" xfId="0" applyNumberFormat="1" applyFont="1" applyFill="1" applyBorder="1" applyAlignment="1">
      <alignment horizontal="center" vertical="top"/>
    </xf>
    <xf numFmtId="176" fontId="67" fillId="64" borderId="1" xfId="0" applyNumberFormat="1" applyFont="1" applyFill="1" applyBorder="1" applyAlignment="1">
      <alignment horizontal="right"/>
    </xf>
    <xf numFmtId="166" fontId="72" fillId="2" borderId="0" xfId="17" applyFont="1" applyFill="1" applyBorder="1" applyAlignment="1"/>
    <xf numFmtId="178" fontId="67" fillId="0" borderId="0" xfId="6" applyNumberFormat="1" applyFont="1" applyFill="1" applyBorder="1" applyAlignment="1">
      <alignment horizontal="left"/>
    </xf>
    <xf numFmtId="0" fontId="70" fillId="2" borderId="0" xfId="0" applyFont="1" applyFill="1"/>
    <xf numFmtId="0" fontId="87" fillId="2" borderId="0" xfId="0" applyFont="1" applyFill="1"/>
    <xf numFmtId="195" fontId="70" fillId="2" borderId="1" xfId="8" applyNumberFormat="1" applyFont="1" applyFill="1" applyBorder="1" applyAlignment="1">
      <alignment horizontal="center"/>
    </xf>
    <xf numFmtId="0" fontId="67" fillId="2" borderId="0" xfId="88" applyFont="1" applyFill="1" applyAlignment="1">
      <alignment horizontal="left"/>
    </xf>
    <xf numFmtId="0" fontId="67" fillId="0" borderId="47" xfId="0" applyFont="1" applyFill="1" applyBorder="1"/>
    <xf numFmtId="1" fontId="67" fillId="0" borderId="47" xfId="0" applyNumberFormat="1" applyFont="1" applyFill="1" applyBorder="1" applyAlignment="1">
      <alignment horizontal="center"/>
    </xf>
    <xf numFmtId="1" fontId="67" fillId="0" borderId="38" xfId="0" applyNumberFormat="1" applyFont="1" applyFill="1" applyBorder="1" applyAlignment="1">
      <alignment horizontal="center"/>
    </xf>
    <xf numFmtId="1" fontId="67" fillId="65" borderId="1" xfId="0" applyNumberFormat="1" applyFont="1" applyFill="1" applyBorder="1" applyAlignment="1">
      <alignment horizontal="center"/>
    </xf>
    <xf numFmtId="0" fontId="83" fillId="0" borderId="0" xfId="62" applyFont="1" applyFill="1" applyAlignment="1"/>
    <xf numFmtId="167" fontId="67" fillId="2" borderId="5" xfId="8" applyFont="1" applyFill="1" applyBorder="1" applyAlignment="1">
      <alignment horizontal="left"/>
    </xf>
    <xf numFmtId="167" fontId="67" fillId="2" borderId="7" xfId="8" applyFont="1" applyFill="1" applyBorder="1"/>
    <xf numFmtId="4" fontId="71" fillId="2" borderId="1" xfId="61" applyNumberFormat="1" applyFont="1" applyFill="1" applyBorder="1" applyAlignment="1" applyProtection="1">
      <alignment horizontal="center"/>
      <protection hidden="1"/>
    </xf>
    <xf numFmtId="0" fontId="85" fillId="0" borderId="1" xfId="0" applyFont="1" applyFill="1" applyBorder="1"/>
    <xf numFmtId="173" fontId="67" fillId="0" borderId="1" xfId="8" applyNumberFormat="1" applyFont="1" applyFill="1" applyBorder="1" applyAlignment="1">
      <alignment horizontal="left"/>
    </xf>
    <xf numFmtId="167" fontId="67" fillId="0" borderId="1" xfId="8" applyFont="1" applyFill="1" applyBorder="1" applyAlignment="1">
      <alignment horizontal="center"/>
    </xf>
    <xf numFmtId="0" fontId="85" fillId="0" borderId="47" xfId="0" applyFont="1" applyFill="1" applyBorder="1" applyAlignment="1">
      <alignment wrapText="1"/>
    </xf>
    <xf numFmtId="2" fontId="67" fillId="0" borderId="47" xfId="0" applyNumberFormat="1" applyFont="1" applyFill="1" applyBorder="1"/>
    <xf numFmtId="1" fontId="67" fillId="2" borderId="1" xfId="0" applyNumberFormat="1" applyFont="1" applyFill="1" applyBorder="1" applyAlignment="1">
      <alignment horizontal="center"/>
    </xf>
    <xf numFmtId="0" fontId="67" fillId="0" borderId="0" xfId="96" applyFont="1"/>
    <xf numFmtId="0" fontId="67" fillId="0" borderId="0" xfId="83" applyFont="1"/>
    <xf numFmtId="2" fontId="81" fillId="0" borderId="0" xfId="12" applyNumberFormat="1" applyFont="1"/>
    <xf numFmtId="2" fontId="81" fillId="0" borderId="0" xfId="62" applyNumberFormat="1" applyFont="1"/>
    <xf numFmtId="2" fontId="77" fillId="0" borderId="0" xfId="62" applyNumberFormat="1" applyFont="1"/>
    <xf numFmtId="198" fontId="109" fillId="0" borderId="0" xfId="62" applyNumberFormat="1" applyFont="1" applyAlignment="1">
      <alignment horizontal="left"/>
    </xf>
    <xf numFmtId="0" fontId="67" fillId="0" borderId="0" xfId="83" applyFont="1" applyAlignment="1">
      <alignment wrapText="1"/>
    </xf>
    <xf numFmtId="0" fontId="71" fillId="0" borderId="4" xfId="61" applyFont="1" applyBorder="1" applyAlignment="1" applyProtection="1">
      <alignment horizontal="left" textRotation="90"/>
      <protection hidden="1"/>
    </xf>
    <xf numFmtId="0" fontId="71" fillId="0" borderId="0" xfId="61" applyFont="1" applyAlignment="1" applyProtection="1">
      <alignment horizontal="left" textRotation="90"/>
      <protection hidden="1"/>
    </xf>
    <xf numFmtId="175" fontId="71" fillId="62" borderId="4" xfId="64" applyNumberFormat="1" applyFont="1" applyFill="1" applyBorder="1" applyAlignment="1" applyProtection="1">
      <alignment horizontal="center"/>
      <protection hidden="1"/>
    </xf>
    <xf numFmtId="0" fontId="66" fillId="0" borderId="0" xfId="61" applyFont="1" applyAlignment="1" applyProtection="1">
      <alignment horizontal="left" textRotation="90"/>
      <protection hidden="1"/>
    </xf>
    <xf numFmtId="3" fontId="71" fillId="62" borderId="1" xfId="61" applyNumberFormat="1" applyFont="1" applyFill="1" applyBorder="1" applyAlignment="1" applyProtection="1">
      <alignment horizontal="left" wrapText="1"/>
      <protection hidden="1"/>
    </xf>
    <xf numFmtId="3" fontId="71" fillId="62" borderId="1" xfId="61" applyNumberFormat="1" applyFont="1" applyFill="1" applyBorder="1" applyAlignment="1" applyProtection="1">
      <alignment horizontal="left" vertical="top" wrapText="1"/>
      <protection hidden="1"/>
    </xf>
    <xf numFmtId="179" fontId="71" fillId="62" borderId="1" xfId="61" applyNumberFormat="1" applyFont="1" applyFill="1" applyBorder="1" applyAlignment="1" applyProtection="1">
      <alignment horizontal="center"/>
      <protection hidden="1"/>
    </xf>
    <xf numFmtId="179" fontId="71" fillId="0" borderId="1" xfId="61" applyNumberFormat="1" applyFont="1" applyBorder="1" applyAlignment="1" applyProtection="1">
      <alignment horizontal="center"/>
      <protection hidden="1"/>
    </xf>
    <xf numFmtId="3" fontId="71" fillId="62" borderId="1" xfId="61" applyNumberFormat="1" applyFont="1" applyFill="1" applyBorder="1" applyAlignment="1" applyProtection="1">
      <alignment horizontal="center"/>
      <protection hidden="1"/>
    </xf>
    <xf numFmtId="166" fontId="67" fillId="0" borderId="1" xfId="101" applyFont="1" applyBorder="1"/>
    <xf numFmtId="180" fontId="67" fillId="0" borderId="1" xfId="83" applyNumberFormat="1" applyFont="1" applyBorder="1"/>
    <xf numFmtId="199" fontId="67" fillId="0" borderId="1" xfId="83" applyNumberFormat="1" applyFont="1" applyBorder="1"/>
    <xf numFmtId="166" fontId="67" fillId="0" borderId="1" xfId="83" applyNumberFormat="1" applyFont="1" applyBorder="1"/>
    <xf numFmtId="0" fontId="72" fillId="0" borderId="5" xfId="83" applyFont="1" applyBorder="1"/>
    <xf numFmtId="0" fontId="72" fillId="0" borderId="6" xfId="83" applyFont="1" applyBorder="1"/>
    <xf numFmtId="0" fontId="72" fillId="0" borderId="7" xfId="83" applyFont="1" applyBorder="1"/>
    <xf numFmtId="49" fontId="72" fillId="0" borderId="1" xfId="8" applyNumberFormat="1" applyFont="1" applyBorder="1" applyAlignment="1">
      <alignment horizontal="center"/>
    </xf>
    <xf numFmtId="166" fontId="72" fillId="0" borderId="1" xfId="83" applyNumberFormat="1" applyFont="1" applyBorder="1"/>
    <xf numFmtId="0" fontId="67" fillId="2" borderId="1" xfId="0" applyFont="1" applyFill="1" applyBorder="1"/>
    <xf numFmtId="0" fontId="67" fillId="2" borderId="53" xfId="0" applyFont="1" applyFill="1" applyBorder="1"/>
    <xf numFmtId="0" fontId="85" fillId="2" borderId="47" xfId="0" applyFont="1" applyFill="1" applyBorder="1" applyAlignment="1">
      <alignment wrapText="1"/>
    </xf>
    <xf numFmtId="0" fontId="67" fillId="2" borderId="47" xfId="0" applyFont="1" applyFill="1" applyBorder="1" applyAlignment="1">
      <alignment horizontal="left"/>
    </xf>
    <xf numFmtId="174" fontId="67" fillId="2" borderId="47" xfId="0" applyNumberFormat="1" applyFont="1" applyFill="1" applyBorder="1" applyAlignment="1">
      <alignment horizontal="center"/>
    </xf>
    <xf numFmtId="0" fontId="67" fillId="2" borderId="1" xfId="0" applyFont="1" applyFill="1" applyBorder="1" applyAlignment="1"/>
    <xf numFmtId="0" fontId="67" fillId="2" borderId="38" xfId="0" applyFont="1" applyFill="1" applyBorder="1" applyAlignment="1"/>
    <xf numFmtId="0" fontId="67" fillId="2" borderId="9" xfId="0" applyFont="1" applyFill="1" applyBorder="1"/>
    <xf numFmtId="174" fontId="67" fillId="2" borderId="1" xfId="0" applyNumberFormat="1" applyFont="1" applyFill="1" applyBorder="1" applyAlignment="1">
      <alignment horizontal="center"/>
    </xf>
    <xf numFmtId="0" fontId="67" fillId="2" borderId="1" xfId="0" applyFont="1" applyFill="1" applyBorder="1" applyAlignment="1">
      <alignment horizontal="center" vertical="center"/>
    </xf>
    <xf numFmtId="0" fontId="67" fillId="2" borderId="0" xfId="16" applyFont="1" applyFill="1"/>
    <xf numFmtId="167" fontId="67" fillId="66" borderId="1" xfId="8" applyFont="1" applyFill="1" applyBorder="1" applyAlignment="1">
      <alignment horizontal="center"/>
    </xf>
    <xf numFmtId="0" fontId="67" fillId="0" borderId="6" xfId="88" applyFont="1" applyBorder="1"/>
    <xf numFmtId="0" fontId="67" fillId="0" borderId="7" xfId="88" applyFont="1" applyBorder="1"/>
    <xf numFmtId="2" fontId="81" fillId="66" borderId="1" xfId="12" applyNumberFormat="1" applyFont="1" applyFill="1" applyBorder="1" applyAlignment="1">
      <alignment horizontal="left"/>
    </xf>
    <xf numFmtId="0" fontId="70" fillId="0" borderId="6" xfId="88" applyFont="1" applyBorder="1"/>
    <xf numFmtId="167" fontId="67" fillId="62" borderId="1" xfId="8" applyFont="1" applyFill="1" applyBorder="1" applyAlignment="1">
      <alignment horizontal="left"/>
    </xf>
    <xf numFmtId="2" fontId="81" fillId="62" borderId="0" xfId="12" applyNumberFormat="1" applyFont="1" applyFill="1" applyBorder="1" applyAlignment="1"/>
    <xf numFmtId="2" fontId="82" fillId="62" borderId="0" xfId="12" applyNumberFormat="1" applyFont="1" applyFill="1" applyBorder="1" applyAlignment="1">
      <alignment horizontal="left"/>
    </xf>
    <xf numFmtId="2" fontId="82" fillId="2" borderId="0" xfId="12" applyNumberFormat="1" applyFont="1" applyFill="1" applyBorder="1" applyAlignment="1"/>
    <xf numFmtId="0" fontId="67" fillId="0" borderId="0" xfId="0" applyFont="1" applyFill="1" applyBorder="1" applyAlignment="1">
      <alignment horizontal="left" vertical="top" wrapText="1"/>
    </xf>
    <xf numFmtId="0" fontId="70" fillId="0" borderId="0" xfId="13" applyFont="1" applyFill="1" applyBorder="1" applyAlignment="1" applyProtection="1">
      <alignment horizontal="left" vertical="top" wrapText="1"/>
      <protection hidden="1"/>
    </xf>
    <xf numFmtId="49" fontId="80" fillId="61" borderId="54" xfId="62" applyNumberFormat="1" applyFont="1" applyFill="1" applyBorder="1" applyAlignment="1">
      <alignment horizontal="left" vertical="top" wrapText="1"/>
    </xf>
    <xf numFmtId="49" fontId="80" fillId="61" borderId="55" xfId="62" applyNumberFormat="1" applyFont="1" applyFill="1" applyBorder="1" applyAlignment="1">
      <alignment horizontal="left" vertical="top" wrapText="1"/>
    </xf>
    <xf numFmtId="49" fontId="80" fillId="61" borderId="8" xfId="62" applyNumberFormat="1" applyFont="1" applyFill="1" applyBorder="1" applyAlignment="1">
      <alignment horizontal="left" vertical="top" wrapText="1"/>
    </xf>
    <xf numFmtId="49" fontId="80" fillId="61" borderId="5" xfId="62" applyNumberFormat="1" applyFont="1" applyFill="1" applyBorder="1" applyAlignment="1">
      <alignment horizontal="left" vertical="top" wrapText="1"/>
    </xf>
    <xf numFmtId="49" fontId="80" fillId="61" borderId="6" xfId="62" applyNumberFormat="1" applyFont="1" applyFill="1" applyBorder="1" applyAlignment="1">
      <alignment horizontal="left" vertical="top" wrapText="1"/>
    </xf>
    <xf numFmtId="49" fontId="80" fillId="61" borderId="7" xfId="62" applyNumberFormat="1" applyFont="1" applyFill="1" applyBorder="1" applyAlignment="1">
      <alignment horizontal="left" vertical="top" wrapText="1"/>
    </xf>
    <xf numFmtId="173" fontId="80" fillId="61" borderId="5" xfId="8" applyNumberFormat="1" applyFont="1" applyFill="1" applyBorder="1" applyAlignment="1">
      <alignment horizontal="center"/>
    </xf>
    <xf numFmtId="173" fontId="80" fillId="61" borderId="6" xfId="8" applyNumberFormat="1" applyFont="1" applyFill="1" applyBorder="1" applyAlignment="1">
      <alignment horizontal="center"/>
    </xf>
    <xf numFmtId="173" fontId="80" fillId="61" borderId="7" xfId="8" applyNumberFormat="1" applyFont="1" applyFill="1" applyBorder="1" applyAlignment="1">
      <alignment horizontal="center"/>
    </xf>
    <xf numFmtId="2" fontId="80" fillId="61" borderId="5" xfId="0" applyNumberFormat="1" applyFont="1" applyFill="1" applyBorder="1" applyAlignment="1">
      <alignment horizontal="center" vertical="center" wrapText="1"/>
    </xf>
    <xf numFmtId="2" fontId="80" fillId="61" borderId="6" xfId="0" applyNumberFormat="1" applyFont="1" applyFill="1" applyBorder="1" applyAlignment="1">
      <alignment horizontal="center" vertical="center" wrapText="1"/>
    </xf>
    <xf numFmtId="167" fontId="87" fillId="61" borderId="39" xfId="8" applyFont="1" applyFill="1" applyBorder="1" applyAlignment="1">
      <alignment horizontal="center" vertical="top" wrapText="1"/>
    </xf>
    <xf numFmtId="167" fontId="87" fillId="61" borderId="40" xfId="8"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3" applyFont="1" applyFill="1" applyBorder="1" applyAlignment="1" applyProtection="1">
      <alignment horizontal="left" vertical="center"/>
      <protection hidden="1"/>
    </xf>
    <xf numFmtId="0" fontId="72" fillId="0" borderId="7" xfId="13" applyFont="1" applyFill="1" applyBorder="1" applyAlignment="1" applyProtection="1">
      <alignment horizontal="left" vertical="center"/>
      <protection hidden="1"/>
    </xf>
    <xf numFmtId="2" fontId="102" fillId="61" borderId="47" xfId="13" applyNumberFormat="1" applyFont="1" applyFill="1" applyBorder="1" applyAlignment="1" applyProtection="1">
      <alignment horizontal="center" vertical="center" wrapText="1"/>
      <protection hidden="1"/>
    </xf>
    <xf numFmtId="2" fontId="102" fillId="61" borderId="5" xfId="3"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7" fillId="0" borderId="0" xfId="0" applyFont="1" applyAlignment="1">
      <alignment horizontal="left" vertical="top" wrapText="1"/>
    </xf>
    <xf numFmtId="2" fontId="102" fillId="61" borderId="46" xfId="13" applyNumberFormat="1" applyFont="1" applyFill="1" applyBorder="1" applyAlignment="1" applyProtection="1">
      <alignment horizontal="center" vertical="center" wrapText="1"/>
      <protection hidden="1"/>
    </xf>
    <xf numFmtId="2" fontId="102" fillId="61" borderId="48" xfId="13" applyNumberFormat="1" applyFont="1" applyFill="1" applyBorder="1" applyAlignment="1" applyProtection="1">
      <alignment horizontal="center" vertical="center" wrapText="1"/>
      <protection hidden="1"/>
    </xf>
    <xf numFmtId="2" fontId="102" fillId="61" borderId="45" xfId="1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67" fillId="67" borderId="1" xfId="8" applyNumberFormat="1" applyFont="1" applyFill="1" applyBorder="1" applyAlignment="1">
      <alignment horizontal="center"/>
    </xf>
  </cellXfs>
  <cellStyles count="52904">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24" xfId="52885" xr:uid="{A2EFE165-D12C-41BB-8E32-F282935BB268}"/>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2 4" xfId="52887" xr:uid="{5E2DE513-9DFE-49AD-9F2E-06F2A7B0B353}"/>
    <cellStyle name="20% - Accent3" xfId="43" builtinId="38" customBuiltin="1"/>
    <cellStyle name="20% - Accent3 2" xfId="121" xr:uid="{00000000-0005-0000-0000-0000C5CD0000}"/>
    <cellStyle name="20% - Accent3 3" xfId="122" xr:uid="{00000000-0005-0000-0000-0000C6CD0000}"/>
    <cellStyle name="20% - Accent3 4" xfId="52889" xr:uid="{7227D29F-E4F7-40E5-BF09-5E84D0D49E38}"/>
    <cellStyle name="20% - Accent4" xfId="47" builtinId="42" customBuiltin="1"/>
    <cellStyle name="20% - Accent4 2" xfId="123" xr:uid="{00000000-0005-0000-0000-0000C8CD0000}"/>
    <cellStyle name="20% - Accent4 3" xfId="124" xr:uid="{00000000-0005-0000-0000-0000C9CD0000}"/>
    <cellStyle name="20% - Accent4 4" xfId="52891" xr:uid="{07E93255-EB6C-445E-AECB-B6E9C4A750C2}"/>
    <cellStyle name="20% - Accent5" xfId="51" builtinId="46" customBuiltin="1"/>
    <cellStyle name="20% - Accent5 2" xfId="125" xr:uid="{00000000-0005-0000-0000-0000CBCD0000}"/>
    <cellStyle name="20% - Accent5 3" xfId="126" xr:uid="{00000000-0005-0000-0000-0000CCCD0000}"/>
    <cellStyle name="20% - Accent5 4" xfId="52893" xr:uid="{ACDC3C60-E95E-4EE9-AA57-BE26FAAED872}"/>
    <cellStyle name="20% - Accent6" xfId="55" builtinId="50" customBuiltin="1"/>
    <cellStyle name="20% - Accent6 2" xfId="127" xr:uid="{00000000-0005-0000-0000-0000CECD0000}"/>
    <cellStyle name="20% - Accent6 3" xfId="128" xr:uid="{00000000-0005-0000-0000-0000CFCD0000}"/>
    <cellStyle name="20% - Accent6 4" xfId="52895" xr:uid="{307538EF-5FA5-4119-AF45-9CA9456C3CEE}"/>
    <cellStyle name="40% - Accent1" xfId="36" builtinId="31" customBuiltin="1"/>
    <cellStyle name="40% - Accent1 2" xfId="129" xr:uid="{00000000-0005-0000-0000-0000D1CD0000}"/>
    <cellStyle name="40% - Accent1 3" xfId="130" xr:uid="{00000000-0005-0000-0000-0000D2CD0000}"/>
    <cellStyle name="40% - Accent1 4" xfId="52886" xr:uid="{C66E9F73-2A88-4CC5-9B17-FA239DB18063}"/>
    <cellStyle name="40% - Accent2" xfId="40" builtinId="35" customBuiltin="1"/>
    <cellStyle name="40% - Accent2 2" xfId="131" xr:uid="{00000000-0005-0000-0000-0000D4CD0000}"/>
    <cellStyle name="40% - Accent2 3" xfId="132" xr:uid="{00000000-0005-0000-0000-0000D5CD0000}"/>
    <cellStyle name="40% - Accent2 4" xfId="52888" xr:uid="{94F46280-0E35-4738-940F-1B552DE01356}"/>
    <cellStyle name="40% - Accent3" xfId="44" builtinId="39" customBuiltin="1"/>
    <cellStyle name="40% - Accent3 2" xfId="133" xr:uid="{00000000-0005-0000-0000-0000D7CD0000}"/>
    <cellStyle name="40% - Accent3 3" xfId="134" xr:uid="{00000000-0005-0000-0000-0000D8CD0000}"/>
    <cellStyle name="40% - Accent3 4" xfId="52890" xr:uid="{CB5A9860-EEAC-41FD-8E2F-01BAA359EDAF}"/>
    <cellStyle name="40% - Accent4" xfId="48" builtinId="43" customBuiltin="1"/>
    <cellStyle name="40% - Accent4 2" xfId="135" xr:uid="{00000000-0005-0000-0000-0000DACD0000}"/>
    <cellStyle name="40% - Accent4 3" xfId="136" xr:uid="{00000000-0005-0000-0000-0000DBCD0000}"/>
    <cellStyle name="40% - Accent4 4" xfId="52892" xr:uid="{2DBBA111-B0A7-469F-B7EC-D53CC80DF766}"/>
    <cellStyle name="40% - Accent5" xfId="52" builtinId="47" customBuiltin="1"/>
    <cellStyle name="40% - Accent5 2" xfId="137" xr:uid="{00000000-0005-0000-0000-0000DDCD0000}"/>
    <cellStyle name="40% - Accent5 3" xfId="138" xr:uid="{00000000-0005-0000-0000-0000DECD0000}"/>
    <cellStyle name="40% - Accent5 4" xfId="52894" xr:uid="{F4FED383-211D-4EB2-B15A-A119C0293F63}"/>
    <cellStyle name="40% - Accent6" xfId="56" builtinId="51" customBuiltin="1"/>
    <cellStyle name="40% - Accent6 2" xfId="139" xr:uid="{00000000-0005-0000-0000-0000E0CD0000}"/>
    <cellStyle name="40% - Accent6 3" xfId="140" xr:uid="{00000000-0005-0000-0000-0000E1CD0000}"/>
    <cellStyle name="40% - Accent6 4" xfId="52896" xr:uid="{E76B4AFC-DA37-4C96-9B24-4062A7D51413}"/>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11 2" xfId="52903" xr:uid="{7E80794F-FD60-4B4F-A7BF-13A9AE79C332}"/>
    <cellStyle name="Komma 2" xfId="73" xr:uid="{00000000-0005-0000-0000-000028CE0000}"/>
    <cellStyle name="Komma 2 2" xfId="52863" xr:uid="{00000000-0005-0000-0000-000029CE0000}"/>
    <cellStyle name="Komma 2 3" xfId="52901" xr:uid="{0E3CAEC3-9DB3-46BC-B9CF-AD509F1B8ED2}"/>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2 2" xfId="52898" xr:uid="{D1E50A53-E430-4BE6-9B16-026D7AD0191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2 2" xfId="52902" xr:uid="{785CD9FC-E5E3-4749-8E5E-756E4523CDE5}"/>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3 6" xfId="52897" xr:uid="{FB7BFECB-146D-43F1-8C4F-732131BA4E96}"/>
    <cellStyle name="Standaard 4" xfId="92" xr:uid="{00000000-0005-0000-0000-000071CE0000}"/>
    <cellStyle name="Standaard 4 2" xfId="102" xr:uid="{00000000-0005-0000-0000-000072CE0000}"/>
    <cellStyle name="Standaard 4 3" xfId="52879" xr:uid="{00000000-0005-0000-0000-000073CE0000}"/>
    <cellStyle name="Standaard 4 4" xfId="52900" xr:uid="{1EE2E671-5661-4609-A367-2455FCCED697}"/>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6" xfId="52899" xr:uid="{948CE621-2ACE-47CE-87BB-46199074D12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9">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border>
        <left style="thin">
          <color indexed="64"/>
        </left>
        <right style="thin">
          <color indexed="64"/>
        </right>
        <top style="thin">
          <color indexed="64"/>
        </top>
        <bottom style="thin">
          <color indexed="64"/>
        </bottom>
      </border>
    </dxf>
    <dxf>
      <border>
        <left/>
        <right/>
        <top/>
        <bottom/>
      </border>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0</xdr:colOff>
      <xdr:row>49</xdr:row>
      <xdr:rowOff>152400</xdr:rowOff>
    </xdr:from>
    <xdr:to>
      <xdr:col>21</xdr:col>
      <xdr:colOff>561975</xdr:colOff>
      <xdr:row>59</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01200" y="10553700"/>
          <a:ext cx="2886075" cy="14763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1</xdr:rowOff>
    </xdr:from>
    <xdr:to>
      <xdr:col>10</xdr:col>
      <xdr:colOff>407035</xdr:colOff>
      <xdr:row>3</xdr:row>
      <xdr:rowOff>38101</xdr:rowOff>
    </xdr:to>
    <xdr:sp macro="" textlink="">
      <xdr:nvSpPr>
        <xdr:cNvPr id="2" name="Tekstvak 1">
          <a:extLst>
            <a:ext uri="{FF2B5EF4-FFF2-40B4-BE49-F238E27FC236}">
              <a16:creationId xmlns:a16="http://schemas.microsoft.com/office/drawing/2014/main" id="{2FC14461-9D0A-4817-B4F5-B97816A62A9D}"/>
            </a:ext>
          </a:extLst>
        </xdr:cNvPr>
        <xdr:cNvSpPr txBox="1"/>
      </xdr:nvSpPr>
      <xdr:spPr>
        <a:xfrm>
          <a:off x="6657975" y="171451"/>
          <a:ext cx="660781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specificatie van de in te zetten machines waarvan de kosten onderdeel uitmaken van het uurtarief.</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emeente%20Groningen\Aanbesteding%202021\6.%20Calculatie\Calculatiemodel%20perceel%202%20leeg.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marleen/AppData/Local/Microsoft/Windows/Temporary%20Internet%20Files/Content.Outlook/BAL0A37R/Calculatiemodel%20voor%20SED%202%2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fdelingen/Commercie/Offertes/West/2014/GVB%20Perrons/Perceel%206/Prijslijst/Bijlage%201f%20GVB%20Calculatiemodel%20perceel%206%20(leeg).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Kosten per locatie"/>
      <sheetName val="2-Productie normen"/>
      <sheetName val="3-Basis ruimtestaat"/>
      <sheetName val="4-Premies en opslagen"/>
      <sheetName val="5-Opbouw uurtarief productie"/>
      <sheetName val="6-Opbouw uurtarief toezicht"/>
      <sheetName val="7-Additionele werkzaamheden"/>
      <sheetName val="8-Afroepprijs"/>
    </sheetNames>
    <sheetDataSet>
      <sheetData sheetId="0"/>
      <sheetData sheetId="1"/>
      <sheetData sheetId="2"/>
      <sheetData sheetId="3">
        <row r="9">
          <cell r="O9" t="str">
            <v>Uren p/j ma t/m vrij</v>
          </cell>
        </row>
        <row r="10">
          <cell r="O10" t="e">
            <v>#DIV/0!</v>
          </cell>
        </row>
        <row r="11">
          <cell r="O11" t="e">
            <v>#DIV/0!</v>
          </cell>
        </row>
        <row r="12">
          <cell r="O12" t="e">
            <v>#DIV/0!</v>
          </cell>
        </row>
        <row r="13">
          <cell r="O13" t="e">
            <v>#DIV/0!</v>
          </cell>
        </row>
        <row r="14">
          <cell r="O14" t="e">
            <v>#DIV/0!</v>
          </cell>
        </row>
        <row r="15">
          <cell r="O15" t="e">
            <v>#DIV/0!</v>
          </cell>
        </row>
        <row r="16">
          <cell r="O16" t="e">
            <v>#DIV/0!</v>
          </cell>
        </row>
        <row r="17">
          <cell r="O17" t="e">
            <v>#DIV/0!</v>
          </cell>
        </row>
        <row r="18">
          <cell r="O18" t="e">
            <v>#DIV/0!</v>
          </cell>
        </row>
        <row r="19">
          <cell r="O19" t="e">
            <v>#DIV/0!</v>
          </cell>
        </row>
        <row r="20">
          <cell r="O20">
            <v>0</v>
          </cell>
        </row>
        <row r="21">
          <cell r="O21" t="e">
            <v>#DIV/0!</v>
          </cell>
        </row>
        <row r="22">
          <cell r="O22" t="e">
            <v>#DIV/0!</v>
          </cell>
        </row>
        <row r="23">
          <cell r="O23" t="e">
            <v>#DIV/0!</v>
          </cell>
        </row>
        <row r="24">
          <cell r="O24" t="e">
            <v>#DIV/0!</v>
          </cell>
        </row>
        <row r="25">
          <cell r="O25" t="e">
            <v>#DIV/0!</v>
          </cell>
        </row>
        <row r="26">
          <cell r="O26" t="e">
            <v>#DIV/0!</v>
          </cell>
        </row>
        <row r="27">
          <cell r="O27" t="e">
            <v>#DIV/0!</v>
          </cell>
        </row>
        <row r="28">
          <cell r="O28" t="e">
            <v>#DIV/0!</v>
          </cell>
        </row>
        <row r="29">
          <cell r="O29" t="e">
            <v>#DIV/0!</v>
          </cell>
        </row>
        <row r="30">
          <cell r="O30" t="e">
            <v>#DIV/0!</v>
          </cell>
        </row>
        <row r="31">
          <cell r="O31" t="e">
            <v>#DIV/0!</v>
          </cell>
        </row>
        <row r="32">
          <cell r="O32" t="e">
            <v>#DIV/0!</v>
          </cell>
        </row>
        <row r="33">
          <cell r="O33" t="e">
            <v>#DIV/0!</v>
          </cell>
        </row>
        <row r="34">
          <cell r="O34" t="e">
            <v>#DIV/0!</v>
          </cell>
        </row>
        <row r="35">
          <cell r="O35" t="e">
            <v>#DIV/0!</v>
          </cell>
        </row>
        <row r="36">
          <cell r="O36" t="e">
            <v>#DIV/0!</v>
          </cell>
        </row>
        <row r="37">
          <cell r="O37" t="e">
            <v>#DIV/0!</v>
          </cell>
        </row>
        <row r="38">
          <cell r="O38" t="e">
            <v>#DIV/0!</v>
          </cell>
        </row>
        <row r="39">
          <cell r="O39" t="e">
            <v>#DIV/0!</v>
          </cell>
        </row>
        <row r="40">
          <cell r="O40" t="e">
            <v>#DIV/0!</v>
          </cell>
        </row>
        <row r="41">
          <cell r="O41" t="e">
            <v>#DIV/0!</v>
          </cell>
        </row>
        <row r="42">
          <cell r="O42" t="e">
            <v>#DIV/0!</v>
          </cell>
        </row>
        <row r="43">
          <cell r="O43" t="e">
            <v>#DIV/0!</v>
          </cell>
        </row>
        <row r="44">
          <cell r="O44" t="e">
            <v>#DIV/0!</v>
          </cell>
        </row>
        <row r="45">
          <cell r="O45" t="e">
            <v>#DIV/0!</v>
          </cell>
        </row>
        <row r="46">
          <cell r="O46" t="e">
            <v>#DIV/0!</v>
          </cell>
        </row>
        <row r="47">
          <cell r="O47" t="e">
            <v>#DIV/0!</v>
          </cell>
        </row>
        <row r="48">
          <cell r="O48" t="e">
            <v>#DIV/0!</v>
          </cell>
        </row>
        <row r="49">
          <cell r="O49" t="e">
            <v>#DIV/0!</v>
          </cell>
        </row>
        <row r="50">
          <cell r="O50" t="e">
            <v>#DIV/0!</v>
          </cell>
        </row>
        <row r="51">
          <cell r="O51">
            <v>0</v>
          </cell>
        </row>
        <row r="52">
          <cell r="O52" t="e">
            <v>#DIV/0!</v>
          </cell>
        </row>
        <row r="53">
          <cell r="O53" t="e">
            <v>#DIV/0!</v>
          </cell>
        </row>
        <row r="54">
          <cell r="O54" t="e">
            <v>#DIV/0!</v>
          </cell>
        </row>
        <row r="55">
          <cell r="O55" t="e">
            <v>#DIV/0!</v>
          </cell>
        </row>
        <row r="56">
          <cell r="O56" t="e">
            <v>#DIV/0!</v>
          </cell>
        </row>
        <row r="57">
          <cell r="O57" t="e">
            <v>#DIV/0!</v>
          </cell>
        </row>
        <row r="58">
          <cell r="O58" t="e">
            <v>#DIV/0!</v>
          </cell>
        </row>
        <row r="59">
          <cell r="O59" t="e">
            <v>#DIV/0!</v>
          </cell>
        </row>
        <row r="60">
          <cell r="O60" t="e">
            <v>#DIV/0!</v>
          </cell>
        </row>
        <row r="61">
          <cell r="O61" t="e">
            <v>#DIV/0!</v>
          </cell>
        </row>
        <row r="62">
          <cell r="O62" t="e">
            <v>#DIV/0!</v>
          </cell>
        </row>
        <row r="63">
          <cell r="O63" t="e">
            <v>#DIV/0!</v>
          </cell>
        </row>
        <row r="64">
          <cell r="O64" t="e">
            <v>#DIV/0!</v>
          </cell>
        </row>
        <row r="65">
          <cell r="O65" t="e">
            <v>#DIV/0!</v>
          </cell>
        </row>
        <row r="66">
          <cell r="O66" t="e">
            <v>#DIV/0!</v>
          </cell>
        </row>
        <row r="67">
          <cell r="O67" t="e">
            <v>#DIV/0!</v>
          </cell>
        </row>
        <row r="68">
          <cell r="O68" t="e">
            <v>#DIV/0!</v>
          </cell>
        </row>
        <row r="69">
          <cell r="O69" t="e">
            <v>#DIV/0!</v>
          </cell>
        </row>
        <row r="70">
          <cell r="O70" t="e">
            <v>#DIV/0!</v>
          </cell>
        </row>
        <row r="71">
          <cell r="O71" t="e">
            <v>#DIV/0!</v>
          </cell>
        </row>
        <row r="72">
          <cell r="O72" t="e">
            <v>#DIV/0!</v>
          </cell>
        </row>
        <row r="73">
          <cell r="O73" t="e">
            <v>#DIV/0!</v>
          </cell>
        </row>
        <row r="74">
          <cell r="O74" t="e">
            <v>#DIV/0!</v>
          </cell>
        </row>
        <row r="75">
          <cell r="O75" t="e">
            <v>#DIV/0!</v>
          </cell>
        </row>
        <row r="76">
          <cell r="O76" t="e">
            <v>#DIV/0!</v>
          </cell>
        </row>
        <row r="77">
          <cell r="O77" t="e">
            <v>#DIV/0!</v>
          </cell>
        </row>
        <row r="78">
          <cell r="O78" t="e">
            <v>#DIV/0!</v>
          </cell>
        </row>
        <row r="79">
          <cell r="O79" t="e">
            <v>#DIV/0!</v>
          </cell>
        </row>
        <row r="80">
          <cell r="O80" t="e">
            <v>#DIV/0!</v>
          </cell>
        </row>
        <row r="81">
          <cell r="O81" t="e">
            <v>#DIV/0!</v>
          </cell>
        </row>
        <row r="82">
          <cell r="O82" t="e">
            <v>#DIV/0!</v>
          </cell>
        </row>
        <row r="83">
          <cell r="O83" t="e">
            <v>#DIV/0!</v>
          </cell>
        </row>
        <row r="84">
          <cell r="O84" t="e">
            <v>#DIV/0!</v>
          </cell>
        </row>
        <row r="85">
          <cell r="O85" t="e">
            <v>#DIV/0!</v>
          </cell>
        </row>
        <row r="86">
          <cell r="O86" t="e">
            <v>#DIV/0!</v>
          </cell>
        </row>
        <row r="87">
          <cell r="O87" t="e">
            <v>#DIV/0!</v>
          </cell>
        </row>
        <row r="88">
          <cell r="O88" t="e">
            <v>#DIV/0!</v>
          </cell>
        </row>
        <row r="89">
          <cell r="O89" t="e">
            <v>#DIV/0!</v>
          </cell>
        </row>
        <row r="90">
          <cell r="O90" t="e">
            <v>#DIV/0!</v>
          </cell>
        </row>
        <row r="91">
          <cell r="O91" t="e">
            <v>#DIV/0!</v>
          </cell>
        </row>
        <row r="92">
          <cell r="O92" t="e">
            <v>#DIV/0!</v>
          </cell>
        </row>
        <row r="93">
          <cell r="O93" t="e">
            <v>#DIV/0!</v>
          </cell>
        </row>
        <row r="94">
          <cell r="O94">
            <v>0</v>
          </cell>
        </row>
        <row r="95">
          <cell r="O95">
            <v>0</v>
          </cell>
        </row>
        <row r="96">
          <cell r="O96">
            <v>0</v>
          </cell>
        </row>
        <row r="97">
          <cell r="O97" t="e">
            <v>#DIV/0!</v>
          </cell>
        </row>
        <row r="98">
          <cell r="O98" t="e">
            <v>#DIV/0!</v>
          </cell>
        </row>
        <row r="99">
          <cell r="O99" t="e">
            <v>#DIV/0!</v>
          </cell>
        </row>
        <row r="100">
          <cell r="O100" t="e">
            <v>#DIV/0!</v>
          </cell>
        </row>
        <row r="101">
          <cell r="O101" t="e">
            <v>#DIV/0!</v>
          </cell>
        </row>
        <row r="102">
          <cell r="O102" t="e">
            <v>#DIV/0!</v>
          </cell>
        </row>
        <row r="103">
          <cell r="O103" t="e">
            <v>#DIV/0!</v>
          </cell>
        </row>
        <row r="104">
          <cell r="O104" t="e">
            <v>#DIV/0!</v>
          </cell>
        </row>
        <row r="105">
          <cell r="O105" t="e">
            <v>#DIV/0!</v>
          </cell>
        </row>
        <row r="106">
          <cell r="O106" t="e">
            <v>#DIV/0!</v>
          </cell>
        </row>
        <row r="107">
          <cell r="O107" t="e">
            <v>#DIV/0!</v>
          </cell>
        </row>
        <row r="108">
          <cell r="O108" t="e">
            <v>#DIV/0!</v>
          </cell>
        </row>
        <row r="109">
          <cell r="O109" t="e">
            <v>#DIV/0!</v>
          </cell>
        </row>
        <row r="110">
          <cell r="O110">
            <v>0</v>
          </cell>
        </row>
        <row r="111">
          <cell r="O111">
            <v>0</v>
          </cell>
        </row>
        <row r="112">
          <cell r="O112" t="e">
            <v>#DIV/0!</v>
          </cell>
        </row>
        <row r="113">
          <cell r="O113" t="e">
            <v>#DIV/0!</v>
          </cell>
        </row>
        <row r="114">
          <cell r="O114" t="e">
            <v>#DIV/0!</v>
          </cell>
        </row>
        <row r="115">
          <cell r="O115" t="e">
            <v>#DIV/0!</v>
          </cell>
        </row>
        <row r="116">
          <cell r="O116" t="e">
            <v>#DIV/0!</v>
          </cell>
        </row>
        <row r="117">
          <cell r="O117" t="e">
            <v>#DIV/0!</v>
          </cell>
        </row>
        <row r="118">
          <cell r="O118" t="e">
            <v>#DIV/0!</v>
          </cell>
        </row>
        <row r="119">
          <cell r="O119" t="e">
            <v>#DIV/0!</v>
          </cell>
        </row>
        <row r="120">
          <cell r="O120" t="e">
            <v>#DIV/0!</v>
          </cell>
        </row>
        <row r="121">
          <cell r="O121" t="e">
            <v>#DIV/0!</v>
          </cell>
        </row>
        <row r="122">
          <cell r="O122">
            <v>0</v>
          </cell>
        </row>
        <row r="123">
          <cell r="O123" t="e">
            <v>#DIV/0!</v>
          </cell>
        </row>
        <row r="124">
          <cell r="O124" t="e">
            <v>#DIV/0!</v>
          </cell>
        </row>
        <row r="125">
          <cell r="O125" t="e">
            <v>#DIV/0!</v>
          </cell>
        </row>
        <row r="126">
          <cell r="O126" t="e">
            <v>#DIV/0!</v>
          </cell>
        </row>
        <row r="127">
          <cell r="O127" t="e">
            <v>#DIV/0!</v>
          </cell>
        </row>
        <row r="128">
          <cell r="O128" t="e">
            <v>#DIV/0!</v>
          </cell>
        </row>
        <row r="129">
          <cell r="O129" t="e">
            <v>#DIV/0!</v>
          </cell>
        </row>
        <row r="130">
          <cell r="O130" t="e">
            <v>#DIV/0!</v>
          </cell>
        </row>
        <row r="131">
          <cell r="O131" t="e">
            <v>#DIV/0!</v>
          </cell>
        </row>
        <row r="132">
          <cell r="O132" t="e">
            <v>#DIV/0!</v>
          </cell>
        </row>
        <row r="133">
          <cell r="O133">
            <v>0</v>
          </cell>
        </row>
        <row r="134">
          <cell r="O134">
            <v>0</v>
          </cell>
        </row>
        <row r="135">
          <cell r="O135" t="e">
            <v>#DIV/0!</v>
          </cell>
        </row>
        <row r="136">
          <cell r="O136" t="e">
            <v>#DIV/0!</v>
          </cell>
        </row>
        <row r="137">
          <cell r="O137" t="e">
            <v>#DIV/0!</v>
          </cell>
        </row>
        <row r="138">
          <cell r="O138" t="e">
            <v>#DIV/0!</v>
          </cell>
        </row>
        <row r="139">
          <cell r="O139" t="e">
            <v>#DIV/0!</v>
          </cell>
        </row>
        <row r="140">
          <cell r="O140" t="e">
            <v>#DIV/0!</v>
          </cell>
        </row>
        <row r="141">
          <cell r="O141" t="e">
            <v>#DIV/0!</v>
          </cell>
        </row>
        <row r="142">
          <cell r="O142">
            <v>0</v>
          </cell>
        </row>
        <row r="143">
          <cell r="O143">
            <v>0</v>
          </cell>
        </row>
        <row r="144">
          <cell r="O144" t="e">
            <v>#DIV/0!</v>
          </cell>
        </row>
        <row r="145">
          <cell r="O145" t="e">
            <v>#DIV/0!</v>
          </cell>
        </row>
        <row r="146">
          <cell r="O146">
            <v>0</v>
          </cell>
        </row>
        <row r="147">
          <cell r="O147" t="e">
            <v>#DIV/0!</v>
          </cell>
        </row>
        <row r="148">
          <cell r="O148" t="e">
            <v>#DIV/0!</v>
          </cell>
        </row>
        <row r="149">
          <cell r="O149" t="e">
            <v>#DIV/0!</v>
          </cell>
        </row>
        <row r="150">
          <cell r="O150" t="e">
            <v>#DIV/0!</v>
          </cell>
        </row>
        <row r="151">
          <cell r="O151" t="e">
            <v>#DIV/0!</v>
          </cell>
        </row>
        <row r="152">
          <cell r="O152" t="e">
            <v>#DIV/0!</v>
          </cell>
        </row>
        <row r="153">
          <cell r="O153" t="e">
            <v>#DIV/0!</v>
          </cell>
        </row>
        <row r="154">
          <cell r="O154" t="e">
            <v>#DIV/0!</v>
          </cell>
        </row>
        <row r="155">
          <cell r="O155" t="e">
            <v>#DIV/0!</v>
          </cell>
        </row>
        <row r="156">
          <cell r="O156" t="e">
            <v>#DIV/0!</v>
          </cell>
        </row>
        <row r="157">
          <cell r="O157" t="e">
            <v>#DIV/0!</v>
          </cell>
        </row>
        <row r="158">
          <cell r="O158" t="e">
            <v>#DIV/0!</v>
          </cell>
        </row>
        <row r="159">
          <cell r="O159" t="e">
            <v>#DIV/0!</v>
          </cell>
        </row>
        <row r="160">
          <cell r="O160" t="e">
            <v>#DIV/0!</v>
          </cell>
        </row>
        <row r="161">
          <cell r="O161" t="e">
            <v>#DIV/0!</v>
          </cell>
        </row>
        <row r="162">
          <cell r="O162" t="e">
            <v>#DIV/0!</v>
          </cell>
        </row>
        <row r="163">
          <cell r="O163" t="e">
            <v>#DIV/0!</v>
          </cell>
        </row>
        <row r="164">
          <cell r="O164" t="e">
            <v>#DIV/0!</v>
          </cell>
        </row>
        <row r="165">
          <cell r="O165" t="e">
            <v>#DIV/0!</v>
          </cell>
        </row>
        <row r="166">
          <cell r="O166" t="e">
            <v>#DIV/0!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t="e">
            <v>#DIV/0!</v>
          </cell>
        </row>
        <row r="176">
          <cell r="O176" t="e">
            <v>#DIV/0!</v>
          </cell>
        </row>
        <row r="177">
          <cell r="O177" t="e">
            <v>#DIV/0!</v>
          </cell>
        </row>
        <row r="178">
          <cell r="O178" t="e">
            <v>#DIV/0!</v>
          </cell>
        </row>
        <row r="179">
          <cell r="O179" t="e">
            <v>#DIV/0!</v>
          </cell>
        </row>
        <row r="180">
          <cell r="O180" t="e">
            <v>#DIV/0!</v>
          </cell>
        </row>
        <row r="181">
          <cell r="O181" t="e">
            <v>#DIV/0!</v>
          </cell>
        </row>
        <row r="182">
          <cell r="O182" t="e">
            <v>#DIV/0!</v>
          </cell>
        </row>
        <row r="183">
          <cell r="O183" t="e">
            <v>#DIV/0!</v>
          </cell>
        </row>
        <row r="184">
          <cell r="O184" t="e">
            <v>#DIV/0!</v>
          </cell>
        </row>
        <row r="185">
          <cell r="O185" t="e">
            <v>#DIV/0!</v>
          </cell>
        </row>
        <row r="186">
          <cell r="O186" t="e">
            <v>#DIV/0!</v>
          </cell>
        </row>
        <row r="187">
          <cell r="O187" t="e">
            <v>#DIV/0!</v>
          </cell>
        </row>
        <row r="188">
          <cell r="O188" t="e">
            <v>#DIV/0!</v>
          </cell>
        </row>
        <row r="189">
          <cell r="O189" t="e">
            <v>#DIV/0!</v>
          </cell>
        </row>
        <row r="190">
          <cell r="O190" t="e">
            <v>#DIV/0!</v>
          </cell>
        </row>
        <row r="191">
          <cell r="O191" t="e">
            <v>#DIV/0!</v>
          </cell>
        </row>
        <row r="192">
          <cell r="O192" t="e">
            <v>#DIV/0!</v>
          </cell>
        </row>
        <row r="193">
          <cell r="O193" t="e">
            <v>#DIV/0!</v>
          </cell>
        </row>
        <row r="194">
          <cell r="O194" t="e">
            <v>#DIV/0!</v>
          </cell>
        </row>
        <row r="195">
          <cell r="O195" t="e">
            <v>#DIV/0!</v>
          </cell>
        </row>
        <row r="196">
          <cell r="O196" t="e">
            <v>#DIV/0!</v>
          </cell>
        </row>
        <row r="197">
          <cell r="O197" t="e">
            <v>#DIV/0!</v>
          </cell>
        </row>
        <row r="198">
          <cell r="O198" t="e">
            <v>#DIV/0!</v>
          </cell>
        </row>
        <row r="199">
          <cell r="O199" t="e">
            <v>#DIV/0!</v>
          </cell>
        </row>
        <row r="200">
          <cell r="O200" t="e">
            <v>#DIV/0!</v>
          </cell>
        </row>
        <row r="201">
          <cell r="O201" t="e">
            <v>#DIV/0!</v>
          </cell>
        </row>
        <row r="202">
          <cell r="O202" t="e">
            <v>#DIV/0!</v>
          </cell>
        </row>
        <row r="203">
          <cell r="O203" t="e">
            <v>#DIV/0!</v>
          </cell>
        </row>
        <row r="204">
          <cell r="O204" t="e">
            <v>#DIV/0!</v>
          </cell>
        </row>
        <row r="205">
          <cell r="O205" t="e">
            <v>#DIV/0!</v>
          </cell>
        </row>
        <row r="206">
          <cell r="O206" t="e">
            <v>#DIV/0!</v>
          </cell>
        </row>
        <row r="207">
          <cell r="O207" t="e">
            <v>#DIV/0!</v>
          </cell>
        </row>
        <row r="208">
          <cell r="O208" t="e">
            <v>#DIV/0!</v>
          </cell>
        </row>
        <row r="209">
          <cell r="O209" t="e">
            <v>#DIV/0!</v>
          </cell>
        </row>
        <row r="210">
          <cell r="O210" t="e">
            <v>#DIV/0!</v>
          </cell>
        </row>
        <row r="211">
          <cell r="O211" t="e">
            <v>#DIV/0!</v>
          </cell>
        </row>
        <row r="212">
          <cell r="O212" t="e">
            <v>#DIV/0!</v>
          </cell>
        </row>
        <row r="213">
          <cell r="O213" t="e">
            <v>#DIV/0!</v>
          </cell>
        </row>
        <row r="214">
          <cell r="O214" t="e">
            <v>#DIV/0!</v>
          </cell>
        </row>
        <row r="215">
          <cell r="O215" t="e">
            <v>#DIV/0!</v>
          </cell>
        </row>
        <row r="216">
          <cell r="O216" t="e">
            <v>#DIV/0!</v>
          </cell>
        </row>
        <row r="217">
          <cell r="O217" t="e">
            <v>#DIV/0!</v>
          </cell>
        </row>
        <row r="218">
          <cell r="O218" t="e">
            <v>#DIV/0!</v>
          </cell>
        </row>
        <row r="219">
          <cell r="O219" t="e">
            <v>#DIV/0!</v>
          </cell>
        </row>
        <row r="220">
          <cell r="O220" t="e">
            <v>#DIV/0!</v>
          </cell>
        </row>
        <row r="221">
          <cell r="O221" t="e">
            <v>#DIV/0!</v>
          </cell>
        </row>
        <row r="222">
          <cell r="O222" t="e">
            <v>#DIV/0!</v>
          </cell>
        </row>
        <row r="223">
          <cell r="O223" t="e">
            <v>#DIV/0!</v>
          </cell>
        </row>
        <row r="224">
          <cell r="O224" t="e">
            <v>#DIV/0!</v>
          </cell>
        </row>
        <row r="225">
          <cell r="O225" t="e">
            <v>#DIV/0!</v>
          </cell>
        </row>
        <row r="226">
          <cell r="O226" t="e">
            <v>#DIV/0!</v>
          </cell>
        </row>
        <row r="227">
          <cell r="O227" t="e">
            <v>#DIV/0!</v>
          </cell>
        </row>
        <row r="228">
          <cell r="O228" t="e">
            <v>#DIV/0!</v>
          </cell>
        </row>
        <row r="229">
          <cell r="O229" t="e">
            <v>#DIV/0!</v>
          </cell>
        </row>
        <row r="230">
          <cell r="O230">
            <v>0</v>
          </cell>
        </row>
        <row r="231">
          <cell r="O231" t="e">
            <v>#DIV/0!</v>
          </cell>
        </row>
        <row r="232">
          <cell r="O232" t="e">
            <v>#DIV/0!</v>
          </cell>
        </row>
        <row r="233">
          <cell r="O233" t="e">
            <v>#DIV/0!</v>
          </cell>
        </row>
        <row r="234">
          <cell r="O234" t="e">
            <v>#DIV/0!</v>
          </cell>
        </row>
        <row r="235">
          <cell r="O235" t="e">
            <v>#DIV/0!</v>
          </cell>
        </row>
        <row r="236">
          <cell r="O236" t="e">
            <v>#DIV/0!</v>
          </cell>
        </row>
        <row r="237">
          <cell r="O237" t="e">
            <v>#DIV/0!</v>
          </cell>
        </row>
        <row r="238">
          <cell r="O238" t="e">
            <v>#DIV/0!</v>
          </cell>
        </row>
        <row r="239">
          <cell r="O239" t="e">
            <v>#DIV/0!</v>
          </cell>
        </row>
        <row r="240">
          <cell r="O240" t="e">
            <v>#DIV/0!</v>
          </cell>
        </row>
        <row r="241">
          <cell r="O241" t="e">
            <v>#DIV/0!</v>
          </cell>
        </row>
        <row r="242">
          <cell r="O242" t="e">
            <v>#DIV/0!</v>
          </cell>
        </row>
        <row r="243">
          <cell r="O243" t="e">
            <v>#DIV/0!</v>
          </cell>
        </row>
        <row r="244">
          <cell r="O244" t="e">
            <v>#DIV/0!</v>
          </cell>
        </row>
        <row r="245">
          <cell r="O245" t="e">
            <v>#DIV/0!</v>
          </cell>
        </row>
        <row r="246">
          <cell r="O246" t="e">
            <v>#DIV/0!</v>
          </cell>
        </row>
        <row r="247">
          <cell r="O247">
            <v>0</v>
          </cell>
        </row>
        <row r="248">
          <cell r="O248">
            <v>0</v>
          </cell>
        </row>
        <row r="249">
          <cell r="O249" t="e">
            <v>#DIV/0!</v>
          </cell>
        </row>
        <row r="250">
          <cell r="O250" t="e">
            <v>#DIV/0!</v>
          </cell>
        </row>
        <row r="251">
          <cell r="O251" t="e">
            <v>#DIV/0!</v>
          </cell>
        </row>
        <row r="252">
          <cell r="O252" t="e">
            <v>#DIV/0!</v>
          </cell>
        </row>
        <row r="253">
          <cell r="O253" t="e">
            <v>#DIV/0!</v>
          </cell>
        </row>
        <row r="254">
          <cell r="O254">
            <v>0</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0</v>
          </cell>
        </row>
        <row r="264">
          <cell r="O264">
            <v>0</v>
          </cell>
        </row>
        <row r="265">
          <cell r="O265">
            <v>0</v>
          </cell>
        </row>
        <row r="266">
          <cell r="O266">
            <v>0</v>
          </cell>
        </row>
        <row r="267">
          <cell r="O267">
            <v>0</v>
          </cell>
        </row>
        <row r="268">
          <cell r="O268" t="e">
            <v>#DIV/0!</v>
          </cell>
        </row>
        <row r="269">
          <cell r="O269">
            <v>0</v>
          </cell>
        </row>
        <row r="270">
          <cell r="O270">
            <v>0</v>
          </cell>
        </row>
        <row r="271">
          <cell r="O271">
            <v>0</v>
          </cell>
        </row>
        <row r="272">
          <cell r="O272">
            <v>0</v>
          </cell>
        </row>
        <row r="273">
          <cell r="O273" t="e">
            <v>#DIV/0!</v>
          </cell>
        </row>
        <row r="274">
          <cell r="O274" t="e">
            <v>#DIV/0!</v>
          </cell>
        </row>
        <row r="275">
          <cell r="O275">
            <v>0</v>
          </cell>
        </row>
        <row r="276">
          <cell r="O276">
            <v>0</v>
          </cell>
        </row>
        <row r="277">
          <cell r="O277">
            <v>0</v>
          </cell>
        </row>
        <row r="278">
          <cell r="O278" t="e">
            <v>#DIV/0!</v>
          </cell>
        </row>
        <row r="279">
          <cell r="O279" t="e">
            <v>#DIV/0!</v>
          </cell>
        </row>
        <row r="280">
          <cell r="O280" t="e">
            <v>#DIV/0!</v>
          </cell>
        </row>
        <row r="281">
          <cell r="O281">
            <v>0</v>
          </cell>
        </row>
        <row r="282">
          <cell r="O282" t="e">
            <v>#DIV/0!</v>
          </cell>
        </row>
        <row r="283">
          <cell r="O283" t="e">
            <v>#DIV/0!</v>
          </cell>
        </row>
        <row r="284">
          <cell r="O284" t="e">
            <v>#DIV/0!</v>
          </cell>
        </row>
        <row r="285">
          <cell r="O285" t="e">
            <v>#DIV/0!</v>
          </cell>
        </row>
        <row r="286">
          <cell r="O286" t="e">
            <v>#DIV/0!</v>
          </cell>
        </row>
        <row r="287">
          <cell r="O287">
            <v>0</v>
          </cell>
        </row>
        <row r="288">
          <cell r="O288" t="e">
            <v>#DIV/0!</v>
          </cell>
        </row>
        <row r="289">
          <cell r="O289" t="e">
            <v>#DIV/0!</v>
          </cell>
        </row>
        <row r="290">
          <cell r="O290" t="e">
            <v>#DIV/0!</v>
          </cell>
        </row>
        <row r="291">
          <cell r="O291" t="e">
            <v>#DIV/0!</v>
          </cell>
        </row>
        <row r="292">
          <cell r="O292" t="e">
            <v>#DIV/0!</v>
          </cell>
        </row>
        <row r="293">
          <cell r="O293" t="e">
            <v>#DIV/0!</v>
          </cell>
        </row>
        <row r="294">
          <cell r="O294" t="e">
            <v>#DIV/0!</v>
          </cell>
        </row>
        <row r="295">
          <cell r="O295" t="e">
            <v>#DIV/0!</v>
          </cell>
        </row>
        <row r="296">
          <cell r="O296" t="e">
            <v>#DIV/0!</v>
          </cell>
        </row>
        <row r="297">
          <cell r="O297" t="e">
            <v>#DIV/0!</v>
          </cell>
        </row>
        <row r="298">
          <cell r="O298" t="e">
            <v>#DIV/0!</v>
          </cell>
        </row>
        <row r="299">
          <cell r="O299" t="e">
            <v>#DIV/0!</v>
          </cell>
        </row>
        <row r="300">
          <cell r="O300" t="e">
            <v>#DIV/0!</v>
          </cell>
        </row>
        <row r="301">
          <cell r="O301" t="e">
            <v>#DIV/0!</v>
          </cell>
        </row>
        <row r="302">
          <cell r="O302" t="e">
            <v>#DIV/0!</v>
          </cell>
        </row>
        <row r="303">
          <cell r="O303" t="e">
            <v>#DIV/0!</v>
          </cell>
        </row>
        <row r="304">
          <cell r="O304" t="e">
            <v>#DIV/0!</v>
          </cell>
        </row>
        <row r="305">
          <cell r="O305" t="e">
            <v>#DIV/0!</v>
          </cell>
        </row>
        <row r="306">
          <cell r="O306" t="e">
            <v>#DIV/0!</v>
          </cell>
        </row>
        <row r="307">
          <cell r="O307">
            <v>0</v>
          </cell>
        </row>
        <row r="308">
          <cell r="O308">
            <v>0</v>
          </cell>
        </row>
        <row r="309">
          <cell r="O309">
            <v>0</v>
          </cell>
        </row>
        <row r="310">
          <cell r="O310">
            <v>0</v>
          </cell>
        </row>
        <row r="311">
          <cell r="O311">
            <v>0</v>
          </cell>
        </row>
        <row r="312">
          <cell r="O312" t="e">
            <v>#DIV/0!</v>
          </cell>
        </row>
        <row r="313">
          <cell r="O313" t="e">
            <v>#DIV/0!</v>
          </cell>
        </row>
        <row r="314">
          <cell r="O314" t="e">
            <v>#DIV/0!</v>
          </cell>
        </row>
        <row r="315">
          <cell r="O315" t="e">
            <v>#DIV/0!</v>
          </cell>
        </row>
        <row r="316">
          <cell r="O316">
            <v>0</v>
          </cell>
        </row>
        <row r="317">
          <cell r="O317">
            <v>0</v>
          </cell>
        </row>
        <row r="318">
          <cell r="O318">
            <v>0</v>
          </cell>
        </row>
        <row r="319">
          <cell r="O319" t="e">
            <v>#DIV/0!</v>
          </cell>
        </row>
        <row r="320">
          <cell r="O320" t="e">
            <v>#DIV/0!</v>
          </cell>
        </row>
        <row r="321">
          <cell r="O321" t="e">
            <v>#DIV/0!</v>
          </cell>
        </row>
        <row r="322">
          <cell r="O322" t="e">
            <v>#DIV/0!</v>
          </cell>
        </row>
        <row r="323">
          <cell r="O323" t="e">
            <v>#DIV/0!</v>
          </cell>
        </row>
        <row r="324">
          <cell r="O324" t="e">
            <v>#DIV/0!</v>
          </cell>
        </row>
        <row r="325">
          <cell r="O325" t="e">
            <v>#DIV/0!</v>
          </cell>
        </row>
        <row r="326">
          <cell r="O326">
            <v>0</v>
          </cell>
        </row>
        <row r="327">
          <cell r="O327">
            <v>0</v>
          </cell>
        </row>
        <row r="328">
          <cell r="O328">
            <v>0</v>
          </cell>
        </row>
        <row r="329">
          <cell r="O329" t="e">
            <v>#DIV/0!</v>
          </cell>
        </row>
        <row r="330">
          <cell r="O330" t="e">
            <v>#DIV/0!</v>
          </cell>
        </row>
        <row r="331">
          <cell r="O331" t="e">
            <v>#DIV/0!</v>
          </cell>
        </row>
        <row r="332">
          <cell r="O332" t="e">
            <v>#DIV/0!</v>
          </cell>
        </row>
        <row r="333">
          <cell r="O333" t="e">
            <v>#DIV/0!</v>
          </cell>
        </row>
        <row r="334">
          <cell r="O334" t="e">
            <v>#DIV/0!</v>
          </cell>
        </row>
        <row r="335">
          <cell r="O335" t="e">
            <v>#DIV/0!</v>
          </cell>
        </row>
        <row r="336">
          <cell r="O336" t="e">
            <v>#DIV/0!</v>
          </cell>
        </row>
        <row r="337">
          <cell r="O337" t="e">
            <v>#DIV/0!</v>
          </cell>
        </row>
        <row r="338">
          <cell r="O338" t="e">
            <v>#DIV/0!</v>
          </cell>
        </row>
        <row r="339">
          <cell r="O339" t="e">
            <v>#DIV/0!</v>
          </cell>
        </row>
        <row r="340">
          <cell r="O340" t="e">
            <v>#DIV/0!</v>
          </cell>
        </row>
        <row r="341">
          <cell r="O341" t="e">
            <v>#DIV/0!</v>
          </cell>
        </row>
        <row r="342">
          <cell r="O342" t="e">
            <v>#DIV/0!</v>
          </cell>
        </row>
        <row r="343">
          <cell r="O343" t="e">
            <v>#DIV/0!</v>
          </cell>
        </row>
        <row r="344">
          <cell r="O344" t="e">
            <v>#DIV/0!</v>
          </cell>
        </row>
        <row r="345">
          <cell r="O345" t="e">
            <v>#DIV/0!</v>
          </cell>
        </row>
        <row r="346">
          <cell r="O346" t="e">
            <v>#DIV/0!</v>
          </cell>
        </row>
        <row r="347">
          <cell r="O347" t="e">
            <v>#DIV/0!</v>
          </cell>
        </row>
        <row r="348">
          <cell r="O348" t="e">
            <v>#DIV/0!</v>
          </cell>
        </row>
        <row r="349">
          <cell r="O349" t="e">
            <v>#DIV/0!</v>
          </cell>
        </row>
        <row r="350">
          <cell r="O350" t="e">
            <v>#DIV/0!</v>
          </cell>
        </row>
        <row r="351">
          <cell r="O351" t="e">
            <v>#DIV/0!</v>
          </cell>
        </row>
        <row r="352">
          <cell r="O352" t="e">
            <v>#DIV/0!</v>
          </cell>
        </row>
        <row r="353">
          <cell r="O353" t="e">
            <v>#DIV/0!</v>
          </cell>
        </row>
        <row r="354">
          <cell r="O354" t="e">
            <v>#DIV/0!</v>
          </cell>
        </row>
        <row r="355">
          <cell r="O355" t="e">
            <v>#DIV/0!</v>
          </cell>
        </row>
        <row r="356">
          <cell r="O356" t="e">
            <v>#DIV/0!</v>
          </cell>
        </row>
        <row r="357">
          <cell r="O357" t="e">
            <v>#DIV/0!</v>
          </cell>
        </row>
        <row r="358">
          <cell r="O358">
            <v>0</v>
          </cell>
        </row>
        <row r="359">
          <cell r="O359">
            <v>0</v>
          </cell>
        </row>
        <row r="360">
          <cell r="O360">
            <v>0</v>
          </cell>
        </row>
        <row r="361">
          <cell r="O361">
            <v>0</v>
          </cell>
        </row>
        <row r="362">
          <cell r="O362" t="e">
            <v>#DIV/0!</v>
          </cell>
        </row>
        <row r="363">
          <cell r="O363">
            <v>0</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t="e">
            <v>#DIV/0!</v>
          </cell>
        </row>
        <row r="374">
          <cell r="O374" t="e">
            <v>#DIV/0!</v>
          </cell>
        </row>
        <row r="375">
          <cell r="O375" t="e">
            <v>#DIV/0!</v>
          </cell>
        </row>
        <row r="376">
          <cell r="O376">
            <v>0</v>
          </cell>
        </row>
        <row r="377">
          <cell r="O377">
            <v>0</v>
          </cell>
        </row>
        <row r="378">
          <cell r="O378" t="e">
            <v>#DIV/0!</v>
          </cell>
        </row>
        <row r="379">
          <cell r="O379" t="e">
            <v>#DIV/0!</v>
          </cell>
        </row>
        <row r="380">
          <cell r="O380">
            <v>0</v>
          </cell>
        </row>
        <row r="381">
          <cell r="O381">
            <v>0</v>
          </cell>
        </row>
        <row r="382">
          <cell r="O382">
            <v>0</v>
          </cell>
        </row>
        <row r="383">
          <cell r="O383">
            <v>0</v>
          </cell>
        </row>
        <row r="384">
          <cell r="O384">
            <v>0</v>
          </cell>
        </row>
        <row r="385">
          <cell r="O385">
            <v>0</v>
          </cell>
        </row>
        <row r="386">
          <cell r="O386" t="e">
            <v>#DIV/0!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t="e">
            <v>#DIV/0!</v>
          </cell>
        </row>
        <row r="406">
          <cell r="O406">
            <v>0</v>
          </cell>
        </row>
        <row r="407">
          <cell r="O407" t="e">
            <v>#DIV/0!</v>
          </cell>
        </row>
        <row r="408">
          <cell r="O408" t="e">
            <v>#DIV/0!</v>
          </cell>
        </row>
        <row r="409">
          <cell r="O409" t="e">
            <v>#DIV/0!</v>
          </cell>
        </row>
        <row r="410">
          <cell r="O410" t="e">
            <v>#DIV/0!</v>
          </cell>
        </row>
        <row r="411">
          <cell r="O411" t="e">
            <v>#DIV/0!</v>
          </cell>
        </row>
        <row r="412">
          <cell r="O412" t="e">
            <v>#DIV/0!</v>
          </cell>
        </row>
        <row r="413">
          <cell r="O413" t="e">
            <v>#DIV/0!</v>
          </cell>
        </row>
        <row r="414">
          <cell r="O414" t="e">
            <v>#DIV/0!</v>
          </cell>
        </row>
        <row r="415">
          <cell r="O415" t="e">
            <v>#DIV/0!</v>
          </cell>
        </row>
        <row r="416">
          <cell r="O416" t="e">
            <v>#DIV/0!</v>
          </cell>
        </row>
        <row r="417">
          <cell r="O417" t="e">
            <v>#DIV/0!</v>
          </cell>
        </row>
        <row r="418">
          <cell r="O418" t="e">
            <v>#DIV/0!</v>
          </cell>
        </row>
        <row r="419">
          <cell r="O419" t="e">
            <v>#DIV/0!</v>
          </cell>
        </row>
        <row r="420">
          <cell r="O420" t="e">
            <v>#DIV/0!</v>
          </cell>
        </row>
        <row r="421">
          <cell r="O421" t="e">
            <v>#DIV/0!</v>
          </cell>
        </row>
        <row r="422">
          <cell r="O422" t="e">
            <v>#DIV/0!</v>
          </cell>
        </row>
        <row r="423">
          <cell r="O423" t="e">
            <v>#DIV/0!</v>
          </cell>
        </row>
        <row r="424">
          <cell r="O424" t="e">
            <v>#DIV/0!</v>
          </cell>
        </row>
        <row r="425">
          <cell r="O425" t="e">
            <v>#DIV/0!</v>
          </cell>
        </row>
        <row r="426">
          <cell r="O426" t="e">
            <v>#DIV/0!</v>
          </cell>
        </row>
        <row r="427">
          <cell r="O427" t="e">
            <v>#DIV/0!</v>
          </cell>
        </row>
        <row r="428">
          <cell r="O428" t="e">
            <v>#DIV/0!</v>
          </cell>
        </row>
        <row r="429">
          <cell r="O429" t="e">
            <v>#DIV/0!</v>
          </cell>
        </row>
        <row r="430">
          <cell r="O430" t="e">
            <v>#DIV/0!</v>
          </cell>
        </row>
        <row r="431">
          <cell r="O431" t="e">
            <v>#DIV/0!</v>
          </cell>
        </row>
        <row r="432">
          <cell r="O432" t="e">
            <v>#DIV/0!</v>
          </cell>
        </row>
        <row r="433">
          <cell r="O433" t="e">
            <v>#DIV/0!</v>
          </cell>
        </row>
        <row r="434">
          <cell r="O434" t="e">
            <v>#DIV/0!</v>
          </cell>
        </row>
        <row r="435">
          <cell r="O435" t="e">
            <v>#DIV/0!</v>
          </cell>
        </row>
        <row r="436">
          <cell r="O436" t="e">
            <v>#DIV/0!</v>
          </cell>
        </row>
        <row r="437">
          <cell r="O437" t="e">
            <v>#DIV/0!</v>
          </cell>
        </row>
        <row r="438">
          <cell r="O438" t="e">
            <v>#DIV/0!</v>
          </cell>
        </row>
        <row r="439">
          <cell r="O439" t="e">
            <v>#DIV/0!</v>
          </cell>
        </row>
        <row r="440">
          <cell r="O440" t="e">
            <v>#DIV/0!</v>
          </cell>
        </row>
        <row r="441">
          <cell r="O441" t="e">
            <v>#DIV/0!</v>
          </cell>
        </row>
        <row r="442">
          <cell r="O442" t="e">
            <v>#DIV/0!</v>
          </cell>
        </row>
        <row r="443">
          <cell r="O443" t="e">
            <v>#DIV/0!</v>
          </cell>
        </row>
        <row r="444">
          <cell r="O444" t="e">
            <v>#DIV/0!</v>
          </cell>
        </row>
        <row r="445">
          <cell r="O445">
            <v>0</v>
          </cell>
        </row>
        <row r="446">
          <cell r="O446">
            <v>0</v>
          </cell>
        </row>
        <row r="447">
          <cell r="O447">
            <v>0</v>
          </cell>
        </row>
        <row r="448">
          <cell r="O448">
            <v>0</v>
          </cell>
        </row>
        <row r="449">
          <cell r="O449">
            <v>0</v>
          </cell>
        </row>
        <row r="450">
          <cell r="O450">
            <v>0</v>
          </cell>
        </row>
        <row r="451">
          <cell r="O451">
            <v>0</v>
          </cell>
        </row>
        <row r="452">
          <cell r="O452">
            <v>0</v>
          </cell>
        </row>
        <row r="453">
          <cell r="O453">
            <v>0</v>
          </cell>
        </row>
        <row r="454">
          <cell r="O454" t="e">
            <v>#DIV/0!</v>
          </cell>
        </row>
        <row r="455">
          <cell r="O455">
            <v>0</v>
          </cell>
        </row>
        <row r="456">
          <cell r="O456" t="e">
            <v>#DIV/0!</v>
          </cell>
        </row>
        <row r="457">
          <cell r="O457" t="e">
            <v>#DIV/0!</v>
          </cell>
        </row>
        <row r="458">
          <cell r="O458" t="e">
            <v>#DIV/0!</v>
          </cell>
        </row>
        <row r="459">
          <cell r="O459">
            <v>0</v>
          </cell>
        </row>
        <row r="460">
          <cell r="O460" t="e">
            <v>#DIV/0!</v>
          </cell>
        </row>
        <row r="461">
          <cell r="O461" t="e">
            <v>#DIV/0!</v>
          </cell>
        </row>
        <row r="462">
          <cell r="O462" t="e">
            <v>#DIV/0!</v>
          </cell>
        </row>
        <row r="463">
          <cell r="O463">
            <v>0</v>
          </cell>
        </row>
        <row r="464">
          <cell r="O464">
            <v>0</v>
          </cell>
        </row>
        <row r="465">
          <cell r="O465">
            <v>0</v>
          </cell>
        </row>
        <row r="466">
          <cell r="O466">
            <v>0</v>
          </cell>
        </row>
        <row r="467">
          <cell r="O467">
            <v>0</v>
          </cell>
        </row>
        <row r="468">
          <cell r="O468">
            <v>0</v>
          </cell>
        </row>
        <row r="469">
          <cell r="O469" t="e">
            <v>#DIV/0!</v>
          </cell>
        </row>
        <row r="470">
          <cell r="O470" t="e">
            <v>#DIV/0!</v>
          </cell>
        </row>
        <row r="471">
          <cell r="O471" t="e">
            <v>#DIV/0!</v>
          </cell>
        </row>
        <row r="472">
          <cell r="O472" t="e">
            <v>#DIV/0!</v>
          </cell>
        </row>
        <row r="473">
          <cell r="O473" t="e">
            <v>#DIV/0!</v>
          </cell>
        </row>
        <row r="474">
          <cell r="O474" t="e">
            <v>#DIV/0!</v>
          </cell>
        </row>
        <row r="475">
          <cell r="O475" t="e">
            <v>#DIV/0!</v>
          </cell>
        </row>
        <row r="476">
          <cell r="O476" t="e">
            <v>#DIV/0!</v>
          </cell>
        </row>
        <row r="477">
          <cell r="O477" t="e">
            <v>#DIV/0!</v>
          </cell>
        </row>
        <row r="478">
          <cell r="O478" t="e">
            <v>#DIV/0!</v>
          </cell>
        </row>
        <row r="479">
          <cell r="O479" t="e">
            <v>#DIV/0!</v>
          </cell>
        </row>
        <row r="480">
          <cell r="O480" t="e">
            <v>#DIV/0!</v>
          </cell>
        </row>
        <row r="481">
          <cell r="O481">
            <v>0</v>
          </cell>
        </row>
        <row r="482">
          <cell r="O482" t="e">
            <v>#DIV/0!</v>
          </cell>
        </row>
        <row r="483">
          <cell r="O483" t="e">
            <v>#DIV/0!</v>
          </cell>
        </row>
        <row r="484">
          <cell r="O484" t="e">
            <v>#DIV/0!</v>
          </cell>
        </row>
        <row r="485">
          <cell r="O485">
            <v>0</v>
          </cell>
        </row>
        <row r="486">
          <cell r="O486">
            <v>0</v>
          </cell>
        </row>
        <row r="487">
          <cell r="O487">
            <v>0</v>
          </cell>
        </row>
        <row r="488">
          <cell r="O488">
            <v>0</v>
          </cell>
        </row>
        <row r="489">
          <cell r="O489">
            <v>0</v>
          </cell>
        </row>
        <row r="490">
          <cell r="O490">
            <v>0</v>
          </cell>
        </row>
        <row r="491">
          <cell r="O491" t="e">
            <v>#DIV/0!</v>
          </cell>
        </row>
        <row r="492">
          <cell r="O492">
            <v>0</v>
          </cell>
        </row>
        <row r="493">
          <cell r="O493" t="e">
            <v>#DIV/0!</v>
          </cell>
        </row>
        <row r="494">
          <cell r="O494" t="e">
            <v>#DIV/0!</v>
          </cell>
        </row>
        <row r="495">
          <cell r="O495" t="e">
            <v>#DIV/0!</v>
          </cell>
        </row>
        <row r="496">
          <cell r="O496" t="e">
            <v>#DIV/0!</v>
          </cell>
        </row>
        <row r="497">
          <cell r="O497" t="e">
            <v>#DIV/0!</v>
          </cell>
        </row>
        <row r="498">
          <cell r="O498" t="e">
            <v>#DIV/0!</v>
          </cell>
        </row>
        <row r="499">
          <cell r="O499" t="e">
            <v>#DIV/0!</v>
          </cell>
        </row>
        <row r="500">
          <cell r="O500" t="e">
            <v>#DIV/0!</v>
          </cell>
        </row>
        <row r="501">
          <cell r="O501" t="e">
            <v>#DIV/0!</v>
          </cell>
        </row>
        <row r="502">
          <cell r="O502" t="e">
            <v>#DIV/0!</v>
          </cell>
        </row>
        <row r="503">
          <cell r="O503" t="e">
            <v>#DIV/0!</v>
          </cell>
        </row>
        <row r="504">
          <cell r="O504" t="e">
            <v>#DIV/0!</v>
          </cell>
        </row>
        <row r="505">
          <cell r="O505" t="e">
            <v>#DIV/0!</v>
          </cell>
        </row>
        <row r="506">
          <cell r="O506">
            <v>0</v>
          </cell>
        </row>
        <row r="507">
          <cell r="O507" t="e">
            <v>#DIV/0!</v>
          </cell>
        </row>
        <row r="508">
          <cell r="O508" t="e">
            <v>#DIV/0!</v>
          </cell>
        </row>
        <row r="509">
          <cell r="O509" t="e">
            <v>#DIV/0!</v>
          </cell>
        </row>
        <row r="510">
          <cell r="O510" t="e">
            <v>#DIV/0!</v>
          </cell>
        </row>
        <row r="511">
          <cell r="O511" t="e">
            <v>#DIV/0!</v>
          </cell>
        </row>
        <row r="512">
          <cell r="O512" t="e">
            <v>#DIV/0!</v>
          </cell>
        </row>
        <row r="513">
          <cell r="O513" t="e">
            <v>#DIV/0!</v>
          </cell>
        </row>
        <row r="514">
          <cell r="O514" t="e">
            <v>#DIV/0!</v>
          </cell>
        </row>
        <row r="515">
          <cell r="O515" t="e">
            <v>#DIV/0!</v>
          </cell>
        </row>
        <row r="516">
          <cell r="O516" t="e">
            <v>#DIV/0!</v>
          </cell>
        </row>
        <row r="517">
          <cell r="O517" t="e">
            <v>#DIV/0!</v>
          </cell>
        </row>
        <row r="518">
          <cell r="O518" t="e">
            <v>#DIV/0!</v>
          </cell>
        </row>
        <row r="519">
          <cell r="O519" t="e">
            <v>#DIV/0!</v>
          </cell>
        </row>
        <row r="520">
          <cell r="O520" t="e">
            <v>#DIV/0!</v>
          </cell>
        </row>
        <row r="521">
          <cell r="O521" t="e">
            <v>#DIV/0!</v>
          </cell>
        </row>
        <row r="522">
          <cell r="O522" t="e">
            <v>#DIV/0!</v>
          </cell>
        </row>
        <row r="523">
          <cell r="O523" t="e">
            <v>#DIV/0!</v>
          </cell>
        </row>
        <row r="524">
          <cell r="O524" t="e">
            <v>#DIV/0!</v>
          </cell>
        </row>
        <row r="525">
          <cell r="O525" t="e">
            <v>#DIV/0!</v>
          </cell>
        </row>
        <row r="526">
          <cell r="O526" t="e">
            <v>#DIV/0!</v>
          </cell>
        </row>
        <row r="527">
          <cell r="O527">
            <v>0</v>
          </cell>
        </row>
        <row r="528">
          <cell r="O528" t="e">
            <v>#DIV/0!</v>
          </cell>
        </row>
        <row r="529">
          <cell r="O529" t="e">
            <v>#DIV/0!</v>
          </cell>
        </row>
        <row r="530">
          <cell r="O530" t="e">
            <v>#DIV/0!</v>
          </cell>
        </row>
        <row r="531">
          <cell r="O531" t="e">
            <v>#DIV/0!</v>
          </cell>
        </row>
        <row r="532">
          <cell r="O532" t="e">
            <v>#DIV/0!</v>
          </cell>
        </row>
        <row r="533">
          <cell r="O533" t="e">
            <v>#DIV/0!</v>
          </cell>
        </row>
        <row r="534">
          <cell r="O534" t="e">
            <v>#DIV/0!</v>
          </cell>
        </row>
        <row r="535">
          <cell r="O535" t="e">
            <v>#DIV/0!</v>
          </cell>
        </row>
        <row r="536">
          <cell r="O536" t="e">
            <v>#DIV/0!</v>
          </cell>
        </row>
        <row r="537">
          <cell r="O537" t="e">
            <v>#DIV/0!</v>
          </cell>
        </row>
        <row r="538">
          <cell r="O538" t="e">
            <v>#DIV/0!</v>
          </cell>
        </row>
        <row r="539">
          <cell r="O539" t="e">
            <v>#DIV/0!</v>
          </cell>
        </row>
        <row r="540">
          <cell r="O540" t="e">
            <v>#DIV/0!</v>
          </cell>
        </row>
        <row r="541">
          <cell r="O541" t="e">
            <v>#DIV/0!</v>
          </cell>
        </row>
        <row r="542">
          <cell r="O542" t="e">
            <v>#DIV/0!</v>
          </cell>
        </row>
        <row r="543">
          <cell r="O543" t="e">
            <v>#DIV/0!</v>
          </cell>
        </row>
        <row r="544">
          <cell r="O544" t="e">
            <v>#DIV/0!</v>
          </cell>
        </row>
        <row r="545">
          <cell r="O545" t="e">
            <v>#DIV/0!</v>
          </cell>
        </row>
        <row r="546">
          <cell r="O546" t="e">
            <v>#DIV/0!</v>
          </cell>
        </row>
        <row r="547">
          <cell r="O547" t="e">
            <v>#DIV/0!</v>
          </cell>
        </row>
        <row r="548">
          <cell r="O548" t="e">
            <v>#DIV/0!</v>
          </cell>
        </row>
        <row r="549">
          <cell r="O549" t="e">
            <v>#DIV/0!</v>
          </cell>
        </row>
        <row r="550">
          <cell r="O550" t="e">
            <v>#DIV/0!</v>
          </cell>
        </row>
        <row r="551">
          <cell r="O551" t="e">
            <v>#DIV/0!</v>
          </cell>
        </row>
        <row r="552">
          <cell r="O552" t="e">
            <v>#DIV/0!</v>
          </cell>
        </row>
        <row r="553">
          <cell r="O553" t="e">
            <v>#DIV/0!</v>
          </cell>
        </row>
        <row r="554">
          <cell r="O554">
            <v>0</v>
          </cell>
        </row>
        <row r="555">
          <cell r="O555">
            <v>0</v>
          </cell>
        </row>
        <row r="556">
          <cell r="O556">
            <v>0</v>
          </cell>
        </row>
        <row r="557">
          <cell r="O557">
            <v>0</v>
          </cell>
        </row>
        <row r="558">
          <cell r="O558" t="e">
            <v>#DIV/0!</v>
          </cell>
        </row>
        <row r="559">
          <cell r="O559" t="e">
            <v>#DIV/0!</v>
          </cell>
        </row>
        <row r="560">
          <cell r="O560" t="e">
            <v>#DIV/0!</v>
          </cell>
        </row>
        <row r="561">
          <cell r="O561" t="e">
            <v>#DIV/0!</v>
          </cell>
        </row>
        <row r="562">
          <cell r="O562" t="e">
            <v>#DIV/0!</v>
          </cell>
        </row>
        <row r="563">
          <cell r="O563" t="e">
            <v>#DIV/0!</v>
          </cell>
        </row>
        <row r="564">
          <cell r="O564" t="e">
            <v>#DIV/0!</v>
          </cell>
        </row>
        <row r="565">
          <cell r="O565" t="e">
            <v>#DIV/0!</v>
          </cell>
        </row>
        <row r="566">
          <cell r="O566">
            <v>0</v>
          </cell>
        </row>
        <row r="567">
          <cell r="O567" t="e">
            <v>#DIV/0!</v>
          </cell>
        </row>
        <row r="568">
          <cell r="O568" t="e">
            <v>#DIV/0!</v>
          </cell>
        </row>
        <row r="569">
          <cell r="O569" t="e">
            <v>#DIV/0!</v>
          </cell>
        </row>
        <row r="570">
          <cell r="O570" t="e">
            <v>#DIV/0!</v>
          </cell>
        </row>
        <row r="571">
          <cell r="O571">
            <v>0</v>
          </cell>
        </row>
        <row r="572">
          <cell r="O572" t="e">
            <v>#DIV/0!</v>
          </cell>
        </row>
        <row r="573">
          <cell r="O573">
            <v>0</v>
          </cell>
        </row>
        <row r="574">
          <cell r="O574">
            <v>0</v>
          </cell>
        </row>
        <row r="575">
          <cell r="O575" t="e">
            <v>#DIV/0!</v>
          </cell>
        </row>
        <row r="576">
          <cell r="O576" t="e">
            <v>#DIV/0!</v>
          </cell>
        </row>
        <row r="577">
          <cell r="O577" t="e">
            <v>#DIV/0!</v>
          </cell>
        </row>
        <row r="578">
          <cell r="O578" t="e">
            <v>#DIV/0!</v>
          </cell>
        </row>
        <row r="579">
          <cell r="O579" t="e">
            <v>#DIV/0!</v>
          </cell>
        </row>
        <row r="580">
          <cell r="O580" t="e">
            <v>#DIV/0!</v>
          </cell>
        </row>
        <row r="581">
          <cell r="O581" t="e">
            <v>#DIV/0!</v>
          </cell>
        </row>
        <row r="582">
          <cell r="O582" t="e">
            <v>#DIV/0!</v>
          </cell>
        </row>
        <row r="583">
          <cell r="O583" t="e">
            <v>#DIV/0!</v>
          </cell>
        </row>
        <row r="584">
          <cell r="O584" t="e">
            <v>#DIV/0!</v>
          </cell>
        </row>
        <row r="585">
          <cell r="O585" t="e">
            <v>#DIV/0!</v>
          </cell>
        </row>
        <row r="586">
          <cell r="O586" t="e">
            <v>#DIV/0!</v>
          </cell>
        </row>
        <row r="587">
          <cell r="O587" t="e">
            <v>#DIV/0!</v>
          </cell>
        </row>
        <row r="588">
          <cell r="O588" t="e">
            <v>#DIV/0!</v>
          </cell>
        </row>
        <row r="589">
          <cell r="O589" t="e">
            <v>#DIV/0!</v>
          </cell>
        </row>
        <row r="590">
          <cell r="O590" t="e">
            <v>#DIV/0!</v>
          </cell>
        </row>
        <row r="591">
          <cell r="O591" t="e">
            <v>#DIV/0!</v>
          </cell>
        </row>
        <row r="592">
          <cell r="O592" t="e">
            <v>#DIV/0!</v>
          </cell>
        </row>
        <row r="593">
          <cell r="O593" t="e">
            <v>#DIV/0!</v>
          </cell>
        </row>
        <row r="594">
          <cell r="O594" t="e">
            <v>#DIV/0!</v>
          </cell>
        </row>
        <row r="595">
          <cell r="O595" t="e">
            <v>#DIV/0!</v>
          </cell>
        </row>
        <row r="596">
          <cell r="O596">
            <v>0</v>
          </cell>
        </row>
        <row r="597">
          <cell r="O597" t="e">
            <v>#DIV/0!</v>
          </cell>
        </row>
        <row r="598">
          <cell r="O598" t="e">
            <v>#DIV/0!</v>
          </cell>
        </row>
        <row r="599">
          <cell r="O599" t="e">
            <v>#DIV/0!</v>
          </cell>
        </row>
        <row r="600">
          <cell r="O600" t="e">
            <v>#DIV/0!</v>
          </cell>
        </row>
        <row r="601">
          <cell r="O601" t="e">
            <v>#DIV/0!</v>
          </cell>
        </row>
        <row r="602">
          <cell r="O602" t="e">
            <v>#DIV/0!</v>
          </cell>
        </row>
        <row r="603">
          <cell r="O603" t="e">
            <v>#DIV/0!</v>
          </cell>
        </row>
        <row r="604">
          <cell r="O604" t="e">
            <v>#DIV/0!</v>
          </cell>
        </row>
        <row r="605">
          <cell r="O605" t="e">
            <v>#DIV/0!</v>
          </cell>
        </row>
        <row r="606">
          <cell r="O606" t="e">
            <v>#DIV/0!</v>
          </cell>
        </row>
        <row r="607">
          <cell r="O607" t="e">
            <v>#DIV/0!</v>
          </cell>
        </row>
        <row r="608">
          <cell r="O608" t="e">
            <v>#DIV/0!</v>
          </cell>
        </row>
        <row r="609">
          <cell r="O609">
            <v>0</v>
          </cell>
        </row>
        <row r="610">
          <cell r="O610">
            <v>0</v>
          </cell>
        </row>
        <row r="611">
          <cell r="O611">
            <v>0</v>
          </cell>
        </row>
        <row r="612">
          <cell r="O612">
            <v>0</v>
          </cell>
        </row>
        <row r="613">
          <cell r="O613">
            <v>0</v>
          </cell>
        </row>
        <row r="614">
          <cell r="O614">
            <v>0</v>
          </cell>
        </row>
        <row r="615">
          <cell r="O615" t="e">
            <v>#DIV/0!</v>
          </cell>
        </row>
        <row r="616">
          <cell r="O616" t="e">
            <v>#DIV/0!</v>
          </cell>
        </row>
        <row r="617">
          <cell r="O617" t="e">
            <v>#DIV/0!</v>
          </cell>
        </row>
        <row r="618">
          <cell r="O618" t="e">
            <v>#DIV/0!</v>
          </cell>
        </row>
        <row r="619">
          <cell r="O619" t="e">
            <v>#DIV/0!</v>
          </cell>
        </row>
        <row r="620">
          <cell r="O620" t="e">
            <v>#DIV/0!</v>
          </cell>
        </row>
        <row r="621">
          <cell r="O621" t="e">
            <v>#DIV/0!</v>
          </cell>
        </row>
        <row r="622">
          <cell r="O622" t="e">
            <v>#DIV/0!</v>
          </cell>
        </row>
        <row r="623">
          <cell r="O623" t="e">
            <v>#DIV/0!</v>
          </cell>
        </row>
        <row r="624">
          <cell r="O624">
            <v>0</v>
          </cell>
        </row>
        <row r="625">
          <cell r="O625">
            <v>0</v>
          </cell>
        </row>
        <row r="626">
          <cell r="O626" t="e">
            <v>#DIV/0!</v>
          </cell>
        </row>
        <row r="627">
          <cell r="O627">
            <v>0</v>
          </cell>
        </row>
        <row r="628">
          <cell r="O628" t="e">
            <v>#DIV/0!</v>
          </cell>
        </row>
        <row r="629">
          <cell r="O629" t="e">
            <v>#DIV/0!</v>
          </cell>
        </row>
        <row r="630">
          <cell r="O630">
            <v>0</v>
          </cell>
        </row>
        <row r="631">
          <cell r="O631">
            <v>0</v>
          </cell>
        </row>
        <row r="632">
          <cell r="O632" t="e">
            <v>#DIV/0!</v>
          </cell>
        </row>
        <row r="633">
          <cell r="O633">
            <v>0</v>
          </cell>
        </row>
        <row r="634">
          <cell r="O634">
            <v>0</v>
          </cell>
        </row>
        <row r="635">
          <cell r="O635" t="e">
            <v>#DIV/0!</v>
          </cell>
        </row>
        <row r="636">
          <cell r="O636" t="e">
            <v>#DIV/0!</v>
          </cell>
        </row>
        <row r="637">
          <cell r="O637" t="e">
            <v>#DIV/0!</v>
          </cell>
        </row>
        <row r="638">
          <cell r="O638" t="e">
            <v>#DIV/0!</v>
          </cell>
        </row>
        <row r="639">
          <cell r="O639" t="e">
            <v>#DIV/0!</v>
          </cell>
        </row>
        <row r="640">
          <cell r="O640" t="e">
            <v>#DIV/0!</v>
          </cell>
        </row>
        <row r="641">
          <cell r="O641" t="e">
            <v>#DIV/0!</v>
          </cell>
        </row>
        <row r="642">
          <cell r="O642" t="e">
            <v>#DIV/0!</v>
          </cell>
        </row>
        <row r="643">
          <cell r="O643" t="e">
            <v>#DIV/0!</v>
          </cell>
        </row>
        <row r="644">
          <cell r="O644" t="e">
            <v>#DIV/0!</v>
          </cell>
        </row>
        <row r="645">
          <cell r="O645" t="e">
            <v>#DIV/0!</v>
          </cell>
        </row>
        <row r="646">
          <cell r="O646" t="e">
            <v>#DIV/0!</v>
          </cell>
        </row>
        <row r="647">
          <cell r="O647" t="e">
            <v>#DIV/0!</v>
          </cell>
        </row>
        <row r="648">
          <cell r="O648" t="e">
            <v>#DIV/0!</v>
          </cell>
        </row>
        <row r="649">
          <cell r="O649" t="e">
            <v>#DIV/0!</v>
          </cell>
        </row>
        <row r="650">
          <cell r="O650" t="e">
            <v>#DIV/0!</v>
          </cell>
        </row>
        <row r="651">
          <cell r="O651" t="e">
            <v>#DIV/0!</v>
          </cell>
        </row>
        <row r="652">
          <cell r="O652" t="e">
            <v>#DIV/0!</v>
          </cell>
        </row>
        <row r="653">
          <cell r="O653" t="e">
            <v>#DIV/0!</v>
          </cell>
        </row>
        <row r="654">
          <cell r="O654" t="e">
            <v>#DIV/0!</v>
          </cell>
        </row>
        <row r="655">
          <cell r="O655" t="e">
            <v>#DIV/0!</v>
          </cell>
        </row>
        <row r="656">
          <cell r="O656" t="e">
            <v>#DIV/0!</v>
          </cell>
        </row>
        <row r="657">
          <cell r="O657" t="e">
            <v>#DIV/0!</v>
          </cell>
        </row>
        <row r="658">
          <cell r="O658" t="e">
            <v>#DIV/0!</v>
          </cell>
        </row>
        <row r="659">
          <cell r="O659" t="e">
            <v>#DIV/0!</v>
          </cell>
        </row>
        <row r="660">
          <cell r="O660" t="e">
            <v>#DIV/0!</v>
          </cell>
        </row>
        <row r="661">
          <cell r="O661" t="e">
            <v>#DIV/0!</v>
          </cell>
        </row>
        <row r="662">
          <cell r="O662" t="e">
            <v>#DIV/0!</v>
          </cell>
        </row>
        <row r="663">
          <cell r="O663" t="e">
            <v>#DIV/0!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t="e">
            <v>#DIV/0!</v>
          </cell>
        </row>
        <row r="673">
          <cell r="O673" t="e">
            <v>#DIV/0!</v>
          </cell>
        </row>
        <row r="674">
          <cell r="O674" t="e">
            <v>#DIV/0!</v>
          </cell>
        </row>
        <row r="675">
          <cell r="O675" t="e">
            <v>#DIV/0!</v>
          </cell>
        </row>
        <row r="676">
          <cell r="O676" t="e">
            <v>#DIV/0!</v>
          </cell>
        </row>
        <row r="677">
          <cell r="O677" t="e">
            <v>#DIV/0!</v>
          </cell>
        </row>
        <row r="678">
          <cell r="O678" t="e">
            <v>#DIV/0!</v>
          </cell>
        </row>
        <row r="679">
          <cell r="O679" t="e">
            <v>#DIV/0!</v>
          </cell>
        </row>
        <row r="680">
          <cell r="O680" t="e">
            <v>#DIV/0!</v>
          </cell>
        </row>
        <row r="681">
          <cell r="O681" t="e">
            <v>#DIV/0!</v>
          </cell>
        </row>
        <row r="682">
          <cell r="O682" t="e">
            <v>#DIV/0!</v>
          </cell>
        </row>
        <row r="683">
          <cell r="O683" t="e">
            <v>#DIV/0!</v>
          </cell>
        </row>
        <row r="684">
          <cell r="O684" t="e">
            <v>#DIV/0!</v>
          </cell>
        </row>
        <row r="685">
          <cell r="O685" t="e">
            <v>#DIV/0!</v>
          </cell>
        </row>
        <row r="686">
          <cell r="O686" t="e">
            <v>#DIV/0!</v>
          </cell>
        </row>
        <row r="687">
          <cell r="O687" t="e">
            <v>#DIV/0!</v>
          </cell>
        </row>
        <row r="688">
          <cell r="O688" t="e">
            <v>#DIV/0!</v>
          </cell>
        </row>
        <row r="689">
          <cell r="O689" t="e">
            <v>#DIV/0!</v>
          </cell>
        </row>
        <row r="690">
          <cell r="O690" t="e">
            <v>#DIV/0!</v>
          </cell>
        </row>
        <row r="691">
          <cell r="O691" t="e">
            <v>#DIV/0!</v>
          </cell>
        </row>
        <row r="692">
          <cell r="O692" t="e">
            <v>#DIV/0!</v>
          </cell>
        </row>
        <row r="693">
          <cell r="O693" t="e">
            <v>#DIV/0!</v>
          </cell>
        </row>
        <row r="694">
          <cell r="O694" t="e">
            <v>#DIV/0!</v>
          </cell>
        </row>
        <row r="695">
          <cell r="O695" t="e">
            <v>#DIV/0!</v>
          </cell>
        </row>
        <row r="696">
          <cell r="O696" t="e">
            <v>#DIV/0!</v>
          </cell>
        </row>
        <row r="697">
          <cell r="O697" t="e">
            <v>#DIV/0!</v>
          </cell>
        </row>
        <row r="698">
          <cell r="O698" t="e">
            <v>#DIV/0!</v>
          </cell>
        </row>
        <row r="699">
          <cell r="O699" t="e">
            <v>#DIV/0!</v>
          </cell>
        </row>
        <row r="700">
          <cell r="O700" t="e">
            <v>#DIV/0!</v>
          </cell>
        </row>
        <row r="701">
          <cell r="O701" t="e">
            <v>#DIV/0!</v>
          </cell>
        </row>
        <row r="702">
          <cell r="O702" t="e">
            <v>#DIV/0!</v>
          </cell>
        </row>
        <row r="703">
          <cell r="O703" t="e">
            <v>#DIV/0!</v>
          </cell>
        </row>
        <row r="704">
          <cell r="O704" t="e">
            <v>#DIV/0!</v>
          </cell>
        </row>
        <row r="705">
          <cell r="O705" t="e">
            <v>#DIV/0!</v>
          </cell>
        </row>
        <row r="706">
          <cell r="O706" t="e">
            <v>#DIV/0!</v>
          </cell>
        </row>
        <row r="707">
          <cell r="O707" t="e">
            <v>#DIV/0!</v>
          </cell>
        </row>
        <row r="708">
          <cell r="O708" t="e">
            <v>#DIV/0!</v>
          </cell>
        </row>
        <row r="709">
          <cell r="O709" t="e">
            <v>#DIV/0!</v>
          </cell>
        </row>
        <row r="710">
          <cell r="O710" t="e">
            <v>#DIV/0!</v>
          </cell>
        </row>
        <row r="711">
          <cell r="O711" t="e">
            <v>#DIV/0!</v>
          </cell>
        </row>
        <row r="712">
          <cell r="O712" t="e">
            <v>#DIV/0!</v>
          </cell>
        </row>
        <row r="713">
          <cell r="O713" t="e">
            <v>#DIV/0!</v>
          </cell>
        </row>
        <row r="714">
          <cell r="O714" t="e">
            <v>#DIV/0!</v>
          </cell>
        </row>
        <row r="715">
          <cell r="O715" t="e">
            <v>#DIV/0!</v>
          </cell>
        </row>
        <row r="716">
          <cell r="O716" t="e">
            <v>#DIV/0!</v>
          </cell>
        </row>
        <row r="717">
          <cell r="O717" t="e">
            <v>#DIV/0!</v>
          </cell>
        </row>
        <row r="718">
          <cell r="O718" t="e">
            <v>#DIV/0!</v>
          </cell>
        </row>
        <row r="719">
          <cell r="O719" t="e">
            <v>#DIV/0!</v>
          </cell>
        </row>
        <row r="720">
          <cell r="O720" t="e">
            <v>#DIV/0!</v>
          </cell>
        </row>
        <row r="721">
          <cell r="O721" t="e">
            <v>#DIV/0!</v>
          </cell>
        </row>
        <row r="722">
          <cell r="O722" t="e">
            <v>#DIV/0!</v>
          </cell>
        </row>
        <row r="723">
          <cell r="O723" t="e">
            <v>#DIV/0!</v>
          </cell>
        </row>
        <row r="724">
          <cell r="O724" t="e">
            <v>#DIV/0!</v>
          </cell>
        </row>
        <row r="725">
          <cell r="O725" t="e">
            <v>#DIV/0!</v>
          </cell>
        </row>
        <row r="726">
          <cell r="O726" t="e">
            <v>#DIV/0!</v>
          </cell>
        </row>
        <row r="727">
          <cell r="O727" t="e">
            <v>#DIV/0!</v>
          </cell>
        </row>
        <row r="728">
          <cell r="O728" t="e">
            <v>#DIV/0!</v>
          </cell>
        </row>
        <row r="729">
          <cell r="O729" t="e">
            <v>#DIV/0!</v>
          </cell>
        </row>
        <row r="730">
          <cell r="O730" t="e">
            <v>#DIV/0!</v>
          </cell>
        </row>
        <row r="731">
          <cell r="O731" t="e">
            <v>#DIV/0!</v>
          </cell>
        </row>
        <row r="732">
          <cell r="O732" t="e">
            <v>#DIV/0!</v>
          </cell>
        </row>
        <row r="733">
          <cell r="O733" t="e">
            <v>#DIV/0!</v>
          </cell>
        </row>
        <row r="734">
          <cell r="O734" t="e">
            <v>#DIV/0!</v>
          </cell>
        </row>
        <row r="735">
          <cell r="O735" t="e">
            <v>#DIV/0!</v>
          </cell>
        </row>
        <row r="736">
          <cell r="O736" t="e">
            <v>#DIV/0!</v>
          </cell>
        </row>
        <row r="737">
          <cell r="O737" t="e">
            <v>#DIV/0!</v>
          </cell>
        </row>
        <row r="738">
          <cell r="O738" t="e">
            <v>#DIV/0!</v>
          </cell>
        </row>
        <row r="739">
          <cell r="O739" t="e">
            <v>#DIV/0!</v>
          </cell>
        </row>
        <row r="740">
          <cell r="O740" t="e">
            <v>#DIV/0!</v>
          </cell>
        </row>
        <row r="741">
          <cell r="O741" t="e">
            <v>#DIV/0!</v>
          </cell>
        </row>
        <row r="742">
          <cell r="O742" t="e">
            <v>#DIV/0!</v>
          </cell>
        </row>
        <row r="743">
          <cell r="O743" t="e">
            <v>#DIV/0!</v>
          </cell>
        </row>
        <row r="744">
          <cell r="O744" t="e">
            <v>#DIV/0!</v>
          </cell>
        </row>
        <row r="745">
          <cell r="O745" t="e">
            <v>#DIV/0!</v>
          </cell>
        </row>
        <row r="746">
          <cell r="O746" t="e">
            <v>#DIV/0!</v>
          </cell>
        </row>
        <row r="747">
          <cell r="O747" t="e">
            <v>#DIV/0!</v>
          </cell>
        </row>
        <row r="748">
          <cell r="O748" t="e">
            <v>#DIV/0!</v>
          </cell>
        </row>
        <row r="749">
          <cell r="O749" t="e">
            <v>#DIV/0!</v>
          </cell>
        </row>
        <row r="750">
          <cell r="O750" t="e">
            <v>#DIV/0!</v>
          </cell>
        </row>
        <row r="751">
          <cell r="O751" t="e">
            <v>#DIV/0!</v>
          </cell>
        </row>
        <row r="752">
          <cell r="O752" t="e">
            <v>#DIV/0!</v>
          </cell>
        </row>
        <row r="753">
          <cell r="O753" t="e">
            <v>#DIV/0!</v>
          </cell>
        </row>
        <row r="754">
          <cell r="O754" t="e">
            <v>#DIV/0!</v>
          </cell>
        </row>
        <row r="755">
          <cell r="O755" t="e">
            <v>#DIV/0!</v>
          </cell>
        </row>
        <row r="756">
          <cell r="O756" t="e">
            <v>#DIV/0!</v>
          </cell>
        </row>
        <row r="757">
          <cell r="O757" t="e">
            <v>#DIV/0!</v>
          </cell>
        </row>
        <row r="758">
          <cell r="O758" t="e">
            <v>#DIV/0!</v>
          </cell>
        </row>
        <row r="759">
          <cell r="O759" t="e">
            <v>#DIV/0!</v>
          </cell>
        </row>
        <row r="760">
          <cell r="O760">
            <v>0</v>
          </cell>
        </row>
      </sheetData>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activeCell="D9" sqref="D9"/>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55</v>
      </c>
      <c r="B1" s="2"/>
      <c r="C1" s="2"/>
      <c r="D1" s="2"/>
      <c r="E1" s="2"/>
      <c r="F1" s="3"/>
      <c r="G1" s="3"/>
      <c r="H1" s="3"/>
    </row>
    <row r="2" spans="1:8" ht="26.1" customHeight="1">
      <c r="A2" s="48" t="s">
        <v>20</v>
      </c>
      <c r="B2" s="5"/>
      <c r="C2" s="5"/>
      <c r="D2" s="5"/>
      <c r="E2" s="5"/>
      <c r="F2" s="6"/>
      <c r="G2" s="6"/>
      <c r="H2" s="6"/>
    </row>
    <row r="3" spans="1:8">
      <c r="A3" s="5"/>
      <c r="B3" s="5"/>
      <c r="C3" s="5"/>
      <c r="D3" s="5"/>
      <c r="E3" s="5"/>
      <c r="F3" s="7"/>
      <c r="G3" s="8"/>
      <c r="H3" s="6"/>
    </row>
    <row r="4" spans="1:8" ht="17.25" customHeight="1">
      <c r="A4" s="9" t="s">
        <v>145</v>
      </c>
      <c r="B4" s="10"/>
      <c r="C4" s="10"/>
      <c r="F4" s="369" t="s">
        <v>17</v>
      </c>
      <c r="H4" s="6"/>
    </row>
    <row r="5" spans="1:8" ht="33.75" customHeight="1">
      <c r="A5" s="547" t="s">
        <v>110</v>
      </c>
      <c r="B5" s="547"/>
      <c r="C5" s="547"/>
      <c r="D5" s="547"/>
      <c r="E5" s="547"/>
      <c r="F5" s="547"/>
      <c r="G5" s="8"/>
      <c r="H5" s="6"/>
    </row>
    <row r="6" spans="1:8" ht="18" customHeight="1">
      <c r="A6" s="548"/>
      <c r="B6" s="548"/>
      <c r="C6" s="548"/>
      <c r="D6" s="548"/>
      <c r="E6" s="548"/>
      <c r="F6" s="548"/>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324"/>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BDBCC-58D8-48B1-AFAE-823CB3DC547A}">
  <sheetPr>
    <tabColor theme="0" tint="-0.14999847407452621"/>
    <pageSetUpPr fitToPage="1"/>
  </sheetPr>
  <dimension ref="A1:S29"/>
  <sheetViews>
    <sheetView showGridLines="0" zoomScaleNormal="100" zoomScaleSheetLayoutView="100" zoomScalePageLayoutView="50" workbookViewId="0">
      <pane ySplit="10" topLeftCell="A11" activePane="bottomLeft" state="frozen"/>
      <selection activeCell="D33" sqref="D33"/>
      <selection pane="bottomLeft" activeCell="C4" sqref="C4"/>
    </sheetView>
  </sheetViews>
  <sheetFormatPr defaultColWidth="9.109375" defaultRowHeight="13.2"/>
  <cols>
    <col min="1" max="1" width="35.6640625" style="503" bestFit="1" customWidth="1"/>
    <col min="2" max="2" width="35.6640625" style="503" customWidth="1"/>
    <col min="3" max="3" width="25.6640625" style="503" bestFit="1" customWidth="1"/>
    <col min="4" max="12" width="12.88671875" style="503" customWidth="1"/>
    <col min="13" max="13" width="1.6640625" style="503" customWidth="1"/>
    <col min="14" max="14" width="12.88671875" style="503" customWidth="1"/>
    <col min="15" max="15" width="1.5546875" style="503" customWidth="1"/>
    <col min="16" max="17" width="12.88671875" style="503" customWidth="1"/>
    <col min="18" max="16384" width="9.109375" style="503"/>
  </cols>
  <sheetData>
    <row r="1" spans="1:19">
      <c r="A1" s="502"/>
      <c r="B1" s="502"/>
      <c r="C1" s="502"/>
    </row>
    <row r="2" spans="1:19" ht="15">
      <c r="A2" s="504" t="s">
        <v>26</v>
      </c>
      <c r="B2" s="104" t="str">
        <f>'1-Kosten per locatie'!B4</f>
        <v>Gemeente Groningen</v>
      </c>
    </row>
    <row r="3" spans="1:19" ht="15">
      <c r="A3" s="504" t="s">
        <v>12</v>
      </c>
      <c r="B3" s="104" t="str">
        <f ca="1">MID(CELL("bestandsnaam",$E$9),SEARCH("]",CELL("bestandsnaam",$E$9),1)+1,256)</f>
        <v>9-Machinekosten</v>
      </c>
    </row>
    <row r="4" spans="1:19" ht="15">
      <c r="A4" s="504" t="s">
        <v>73</v>
      </c>
      <c r="B4" s="104" t="str">
        <f>'1-Kosten per locatie'!B6</f>
        <v>Diverse Groningen</v>
      </c>
    </row>
    <row r="5" spans="1:19" ht="15">
      <c r="A5" s="504" t="s">
        <v>173</v>
      </c>
      <c r="B5" s="104" t="str">
        <f>'1-Kosten per locatie'!B7</f>
        <v>34-2021</v>
      </c>
    </row>
    <row r="6" spans="1:19" ht="15">
      <c r="A6" s="504" t="s">
        <v>146</v>
      </c>
      <c r="B6" s="104">
        <f>'1-Kosten per locatie'!B8</f>
        <v>0</v>
      </c>
    </row>
    <row r="7" spans="1:19" ht="15">
      <c r="A7" s="504" t="s">
        <v>9</v>
      </c>
      <c r="B7" s="74">
        <v>44348</v>
      </c>
    </row>
    <row r="8" spans="1:19" ht="15">
      <c r="A8" s="505"/>
    </row>
    <row r="9" spans="1:19" ht="15">
      <c r="A9" s="506"/>
      <c r="B9" s="506"/>
      <c r="C9" s="507"/>
    </row>
    <row r="10" spans="1:19" s="508" customFormat="1" ht="58.5" customHeight="1">
      <c r="A10" s="119" t="s">
        <v>95</v>
      </c>
      <c r="B10" s="119" t="s">
        <v>2091</v>
      </c>
      <c r="C10" s="119" t="s">
        <v>2092</v>
      </c>
      <c r="D10" s="119" t="s">
        <v>2093</v>
      </c>
      <c r="E10" s="119" t="s">
        <v>2094</v>
      </c>
      <c r="F10" s="119" t="s">
        <v>2095</v>
      </c>
      <c r="G10" s="119" t="s">
        <v>2096</v>
      </c>
      <c r="H10" s="119" t="s">
        <v>2097</v>
      </c>
      <c r="I10" s="119" t="s">
        <v>2098</v>
      </c>
      <c r="J10" s="119" t="s">
        <v>2099</v>
      </c>
      <c r="K10" s="119" t="s">
        <v>2100</v>
      </c>
      <c r="L10" s="119" t="s">
        <v>2101</v>
      </c>
      <c r="M10" s="503"/>
      <c r="N10" s="119" t="s">
        <v>2102</v>
      </c>
      <c r="O10" s="503"/>
      <c r="P10" s="119" t="s">
        <v>2103</v>
      </c>
      <c r="Q10" s="119" t="s">
        <v>2104</v>
      </c>
      <c r="R10" s="503"/>
      <c r="S10" s="503"/>
    </row>
    <row r="11" spans="1:19">
      <c r="D11" s="509"/>
      <c r="E11" s="509"/>
      <c r="F11" s="510"/>
      <c r="G11" s="509"/>
      <c r="H11" s="509"/>
      <c r="J11" s="511">
        <v>0</v>
      </c>
      <c r="K11" s="511">
        <v>0</v>
      </c>
      <c r="L11" s="511">
        <v>0</v>
      </c>
      <c r="N11" s="512"/>
      <c r="P11" s="510"/>
    </row>
    <row r="12" spans="1:19">
      <c r="A12" s="513"/>
      <c r="B12" s="513"/>
      <c r="C12" s="514"/>
      <c r="D12" s="515">
        <v>0</v>
      </c>
      <c r="E12" s="515">
        <v>0</v>
      </c>
      <c r="F12" s="516">
        <f t="shared" ref="F12:F27" si="0">D12-E12</f>
        <v>0</v>
      </c>
      <c r="G12" s="517">
        <v>0</v>
      </c>
      <c r="H12" s="515">
        <v>0</v>
      </c>
      <c r="I12" s="518">
        <f t="shared" ref="I12:I27" si="1">IF(G12=0,0,(F12-H12)/G12)</f>
        <v>0</v>
      </c>
      <c r="J12" s="519">
        <f t="shared" ref="J12:J27" si="2">D12*$J$11</f>
        <v>0</v>
      </c>
      <c r="K12" s="518">
        <f t="shared" ref="K12:K27" si="3">D12*$K$11</f>
        <v>0</v>
      </c>
      <c r="L12" s="520">
        <f t="shared" ref="L12:L27" si="4">$L$11*D12</f>
        <v>0</v>
      </c>
      <c r="N12" s="521">
        <f t="shared" ref="N12:N27" si="5">SUM(I12:L12)</f>
        <v>0</v>
      </c>
      <c r="P12" s="517">
        <v>0</v>
      </c>
      <c r="Q12" s="518">
        <f t="shared" ref="Q12:Q27" si="6">N12*P12</f>
        <v>0</v>
      </c>
    </row>
    <row r="13" spans="1:19">
      <c r="A13" s="513"/>
      <c r="B13" s="513"/>
      <c r="C13" s="514"/>
      <c r="D13" s="515">
        <v>0</v>
      </c>
      <c r="E13" s="515">
        <v>0</v>
      </c>
      <c r="F13" s="516">
        <f t="shared" si="0"/>
        <v>0</v>
      </c>
      <c r="G13" s="517">
        <v>0</v>
      </c>
      <c r="H13" s="515">
        <v>0</v>
      </c>
      <c r="I13" s="518">
        <f t="shared" si="1"/>
        <v>0</v>
      </c>
      <c r="J13" s="519">
        <f t="shared" si="2"/>
        <v>0</v>
      </c>
      <c r="K13" s="518">
        <f t="shared" si="3"/>
        <v>0</v>
      </c>
      <c r="L13" s="520">
        <f t="shared" si="4"/>
        <v>0</v>
      </c>
      <c r="N13" s="521">
        <f t="shared" si="5"/>
        <v>0</v>
      </c>
      <c r="P13" s="517">
        <v>0</v>
      </c>
      <c r="Q13" s="518">
        <f t="shared" si="6"/>
        <v>0</v>
      </c>
    </row>
    <row r="14" spans="1:19">
      <c r="A14" s="513"/>
      <c r="B14" s="513"/>
      <c r="C14" s="514"/>
      <c r="D14" s="515">
        <v>0</v>
      </c>
      <c r="E14" s="515">
        <v>0</v>
      </c>
      <c r="F14" s="516">
        <f t="shared" si="0"/>
        <v>0</v>
      </c>
      <c r="G14" s="517">
        <v>0</v>
      </c>
      <c r="H14" s="515">
        <v>0</v>
      </c>
      <c r="I14" s="518">
        <f t="shared" si="1"/>
        <v>0</v>
      </c>
      <c r="J14" s="519">
        <f t="shared" si="2"/>
        <v>0</v>
      </c>
      <c r="K14" s="518">
        <f t="shared" si="3"/>
        <v>0</v>
      </c>
      <c r="L14" s="520">
        <f t="shared" si="4"/>
        <v>0</v>
      </c>
      <c r="N14" s="521">
        <f t="shared" si="5"/>
        <v>0</v>
      </c>
      <c r="P14" s="517">
        <v>0</v>
      </c>
      <c r="Q14" s="518">
        <f t="shared" si="6"/>
        <v>0</v>
      </c>
    </row>
    <row r="15" spans="1:19">
      <c r="A15" s="513"/>
      <c r="B15" s="513"/>
      <c r="C15" s="514"/>
      <c r="D15" s="515">
        <v>0</v>
      </c>
      <c r="E15" s="515">
        <v>0</v>
      </c>
      <c r="F15" s="516">
        <f t="shared" si="0"/>
        <v>0</v>
      </c>
      <c r="G15" s="517">
        <v>0</v>
      </c>
      <c r="H15" s="515">
        <v>0</v>
      </c>
      <c r="I15" s="518">
        <f t="shared" si="1"/>
        <v>0</v>
      </c>
      <c r="J15" s="519">
        <f t="shared" si="2"/>
        <v>0</v>
      </c>
      <c r="K15" s="518">
        <f t="shared" si="3"/>
        <v>0</v>
      </c>
      <c r="L15" s="520">
        <f t="shared" si="4"/>
        <v>0</v>
      </c>
      <c r="N15" s="521">
        <f t="shared" si="5"/>
        <v>0</v>
      </c>
      <c r="P15" s="517">
        <v>0</v>
      </c>
      <c r="Q15" s="518">
        <f t="shared" si="6"/>
        <v>0</v>
      </c>
    </row>
    <row r="16" spans="1:19">
      <c r="A16" s="513"/>
      <c r="B16" s="513"/>
      <c r="C16" s="514"/>
      <c r="D16" s="515">
        <v>0</v>
      </c>
      <c r="E16" s="515">
        <v>0</v>
      </c>
      <c r="F16" s="516">
        <f t="shared" si="0"/>
        <v>0</v>
      </c>
      <c r="G16" s="517">
        <v>0</v>
      </c>
      <c r="H16" s="515">
        <v>0</v>
      </c>
      <c r="I16" s="518">
        <f t="shared" si="1"/>
        <v>0</v>
      </c>
      <c r="J16" s="519">
        <f t="shared" si="2"/>
        <v>0</v>
      </c>
      <c r="K16" s="518">
        <f t="shared" si="3"/>
        <v>0</v>
      </c>
      <c r="L16" s="520">
        <f t="shared" si="4"/>
        <v>0</v>
      </c>
      <c r="N16" s="521">
        <f t="shared" si="5"/>
        <v>0</v>
      </c>
      <c r="P16" s="517">
        <v>0</v>
      </c>
      <c r="Q16" s="518">
        <f t="shared" si="6"/>
        <v>0</v>
      </c>
    </row>
    <row r="17" spans="1:17">
      <c r="A17" s="513"/>
      <c r="B17" s="513"/>
      <c r="C17" s="514"/>
      <c r="D17" s="515">
        <v>0</v>
      </c>
      <c r="E17" s="515">
        <v>0</v>
      </c>
      <c r="F17" s="516">
        <f t="shared" si="0"/>
        <v>0</v>
      </c>
      <c r="G17" s="517">
        <v>0</v>
      </c>
      <c r="H17" s="515">
        <v>0</v>
      </c>
      <c r="I17" s="518">
        <f t="shared" si="1"/>
        <v>0</v>
      </c>
      <c r="J17" s="519">
        <f t="shared" si="2"/>
        <v>0</v>
      </c>
      <c r="K17" s="518">
        <f t="shared" si="3"/>
        <v>0</v>
      </c>
      <c r="L17" s="520">
        <f t="shared" si="4"/>
        <v>0</v>
      </c>
      <c r="N17" s="521">
        <f t="shared" si="5"/>
        <v>0</v>
      </c>
      <c r="P17" s="517">
        <v>0</v>
      </c>
      <c r="Q17" s="518">
        <f t="shared" si="6"/>
        <v>0</v>
      </c>
    </row>
    <row r="18" spans="1:17">
      <c r="A18" s="513"/>
      <c r="B18" s="513"/>
      <c r="C18" s="514"/>
      <c r="D18" s="515">
        <v>0</v>
      </c>
      <c r="E18" s="515">
        <v>0</v>
      </c>
      <c r="F18" s="516">
        <f t="shared" si="0"/>
        <v>0</v>
      </c>
      <c r="G18" s="517">
        <v>0</v>
      </c>
      <c r="H18" s="515">
        <v>0</v>
      </c>
      <c r="I18" s="518">
        <f t="shared" si="1"/>
        <v>0</v>
      </c>
      <c r="J18" s="519">
        <f t="shared" si="2"/>
        <v>0</v>
      </c>
      <c r="K18" s="518">
        <f t="shared" si="3"/>
        <v>0</v>
      </c>
      <c r="L18" s="520">
        <f t="shared" si="4"/>
        <v>0</v>
      </c>
      <c r="N18" s="521">
        <f t="shared" si="5"/>
        <v>0</v>
      </c>
      <c r="P18" s="517">
        <v>0</v>
      </c>
      <c r="Q18" s="518">
        <f t="shared" si="6"/>
        <v>0</v>
      </c>
    </row>
    <row r="19" spans="1:17">
      <c r="A19" s="513"/>
      <c r="B19" s="513"/>
      <c r="C19" s="514"/>
      <c r="D19" s="515">
        <v>0</v>
      </c>
      <c r="E19" s="515">
        <v>0</v>
      </c>
      <c r="F19" s="516">
        <f t="shared" si="0"/>
        <v>0</v>
      </c>
      <c r="G19" s="517">
        <v>0</v>
      </c>
      <c r="H19" s="515">
        <v>0</v>
      </c>
      <c r="I19" s="518">
        <f t="shared" si="1"/>
        <v>0</v>
      </c>
      <c r="J19" s="519">
        <f t="shared" si="2"/>
        <v>0</v>
      </c>
      <c r="K19" s="518">
        <f t="shared" si="3"/>
        <v>0</v>
      </c>
      <c r="L19" s="520">
        <f t="shared" si="4"/>
        <v>0</v>
      </c>
      <c r="N19" s="521">
        <f t="shared" si="5"/>
        <v>0</v>
      </c>
      <c r="P19" s="517">
        <v>0</v>
      </c>
      <c r="Q19" s="518">
        <f t="shared" si="6"/>
        <v>0</v>
      </c>
    </row>
    <row r="20" spans="1:17">
      <c r="A20" s="513"/>
      <c r="B20" s="513"/>
      <c r="C20" s="514"/>
      <c r="D20" s="515">
        <v>0</v>
      </c>
      <c r="E20" s="515">
        <v>0</v>
      </c>
      <c r="F20" s="516">
        <f t="shared" si="0"/>
        <v>0</v>
      </c>
      <c r="G20" s="517">
        <v>0</v>
      </c>
      <c r="H20" s="515">
        <v>0</v>
      </c>
      <c r="I20" s="518">
        <f t="shared" si="1"/>
        <v>0</v>
      </c>
      <c r="J20" s="519">
        <f t="shared" si="2"/>
        <v>0</v>
      </c>
      <c r="K20" s="518">
        <f t="shared" si="3"/>
        <v>0</v>
      </c>
      <c r="L20" s="520">
        <f t="shared" si="4"/>
        <v>0</v>
      </c>
      <c r="N20" s="521">
        <f t="shared" si="5"/>
        <v>0</v>
      </c>
      <c r="P20" s="517">
        <v>0</v>
      </c>
      <c r="Q20" s="518">
        <f t="shared" si="6"/>
        <v>0</v>
      </c>
    </row>
    <row r="21" spans="1:17">
      <c r="A21" s="513"/>
      <c r="B21" s="513"/>
      <c r="C21" s="514"/>
      <c r="D21" s="515">
        <v>0</v>
      </c>
      <c r="E21" s="515">
        <v>0</v>
      </c>
      <c r="F21" s="516">
        <f t="shared" si="0"/>
        <v>0</v>
      </c>
      <c r="G21" s="517">
        <v>0</v>
      </c>
      <c r="H21" s="515">
        <v>0</v>
      </c>
      <c r="I21" s="518">
        <f t="shared" si="1"/>
        <v>0</v>
      </c>
      <c r="J21" s="519">
        <f t="shared" si="2"/>
        <v>0</v>
      </c>
      <c r="K21" s="518">
        <f t="shared" si="3"/>
        <v>0</v>
      </c>
      <c r="L21" s="520">
        <f t="shared" si="4"/>
        <v>0</v>
      </c>
      <c r="N21" s="521">
        <f t="shared" si="5"/>
        <v>0</v>
      </c>
      <c r="P21" s="517">
        <v>0</v>
      </c>
      <c r="Q21" s="518">
        <f t="shared" si="6"/>
        <v>0</v>
      </c>
    </row>
    <row r="22" spans="1:17">
      <c r="A22" s="513"/>
      <c r="B22" s="513"/>
      <c r="C22" s="514"/>
      <c r="D22" s="515">
        <v>0</v>
      </c>
      <c r="E22" s="515">
        <v>0</v>
      </c>
      <c r="F22" s="516">
        <f t="shared" si="0"/>
        <v>0</v>
      </c>
      <c r="G22" s="517">
        <v>0</v>
      </c>
      <c r="H22" s="515">
        <v>0</v>
      </c>
      <c r="I22" s="518">
        <f t="shared" si="1"/>
        <v>0</v>
      </c>
      <c r="J22" s="519">
        <f t="shared" si="2"/>
        <v>0</v>
      </c>
      <c r="K22" s="518">
        <f t="shared" si="3"/>
        <v>0</v>
      </c>
      <c r="L22" s="520">
        <f t="shared" si="4"/>
        <v>0</v>
      </c>
      <c r="N22" s="521">
        <f t="shared" si="5"/>
        <v>0</v>
      </c>
      <c r="P22" s="517">
        <v>0</v>
      </c>
      <c r="Q22" s="518">
        <f t="shared" si="6"/>
        <v>0</v>
      </c>
    </row>
    <row r="23" spans="1:17">
      <c r="A23" s="513"/>
      <c r="B23" s="513"/>
      <c r="C23" s="514"/>
      <c r="D23" s="515">
        <v>0</v>
      </c>
      <c r="E23" s="515">
        <v>0</v>
      </c>
      <c r="F23" s="516">
        <f t="shared" si="0"/>
        <v>0</v>
      </c>
      <c r="G23" s="517">
        <v>0</v>
      </c>
      <c r="H23" s="515">
        <v>0</v>
      </c>
      <c r="I23" s="518">
        <f t="shared" si="1"/>
        <v>0</v>
      </c>
      <c r="J23" s="519">
        <f t="shared" si="2"/>
        <v>0</v>
      </c>
      <c r="K23" s="518">
        <f t="shared" si="3"/>
        <v>0</v>
      </c>
      <c r="L23" s="520">
        <f t="shared" si="4"/>
        <v>0</v>
      </c>
      <c r="N23" s="521">
        <f t="shared" si="5"/>
        <v>0</v>
      </c>
      <c r="P23" s="517">
        <v>0</v>
      </c>
      <c r="Q23" s="518">
        <f t="shared" si="6"/>
        <v>0</v>
      </c>
    </row>
    <row r="24" spans="1:17">
      <c r="A24" s="513"/>
      <c r="B24" s="513"/>
      <c r="C24" s="514"/>
      <c r="D24" s="515">
        <v>0</v>
      </c>
      <c r="E24" s="515">
        <v>0</v>
      </c>
      <c r="F24" s="516">
        <f t="shared" si="0"/>
        <v>0</v>
      </c>
      <c r="G24" s="517">
        <v>0</v>
      </c>
      <c r="H24" s="515">
        <v>0</v>
      </c>
      <c r="I24" s="518">
        <f t="shared" si="1"/>
        <v>0</v>
      </c>
      <c r="J24" s="519">
        <f t="shared" si="2"/>
        <v>0</v>
      </c>
      <c r="K24" s="518">
        <f t="shared" si="3"/>
        <v>0</v>
      </c>
      <c r="L24" s="520">
        <f t="shared" si="4"/>
        <v>0</v>
      </c>
      <c r="N24" s="521">
        <f t="shared" si="5"/>
        <v>0</v>
      </c>
      <c r="P24" s="517">
        <v>0</v>
      </c>
      <c r="Q24" s="518">
        <f t="shared" si="6"/>
        <v>0</v>
      </c>
    </row>
    <row r="25" spans="1:17">
      <c r="A25" s="513"/>
      <c r="B25" s="513"/>
      <c r="C25" s="514"/>
      <c r="D25" s="515">
        <v>0</v>
      </c>
      <c r="E25" s="515">
        <v>0</v>
      </c>
      <c r="F25" s="516">
        <f t="shared" si="0"/>
        <v>0</v>
      </c>
      <c r="G25" s="517">
        <v>0</v>
      </c>
      <c r="H25" s="515">
        <v>0</v>
      </c>
      <c r="I25" s="518">
        <f t="shared" si="1"/>
        <v>0</v>
      </c>
      <c r="J25" s="519">
        <f t="shared" si="2"/>
        <v>0</v>
      </c>
      <c r="K25" s="518">
        <f t="shared" si="3"/>
        <v>0</v>
      </c>
      <c r="L25" s="520">
        <f t="shared" si="4"/>
        <v>0</v>
      </c>
      <c r="N25" s="521">
        <f t="shared" si="5"/>
        <v>0</v>
      </c>
      <c r="P25" s="517">
        <v>0</v>
      </c>
      <c r="Q25" s="518">
        <f t="shared" si="6"/>
        <v>0</v>
      </c>
    </row>
    <row r="26" spans="1:17">
      <c r="A26" s="513"/>
      <c r="B26" s="513"/>
      <c r="C26" s="514"/>
      <c r="D26" s="515">
        <v>0</v>
      </c>
      <c r="E26" s="515">
        <v>0</v>
      </c>
      <c r="F26" s="516">
        <f t="shared" si="0"/>
        <v>0</v>
      </c>
      <c r="G26" s="517">
        <v>0</v>
      </c>
      <c r="H26" s="515">
        <v>0</v>
      </c>
      <c r="I26" s="518">
        <f t="shared" si="1"/>
        <v>0</v>
      </c>
      <c r="J26" s="519">
        <f t="shared" si="2"/>
        <v>0</v>
      </c>
      <c r="K26" s="518">
        <f t="shared" si="3"/>
        <v>0</v>
      </c>
      <c r="L26" s="520">
        <f t="shared" si="4"/>
        <v>0</v>
      </c>
      <c r="N26" s="521">
        <f t="shared" si="5"/>
        <v>0</v>
      </c>
      <c r="P26" s="517">
        <v>0</v>
      </c>
      <c r="Q26" s="518">
        <f t="shared" si="6"/>
        <v>0</v>
      </c>
    </row>
    <row r="27" spans="1:17">
      <c r="A27" s="513"/>
      <c r="B27" s="513"/>
      <c r="C27" s="514"/>
      <c r="D27" s="515">
        <v>0</v>
      </c>
      <c r="E27" s="515">
        <v>0</v>
      </c>
      <c r="F27" s="516">
        <f t="shared" si="0"/>
        <v>0</v>
      </c>
      <c r="G27" s="517">
        <v>0</v>
      </c>
      <c r="H27" s="515">
        <v>0</v>
      </c>
      <c r="I27" s="518">
        <f t="shared" si="1"/>
        <v>0</v>
      </c>
      <c r="J27" s="519">
        <f t="shared" si="2"/>
        <v>0</v>
      </c>
      <c r="K27" s="518">
        <f t="shared" si="3"/>
        <v>0</v>
      </c>
      <c r="L27" s="520">
        <f t="shared" si="4"/>
        <v>0</v>
      </c>
      <c r="N27" s="521">
        <f t="shared" si="5"/>
        <v>0</v>
      </c>
      <c r="P27" s="517">
        <v>0</v>
      </c>
      <c r="Q27" s="518">
        <f t="shared" si="6"/>
        <v>0</v>
      </c>
    </row>
    <row r="29" spans="1:17">
      <c r="A29" s="522"/>
      <c r="B29" s="522" t="s">
        <v>7</v>
      </c>
      <c r="C29" s="523"/>
      <c r="D29" s="523"/>
      <c r="E29" s="523"/>
      <c r="F29" s="523"/>
      <c r="G29" s="523"/>
      <c r="H29" s="523"/>
      <c r="I29" s="523"/>
      <c r="J29" s="523"/>
      <c r="K29" s="523"/>
      <c r="L29" s="524"/>
      <c r="P29" s="525">
        <f>SUM(P12:P27)</f>
        <v>0</v>
      </c>
      <c r="Q29" s="526">
        <f>SUM(Q12:Q27)</f>
        <v>0</v>
      </c>
    </row>
  </sheetData>
  <pageMargins left="0.59729166666666667" right="0.7" top="0.75" bottom="0.75" header="0.3" footer="0.3"/>
  <pageSetup paperSize="9" scale="53" fitToHeight="0" orientation="landscape" r:id="rId1"/>
  <headerFooter>
    <oddFooter>&amp;L&amp;F-&amp;A
Atir b.v. ©&amp;Rprintversie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2:S107"/>
  <sheetViews>
    <sheetView showGridLines="0" showZeros="0" tabSelected="1" zoomScale="70" zoomScaleNormal="70" workbookViewId="0">
      <pane xSplit="2" ySplit="16" topLeftCell="C49" activePane="bottomRight" state="frozen"/>
      <selection pane="topRight" activeCell="C1" sqref="C1"/>
      <selection pane="bottomLeft" activeCell="A16" sqref="A16"/>
      <selection pane="bottomRight" activeCell="H63" sqref="H63"/>
    </sheetView>
  </sheetViews>
  <sheetFormatPr defaultColWidth="8.6640625" defaultRowHeight="14.1" customHeight="1"/>
  <cols>
    <col min="1" max="1" width="34.6640625" style="63" customWidth="1"/>
    <col min="2" max="2" width="16" style="63" customWidth="1"/>
    <col min="3" max="4" width="18.33203125" style="457" customWidth="1"/>
    <col min="5" max="5" width="12.33203125" style="457" customWidth="1"/>
    <col min="6" max="6" width="13.6640625" style="72" customWidth="1"/>
    <col min="7" max="8" width="14.33203125" style="72" customWidth="1"/>
    <col min="9" max="10" width="13.6640625" style="72" customWidth="1"/>
    <col min="11" max="12" width="13.33203125" style="72" customWidth="1"/>
    <col min="13" max="16" width="16.109375" style="72" customWidth="1"/>
    <col min="17" max="17" width="21.5546875" style="72" customWidth="1"/>
    <col min="18" max="18" width="19.21875" style="72" customWidth="1"/>
    <col min="19" max="19" width="3.109375" style="72" customWidth="1"/>
    <col min="20" max="16384" width="8.6640625" style="63"/>
  </cols>
  <sheetData>
    <row r="2" spans="1:19" ht="14.1" customHeight="1">
      <c r="A2" s="325" t="s">
        <v>22</v>
      </c>
      <c r="E2" s="466" t="s">
        <v>1985</v>
      </c>
      <c r="F2" s="467"/>
      <c r="G2" s="468" t="s">
        <v>1989</v>
      </c>
      <c r="H2" s="468" t="s">
        <v>1990</v>
      </c>
      <c r="J2" s="466" t="s">
        <v>1991</v>
      </c>
      <c r="K2" s="471"/>
      <c r="M2" s="60" t="s">
        <v>2107</v>
      </c>
      <c r="N2" s="51"/>
      <c r="O2" s="51"/>
      <c r="P2" s="51"/>
      <c r="Q2" s="61"/>
      <c r="R2" s="62" t="e">
        <f ca="1">Q90</f>
        <v>#DIV/0!</v>
      </c>
      <c r="S2" s="482"/>
    </row>
    <row r="3" spans="1:19" ht="14.1" customHeight="1">
      <c r="E3" s="464" t="s">
        <v>1986</v>
      </c>
      <c r="F3" s="465"/>
      <c r="G3" s="469">
        <v>1</v>
      </c>
      <c r="H3" s="343">
        <f t="shared" ref="H3:H9" ca="1" si="0">SUMIF(C:C,E3,B:B)</f>
        <v>1188.83</v>
      </c>
      <c r="J3" s="543">
        <v>0</v>
      </c>
      <c r="K3" s="465" t="s">
        <v>1992</v>
      </c>
      <c r="M3" s="52" t="s">
        <v>8</v>
      </c>
      <c r="N3" s="49"/>
      <c r="O3" s="49"/>
      <c r="P3" s="49"/>
      <c r="Q3" s="53">
        <v>0.21</v>
      </c>
      <c r="R3" s="54" t="e">
        <f ca="1">Q3*R2</f>
        <v>#DIV/0!</v>
      </c>
      <c r="S3" s="483"/>
    </row>
    <row r="4" spans="1:19" ht="14.1" customHeight="1">
      <c r="A4" s="73" t="s">
        <v>26</v>
      </c>
      <c r="B4" s="104" t="s">
        <v>2006</v>
      </c>
      <c r="C4" s="458"/>
      <c r="D4" s="458"/>
      <c r="E4" s="464" t="s">
        <v>1193</v>
      </c>
      <c r="F4" s="465"/>
      <c r="G4" s="469">
        <v>1</v>
      </c>
      <c r="H4" s="343">
        <f t="shared" ca="1" si="0"/>
        <v>39545.419999999976</v>
      </c>
      <c r="L4" s="64"/>
      <c r="M4" s="52" t="s">
        <v>23</v>
      </c>
      <c r="N4" s="49"/>
      <c r="O4" s="49"/>
      <c r="P4" s="49"/>
      <c r="Q4" s="49"/>
      <c r="R4" s="55" t="e">
        <f ca="1">R2+R3</f>
        <v>#DIV/0!</v>
      </c>
      <c r="S4" s="483"/>
    </row>
    <row r="5" spans="1:19" ht="14.1" customHeight="1">
      <c r="A5" s="73" t="s">
        <v>12</v>
      </c>
      <c r="B5" s="104" t="s">
        <v>2004</v>
      </c>
      <c r="C5" s="458"/>
      <c r="D5" s="458"/>
      <c r="E5" s="464" t="s">
        <v>2060</v>
      </c>
      <c r="F5" s="465"/>
      <c r="G5" s="469">
        <v>1</v>
      </c>
      <c r="H5" s="343">
        <f t="shared" ca="1" si="0"/>
        <v>20450.530000000002</v>
      </c>
      <c r="L5" s="64"/>
      <c r="M5" s="49"/>
      <c r="N5" s="49"/>
      <c r="O5" s="49"/>
      <c r="P5" s="49"/>
      <c r="Q5" s="49"/>
      <c r="R5" s="49"/>
      <c r="S5" s="483"/>
    </row>
    <row r="6" spans="1:19" ht="14.1" customHeight="1">
      <c r="A6" s="73" t="s">
        <v>73</v>
      </c>
      <c r="B6" s="104" t="s">
        <v>2005</v>
      </c>
      <c r="C6" s="458"/>
      <c r="D6" s="458"/>
      <c r="E6" s="493" t="s">
        <v>1987</v>
      </c>
      <c r="F6" s="494"/>
      <c r="G6" s="469">
        <v>1</v>
      </c>
      <c r="H6" s="343">
        <f t="shared" ca="1" si="0"/>
        <v>5339.4000000000005</v>
      </c>
      <c r="L6" s="64"/>
      <c r="M6" s="56" t="s">
        <v>2106</v>
      </c>
      <c r="N6" s="57"/>
      <c r="O6" s="57"/>
      <c r="P6" s="57"/>
      <c r="Q6" s="57"/>
      <c r="R6" s="58">
        <v>1260000</v>
      </c>
      <c r="S6" s="483"/>
    </row>
    <row r="7" spans="1:19" ht="14.1" customHeight="1">
      <c r="A7" s="73" t="s">
        <v>173</v>
      </c>
      <c r="B7" s="546" t="s">
        <v>2108</v>
      </c>
      <c r="C7" s="459" t="s">
        <v>2109</v>
      </c>
      <c r="D7" s="458"/>
      <c r="E7" s="493" t="s">
        <v>1988</v>
      </c>
      <c r="F7" s="494"/>
      <c r="G7" s="469">
        <v>1</v>
      </c>
      <c r="H7" s="343">
        <f t="shared" ca="1" si="0"/>
        <v>3079.4700000000003</v>
      </c>
      <c r="L7" s="64"/>
      <c r="M7" s="56" t="s">
        <v>157</v>
      </c>
      <c r="N7" s="57"/>
      <c r="O7" s="57"/>
      <c r="P7" s="57"/>
      <c r="Q7" s="57"/>
      <c r="R7" s="58">
        <v>1135000</v>
      </c>
      <c r="S7" s="483"/>
    </row>
    <row r="8" spans="1:19" ht="14.1" customHeight="1">
      <c r="A8" s="73" t="s">
        <v>146</v>
      </c>
      <c r="B8" s="544">
        <v>0</v>
      </c>
      <c r="C8" s="545"/>
      <c r="D8" s="458"/>
      <c r="E8" s="462" t="s">
        <v>1371</v>
      </c>
      <c r="F8" s="494"/>
      <c r="G8" s="469">
        <v>1</v>
      </c>
      <c r="H8" s="343">
        <f t="shared" ca="1" si="0"/>
        <v>0</v>
      </c>
      <c r="L8" s="64"/>
      <c r="M8" s="49"/>
      <c r="N8" s="49"/>
      <c r="O8" s="49"/>
      <c r="P8" s="49"/>
      <c r="Q8" s="49"/>
      <c r="R8" s="49"/>
      <c r="S8" s="483"/>
    </row>
    <row r="9" spans="1:19" ht="14.1" customHeight="1">
      <c r="A9" s="73" t="s">
        <v>9</v>
      </c>
      <c r="B9" s="74">
        <v>44348</v>
      </c>
      <c r="C9" s="458"/>
      <c r="D9" s="458"/>
      <c r="E9" s="493" t="s">
        <v>2061</v>
      </c>
      <c r="F9" s="494"/>
      <c r="G9" s="469">
        <v>1</v>
      </c>
      <c r="H9" s="343">
        <f t="shared" ca="1" si="0"/>
        <v>3784.4071084337324</v>
      </c>
      <c r="L9" s="64"/>
      <c r="M9" s="59" t="s">
        <v>2002</v>
      </c>
      <c r="N9" s="49"/>
      <c r="O9" s="49"/>
      <c r="P9" s="49"/>
      <c r="Q9" s="49"/>
      <c r="R9" s="328">
        <v>0</v>
      </c>
      <c r="S9" s="483"/>
    </row>
    <row r="10" spans="1:19" ht="14.1" customHeight="1">
      <c r="A10" s="73"/>
      <c r="B10" s="104"/>
      <c r="C10" s="458"/>
      <c r="D10" s="458"/>
      <c r="E10" s="458"/>
      <c r="F10" s="63"/>
      <c r="G10" s="63"/>
      <c r="H10" s="63"/>
      <c r="I10" s="63"/>
      <c r="J10" s="63"/>
      <c r="K10" s="63"/>
      <c r="L10" s="64"/>
      <c r="M10" s="492" t="s">
        <v>2003</v>
      </c>
      <c r="N10" s="49"/>
      <c r="O10" s="49"/>
      <c r="P10" s="49"/>
      <c r="Q10" s="49"/>
      <c r="R10" s="49"/>
      <c r="S10" s="483"/>
    </row>
    <row r="11" spans="1:19" ht="45.6" customHeight="1">
      <c r="A11" s="73"/>
      <c r="B11" s="104"/>
      <c r="C11" s="458"/>
      <c r="D11" s="458"/>
      <c r="E11" s="458"/>
      <c r="F11" s="63"/>
      <c r="G11" s="63"/>
      <c r="H11" s="63"/>
      <c r="I11" s="63"/>
      <c r="J11" s="63"/>
      <c r="K11" s="63"/>
      <c r="L11" s="64"/>
      <c r="M11" s="549" t="s">
        <v>158</v>
      </c>
      <c r="N11" s="550"/>
      <c r="O11" s="550"/>
      <c r="P11" s="550"/>
      <c r="Q11" s="550"/>
      <c r="R11" s="551"/>
      <c r="S11" s="483"/>
    </row>
    <row r="12" spans="1:19" ht="33" customHeight="1">
      <c r="A12" s="73"/>
      <c r="B12" s="104"/>
      <c r="C12" s="458"/>
      <c r="D12" s="458"/>
      <c r="E12" s="458"/>
      <c r="F12" s="63"/>
      <c r="G12" s="63"/>
      <c r="H12" s="63"/>
      <c r="I12" s="63"/>
      <c r="J12" s="63"/>
      <c r="K12" s="63"/>
      <c r="L12" s="64"/>
      <c r="M12" s="552" t="s">
        <v>175</v>
      </c>
      <c r="N12" s="553"/>
      <c r="O12" s="553"/>
      <c r="P12" s="553"/>
      <c r="Q12" s="553"/>
      <c r="R12" s="554"/>
      <c r="S12" s="483"/>
    </row>
    <row r="13" spans="1:19" ht="14.1" customHeight="1">
      <c r="C13" s="459"/>
      <c r="D13" s="459"/>
      <c r="G13" s="541"/>
      <c r="H13" s="542" t="s">
        <v>2105</v>
      </c>
      <c r="I13" s="539"/>
      <c r="J13" s="540"/>
      <c r="K13" s="63"/>
      <c r="L13" s="64"/>
      <c r="M13" s="64"/>
      <c r="N13" s="64"/>
      <c r="O13" s="64"/>
      <c r="P13" s="64"/>
      <c r="Q13" s="64"/>
      <c r="R13" s="64"/>
      <c r="S13" s="483"/>
    </row>
    <row r="14" spans="1:19" ht="14.1" customHeight="1">
      <c r="C14" s="74"/>
      <c r="D14" s="74"/>
      <c r="E14" s="74"/>
      <c r="L14" s="64"/>
      <c r="M14" s="64"/>
      <c r="N14" s="64"/>
      <c r="O14" s="64"/>
      <c r="P14" s="64"/>
      <c r="Q14" s="64"/>
      <c r="R14" s="64"/>
      <c r="S14" s="483"/>
    </row>
    <row r="15" spans="1:19" ht="14.1" customHeight="1">
      <c r="A15" s="66"/>
      <c r="B15" s="66"/>
      <c r="C15" s="460"/>
      <c r="D15" s="460"/>
      <c r="E15" s="460"/>
      <c r="F15" s="555" t="s">
        <v>159</v>
      </c>
      <c r="G15" s="556"/>
      <c r="H15" s="556"/>
      <c r="I15" s="556"/>
      <c r="J15" s="557"/>
      <c r="K15" s="555" t="s">
        <v>1995</v>
      </c>
      <c r="L15" s="557"/>
      <c r="M15" s="64"/>
      <c r="N15" s="64"/>
      <c r="O15" s="64"/>
      <c r="P15" s="64"/>
      <c r="Q15" s="64"/>
      <c r="R15" s="64"/>
      <c r="S15" s="483"/>
    </row>
    <row r="16" spans="1:19" ht="64.5" customHeight="1">
      <c r="A16" s="363" t="s">
        <v>95</v>
      </c>
      <c r="B16" s="364" t="s">
        <v>132</v>
      </c>
      <c r="C16" s="461" t="s">
        <v>1985</v>
      </c>
      <c r="D16" s="461" t="s">
        <v>2007</v>
      </c>
      <c r="E16" s="365" t="s">
        <v>1993</v>
      </c>
      <c r="F16" s="365" t="s">
        <v>161</v>
      </c>
      <c r="G16" s="365" t="s">
        <v>160</v>
      </c>
      <c r="H16" s="365" t="s">
        <v>1994</v>
      </c>
      <c r="I16" s="365" t="s">
        <v>162</v>
      </c>
      <c r="J16" s="365" t="s">
        <v>163</v>
      </c>
      <c r="K16" s="365" t="s">
        <v>152</v>
      </c>
      <c r="L16" s="365" t="s">
        <v>133</v>
      </c>
      <c r="M16" s="365" t="s">
        <v>1996</v>
      </c>
      <c r="N16" s="365" t="s">
        <v>1997</v>
      </c>
      <c r="O16" s="365" t="s">
        <v>1998</v>
      </c>
      <c r="P16" s="365" t="s">
        <v>1999</v>
      </c>
      <c r="Q16" s="365" t="s">
        <v>2000</v>
      </c>
      <c r="R16" s="365" t="s">
        <v>2001</v>
      </c>
      <c r="S16" s="483"/>
    </row>
    <row r="17" spans="1:19" s="68" customFormat="1" ht="15" customHeight="1">
      <c r="A17" s="67" t="s">
        <v>1695</v>
      </c>
      <c r="B17" s="343">
        <f ca="1">SUMIF('3-Basis ruimtestaat'!C:C,'1-Kosten per locatie'!A17,'3-Basis ruimtestaat'!K:K)</f>
        <v>378</v>
      </c>
      <c r="C17" s="462" t="s">
        <v>2060</v>
      </c>
      <c r="D17" s="496" t="s">
        <v>2070</v>
      </c>
      <c r="E17" s="462">
        <v>210</v>
      </c>
      <c r="F17" s="344" t="e">
        <f ca="1">SUMIF('3-Basis ruimtestaat'!C:C,'1-Kosten per locatie'!A17,uren_mavr)</f>
        <v>#DIV/0!</v>
      </c>
      <c r="G17" s="344" t="e">
        <f ca="1">IF(F17&lt;(E17*$J$3),E17*$J$3-F17,0)</f>
        <v>#DIV/0!</v>
      </c>
      <c r="H17" s="344"/>
      <c r="I17" s="344">
        <f ca="1">SUMIF('3-Basis ruimtestaat'!C:C,'1-Kosten per locatie'!A17,'3-Basis ruimtestaat'!P:P)</f>
        <v>0</v>
      </c>
      <c r="J17" s="344">
        <f ca="1">IF(I17&lt;(H17*$J$3),H17*$J$3-I17,0)</f>
        <v>0</v>
      </c>
      <c r="K17" s="366">
        <v>0</v>
      </c>
      <c r="L17" s="344" t="e">
        <f ca="1">(F17+G17+I17+J17)*K17</f>
        <v>#DIV/0!</v>
      </c>
      <c r="M17" s="345" t="e">
        <f ca="1">(F17+G17)*'5-Opbouw uurtarief productie'!$E$48</f>
        <v>#DIV/0!</v>
      </c>
      <c r="N17" s="345" t="e">
        <f ca="1">(I17+J17)*'5-Opbouw uurtarief productie'!$E$48</f>
        <v>#DIV/0!</v>
      </c>
      <c r="O17" s="345" t="e">
        <f ca="1">L17*'6-Opbouw uurtarief toezicht'!$E$48</f>
        <v>#DIV/0!</v>
      </c>
      <c r="P17" s="345">
        <f>SUMIF('7-Additionele werkzaamheden'!A:A,A17,'7-Additionele werkzaamheden'!H:H)</f>
        <v>0</v>
      </c>
      <c r="Q17" s="345" t="e">
        <f t="shared" ref="Q17:Q48" ca="1" si="1">SUM(M17:P17)</f>
        <v>#DIV/0!</v>
      </c>
      <c r="R17" s="345" t="e">
        <f ca="1">Q17/12</f>
        <v>#DIV/0!</v>
      </c>
      <c r="S17" s="483"/>
    </row>
    <row r="18" spans="1:19" ht="15" customHeight="1">
      <c r="A18" s="67" t="s">
        <v>836</v>
      </c>
      <c r="B18" s="343">
        <f ca="1">SUMIF('3-Basis ruimtestaat'!C:C,'1-Kosten per locatie'!A18,'3-Basis ruimtestaat'!K:K)</f>
        <v>114</v>
      </c>
      <c r="C18" s="462" t="s">
        <v>1988</v>
      </c>
      <c r="D18" s="488" t="s">
        <v>309</v>
      </c>
      <c r="E18" s="462">
        <v>104</v>
      </c>
      <c r="F18" s="344" t="e">
        <f ca="1">SUMIF('3-Basis ruimtestaat'!C:C,'1-Kosten per locatie'!A18,uren_mavr)</f>
        <v>#DIV/0!</v>
      </c>
      <c r="G18" s="344" t="e">
        <f t="shared" ref="G18:G81" ca="1" si="2">IF(F18&lt;(E18*$J$3),E18*$J$3-F18,0)</f>
        <v>#DIV/0!</v>
      </c>
      <c r="H18" s="574">
        <v>208</v>
      </c>
      <c r="I18" s="344" t="e">
        <f ca="1">SUMIF('3-Basis ruimtestaat'!C:C,'1-Kosten per locatie'!A18,'3-Basis ruimtestaat'!P:P)</f>
        <v>#DIV/0!</v>
      </c>
      <c r="J18" s="344" t="e">
        <f t="shared" ref="J18:J81" ca="1" si="3">IF(I18&lt;(H18*$J$3),H18*$J$3-I18,0)</f>
        <v>#DIV/0!</v>
      </c>
      <c r="K18" s="366">
        <v>0</v>
      </c>
      <c r="L18" s="344" t="e">
        <f ca="1">(F18+G18+I18+J18)*K18</f>
        <v>#DIV/0!</v>
      </c>
      <c r="M18" s="345" t="e">
        <f ca="1">(F18+G18)*'5-Opbouw uurtarief productie'!$E$48</f>
        <v>#DIV/0!</v>
      </c>
      <c r="N18" s="345" t="e">
        <f ca="1">(I18+J18)*'5-Opbouw uurtarief productie'!$E$48</f>
        <v>#DIV/0!</v>
      </c>
      <c r="O18" s="345" t="e">
        <f ca="1">L18*'6-Opbouw uurtarief toezicht'!$E$48</f>
        <v>#DIV/0!</v>
      </c>
      <c r="P18" s="345">
        <f>SUMIF('7-Additionele werkzaamheden'!A:A,A18,'7-Additionele werkzaamheden'!H:H)</f>
        <v>0</v>
      </c>
      <c r="Q18" s="345" t="e">
        <f t="shared" ca="1" si="1"/>
        <v>#DIV/0!</v>
      </c>
      <c r="R18" s="345" t="e">
        <f t="shared" ref="R18:R81" ca="1" si="4">Q18/12</f>
        <v>#DIV/0!</v>
      </c>
      <c r="S18" s="483"/>
    </row>
    <row r="19" spans="1:19" ht="15" customHeight="1">
      <c r="A19" s="67" t="s">
        <v>1555</v>
      </c>
      <c r="B19" s="343">
        <f ca="1">SUMIF('3-Basis ruimtestaat'!C:C,'1-Kosten per locatie'!A19,'3-Basis ruimtestaat'!K:K)</f>
        <v>160.63000000000002</v>
      </c>
      <c r="C19" s="462" t="s">
        <v>1986</v>
      </c>
      <c r="D19" s="497" t="s">
        <v>2071</v>
      </c>
      <c r="E19" s="462">
        <v>104</v>
      </c>
      <c r="F19" s="344" t="e">
        <f ca="1">SUMIF('3-Basis ruimtestaat'!C:C,'1-Kosten per locatie'!A19,uren_mavr)</f>
        <v>#DIV/0!</v>
      </c>
      <c r="G19" s="344" t="e">
        <f t="shared" ca="1" si="2"/>
        <v>#DIV/0!</v>
      </c>
      <c r="H19" s="344"/>
      <c r="I19" s="344">
        <f ca="1">SUMIF('3-Basis ruimtestaat'!C:C,'1-Kosten per locatie'!A19,'3-Basis ruimtestaat'!P:P)</f>
        <v>0</v>
      </c>
      <c r="J19" s="344">
        <f t="shared" ca="1" si="3"/>
        <v>0</v>
      </c>
      <c r="K19" s="366">
        <v>0</v>
      </c>
      <c r="L19" s="344" t="e">
        <f t="shared" ref="L19:L81" ca="1" si="5">(F19+G19+I19+J19)*K19</f>
        <v>#DIV/0!</v>
      </c>
      <c r="M19" s="345" t="e">
        <f ca="1">(F19+G19)*'5-Opbouw uurtarief productie'!$E$48</f>
        <v>#DIV/0!</v>
      </c>
      <c r="N19" s="345" t="e">
        <f ca="1">(I19+J19)*'5-Opbouw uurtarief productie'!$E$48</f>
        <v>#DIV/0!</v>
      </c>
      <c r="O19" s="345" t="e">
        <f ca="1">L19*'6-Opbouw uurtarief toezicht'!$E$48</f>
        <v>#DIV/0!</v>
      </c>
      <c r="P19" s="345">
        <f>SUMIF('7-Additionele werkzaamheden'!A:A,A19,'7-Additionele werkzaamheden'!H:H)</f>
        <v>0</v>
      </c>
      <c r="Q19" s="345" t="e">
        <f t="shared" ca="1" si="1"/>
        <v>#DIV/0!</v>
      </c>
      <c r="R19" s="345" t="e">
        <f t="shared" ca="1" si="4"/>
        <v>#DIV/0!</v>
      </c>
      <c r="S19" s="483"/>
    </row>
    <row r="20" spans="1:19" ht="15" customHeight="1">
      <c r="A20" s="67" t="s">
        <v>180</v>
      </c>
      <c r="B20" s="343">
        <f ca="1">SUMIF('3-Basis ruimtestaat'!C:C,'1-Kosten per locatie'!A20,'3-Basis ruimtestaat'!K:K)</f>
        <v>2221.96</v>
      </c>
      <c r="C20" s="462" t="s">
        <v>1193</v>
      </c>
      <c r="D20" s="488" t="s">
        <v>309</v>
      </c>
      <c r="E20" s="497">
        <v>255</v>
      </c>
      <c r="F20" s="344" t="e">
        <f ca="1">SUMIF('3-Basis ruimtestaat'!C:C,'1-Kosten per locatie'!A20,uren_mavr)</f>
        <v>#DIV/0!</v>
      </c>
      <c r="G20" s="344" t="e">
        <f t="shared" ca="1" si="2"/>
        <v>#DIV/0!</v>
      </c>
      <c r="H20" s="472">
        <v>255</v>
      </c>
      <c r="I20" s="344" t="e">
        <f ca="1">SUMIF('3-Basis ruimtestaat'!C:C,'1-Kosten per locatie'!A20,'3-Basis ruimtestaat'!P:P)</f>
        <v>#DIV/0!</v>
      </c>
      <c r="J20" s="344" t="e">
        <f t="shared" ca="1" si="3"/>
        <v>#DIV/0!</v>
      </c>
      <c r="K20" s="366">
        <v>0</v>
      </c>
      <c r="L20" s="344" t="e">
        <f t="shared" ca="1" si="5"/>
        <v>#DIV/0!</v>
      </c>
      <c r="M20" s="345" t="e">
        <f ca="1">(F20+G20)*'5-Opbouw uurtarief productie'!$E$48</f>
        <v>#DIV/0!</v>
      </c>
      <c r="N20" s="345" t="e">
        <f ca="1">(I20+J20)*'5-Opbouw uurtarief productie'!$E$48</f>
        <v>#DIV/0!</v>
      </c>
      <c r="O20" s="345" t="e">
        <f ca="1">L20*'6-Opbouw uurtarief toezicht'!$E$48</f>
        <v>#DIV/0!</v>
      </c>
      <c r="P20" s="345">
        <f>SUMIF('7-Additionele werkzaamheden'!A:A,A20,'7-Additionele werkzaamheden'!H:H)</f>
        <v>0</v>
      </c>
      <c r="Q20" s="345" t="e">
        <f t="shared" ca="1" si="1"/>
        <v>#DIV/0!</v>
      </c>
      <c r="R20" s="345" t="e">
        <f t="shared" ca="1" si="4"/>
        <v>#DIV/0!</v>
      </c>
      <c r="S20" s="483"/>
    </row>
    <row r="21" spans="1:19" ht="15" customHeight="1">
      <c r="A21" s="67" t="s">
        <v>1370</v>
      </c>
      <c r="B21" s="343">
        <f ca="1">SUMIF('3-Basis ruimtestaat'!C:C,'1-Kosten per locatie'!A21,'3-Basis ruimtestaat'!K:K)</f>
        <v>0</v>
      </c>
      <c r="C21" s="462" t="s">
        <v>1371</v>
      </c>
      <c r="D21" s="488" t="s">
        <v>309</v>
      </c>
      <c r="E21" s="462">
        <v>52</v>
      </c>
      <c r="F21" s="344">
        <f ca="1">SUMIF('3-Basis ruimtestaat'!C:C,'1-Kosten per locatie'!A21,uren_mavr)</f>
        <v>0</v>
      </c>
      <c r="G21" s="538"/>
      <c r="H21" s="344"/>
      <c r="I21" s="344">
        <f ca="1">SUMIF('3-Basis ruimtestaat'!C:C,'1-Kosten per locatie'!A21,'3-Basis ruimtestaat'!P:P)</f>
        <v>0</v>
      </c>
      <c r="J21" s="344">
        <f t="shared" ca="1" si="3"/>
        <v>0</v>
      </c>
      <c r="K21" s="366">
        <v>0</v>
      </c>
      <c r="L21" s="344">
        <f t="shared" ca="1" si="5"/>
        <v>0</v>
      </c>
      <c r="M21" s="345" t="e">
        <f ca="1">(F21+G21)*'5-Opbouw uurtarief productie'!$E$48</f>
        <v>#DIV/0!</v>
      </c>
      <c r="N21" s="345" t="e">
        <f ca="1">(I21+J21)*'5-Opbouw uurtarief productie'!$E$48</f>
        <v>#DIV/0!</v>
      </c>
      <c r="O21" s="345" t="e">
        <f ca="1">L21*'6-Opbouw uurtarief toezicht'!$E$48</f>
        <v>#DIV/0!</v>
      </c>
      <c r="P21" s="345">
        <f>SUMIF('7-Additionele werkzaamheden'!A:A,A21,'7-Additionele werkzaamheden'!H:H)</f>
        <v>0</v>
      </c>
      <c r="Q21" s="345" t="e">
        <f t="shared" ca="1" si="1"/>
        <v>#DIV/0!</v>
      </c>
      <c r="R21" s="345" t="e">
        <f t="shared" ca="1" si="4"/>
        <v>#DIV/0!</v>
      </c>
      <c r="S21" s="483"/>
    </row>
    <row r="22" spans="1:19" ht="15" customHeight="1">
      <c r="A22" s="67" t="s">
        <v>1696</v>
      </c>
      <c r="B22" s="343">
        <f ca="1">SUMIF('3-Basis ruimtestaat'!C:C,'1-Kosten per locatie'!A22,'3-Basis ruimtestaat'!K:K)</f>
        <v>378</v>
      </c>
      <c r="C22" s="462" t="s">
        <v>2060</v>
      </c>
      <c r="D22" s="496" t="s">
        <v>2070</v>
      </c>
      <c r="E22" s="462">
        <v>210</v>
      </c>
      <c r="F22" s="344" t="e">
        <f ca="1">SUMIF('3-Basis ruimtestaat'!C:C,'1-Kosten per locatie'!A22,uren_mavr)</f>
        <v>#DIV/0!</v>
      </c>
      <c r="G22" s="344" t="e">
        <f t="shared" ca="1" si="2"/>
        <v>#DIV/0!</v>
      </c>
      <c r="H22" s="344"/>
      <c r="I22" s="344">
        <f ca="1">SUMIF('3-Basis ruimtestaat'!C:C,'1-Kosten per locatie'!A22,'3-Basis ruimtestaat'!P:P)</f>
        <v>0</v>
      </c>
      <c r="J22" s="344">
        <f t="shared" ca="1" si="3"/>
        <v>0</v>
      </c>
      <c r="K22" s="366">
        <v>0</v>
      </c>
      <c r="L22" s="344" t="e">
        <f t="shared" ca="1" si="5"/>
        <v>#DIV/0!</v>
      </c>
      <c r="M22" s="345" t="e">
        <f ca="1">(F22+G22)*'5-Opbouw uurtarief productie'!$E$48</f>
        <v>#DIV/0!</v>
      </c>
      <c r="N22" s="345" t="e">
        <f ca="1">(I22+J22)*'5-Opbouw uurtarief productie'!$E$48</f>
        <v>#DIV/0!</v>
      </c>
      <c r="O22" s="345" t="e">
        <f ca="1">L22*'6-Opbouw uurtarief toezicht'!$E$48</f>
        <v>#DIV/0!</v>
      </c>
      <c r="P22" s="345">
        <f>SUMIF('7-Additionele werkzaamheden'!A:A,A22,'7-Additionele werkzaamheden'!H:H)</f>
        <v>0</v>
      </c>
      <c r="Q22" s="345" t="e">
        <f t="shared" ca="1" si="1"/>
        <v>#DIV/0!</v>
      </c>
      <c r="R22" s="345" t="e">
        <f t="shared" ca="1" si="4"/>
        <v>#DIV/0!</v>
      </c>
      <c r="S22" s="483"/>
    </row>
    <row r="23" spans="1:19" ht="15" customHeight="1">
      <c r="A23" s="67" t="s">
        <v>1697</v>
      </c>
      <c r="B23" s="343">
        <f ca="1">SUMIF('3-Basis ruimtestaat'!C:C,'1-Kosten per locatie'!A23,'3-Basis ruimtestaat'!K:K)</f>
        <v>340</v>
      </c>
      <c r="C23" s="462" t="s">
        <v>2060</v>
      </c>
      <c r="D23" s="496" t="s">
        <v>2070</v>
      </c>
      <c r="E23" s="462">
        <v>210</v>
      </c>
      <c r="F23" s="344" t="e">
        <f ca="1">SUMIF('3-Basis ruimtestaat'!C:C,'1-Kosten per locatie'!A23,uren_mavr)</f>
        <v>#DIV/0!</v>
      </c>
      <c r="G23" s="344" t="e">
        <f t="shared" ca="1" si="2"/>
        <v>#DIV/0!</v>
      </c>
      <c r="H23" s="344"/>
      <c r="I23" s="344">
        <f ca="1">SUMIF('3-Basis ruimtestaat'!C:C,'1-Kosten per locatie'!A23,'3-Basis ruimtestaat'!P:P)</f>
        <v>0</v>
      </c>
      <c r="J23" s="344">
        <f t="shared" ca="1" si="3"/>
        <v>0</v>
      </c>
      <c r="K23" s="366">
        <v>0</v>
      </c>
      <c r="L23" s="344" t="e">
        <f t="shared" ca="1" si="5"/>
        <v>#DIV/0!</v>
      </c>
      <c r="M23" s="345" t="e">
        <f ca="1">(F23+G23)*'5-Opbouw uurtarief productie'!$E$48</f>
        <v>#DIV/0!</v>
      </c>
      <c r="N23" s="345" t="e">
        <f ca="1">(I23+J23)*'5-Opbouw uurtarief productie'!$E$48</f>
        <v>#DIV/0!</v>
      </c>
      <c r="O23" s="345" t="e">
        <f ca="1">L23*'6-Opbouw uurtarief toezicht'!$E$48</f>
        <v>#DIV/0!</v>
      </c>
      <c r="P23" s="345">
        <f>SUMIF('7-Additionele werkzaamheden'!A:A,A23,'7-Additionele werkzaamheden'!H:H)</f>
        <v>0</v>
      </c>
      <c r="Q23" s="345" t="e">
        <f t="shared" ca="1" si="1"/>
        <v>#DIV/0!</v>
      </c>
      <c r="R23" s="345" t="e">
        <f t="shared" ca="1" si="4"/>
        <v>#DIV/0!</v>
      </c>
      <c r="S23" s="483"/>
    </row>
    <row r="24" spans="1:19" ht="15" customHeight="1">
      <c r="A24" s="67" t="s">
        <v>1181</v>
      </c>
      <c r="B24" s="343">
        <f ca="1">SUMIF('3-Basis ruimtestaat'!C:C,'1-Kosten per locatie'!A24,'3-Basis ruimtestaat'!K:K)</f>
        <v>106.32000000000002</v>
      </c>
      <c r="C24" s="462" t="s">
        <v>1988</v>
      </c>
      <c r="D24" s="488" t="s">
        <v>309</v>
      </c>
      <c r="E24" s="462">
        <v>156</v>
      </c>
      <c r="F24" s="344" t="e">
        <f ca="1">SUMIF('3-Basis ruimtestaat'!C:C,'1-Kosten per locatie'!A24,uren_mavr)</f>
        <v>#DIV/0!</v>
      </c>
      <c r="G24" s="344" t="e">
        <f t="shared" ca="1" si="2"/>
        <v>#DIV/0!</v>
      </c>
      <c r="H24" s="344"/>
      <c r="I24" s="344">
        <f ca="1">SUMIF('3-Basis ruimtestaat'!C:C,'1-Kosten per locatie'!A24,'3-Basis ruimtestaat'!P:P)</f>
        <v>0</v>
      </c>
      <c r="J24" s="344">
        <f t="shared" ca="1" si="3"/>
        <v>0</v>
      </c>
      <c r="K24" s="366">
        <v>0</v>
      </c>
      <c r="L24" s="344" t="e">
        <f t="shared" ca="1" si="5"/>
        <v>#DIV/0!</v>
      </c>
      <c r="M24" s="345" t="e">
        <f ca="1">(F24+G24)*'5-Opbouw uurtarief productie'!$E$48</f>
        <v>#DIV/0!</v>
      </c>
      <c r="N24" s="345" t="e">
        <f ca="1">(I24+J24)*'5-Opbouw uurtarief productie'!$E$48</f>
        <v>#DIV/0!</v>
      </c>
      <c r="O24" s="345" t="e">
        <f ca="1">L24*'6-Opbouw uurtarief toezicht'!$E$48</f>
        <v>#DIV/0!</v>
      </c>
      <c r="P24" s="345">
        <f>SUMIF('7-Additionele werkzaamheden'!A:A,A24,'7-Additionele werkzaamheden'!H:H)</f>
        <v>0</v>
      </c>
      <c r="Q24" s="345" t="e">
        <f t="shared" ca="1" si="1"/>
        <v>#DIV/0!</v>
      </c>
      <c r="R24" s="345" t="e">
        <f t="shared" ca="1" si="4"/>
        <v>#DIV/0!</v>
      </c>
      <c r="S24" s="483"/>
    </row>
    <row r="25" spans="1:19" ht="15" customHeight="1">
      <c r="A25" s="67" t="s">
        <v>1192</v>
      </c>
      <c r="B25" s="343">
        <f ca="1">SUMIF('3-Basis ruimtestaat'!C:C,'1-Kosten per locatie'!A25,'3-Basis ruimtestaat'!K:K)</f>
        <v>130.16</v>
      </c>
      <c r="C25" s="462" t="s">
        <v>1988</v>
      </c>
      <c r="D25" s="497" t="s">
        <v>2072</v>
      </c>
      <c r="E25" s="462">
        <v>156</v>
      </c>
      <c r="F25" s="344" t="e">
        <f ca="1">SUMIF('3-Basis ruimtestaat'!C:C,'1-Kosten per locatie'!A25,uren_mavr)</f>
        <v>#DIV/0!</v>
      </c>
      <c r="G25" s="538"/>
      <c r="H25" s="344"/>
      <c r="I25" s="344">
        <f ca="1">SUMIF('3-Basis ruimtestaat'!C:C,'1-Kosten per locatie'!A25,'3-Basis ruimtestaat'!P:P)</f>
        <v>0</v>
      </c>
      <c r="J25" s="344">
        <f t="shared" ca="1" si="3"/>
        <v>0</v>
      </c>
      <c r="K25" s="366">
        <v>0</v>
      </c>
      <c r="L25" s="344" t="e">
        <f t="shared" ca="1" si="5"/>
        <v>#DIV/0!</v>
      </c>
      <c r="M25" s="345" t="e">
        <f ca="1">(F25+G25)*'5-Opbouw uurtarief productie'!$E$48</f>
        <v>#DIV/0!</v>
      </c>
      <c r="N25" s="345" t="e">
        <f ca="1">(I25+J25)*'5-Opbouw uurtarief productie'!$E$48</f>
        <v>#DIV/0!</v>
      </c>
      <c r="O25" s="345" t="e">
        <f ca="1">L25*'6-Opbouw uurtarief toezicht'!$E$48</f>
        <v>#DIV/0!</v>
      </c>
      <c r="P25" s="345">
        <f>SUMIF('7-Additionele werkzaamheden'!A:A,A25,'7-Additionele werkzaamheden'!H:H)</f>
        <v>0</v>
      </c>
      <c r="Q25" s="345" t="e">
        <f t="shared" ca="1" si="1"/>
        <v>#DIV/0!</v>
      </c>
      <c r="R25" s="345" t="e">
        <f t="shared" ca="1" si="4"/>
        <v>#DIV/0!</v>
      </c>
      <c r="S25" s="483"/>
    </row>
    <row r="26" spans="1:19" ht="15" customHeight="1">
      <c r="A26" s="67" t="s">
        <v>1266</v>
      </c>
      <c r="B26" s="343">
        <f ca="1">SUMIF('3-Basis ruimtestaat'!C:C,'1-Kosten per locatie'!A26,'3-Basis ruimtestaat'!K:K)</f>
        <v>901.92</v>
      </c>
      <c r="C26" s="462" t="s">
        <v>1987</v>
      </c>
      <c r="D26" s="497" t="s">
        <v>2073</v>
      </c>
      <c r="E26" s="462">
        <v>255</v>
      </c>
      <c r="F26" s="344" t="e">
        <f ca="1">SUMIF('3-Basis ruimtestaat'!C:C,'1-Kosten per locatie'!A26,uren_mavr)</f>
        <v>#DIV/0!</v>
      </c>
      <c r="G26" s="344" t="e">
        <f t="shared" ca="1" si="2"/>
        <v>#DIV/0!</v>
      </c>
      <c r="H26" s="344"/>
      <c r="I26" s="344">
        <f ca="1">SUMIF('3-Basis ruimtestaat'!C:C,'1-Kosten per locatie'!A26,'3-Basis ruimtestaat'!P:P)</f>
        <v>0</v>
      </c>
      <c r="J26" s="344">
        <f t="shared" ca="1" si="3"/>
        <v>0</v>
      </c>
      <c r="K26" s="366">
        <v>0</v>
      </c>
      <c r="L26" s="344" t="e">
        <f t="shared" ca="1" si="5"/>
        <v>#DIV/0!</v>
      </c>
      <c r="M26" s="345" t="e">
        <f ca="1">(F26+G26)*'5-Opbouw uurtarief productie'!$E$48</f>
        <v>#DIV/0!</v>
      </c>
      <c r="N26" s="345" t="e">
        <f ca="1">(I26+J26)*'5-Opbouw uurtarief productie'!$E$48</f>
        <v>#DIV/0!</v>
      </c>
      <c r="O26" s="345" t="e">
        <f ca="1">L26*'6-Opbouw uurtarief toezicht'!$E$48</f>
        <v>#DIV/0!</v>
      </c>
      <c r="P26" s="345">
        <f>SUMIF('7-Additionele werkzaamheden'!A:A,A26,'7-Additionele werkzaamheden'!H:H)</f>
        <v>0</v>
      </c>
      <c r="Q26" s="345" t="e">
        <f t="shared" ca="1" si="1"/>
        <v>#DIV/0!</v>
      </c>
      <c r="R26" s="345" t="e">
        <f t="shared" ca="1" si="4"/>
        <v>#DIV/0!</v>
      </c>
      <c r="S26" s="483"/>
    </row>
    <row r="27" spans="1:19" ht="15" customHeight="1">
      <c r="A27" s="67" t="s">
        <v>838</v>
      </c>
      <c r="B27" s="343">
        <f ca="1">SUMIF('3-Basis ruimtestaat'!C:C,'1-Kosten per locatie'!A27,'3-Basis ruimtestaat'!K:K)</f>
        <v>546.55000000000007</v>
      </c>
      <c r="C27" s="462" t="s">
        <v>1988</v>
      </c>
      <c r="D27" s="488" t="s">
        <v>309</v>
      </c>
      <c r="E27" s="462">
        <v>255</v>
      </c>
      <c r="F27" s="344" t="e">
        <f ca="1">SUMIF('3-Basis ruimtestaat'!C:C,'1-Kosten per locatie'!A27,uren_mavr)</f>
        <v>#DIV/0!</v>
      </c>
      <c r="G27" s="498" t="e">
        <f t="shared" ca="1" si="2"/>
        <v>#DIV/0!</v>
      </c>
      <c r="H27" s="344"/>
      <c r="I27" s="344">
        <f ca="1">SUMIF('3-Basis ruimtestaat'!C:C,'1-Kosten per locatie'!A27,'3-Basis ruimtestaat'!P:P)</f>
        <v>0</v>
      </c>
      <c r="J27" s="344">
        <f t="shared" ca="1" si="3"/>
        <v>0</v>
      </c>
      <c r="K27" s="366">
        <v>0</v>
      </c>
      <c r="L27" s="344" t="e">
        <f t="shared" ca="1" si="5"/>
        <v>#DIV/0!</v>
      </c>
      <c r="M27" s="345" t="e">
        <f ca="1">(F27+G27)*'5-Opbouw uurtarief productie'!$E$48</f>
        <v>#DIV/0!</v>
      </c>
      <c r="N27" s="345" t="e">
        <f ca="1">(I27+J27)*'5-Opbouw uurtarief productie'!$E$48</f>
        <v>#DIV/0!</v>
      </c>
      <c r="O27" s="345" t="e">
        <f ca="1">L27*'6-Opbouw uurtarief toezicht'!$E$48</f>
        <v>#DIV/0!</v>
      </c>
      <c r="P27" s="345">
        <f>SUMIF('7-Additionele werkzaamheden'!A:A,A27,'7-Additionele werkzaamheden'!H:H)</f>
        <v>0</v>
      </c>
      <c r="Q27" s="345" t="e">
        <f t="shared" ca="1" si="1"/>
        <v>#DIV/0!</v>
      </c>
      <c r="R27" s="345" t="e">
        <f t="shared" ca="1" si="4"/>
        <v>#DIV/0!</v>
      </c>
      <c r="S27" s="483"/>
    </row>
    <row r="28" spans="1:19" ht="15" customHeight="1">
      <c r="A28" s="67" t="s">
        <v>1196</v>
      </c>
      <c r="B28" s="343">
        <f ca="1">SUMIF('3-Basis ruimtestaat'!C:C,'1-Kosten per locatie'!A28,'3-Basis ruimtestaat'!K:K)</f>
        <v>57</v>
      </c>
      <c r="C28" s="462" t="s">
        <v>1988</v>
      </c>
      <c r="D28" s="488" t="s">
        <v>309</v>
      </c>
      <c r="E28" s="462">
        <v>255</v>
      </c>
      <c r="F28" s="344" t="e">
        <f ca="1">SUMIF('3-Basis ruimtestaat'!C:C,'1-Kosten per locatie'!A28,uren_mavr)</f>
        <v>#DIV/0!</v>
      </c>
      <c r="G28" s="344"/>
      <c r="H28" s="344"/>
      <c r="I28" s="344">
        <f ca="1">SUMIF('3-Basis ruimtestaat'!C:C,'1-Kosten per locatie'!A28,'3-Basis ruimtestaat'!P:P)</f>
        <v>0</v>
      </c>
      <c r="J28" s="344">
        <f t="shared" ca="1" si="3"/>
        <v>0</v>
      </c>
      <c r="K28" s="366">
        <v>0</v>
      </c>
      <c r="L28" s="344" t="e">
        <f t="shared" ca="1" si="5"/>
        <v>#DIV/0!</v>
      </c>
      <c r="M28" s="345" t="e">
        <f ca="1">(F28+G28)*'5-Opbouw uurtarief productie'!$E$48</f>
        <v>#DIV/0!</v>
      </c>
      <c r="N28" s="345" t="e">
        <f ca="1">(I28+J28)*'5-Opbouw uurtarief productie'!$E$48</f>
        <v>#DIV/0!</v>
      </c>
      <c r="O28" s="345" t="e">
        <f ca="1">L28*'6-Opbouw uurtarief toezicht'!$E$48</f>
        <v>#DIV/0!</v>
      </c>
      <c r="P28" s="345">
        <f>SUMIF('7-Additionele werkzaamheden'!A:A,A28,'7-Additionele werkzaamheden'!H:H)</f>
        <v>0</v>
      </c>
      <c r="Q28" s="345" t="e">
        <f t="shared" ca="1" si="1"/>
        <v>#DIV/0!</v>
      </c>
      <c r="R28" s="345" t="e">
        <f t="shared" ca="1" si="4"/>
        <v>#DIV/0!</v>
      </c>
      <c r="S28" s="483"/>
    </row>
    <row r="29" spans="1:19" ht="15" customHeight="1">
      <c r="A29" s="67" t="s">
        <v>888</v>
      </c>
      <c r="B29" s="343">
        <f ca="1">SUMIF('3-Basis ruimtestaat'!C:C,'1-Kosten per locatie'!A29,'3-Basis ruimtestaat'!K:K)</f>
        <v>24</v>
      </c>
      <c r="C29" s="462" t="s">
        <v>1988</v>
      </c>
      <c r="D29" s="488" t="s">
        <v>309</v>
      </c>
      <c r="E29" s="462">
        <v>104</v>
      </c>
      <c r="F29" s="344" t="e">
        <f ca="1">SUMIF('3-Basis ruimtestaat'!C:C,'1-Kosten per locatie'!A29,uren_mavr)</f>
        <v>#DIV/0!</v>
      </c>
      <c r="G29" s="344" t="e">
        <f t="shared" ca="1" si="2"/>
        <v>#DIV/0!</v>
      </c>
      <c r="H29" s="344"/>
      <c r="I29" s="344">
        <f ca="1">SUMIF('3-Basis ruimtestaat'!C:C,'1-Kosten per locatie'!A29,'3-Basis ruimtestaat'!P:P)</f>
        <v>0</v>
      </c>
      <c r="J29" s="344">
        <f t="shared" ca="1" si="3"/>
        <v>0</v>
      </c>
      <c r="K29" s="366">
        <v>0</v>
      </c>
      <c r="L29" s="344" t="e">
        <f t="shared" ca="1" si="5"/>
        <v>#DIV/0!</v>
      </c>
      <c r="M29" s="345" t="e">
        <f ca="1">(F29+G29)*'5-Opbouw uurtarief productie'!$E$48</f>
        <v>#DIV/0!</v>
      </c>
      <c r="N29" s="345" t="e">
        <f ca="1">(I29+J29)*'5-Opbouw uurtarief productie'!$E$48</f>
        <v>#DIV/0!</v>
      </c>
      <c r="O29" s="345" t="e">
        <f ca="1">L29*'6-Opbouw uurtarief toezicht'!$E$48</f>
        <v>#DIV/0!</v>
      </c>
      <c r="P29" s="345">
        <f>SUMIF('7-Additionele werkzaamheden'!A:A,A29,'7-Additionele werkzaamheden'!H:H)</f>
        <v>0</v>
      </c>
      <c r="Q29" s="345" t="e">
        <f t="shared" ca="1" si="1"/>
        <v>#DIV/0!</v>
      </c>
      <c r="R29" s="345" t="e">
        <f t="shared" ca="1" si="4"/>
        <v>#DIV/0!</v>
      </c>
      <c r="S29" s="483"/>
    </row>
    <row r="30" spans="1:19" ht="15" customHeight="1">
      <c r="A30" s="67" t="s">
        <v>1720</v>
      </c>
      <c r="B30" s="343">
        <f ca="1">SUMIF('3-Basis ruimtestaat'!C:C,'1-Kosten per locatie'!A30,'3-Basis ruimtestaat'!K:K)</f>
        <v>5782.1399999999976</v>
      </c>
      <c r="C30" s="462" t="s">
        <v>2060</v>
      </c>
      <c r="D30" s="496" t="s">
        <v>2070</v>
      </c>
      <c r="E30" s="462">
        <v>230</v>
      </c>
      <c r="F30" s="344" t="e">
        <f ca="1">SUMIF('3-Basis ruimtestaat'!C:C,'1-Kosten per locatie'!A30,uren_mavr)</f>
        <v>#DIV/0!</v>
      </c>
      <c r="G30" s="344" t="e">
        <f t="shared" ca="1" si="2"/>
        <v>#DIV/0!</v>
      </c>
      <c r="H30" s="574">
        <v>460</v>
      </c>
      <c r="I30" s="344" t="e">
        <f ca="1">SUMIF('3-Basis ruimtestaat'!C:C,'1-Kosten per locatie'!A30,'3-Basis ruimtestaat'!P:P)</f>
        <v>#DIV/0!</v>
      </c>
      <c r="J30" s="344" t="e">
        <f t="shared" ca="1" si="3"/>
        <v>#DIV/0!</v>
      </c>
      <c r="K30" s="366">
        <v>0</v>
      </c>
      <c r="L30" s="344" t="e">
        <f t="shared" ca="1" si="5"/>
        <v>#DIV/0!</v>
      </c>
      <c r="M30" s="345" t="e">
        <f ca="1">(F30+G30)*'5-Opbouw uurtarief productie'!$E$48</f>
        <v>#DIV/0!</v>
      </c>
      <c r="N30" s="345" t="e">
        <f ca="1">(I30+J30)*'5-Opbouw uurtarief productie'!$E$48</f>
        <v>#DIV/0!</v>
      </c>
      <c r="O30" s="345" t="e">
        <f ca="1">L30*'6-Opbouw uurtarief toezicht'!$E$48</f>
        <v>#DIV/0!</v>
      </c>
      <c r="P30" s="345">
        <f>SUMIF('7-Additionele werkzaamheden'!A:A,A30,'7-Additionele werkzaamheden'!H:H)</f>
        <v>0</v>
      </c>
      <c r="Q30" s="345" t="e">
        <f t="shared" ca="1" si="1"/>
        <v>#DIV/0!</v>
      </c>
      <c r="R30" s="345" t="e">
        <f t="shared" ca="1" si="4"/>
        <v>#DIV/0!</v>
      </c>
      <c r="S30" s="483"/>
    </row>
    <row r="31" spans="1:19" ht="15" customHeight="1">
      <c r="A31" s="67" t="s">
        <v>1403</v>
      </c>
      <c r="B31" s="343">
        <f ca="1">SUMIF('3-Basis ruimtestaat'!C:C,'1-Kosten per locatie'!A31,'3-Basis ruimtestaat'!K:K)</f>
        <v>3784.4071084337324</v>
      </c>
      <c r="C31" s="462" t="s">
        <v>2061</v>
      </c>
      <c r="D31" s="497" t="s">
        <v>2071</v>
      </c>
      <c r="E31" s="462">
        <v>255</v>
      </c>
      <c r="F31" s="344" t="e">
        <f ca="1">SUMIF('3-Basis ruimtestaat'!C:C,'1-Kosten per locatie'!A31,uren_mavr)</f>
        <v>#DIV/0!</v>
      </c>
      <c r="G31" s="344" t="e">
        <f t="shared" ca="1" si="2"/>
        <v>#DIV/0!</v>
      </c>
      <c r="H31" s="472">
        <v>255</v>
      </c>
      <c r="I31" s="344" t="e">
        <f ca="1">SUMIF('3-Basis ruimtestaat'!C:C,'1-Kosten per locatie'!A31,'3-Basis ruimtestaat'!P:P)</f>
        <v>#DIV/0!</v>
      </c>
      <c r="J31" s="344" t="e">
        <f t="shared" ca="1" si="3"/>
        <v>#DIV/0!</v>
      </c>
      <c r="K31" s="366">
        <v>0</v>
      </c>
      <c r="L31" s="344" t="e">
        <f t="shared" ca="1" si="5"/>
        <v>#DIV/0!</v>
      </c>
      <c r="M31" s="345" t="e">
        <f ca="1">(F31+G31)*'5-Opbouw uurtarief productie'!$E$48</f>
        <v>#DIV/0!</v>
      </c>
      <c r="N31" s="345" t="e">
        <f ca="1">(I31+J31)*'5-Opbouw uurtarief productie'!$E$48</f>
        <v>#DIV/0!</v>
      </c>
      <c r="O31" s="345" t="e">
        <f ca="1">L31*'6-Opbouw uurtarief toezicht'!$E$48</f>
        <v>#DIV/0!</v>
      </c>
      <c r="P31" s="345">
        <f>SUMIF('7-Additionele werkzaamheden'!A:A,A31,'7-Additionele werkzaamheden'!H:H)</f>
        <v>0</v>
      </c>
      <c r="Q31" s="345" t="e">
        <f t="shared" ca="1" si="1"/>
        <v>#DIV/0!</v>
      </c>
      <c r="R31" s="345" t="e">
        <f t="shared" ca="1" si="4"/>
        <v>#DIV/0!</v>
      </c>
      <c r="S31" s="483"/>
    </row>
    <row r="32" spans="1:19" ht="15" customHeight="1">
      <c r="A32" s="67" t="s">
        <v>206</v>
      </c>
      <c r="B32" s="343">
        <f ca="1">SUMIF('3-Basis ruimtestaat'!C:C,'1-Kosten per locatie'!A32,'3-Basis ruimtestaat'!K:K)</f>
        <v>4936.1199999999972</v>
      </c>
      <c r="C32" s="462" t="s">
        <v>1193</v>
      </c>
      <c r="D32" s="488" t="s">
        <v>309</v>
      </c>
      <c r="E32" s="462">
        <v>255</v>
      </c>
      <c r="F32" s="344" t="e">
        <f ca="1">SUMIF('3-Basis ruimtestaat'!C:C,'1-Kosten per locatie'!A32,uren_mavr)</f>
        <v>#DIV/0!</v>
      </c>
      <c r="G32" s="344" t="e">
        <f t="shared" ca="1" si="2"/>
        <v>#DIV/0!</v>
      </c>
      <c r="H32" s="574">
        <v>255</v>
      </c>
      <c r="I32" s="344" t="e">
        <f ca="1">SUMIF('3-Basis ruimtestaat'!C:C,'1-Kosten per locatie'!A32,'3-Basis ruimtestaat'!P:P)</f>
        <v>#DIV/0!</v>
      </c>
      <c r="J32" s="344" t="e">
        <f t="shared" ca="1" si="3"/>
        <v>#DIV/0!</v>
      </c>
      <c r="K32" s="366">
        <v>0</v>
      </c>
      <c r="L32" s="344" t="e">
        <f t="shared" ca="1" si="5"/>
        <v>#DIV/0!</v>
      </c>
      <c r="M32" s="345" t="e">
        <f ca="1">(F32+G32)*'5-Opbouw uurtarief productie'!$E$48</f>
        <v>#DIV/0!</v>
      </c>
      <c r="N32" s="345" t="e">
        <f ca="1">(I32+J32)*'5-Opbouw uurtarief productie'!$E$48</f>
        <v>#DIV/0!</v>
      </c>
      <c r="O32" s="345" t="e">
        <f ca="1">L32*'6-Opbouw uurtarief toezicht'!$E$48</f>
        <v>#DIV/0!</v>
      </c>
      <c r="P32" s="345">
        <f>SUMIF('7-Additionele werkzaamheden'!A:A,A32,'7-Additionele werkzaamheden'!H:H)</f>
        <v>0</v>
      </c>
      <c r="Q32" s="345" t="e">
        <f t="shared" ca="1" si="1"/>
        <v>#DIV/0!</v>
      </c>
      <c r="R32" s="345" t="e">
        <f t="shared" ca="1" si="4"/>
        <v>#DIV/0!</v>
      </c>
      <c r="S32" s="483"/>
    </row>
    <row r="33" spans="1:19" ht="15" customHeight="1">
      <c r="A33" s="67" t="s">
        <v>207</v>
      </c>
      <c r="B33" s="343">
        <f ca="1">SUMIF('3-Basis ruimtestaat'!C:C,'1-Kosten per locatie'!A33,'3-Basis ruimtestaat'!K:K)</f>
        <v>1699.51</v>
      </c>
      <c r="C33" s="462" t="s">
        <v>1193</v>
      </c>
      <c r="D33" s="488" t="s">
        <v>309</v>
      </c>
      <c r="E33" s="462">
        <v>255</v>
      </c>
      <c r="F33" s="344" t="e">
        <f ca="1">SUMIF('3-Basis ruimtestaat'!C:C,'1-Kosten per locatie'!A33,uren_mavr)</f>
        <v>#DIV/0!</v>
      </c>
      <c r="G33" s="344" t="e">
        <f t="shared" ca="1" si="2"/>
        <v>#DIV/0!</v>
      </c>
      <c r="H33" s="344"/>
      <c r="I33" s="344">
        <f ca="1">SUMIF('3-Basis ruimtestaat'!C:C,'1-Kosten per locatie'!A33,'3-Basis ruimtestaat'!P:P)</f>
        <v>0</v>
      </c>
      <c r="J33" s="344">
        <f t="shared" ca="1" si="3"/>
        <v>0</v>
      </c>
      <c r="K33" s="366">
        <v>0</v>
      </c>
      <c r="L33" s="344" t="e">
        <f t="shared" ca="1" si="5"/>
        <v>#DIV/0!</v>
      </c>
      <c r="M33" s="345" t="e">
        <f ca="1">(F33+G33)*'5-Opbouw uurtarief productie'!$E$48</f>
        <v>#DIV/0!</v>
      </c>
      <c r="N33" s="345" t="e">
        <f ca="1">(I33+J33)*'5-Opbouw uurtarief productie'!$E$48</f>
        <v>#DIV/0!</v>
      </c>
      <c r="O33" s="345" t="e">
        <f ca="1">L33*'6-Opbouw uurtarief toezicht'!$E$48</f>
        <v>#DIV/0!</v>
      </c>
      <c r="P33" s="345">
        <f>SUMIF('7-Additionele werkzaamheden'!A:A,A33,'7-Additionele werkzaamheden'!H:H)</f>
        <v>0</v>
      </c>
      <c r="Q33" s="345" t="e">
        <f t="shared" ca="1" si="1"/>
        <v>#DIV/0!</v>
      </c>
      <c r="R33" s="345" t="e">
        <f t="shared" ca="1" si="4"/>
        <v>#DIV/0!</v>
      </c>
      <c r="S33" s="483"/>
    </row>
    <row r="34" spans="1:19" ht="15" customHeight="1">
      <c r="A34" s="67" t="s">
        <v>208</v>
      </c>
      <c r="B34" s="343">
        <f ca="1">SUMIF('3-Basis ruimtestaat'!C:C,'1-Kosten per locatie'!A34,'3-Basis ruimtestaat'!K:K)</f>
        <v>2273.7500000000005</v>
      </c>
      <c r="C34" s="462" t="s">
        <v>1193</v>
      </c>
      <c r="D34" s="488" t="s">
        <v>309</v>
      </c>
      <c r="E34" s="462">
        <v>255</v>
      </c>
      <c r="F34" s="344" t="e">
        <f ca="1">SUMIF('3-Basis ruimtestaat'!C:C,'1-Kosten per locatie'!A34,uren_mavr)</f>
        <v>#DIV/0!</v>
      </c>
      <c r="G34" s="344" t="e">
        <f t="shared" ca="1" si="2"/>
        <v>#DIV/0!</v>
      </c>
      <c r="H34" s="574">
        <v>255</v>
      </c>
      <c r="I34" s="344" t="e">
        <f ca="1">SUMIF('3-Basis ruimtestaat'!C:C,'1-Kosten per locatie'!A34,'3-Basis ruimtestaat'!P:P)</f>
        <v>#DIV/0!</v>
      </c>
      <c r="J34" s="344" t="e">
        <f t="shared" ca="1" si="3"/>
        <v>#DIV/0!</v>
      </c>
      <c r="K34" s="366">
        <v>0</v>
      </c>
      <c r="L34" s="344" t="e">
        <f t="shared" ca="1" si="5"/>
        <v>#DIV/0!</v>
      </c>
      <c r="M34" s="345" t="e">
        <f ca="1">(F34+G34)*'5-Opbouw uurtarief productie'!$E$48</f>
        <v>#DIV/0!</v>
      </c>
      <c r="N34" s="345" t="e">
        <f ca="1">(I34+J34)*'5-Opbouw uurtarief productie'!$E$48</f>
        <v>#DIV/0!</v>
      </c>
      <c r="O34" s="345" t="e">
        <f ca="1">L34*'6-Opbouw uurtarief toezicht'!$E$48</f>
        <v>#DIV/0!</v>
      </c>
      <c r="P34" s="345">
        <f>SUMIF('7-Additionele werkzaamheden'!A:A,A34,'7-Additionele werkzaamheden'!H:H)</f>
        <v>0</v>
      </c>
      <c r="Q34" s="345" t="e">
        <f t="shared" ca="1" si="1"/>
        <v>#DIV/0!</v>
      </c>
      <c r="R34" s="345" t="e">
        <f t="shared" ca="1" si="4"/>
        <v>#DIV/0!</v>
      </c>
      <c r="S34" s="483"/>
    </row>
    <row r="35" spans="1:19" ht="15" customHeight="1">
      <c r="A35" s="67" t="s">
        <v>1698</v>
      </c>
      <c r="B35" s="343">
        <f ca="1">SUMIF('3-Basis ruimtestaat'!C:C,'1-Kosten per locatie'!A35,'3-Basis ruimtestaat'!K:K)</f>
        <v>380</v>
      </c>
      <c r="C35" s="462" t="s">
        <v>2060</v>
      </c>
      <c r="D35" s="496" t="s">
        <v>2070</v>
      </c>
      <c r="E35" s="462">
        <v>210</v>
      </c>
      <c r="F35" s="344" t="e">
        <f ca="1">SUMIF('3-Basis ruimtestaat'!C:C,'1-Kosten per locatie'!A35,uren_mavr)</f>
        <v>#DIV/0!</v>
      </c>
      <c r="G35" s="344" t="e">
        <f t="shared" ca="1" si="2"/>
        <v>#DIV/0!</v>
      </c>
      <c r="H35" s="344"/>
      <c r="I35" s="344">
        <f ca="1">SUMIF('3-Basis ruimtestaat'!C:C,'1-Kosten per locatie'!A35,'3-Basis ruimtestaat'!P:P)</f>
        <v>0</v>
      </c>
      <c r="J35" s="344">
        <f t="shared" ca="1" si="3"/>
        <v>0</v>
      </c>
      <c r="K35" s="366">
        <v>0</v>
      </c>
      <c r="L35" s="344" t="e">
        <f t="shared" ca="1" si="5"/>
        <v>#DIV/0!</v>
      </c>
      <c r="M35" s="345" t="e">
        <f ca="1">(F35+G35)*'5-Opbouw uurtarief productie'!$E$48</f>
        <v>#DIV/0!</v>
      </c>
      <c r="N35" s="345" t="e">
        <f ca="1">(I35+J35)*'5-Opbouw uurtarief productie'!$E$48</f>
        <v>#DIV/0!</v>
      </c>
      <c r="O35" s="345" t="e">
        <f ca="1">L35*'6-Opbouw uurtarief toezicht'!$E$48</f>
        <v>#DIV/0!</v>
      </c>
      <c r="P35" s="345">
        <f>SUMIF('7-Additionele werkzaamheden'!A:A,A35,'7-Additionele werkzaamheden'!H:H)</f>
        <v>0</v>
      </c>
      <c r="Q35" s="345" t="e">
        <f t="shared" ca="1" si="1"/>
        <v>#DIV/0!</v>
      </c>
      <c r="R35" s="345" t="e">
        <f t="shared" ca="1" si="4"/>
        <v>#DIV/0!</v>
      </c>
      <c r="S35" s="483"/>
    </row>
    <row r="36" spans="1:19" ht="15" customHeight="1">
      <c r="A36" s="67" t="s">
        <v>1699</v>
      </c>
      <c r="B36" s="343">
        <f ca="1">SUMIF('3-Basis ruimtestaat'!C:C,'1-Kosten per locatie'!A36,'3-Basis ruimtestaat'!K:K)</f>
        <v>378</v>
      </c>
      <c r="C36" s="462" t="s">
        <v>2060</v>
      </c>
      <c r="D36" s="496" t="s">
        <v>2070</v>
      </c>
      <c r="E36" s="462">
        <v>210</v>
      </c>
      <c r="F36" s="344" t="e">
        <f ca="1">SUMIF('3-Basis ruimtestaat'!C:C,'1-Kosten per locatie'!A36,uren_mavr)</f>
        <v>#DIV/0!</v>
      </c>
      <c r="G36" s="344" t="e">
        <f t="shared" ca="1" si="2"/>
        <v>#DIV/0!</v>
      </c>
      <c r="H36" s="344"/>
      <c r="I36" s="344">
        <f ca="1">SUMIF('3-Basis ruimtestaat'!C:C,'1-Kosten per locatie'!A36,'3-Basis ruimtestaat'!P:P)</f>
        <v>0</v>
      </c>
      <c r="J36" s="344">
        <f t="shared" ca="1" si="3"/>
        <v>0</v>
      </c>
      <c r="K36" s="366">
        <v>0</v>
      </c>
      <c r="L36" s="344" t="e">
        <f t="shared" ca="1" si="5"/>
        <v>#DIV/0!</v>
      </c>
      <c r="M36" s="345" t="e">
        <f ca="1">(F36+G36)*'5-Opbouw uurtarief productie'!$E$48</f>
        <v>#DIV/0!</v>
      </c>
      <c r="N36" s="345" t="e">
        <f ca="1">(I36+J36)*'5-Opbouw uurtarief productie'!$E$48</f>
        <v>#DIV/0!</v>
      </c>
      <c r="O36" s="345" t="e">
        <f ca="1">L36*'6-Opbouw uurtarief toezicht'!$E$48</f>
        <v>#DIV/0!</v>
      </c>
      <c r="P36" s="345">
        <f>SUMIF('7-Additionele werkzaamheden'!A:A,A36,'7-Additionele werkzaamheden'!H:H)</f>
        <v>0</v>
      </c>
      <c r="Q36" s="345" t="e">
        <f t="shared" ca="1" si="1"/>
        <v>#DIV/0!</v>
      </c>
      <c r="R36" s="345" t="e">
        <f t="shared" ca="1" si="4"/>
        <v>#DIV/0!</v>
      </c>
      <c r="S36" s="483"/>
    </row>
    <row r="37" spans="1:19" ht="15" customHeight="1">
      <c r="A37" s="67" t="s">
        <v>1281</v>
      </c>
      <c r="B37" s="343">
        <f ca="1">SUMIF('3-Basis ruimtestaat'!C:C,'1-Kosten per locatie'!A37,'3-Basis ruimtestaat'!K:K)</f>
        <v>312.86</v>
      </c>
      <c r="C37" s="462" t="s">
        <v>1193</v>
      </c>
      <c r="D37" s="488" t="s">
        <v>309</v>
      </c>
      <c r="E37" s="462">
        <v>104</v>
      </c>
      <c r="F37" s="344" t="e">
        <f ca="1">SUMIF('3-Basis ruimtestaat'!C:C,'1-Kosten per locatie'!A37,uren_mavr)</f>
        <v>#DIV/0!</v>
      </c>
      <c r="G37" s="344" t="e">
        <f t="shared" ca="1" si="2"/>
        <v>#DIV/0!</v>
      </c>
      <c r="H37" s="344"/>
      <c r="I37" s="344">
        <f ca="1">SUMIF('3-Basis ruimtestaat'!C:C,'1-Kosten per locatie'!A37,'3-Basis ruimtestaat'!P:P)</f>
        <v>0</v>
      </c>
      <c r="J37" s="344">
        <f t="shared" ca="1" si="3"/>
        <v>0</v>
      </c>
      <c r="K37" s="366">
        <v>0</v>
      </c>
      <c r="L37" s="344" t="e">
        <f t="shared" ca="1" si="5"/>
        <v>#DIV/0!</v>
      </c>
      <c r="M37" s="345" t="e">
        <f ca="1">(F37+G37)*'5-Opbouw uurtarief productie'!$E$48</f>
        <v>#DIV/0!</v>
      </c>
      <c r="N37" s="345" t="e">
        <f ca="1">(I37+J37)*'5-Opbouw uurtarief productie'!$E$48</f>
        <v>#DIV/0!</v>
      </c>
      <c r="O37" s="345" t="e">
        <f ca="1">L37*'6-Opbouw uurtarief toezicht'!$E$48</f>
        <v>#DIV/0!</v>
      </c>
      <c r="P37" s="345">
        <f>SUMIF('7-Additionele werkzaamheden'!A:A,A37,'7-Additionele werkzaamheden'!H:H)</f>
        <v>0</v>
      </c>
      <c r="Q37" s="345" t="e">
        <f t="shared" ca="1" si="1"/>
        <v>#DIV/0!</v>
      </c>
      <c r="R37" s="345" t="e">
        <f t="shared" ca="1" si="4"/>
        <v>#DIV/0!</v>
      </c>
      <c r="S37" s="483"/>
    </row>
    <row r="38" spans="1:19" ht="15" customHeight="1">
      <c r="A38" s="67" t="s">
        <v>1713</v>
      </c>
      <c r="B38" s="343">
        <f ca="1">SUMIF('3-Basis ruimtestaat'!C:C,'1-Kosten per locatie'!A38,'3-Basis ruimtestaat'!K:K)</f>
        <v>378</v>
      </c>
      <c r="C38" s="462" t="s">
        <v>2060</v>
      </c>
      <c r="D38" s="496" t="s">
        <v>2070</v>
      </c>
      <c r="E38" s="462">
        <v>210</v>
      </c>
      <c r="F38" s="344" t="e">
        <f ca="1">SUMIF('3-Basis ruimtestaat'!C:C,'1-Kosten per locatie'!A38,uren_mavr)</f>
        <v>#DIV/0!</v>
      </c>
      <c r="G38" s="344" t="e">
        <f t="shared" ca="1" si="2"/>
        <v>#DIV/0!</v>
      </c>
      <c r="H38" s="344"/>
      <c r="I38" s="344">
        <f ca="1">SUMIF('3-Basis ruimtestaat'!C:C,'1-Kosten per locatie'!A38,'3-Basis ruimtestaat'!P:P)</f>
        <v>0</v>
      </c>
      <c r="J38" s="344">
        <f t="shared" ca="1" si="3"/>
        <v>0</v>
      </c>
      <c r="K38" s="366">
        <v>0</v>
      </c>
      <c r="L38" s="344" t="e">
        <f t="shared" ca="1" si="5"/>
        <v>#DIV/0!</v>
      </c>
      <c r="M38" s="345" t="e">
        <f ca="1">(F38+G38)*'5-Opbouw uurtarief productie'!$E$48</f>
        <v>#DIV/0!</v>
      </c>
      <c r="N38" s="345" t="e">
        <f ca="1">(I38+J38)*'5-Opbouw uurtarief productie'!$E$48</f>
        <v>#DIV/0!</v>
      </c>
      <c r="O38" s="345" t="e">
        <f ca="1">L38*'6-Opbouw uurtarief toezicht'!$E$48</f>
        <v>#DIV/0!</v>
      </c>
      <c r="P38" s="345">
        <f>SUMIF('7-Additionele werkzaamheden'!A:A,A38,'7-Additionele werkzaamheden'!H:H)</f>
        <v>0</v>
      </c>
      <c r="Q38" s="345" t="e">
        <f t="shared" ca="1" si="1"/>
        <v>#DIV/0!</v>
      </c>
      <c r="R38" s="345" t="e">
        <f t="shared" ca="1" si="4"/>
        <v>#DIV/0!</v>
      </c>
      <c r="S38" s="483"/>
    </row>
    <row r="39" spans="1:19" ht="15" customHeight="1">
      <c r="A39" s="67" t="s">
        <v>1714</v>
      </c>
      <c r="B39" s="343">
        <f ca="1">SUMIF('3-Basis ruimtestaat'!C:C,'1-Kosten per locatie'!A39,'3-Basis ruimtestaat'!K:K)</f>
        <v>378</v>
      </c>
      <c r="C39" s="462" t="s">
        <v>2060</v>
      </c>
      <c r="D39" s="496" t="s">
        <v>2070</v>
      </c>
      <c r="E39" s="462">
        <v>210</v>
      </c>
      <c r="F39" s="344" t="e">
        <f ca="1">SUMIF('3-Basis ruimtestaat'!C:C,'1-Kosten per locatie'!A39,uren_mavr)</f>
        <v>#DIV/0!</v>
      </c>
      <c r="G39" s="344" t="e">
        <f t="shared" ca="1" si="2"/>
        <v>#DIV/0!</v>
      </c>
      <c r="H39" s="344"/>
      <c r="I39" s="344">
        <f ca="1">SUMIF('3-Basis ruimtestaat'!C:C,'1-Kosten per locatie'!A39,'3-Basis ruimtestaat'!P:P)</f>
        <v>0</v>
      </c>
      <c r="J39" s="344">
        <f t="shared" ca="1" si="3"/>
        <v>0</v>
      </c>
      <c r="K39" s="366">
        <v>0</v>
      </c>
      <c r="L39" s="344" t="e">
        <f t="shared" ca="1" si="5"/>
        <v>#DIV/0!</v>
      </c>
      <c r="M39" s="345" t="e">
        <f ca="1">(F39+G39)*'5-Opbouw uurtarief productie'!$E$48</f>
        <v>#DIV/0!</v>
      </c>
      <c r="N39" s="345" t="e">
        <f ca="1">(I39+J39)*'5-Opbouw uurtarief productie'!$E$48</f>
        <v>#DIV/0!</v>
      </c>
      <c r="O39" s="345" t="e">
        <f ca="1">L39*'6-Opbouw uurtarief toezicht'!$E$48</f>
        <v>#DIV/0!</v>
      </c>
      <c r="P39" s="345">
        <f>SUMIF('7-Additionele werkzaamheden'!A:A,A39,'7-Additionele werkzaamheden'!H:H)</f>
        <v>0</v>
      </c>
      <c r="Q39" s="345" t="e">
        <f t="shared" ca="1" si="1"/>
        <v>#DIV/0!</v>
      </c>
      <c r="R39" s="345" t="e">
        <f t="shared" ca="1" si="4"/>
        <v>#DIV/0!</v>
      </c>
      <c r="S39" s="483"/>
    </row>
    <row r="40" spans="1:19" ht="15" customHeight="1">
      <c r="A40" s="67" t="s">
        <v>429</v>
      </c>
      <c r="B40" s="343">
        <f ca="1">SUMIF('3-Basis ruimtestaat'!C:C,'1-Kosten per locatie'!A40,'3-Basis ruimtestaat'!K:K)</f>
        <v>7734.909999999998</v>
      </c>
      <c r="C40" s="462" t="s">
        <v>1193</v>
      </c>
      <c r="D40" s="488" t="s">
        <v>309</v>
      </c>
      <c r="E40" s="462">
        <v>255</v>
      </c>
      <c r="F40" s="344" t="e">
        <f ca="1">SUMIF('3-Basis ruimtestaat'!C:C,'1-Kosten per locatie'!A40,uren_mavr)</f>
        <v>#DIV/0!</v>
      </c>
      <c r="G40" s="344" t="e">
        <f t="shared" ca="1" si="2"/>
        <v>#DIV/0!</v>
      </c>
      <c r="H40" s="472">
        <v>255</v>
      </c>
      <c r="I40" s="344" t="e">
        <f ca="1">SUMIF('3-Basis ruimtestaat'!C:C,'1-Kosten per locatie'!A40,'3-Basis ruimtestaat'!P:P)</f>
        <v>#DIV/0!</v>
      </c>
      <c r="J40" s="344" t="e">
        <f t="shared" ca="1" si="3"/>
        <v>#DIV/0!</v>
      </c>
      <c r="K40" s="366">
        <v>0</v>
      </c>
      <c r="L40" s="344" t="e">
        <f t="shared" ca="1" si="5"/>
        <v>#DIV/0!</v>
      </c>
      <c r="M40" s="345" t="e">
        <f ca="1">(F40+G40)*'5-Opbouw uurtarief productie'!$E$48</f>
        <v>#DIV/0!</v>
      </c>
      <c r="N40" s="345" t="e">
        <f ca="1">(I40+J40)*'5-Opbouw uurtarief productie'!$E$48</f>
        <v>#DIV/0!</v>
      </c>
      <c r="O40" s="345" t="e">
        <f ca="1">L40*'6-Opbouw uurtarief toezicht'!$E$48</f>
        <v>#DIV/0!</v>
      </c>
      <c r="P40" s="345">
        <f>SUMIF('7-Additionele werkzaamheden'!A:A,A40,'7-Additionele werkzaamheden'!H:H)</f>
        <v>0</v>
      </c>
      <c r="Q40" s="345" t="e">
        <f t="shared" ca="1" si="1"/>
        <v>#DIV/0!</v>
      </c>
      <c r="R40" s="345" t="e">
        <f t="shared" ca="1" si="4"/>
        <v>#DIV/0!</v>
      </c>
      <c r="S40" s="483"/>
    </row>
    <row r="41" spans="1:19" ht="15" customHeight="1">
      <c r="A41" s="67" t="s">
        <v>1715</v>
      </c>
      <c r="B41" s="343">
        <f ca="1">SUMIF('3-Basis ruimtestaat'!C:C,'1-Kosten per locatie'!A41,'3-Basis ruimtestaat'!K:K)</f>
        <v>955.40000000000009</v>
      </c>
      <c r="C41" s="462" t="s">
        <v>2060</v>
      </c>
      <c r="D41" s="496" t="s">
        <v>2070</v>
      </c>
      <c r="E41" s="462">
        <v>210</v>
      </c>
      <c r="F41" s="344" t="e">
        <f ca="1">SUMIF('3-Basis ruimtestaat'!C:C,'1-Kosten per locatie'!A41,uren_mavr)</f>
        <v>#DIV/0!</v>
      </c>
      <c r="G41" s="344" t="e">
        <f t="shared" ca="1" si="2"/>
        <v>#DIV/0!</v>
      </c>
      <c r="H41" s="344"/>
      <c r="I41" s="344">
        <f ca="1">SUMIF('3-Basis ruimtestaat'!C:C,'1-Kosten per locatie'!A41,'3-Basis ruimtestaat'!P:P)</f>
        <v>0</v>
      </c>
      <c r="J41" s="344">
        <f t="shared" ca="1" si="3"/>
        <v>0</v>
      </c>
      <c r="K41" s="366">
        <v>0</v>
      </c>
      <c r="L41" s="344" t="e">
        <f t="shared" ca="1" si="5"/>
        <v>#DIV/0!</v>
      </c>
      <c r="M41" s="345" t="e">
        <f ca="1">(F41+G41)*'5-Opbouw uurtarief productie'!$E$48</f>
        <v>#DIV/0!</v>
      </c>
      <c r="N41" s="345" t="e">
        <f ca="1">(I41+J41)*'5-Opbouw uurtarief productie'!$E$48</f>
        <v>#DIV/0!</v>
      </c>
      <c r="O41" s="345" t="e">
        <f ca="1">L41*'6-Opbouw uurtarief toezicht'!$E$48</f>
        <v>#DIV/0!</v>
      </c>
      <c r="P41" s="345">
        <f>SUMIF('7-Additionele werkzaamheden'!A:A,A41,'7-Additionele werkzaamheden'!H:H)</f>
        <v>0</v>
      </c>
      <c r="Q41" s="345" t="e">
        <f t="shared" ca="1" si="1"/>
        <v>#DIV/0!</v>
      </c>
      <c r="R41" s="345" t="e">
        <f t="shared" ca="1" si="4"/>
        <v>#DIV/0!</v>
      </c>
      <c r="S41" s="483"/>
    </row>
    <row r="42" spans="1:19" ht="15" customHeight="1">
      <c r="A42" s="67" t="s">
        <v>1717</v>
      </c>
      <c r="B42" s="343">
        <f ca="1">SUMIF('3-Basis ruimtestaat'!C:C,'1-Kosten per locatie'!A42,'3-Basis ruimtestaat'!K:K)</f>
        <v>420</v>
      </c>
      <c r="C42" s="462" t="s">
        <v>2060</v>
      </c>
      <c r="D42" s="496" t="s">
        <v>2070</v>
      </c>
      <c r="E42" s="462">
        <v>200</v>
      </c>
      <c r="F42" s="344" t="e">
        <f ca="1">SUMIF('3-Basis ruimtestaat'!C:C,'1-Kosten per locatie'!A42,uren_mavr)</f>
        <v>#DIV/0!</v>
      </c>
      <c r="G42" s="344" t="e">
        <f t="shared" ca="1" si="2"/>
        <v>#DIV/0!</v>
      </c>
      <c r="H42" s="344"/>
      <c r="I42" s="344">
        <f ca="1">SUMIF('3-Basis ruimtestaat'!C:C,'1-Kosten per locatie'!A42,'3-Basis ruimtestaat'!P:P)</f>
        <v>0</v>
      </c>
      <c r="J42" s="344">
        <f t="shared" ca="1" si="3"/>
        <v>0</v>
      </c>
      <c r="K42" s="366">
        <v>0</v>
      </c>
      <c r="L42" s="344" t="e">
        <f t="shared" ca="1" si="5"/>
        <v>#DIV/0!</v>
      </c>
      <c r="M42" s="345" t="e">
        <f ca="1">(F42+G42)*'5-Opbouw uurtarief productie'!$E$48</f>
        <v>#DIV/0!</v>
      </c>
      <c r="N42" s="345" t="e">
        <f ca="1">(I42+J42)*'5-Opbouw uurtarief productie'!$E$48</f>
        <v>#DIV/0!</v>
      </c>
      <c r="O42" s="345" t="e">
        <f ca="1">L42*'6-Opbouw uurtarief toezicht'!$E$48</f>
        <v>#DIV/0!</v>
      </c>
      <c r="P42" s="345">
        <f>SUMIF('7-Additionele werkzaamheden'!A:A,A42,'7-Additionele werkzaamheden'!H:H)</f>
        <v>0</v>
      </c>
      <c r="Q42" s="345" t="e">
        <f t="shared" ca="1" si="1"/>
        <v>#DIV/0!</v>
      </c>
      <c r="R42" s="345" t="e">
        <f t="shared" ca="1" si="4"/>
        <v>#DIV/0!</v>
      </c>
      <c r="S42" s="483"/>
    </row>
    <row r="43" spans="1:19" ht="15" customHeight="1">
      <c r="A43" s="67" t="s">
        <v>1716</v>
      </c>
      <c r="B43" s="343">
        <f ca="1">SUMIF('3-Basis ruimtestaat'!C:C,'1-Kosten per locatie'!A43,'3-Basis ruimtestaat'!K:K)</f>
        <v>455.09999999999997</v>
      </c>
      <c r="C43" s="462" t="s">
        <v>2060</v>
      </c>
      <c r="D43" s="496" t="s">
        <v>2070</v>
      </c>
      <c r="E43" s="462">
        <v>200</v>
      </c>
      <c r="F43" s="344" t="e">
        <f ca="1">SUMIF('3-Basis ruimtestaat'!C:C,'1-Kosten per locatie'!A43,uren_mavr)</f>
        <v>#DIV/0!</v>
      </c>
      <c r="G43" s="344" t="e">
        <f t="shared" ca="1" si="2"/>
        <v>#DIV/0!</v>
      </c>
      <c r="H43" s="344"/>
      <c r="I43" s="344">
        <f ca="1">SUMIF('3-Basis ruimtestaat'!C:C,'1-Kosten per locatie'!A43,'3-Basis ruimtestaat'!P:P)</f>
        <v>0</v>
      </c>
      <c r="J43" s="344">
        <f t="shared" ca="1" si="3"/>
        <v>0</v>
      </c>
      <c r="K43" s="366">
        <v>0</v>
      </c>
      <c r="L43" s="344" t="e">
        <f t="shared" ca="1" si="5"/>
        <v>#DIV/0!</v>
      </c>
      <c r="M43" s="345" t="e">
        <f ca="1">(F43+G43)*'5-Opbouw uurtarief productie'!$E$48</f>
        <v>#DIV/0!</v>
      </c>
      <c r="N43" s="345" t="e">
        <f ca="1">(I43+J43)*'5-Opbouw uurtarief productie'!$E$48</f>
        <v>#DIV/0!</v>
      </c>
      <c r="O43" s="345" t="e">
        <f ca="1">L43*'6-Opbouw uurtarief toezicht'!$E$48</f>
        <v>#DIV/0!</v>
      </c>
      <c r="P43" s="345">
        <f>SUMIF('7-Additionele werkzaamheden'!A:A,A43,'7-Additionele werkzaamheden'!H:H)</f>
        <v>0</v>
      </c>
      <c r="Q43" s="345" t="e">
        <f t="shared" ca="1" si="1"/>
        <v>#DIV/0!</v>
      </c>
      <c r="R43" s="345" t="e">
        <f t="shared" ca="1" si="4"/>
        <v>#DIV/0!</v>
      </c>
      <c r="S43" s="483"/>
    </row>
    <row r="44" spans="1:19" ht="15" customHeight="1">
      <c r="A44" s="67" t="s">
        <v>1718</v>
      </c>
      <c r="B44" s="343">
        <f ca="1">SUMIF('3-Basis ruimtestaat'!C:C,'1-Kosten per locatie'!A44,'3-Basis ruimtestaat'!K:K)</f>
        <v>384.53</v>
      </c>
      <c r="C44" s="462" t="s">
        <v>2060</v>
      </c>
      <c r="D44" s="496" t="s">
        <v>2070</v>
      </c>
      <c r="E44" s="462">
        <v>200</v>
      </c>
      <c r="F44" s="344" t="e">
        <f ca="1">SUMIF('3-Basis ruimtestaat'!C:C,'1-Kosten per locatie'!A44,uren_mavr)</f>
        <v>#DIV/0!</v>
      </c>
      <c r="G44" s="344" t="e">
        <f t="shared" ca="1" si="2"/>
        <v>#DIV/0!</v>
      </c>
      <c r="H44" s="344"/>
      <c r="I44" s="344">
        <f ca="1">SUMIF('3-Basis ruimtestaat'!C:C,'1-Kosten per locatie'!A44,'3-Basis ruimtestaat'!P:P)</f>
        <v>0</v>
      </c>
      <c r="J44" s="344">
        <f t="shared" ca="1" si="3"/>
        <v>0</v>
      </c>
      <c r="K44" s="366">
        <v>0</v>
      </c>
      <c r="L44" s="344" t="e">
        <f t="shared" ca="1" si="5"/>
        <v>#DIV/0!</v>
      </c>
      <c r="M44" s="345" t="e">
        <f ca="1">(F44+G44)*'5-Opbouw uurtarief productie'!$E$48</f>
        <v>#DIV/0!</v>
      </c>
      <c r="N44" s="345" t="e">
        <f ca="1">(I44+J44)*'5-Opbouw uurtarief productie'!$E$48</f>
        <v>#DIV/0!</v>
      </c>
      <c r="O44" s="345" t="e">
        <f ca="1">L44*'6-Opbouw uurtarief toezicht'!$E$48</f>
        <v>#DIV/0!</v>
      </c>
      <c r="P44" s="345">
        <f>SUMIF('7-Additionele werkzaamheden'!A:A,A44,'7-Additionele werkzaamheden'!H:H)</f>
        <v>0</v>
      </c>
      <c r="Q44" s="345" t="e">
        <f t="shared" ca="1" si="1"/>
        <v>#DIV/0!</v>
      </c>
      <c r="R44" s="345" t="e">
        <f t="shared" ca="1" si="4"/>
        <v>#DIV/0!</v>
      </c>
      <c r="S44" s="483"/>
    </row>
    <row r="45" spans="1:19" ht="15" customHeight="1">
      <c r="A45" s="67" t="s">
        <v>1721</v>
      </c>
      <c r="B45" s="343">
        <f ca="1">SUMIF('3-Basis ruimtestaat'!C:C,'1-Kosten per locatie'!A45,'3-Basis ruimtestaat'!K:K)</f>
        <v>395.72</v>
      </c>
      <c r="C45" s="462" t="s">
        <v>2060</v>
      </c>
      <c r="D45" s="496" t="s">
        <v>2070</v>
      </c>
      <c r="E45" s="462">
        <v>200</v>
      </c>
      <c r="F45" s="344" t="e">
        <f ca="1">SUMIF('3-Basis ruimtestaat'!C:C,'1-Kosten per locatie'!A45,uren_mavr)</f>
        <v>#DIV/0!</v>
      </c>
      <c r="G45" s="344" t="e">
        <f t="shared" ca="1" si="2"/>
        <v>#DIV/0!</v>
      </c>
      <c r="H45" s="344"/>
      <c r="I45" s="344">
        <f ca="1">SUMIF('3-Basis ruimtestaat'!C:C,'1-Kosten per locatie'!A45,'3-Basis ruimtestaat'!P:P)</f>
        <v>0</v>
      </c>
      <c r="J45" s="344">
        <f t="shared" ca="1" si="3"/>
        <v>0</v>
      </c>
      <c r="K45" s="366">
        <v>0</v>
      </c>
      <c r="L45" s="344" t="e">
        <f t="shared" ca="1" si="5"/>
        <v>#DIV/0!</v>
      </c>
      <c r="M45" s="345" t="e">
        <f ca="1">(F45+G45)*'5-Opbouw uurtarief productie'!$E$48</f>
        <v>#DIV/0!</v>
      </c>
      <c r="N45" s="345" t="e">
        <f ca="1">(I45+J45)*'5-Opbouw uurtarief productie'!$E$48</f>
        <v>#DIV/0!</v>
      </c>
      <c r="O45" s="345" t="e">
        <f ca="1">L45*'6-Opbouw uurtarief toezicht'!$E$48</f>
        <v>#DIV/0!</v>
      </c>
      <c r="P45" s="345">
        <f>SUMIF('7-Additionele werkzaamheden'!A:A,A45,'7-Additionele werkzaamheden'!H:H)</f>
        <v>0</v>
      </c>
      <c r="Q45" s="345" t="e">
        <f t="shared" ca="1" si="1"/>
        <v>#DIV/0!</v>
      </c>
      <c r="R45" s="345" t="e">
        <f t="shared" ca="1" si="4"/>
        <v>#DIV/0!</v>
      </c>
      <c r="S45" s="483"/>
    </row>
    <row r="46" spans="1:19" ht="15" customHeight="1">
      <c r="A46" s="67" t="s">
        <v>1719</v>
      </c>
      <c r="B46" s="343">
        <f ca="1">SUMIF('3-Basis ruimtestaat'!C:C,'1-Kosten per locatie'!A46,'3-Basis ruimtestaat'!K:K)</f>
        <v>2383.61</v>
      </c>
      <c r="C46" s="462" t="s">
        <v>2060</v>
      </c>
      <c r="D46" s="496" t="s">
        <v>2070</v>
      </c>
      <c r="E46" s="462">
        <v>255</v>
      </c>
      <c r="F46" s="344" t="e">
        <f ca="1">SUMIF('3-Basis ruimtestaat'!C:C,'1-Kosten per locatie'!A46,uren_mavr)</f>
        <v>#DIV/0!</v>
      </c>
      <c r="G46" s="344" t="e">
        <f t="shared" ca="1" si="2"/>
        <v>#DIV/0!</v>
      </c>
      <c r="H46" s="344"/>
      <c r="I46" s="344">
        <f ca="1">SUMIF('3-Basis ruimtestaat'!C:C,'1-Kosten per locatie'!A46,'3-Basis ruimtestaat'!P:P)</f>
        <v>0</v>
      </c>
      <c r="J46" s="344">
        <f t="shared" ca="1" si="3"/>
        <v>0</v>
      </c>
      <c r="K46" s="366">
        <v>0</v>
      </c>
      <c r="L46" s="344" t="e">
        <f t="shared" ca="1" si="5"/>
        <v>#DIV/0!</v>
      </c>
      <c r="M46" s="345" t="e">
        <f ca="1">(F46+G46)*'5-Opbouw uurtarief productie'!$E$48</f>
        <v>#DIV/0!</v>
      </c>
      <c r="N46" s="345" t="e">
        <f ca="1">(I46+J46)*'5-Opbouw uurtarief productie'!$E$48</f>
        <v>#DIV/0!</v>
      </c>
      <c r="O46" s="345" t="e">
        <f ca="1">L46*'6-Opbouw uurtarief toezicht'!$E$48</f>
        <v>#DIV/0!</v>
      </c>
      <c r="P46" s="345">
        <f>SUMIF('7-Additionele werkzaamheden'!A:A,A46,'7-Additionele werkzaamheden'!H:H)</f>
        <v>0</v>
      </c>
      <c r="Q46" s="345" t="e">
        <f t="shared" ca="1" si="1"/>
        <v>#DIV/0!</v>
      </c>
      <c r="R46" s="345" t="e">
        <f t="shared" ca="1" si="4"/>
        <v>#DIV/0!</v>
      </c>
      <c r="S46" s="483"/>
    </row>
    <row r="47" spans="1:19" ht="15" customHeight="1">
      <c r="A47" s="67" t="s">
        <v>1338</v>
      </c>
      <c r="B47" s="343">
        <f ca="1">SUMIF('3-Basis ruimtestaat'!C:C,'1-Kosten per locatie'!A47,'3-Basis ruimtestaat'!K:K)</f>
        <v>1321.1000000000001</v>
      </c>
      <c r="C47" s="462" t="s">
        <v>1987</v>
      </c>
      <c r="D47" s="497" t="s">
        <v>2074</v>
      </c>
      <c r="E47" s="462">
        <v>255</v>
      </c>
      <c r="F47" s="344" t="e">
        <f ca="1">SUMIF('3-Basis ruimtestaat'!C:C,'1-Kosten per locatie'!A47,uren_mavr)</f>
        <v>#DIV/0!</v>
      </c>
      <c r="G47" s="344" t="e">
        <f t="shared" ca="1" si="2"/>
        <v>#DIV/0!</v>
      </c>
      <c r="H47" s="344"/>
      <c r="I47" s="344">
        <f ca="1">SUMIF('3-Basis ruimtestaat'!C:C,'1-Kosten per locatie'!A47,'3-Basis ruimtestaat'!P:P)</f>
        <v>0</v>
      </c>
      <c r="J47" s="344">
        <f t="shared" ca="1" si="3"/>
        <v>0</v>
      </c>
      <c r="K47" s="366">
        <v>0</v>
      </c>
      <c r="L47" s="344" t="e">
        <f t="shared" ca="1" si="5"/>
        <v>#DIV/0!</v>
      </c>
      <c r="M47" s="345" t="e">
        <f ca="1">(F47+G47)*'5-Opbouw uurtarief productie'!$E$48</f>
        <v>#DIV/0!</v>
      </c>
      <c r="N47" s="345" t="e">
        <f ca="1">(I47+J47)*'5-Opbouw uurtarief productie'!$E$48</f>
        <v>#DIV/0!</v>
      </c>
      <c r="O47" s="345" t="e">
        <f ca="1">L47*'6-Opbouw uurtarief toezicht'!$E$48</f>
        <v>#DIV/0!</v>
      </c>
      <c r="P47" s="345">
        <f>SUMIF('7-Additionele werkzaamheden'!A:A,A47,'7-Additionele werkzaamheden'!H:H)</f>
        <v>0</v>
      </c>
      <c r="Q47" s="345" t="e">
        <f t="shared" ca="1" si="1"/>
        <v>#DIV/0!</v>
      </c>
      <c r="R47" s="345" t="e">
        <f t="shared" ca="1" si="4"/>
        <v>#DIV/0!</v>
      </c>
      <c r="S47" s="483"/>
    </row>
    <row r="48" spans="1:19" ht="15" customHeight="1">
      <c r="A48" s="67" t="s">
        <v>882</v>
      </c>
      <c r="B48" s="343">
        <f ca="1">SUMIF('3-Basis ruimtestaat'!C:C,'1-Kosten per locatie'!A48,'3-Basis ruimtestaat'!K:K)</f>
        <v>108.98999999999997</v>
      </c>
      <c r="C48" s="462" t="s">
        <v>1988</v>
      </c>
      <c r="D48" s="488" t="s">
        <v>309</v>
      </c>
      <c r="E48" s="462">
        <v>104</v>
      </c>
      <c r="F48" s="344" t="e">
        <f ca="1">SUMIF('3-Basis ruimtestaat'!C:C,'1-Kosten per locatie'!A48,uren_mavr)</f>
        <v>#DIV/0!</v>
      </c>
      <c r="G48" s="344" t="e">
        <f t="shared" ca="1" si="2"/>
        <v>#DIV/0!</v>
      </c>
      <c r="H48" s="344"/>
      <c r="I48" s="344">
        <f ca="1">SUMIF('3-Basis ruimtestaat'!C:C,'1-Kosten per locatie'!A48,'3-Basis ruimtestaat'!P:P)</f>
        <v>0</v>
      </c>
      <c r="J48" s="344">
        <f t="shared" ca="1" si="3"/>
        <v>0</v>
      </c>
      <c r="K48" s="366">
        <v>0</v>
      </c>
      <c r="L48" s="344" t="e">
        <f t="shared" ca="1" si="5"/>
        <v>#DIV/0!</v>
      </c>
      <c r="M48" s="345" t="e">
        <f ca="1">(F48+G48)*'5-Opbouw uurtarief productie'!$E$48</f>
        <v>#DIV/0!</v>
      </c>
      <c r="N48" s="345" t="e">
        <f ca="1">(I48+J48)*'5-Opbouw uurtarief productie'!$E$48</f>
        <v>#DIV/0!</v>
      </c>
      <c r="O48" s="345" t="e">
        <f ca="1">L48*'6-Opbouw uurtarief toezicht'!$E$48</f>
        <v>#DIV/0!</v>
      </c>
      <c r="P48" s="345">
        <f>SUMIF('7-Additionele werkzaamheden'!A:A,A48,'7-Additionele werkzaamheden'!H:H)</f>
        <v>0</v>
      </c>
      <c r="Q48" s="345" t="e">
        <f t="shared" ca="1" si="1"/>
        <v>#DIV/0!</v>
      </c>
      <c r="R48" s="345" t="e">
        <f t="shared" ca="1" si="4"/>
        <v>#DIV/0!</v>
      </c>
      <c r="S48" s="483"/>
    </row>
    <row r="49" spans="1:19" ht="15" customHeight="1">
      <c r="A49" s="67" t="s">
        <v>1202</v>
      </c>
      <c r="B49" s="343">
        <f ca="1">SUMIF('3-Basis ruimtestaat'!C:C,'1-Kosten per locatie'!A49,'3-Basis ruimtestaat'!K:K)</f>
        <v>569.79999999999995</v>
      </c>
      <c r="C49" s="462" t="s">
        <v>1986</v>
      </c>
      <c r="D49" s="497" t="s">
        <v>2071</v>
      </c>
      <c r="E49" s="462">
        <v>255</v>
      </c>
      <c r="F49" s="344" t="e">
        <f ca="1">SUMIF('3-Basis ruimtestaat'!C:C,'1-Kosten per locatie'!A49,uren_mavr)</f>
        <v>#DIV/0!</v>
      </c>
      <c r="G49" s="344" t="e">
        <f t="shared" ca="1" si="2"/>
        <v>#DIV/0!</v>
      </c>
      <c r="H49" s="344"/>
      <c r="I49" s="344">
        <f ca="1">SUMIF('3-Basis ruimtestaat'!C:C,'1-Kosten per locatie'!A49,'3-Basis ruimtestaat'!P:P)</f>
        <v>0</v>
      </c>
      <c r="J49" s="344">
        <f t="shared" ca="1" si="3"/>
        <v>0</v>
      </c>
      <c r="K49" s="366">
        <v>0</v>
      </c>
      <c r="L49" s="344" t="e">
        <f t="shared" ca="1" si="5"/>
        <v>#DIV/0!</v>
      </c>
      <c r="M49" s="345" t="e">
        <f ca="1">(F49+G49)*'5-Opbouw uurtarief productie'!$E$48</f>
        <v>#DIV/0!</v>
      </c>
      <c r="N49" s="345" t="e">
        <f ca="1">(I49+J49)*'5-Opbouw uurtarief productie'!$E$48</f>
        <v>#DIV/0!</v>
      </c>
      <c r="O49" s="345" t="e">
        <f ca="1">L49*'6-Opbouw uurtarief toezicht'!$E$48</f>
        <v>#DIV/0!</v>
      </c>
      <c r="P49" s="345">
        <f>SUMIF('7-Additionele werkzaamheden'!A:A,A49,'7-Additionele werkzaamheden'!H:H)</f>
        <v>0</v>
      </c>
      <c r="Q49" s="345" t="e">
        <f t="shared" ref="Q49:Q80" ca="1" si="6">SUM(M49:P49)</f>
        <v>#DIV/0!</v>
      </c>
      <c r="R49" s="345" t="e">
        <f t="shared" ca="1" si="4"/>
        <v>#DIV/0!</v>
      </c>
      <c r="S49" s="483"/>
    </row>
    <row r="50" spans="1:19" ht="15" customHeight="1">
      <c r="A50" s="67" t="s">
        <v>869</v>
      </c>
      <c r="B50" s="343">
        <f ca="1">SUMIF('3-Basis ruimtestaat'!C:C,'1-Kosten per locatie'!A50,'3-Basis ruimtestaat'!K:K)</f>
        <v>407.53</v>
      </c>
      <c r="C50" s="462" t="s">
        <v>1193</v>
      </c>
      <c r="D50" s="488" t="s">
        <v>309</v>
      </c>
      <c r="E50" s="462">
        <v>255</v>
      </c>
      <c r="F50" s="344" t="e">
        <f ca="1">SUMIF('3-Basis ruimtestaat'!C:C,'1-Kosten per locatie'!A50,uren_mavr)</f>
        <v>#DIV/0!</v>
      </c>
      <c r="G50" s="344" t="e">
        <f t="shared" ca="1" si="2"/>
        <v>#DIV/0!</v>
      </c>
      <c r="H50" s="344"/>
      <c r="I50" s="344">
        <f ca="1">SUMIF('3-Basis ruimtestaat'!C:C,'1-Kosten per locatie'!A50,'3-Basis ruimtestaat'!P:P)</f>
        <v>0</v>
      </c>
      <c r="J50" s="344">
        <f t="shared" ca="1" si="3"/>
        <v>0</v>
      </c>
      <c r="K50" s="366">
        <v>0</v>
      </c>
      <c r="L50" s="344" t="e">
        <f t="shared" ca="1" si="5"/>
        <v>#DIV/0!</v>
      </c>
      <c r="M50" s="345" t="e">
        <f ca="1">(F50+G50)*'5-Opbouw uurtarief productie'!$E$48</f>
        <v>#DIV/0!</v>
      </c>
      <c r="N50" s="345" t="e">
        <f ca="1">(I50+J50)*'5-Opbouw uurtarief productie'!$E$48</f>
        <v>#DIV/0!</v>
      </c>
      <c r="O50" s="345" t="e">
        <f ca="1">L50*'6-Opbouw uurtarief toezicht'!$E$48</f>
        <v>#DIV/0!</v>
      </c>
      <c r="P50" s="345">
        <f>SUMIF('7-Additionele werkzaamheden'!A:A,A50,'7-Additionele werkzaamheden'!H:H)</f>
        <v>0</v>
      </c>
      <c r="Q50" s="345" t="e">
        <f t="shared" ca="1" si="6"/>
        <v>#DIV/0!</v>
      </c>
      <c r="R50" s="345" t="e">
        <f t="shared" ca="1" si="4"/>
        <v>#DIV/0!</v>
      </c>
      <c r="S50" s="483"/>
    </row>
    <row r="51" spans="1:19" ht="15" customHeight="1">
      <c r="A51" s="67" t="s">
        <v>862</v>
      </c>
      <c r="B51" s="343">
        <f ca="1">SUMIF('3-Basis ruimtestaat'!C:C,'1-Kosten per locatie'!A51,'3-Basis ruimtestaat'!K:K)</f>
        <v>239.10999999999996</v>
      </c>
      <c r="C51" s="462" t="s">
        <v>1193</v>
      </c>
      <c r="D51" s="488" t="s">
        <v>309</v>
      </c>
      <c r="E51" s="462">
        <v>255</v>
      </c>
      <c r="F51" s="344" t="e">
        <f ca="1">SUMIF('3-Basis ruimtestaat'!C:C,'1-Kosten per locatie'!A51,uren_mavr)</f>
        <v>#DIV/0!</v>
      </c>
      <c r="G51" s="344" t="e">
        <f t="shared" ca="1" si="2"/>
        <v>#DIV/0!</v>
      </c>
      <c r="H51" s="344"/>
      <c r="I51" s="344">
        <f ca="1">SUMIF('3-Basis ruimtestaat'!C:C,'1-Kosten per locatie'!A51,'3-Basis ruimtestaat'!P:P)</f>
        <v>0</v>
      </c>
      <c r="J51" s="344">
        <f t="shared" ca="1" si="3"/>
        <v>0</v>
      </c>
      <c r="K51" s="366">
        <v>0</v>
      </c>
      <c r="L51" s="344" t="e">
        <f t="shared" ca="1" si="5"/>
        <v>#DIV/0!</v>
      </c>
      <c r="M51" s="345" t="e">
        <f ca="1">(F51+G51)*'5-Opbouw uurtarief productie'!$E$48</f>
        <v>#DIV/0!</v>
      </c>
      <c r="N51" s="345" t="e">
        <f ca="1">(I51+J51)*'5-Opbouw uurtarief productie'!$E$48</f>
        <v>#DIV/0!</v>
      </c>
      <c r="O51" s="345" t="e">
        <f ca="1">L51*'6-Opbouw uurtarief toezicht'!$E$48</f>
        <v>#DIV/0!</v>
      </c>
      <c r="P51" s="345">
        <f>SUMIF('7-Additionele werkzaamheden'!A:A,A51,'7-Additionele werkzaamheden'!H:H)</f>
        <v>0</v>
      </c>
      <c r="Q51" s="345" t="e">
        <f t="shared" ca="1" si="6"/>
        <v>#DIV/0!</v>
      </c>
      <c r="R51" s="345" t="e">
        <f t="shared" ca="1" si="4"/>
        <v>#DIV/0!</v>
      </c>
      <c r="S51" s="483"/>
    </row>
    <row r="52" spans="1:19" ht="15" customHeight="1">
      <c r="A52" s="67" t="s">
        <v>1179</v>
      </c>
      <c r="B52" s="343">
        <f ca="1">SUMIF('3-Basis ruimtestaat'!C:C,'1-Kosten per locatie'!A52,'3-Basis ruimtestaat'!K:K)</f>
        <v>8</v>
      </c>
      <c r="C52" s="462" t="s">
        <v>1193</v>
      </c>
      <c r="D52" s="488" t="s">
        <v>309</v>
      </c>
      <c r="E52" s="462">
        <v>255</v>
      </c>
      <c r="F52" s="344" t="e">
        <f ca="1">SUMIF('3-Basis ruimtestaat'!C:C,'1-Kosten per locatie'!A52,uren_mavr)</f>
        <v>#DIV/0!</v>
      </c>
      <c r="G52" s="538"/>
      <c r="H52" s="344"/>
      <c r="I52" s="344">
        <f ca="1">SUMIF('3-Basis ruimtestaat'!C:C,'1-Kosten per locatie'!A52,'3-Basis ruimtestaat'!P:P)</f>
        <v>0</v>
      </c>
      <c r="J52" s="344">
        <f t="shared" ca="1" si="3"/>
        <v>0</v>
      </c>
      <c r="K52" s="366">
        <v>0</v>
      </c>
      <c r="L52" s="344" t="e">
        <f t="shared" ca="1" si="5"/>
        <v>#DIV/0!</v>
      </c>
      <c r="M52" s="345" t="e">
        <f ca="1">(F52+G52)*'5-Opbouw uurtarief productie'!$E$48</f>
        <v>#DIV/0!</v>
      </c>
      <c r="N52" s="345" t="e">
        <f ca="1">(I52+J52)*'5-Opbouw uurtarief productie'!$E$48</f>
        <v>#DIV/0!</v>
      </c>
      <c r="O52" s="345" t="e">
        <f ca="1">L52*'6-Opbouw uurtarief toezicht'!$E$48</f>
        <v>#DIV/0!</v>
      </c>
      <c r="P52" s="345">
        <f>SUMIF('7-Additionele werkzaamheden'!A:A,A52,'7-Additionele werkzaamheden'!H:H)</f>
        <v>0</v>
      </c>
      <c r="Q52" s="345" t="e">
        <f t="shared" ca="1" si="6"/>
        <v>#DIV/0!</v>
      </c>
      <c r="R52" s="345" t="e">
        <f t="shared" ca="1" si="4"/>
        <v>#DIV/0!</v>
      </c>
      <c r="S52" s="483"/>
    </row>
    <row r="53" spans="1:19" ht="15" customHeight="1">
      <c r="A53" s="67" t="s">
        <v>901</v>
      </c>
      <c r="B53" s="343">
        <f ca="1">SUMIF('3-Basis ruimtestaat'!C:C,'1-Kosten per locatie'!A53,'3-Basis ruimtestaat'!K:K)</f>
        <v>290.59000000000003</v>
      </c>
      <c r="C53" s="462" t="s">
        <v>1988</v>
      </c>
      <c r="D53" s="488" t="s">
        <v>309</v>
      </c>
      <c r="E53" s="462">
        <v>255</v>
      </c>
      <c r="F53" s="344" t="e">
        <f ca="1">SUMIF('3-Basis ruimtestaat'!C:C,'1-Kosten per locatie'!A53,uren_mavr)</f>
        <v>#DIV/0!</v>
      </c>
      <c r="G53" s="344" t="e">
        <f t="shared" ca="1" si="2"/>
        <v>#DIV/0!</v>
      </c>
      <c r="H53" s="344"/>
      <c r="I53" s="344">
        <f ca="1">SUMIF('3-Basis ruimtestaat'!C:C,'1-Kosten per locatie'!A53,'3-Basis ruimtestaat'!P:P)</f>
        <v>0</v>
      </c>
      <c r="J53" s="344">
        <f t="shared" ca="1" si="3"/>
        <v>0</v>
      </c>
      <c r="K53" s="366">
        <v>0</v>
      </c>
      <c r="L53" s="344" t="e">
        <f t="shared" ca="1" si="5"/>
        <v>#DIV/0!</v>
      </c>
      <c r="M53" s="345" t="e">
        <f ca="1">(F53+G53)*'5-Opbouw uurtarief productie'!$E$48</f>
        <v>#DIV/0!</v>
      </c>
      <c r="N53" s="345" t="e">
        <f ca="1">(I53+J53)*'5-Opbouw uurtarief productie'!$E$48</f>
        <v>#DIV/0!</v>
      </c>
      <c r="O53" s="345" t="e">
        <f ca="1">L53*'6-Opbouw uurtarief toezicht'!$E$48</f>
        <v>#DIV/0!</v>
      </c>
      <c r="P53" s="345">
        <f>SUMIF('7-Additionele werkzaamheden'!A:A,A53,'7-Additionele werkzaamheden'!H:H)</f>
        <v>0</v>
      </c>
      <c r="Q53" s="345" t="e">
        <f t="shared" ca="1" si="6"/>
        <v>#DIV/0!</v>
      </c>
      <c r="R53" s="345" t="e">
        <f t="shared" ca="1" si="4"/>
        <v>#DIV/0!</v>
      </c>
      <c r="S53" s="483"/>
    </row>
    <row r="54" spans="1:19" ht="15" customHeight="1">
      <c r="A54" s="67" t="s">
        <v>1199</v>
      </c>
      <c r="B54" s="343">
        <f ca="1">SUMIF('3-Basis ruimtestaat'!C:C,'1-Kosten per locatie'!A54,'3-Basis ruimtestaat'!K:K)</f>
        <v>93</v>
      </c>
      <c r="C54" s="462" t="s">
        <v>1988</v>
      </c>
      <c r="D54" s="488" t="s">
        <v>309</v>
      </c>
      <c r="E54" s="462">
        <v>255</v>
      </c>
      <c r="F54" s="344" t="e">
        <f ca="1">SUMIF('3-Basis ruimtestaat'!C:C,'1-Kosten per locatie'!A54,uren_mavr)</f>
        <v>#DIV/0!</v>
      </c>
      <c r="G54" s="344" t="e">
        <f t="shared" ca="1" si="2"/>
        <v>#DIV/0!</v>
      </c>
      <c r="H54" s="344"/>
      <c r="I54" s="344">
        <f ca="1">SUMIF('3-Basis ruimtestaat'!C:C,'1-Kosten per locatie'!A54,'3-Basis ruimtestaat'!P:P)</f>
        <v>0</v>
      </c>
      <c r="J54" s="344">
        <f t="shared" ca="1" si="3"/>
        <v>0</v>
      </c>
      <c r="K54" s="366">
        <v>0</v>
      </c>
      <c r="L54" s="344" t="e">
        <f t="shared" ca="1" si="5"/>
        <v>#DIV/0!</v>
      </c>
      <c r="M54" s="345" t="e">
        <f ca="1">(F54+G54)*'5-Opbouw uurtarief productie'!$E$48</f>
        <v>#DIV/0!</v>
      </c>
      <c r="N54" s="345" t="e">
        <f ca="1">(I54+J54)*'5-Opbouw uurtarief productie'!$E$48</f>
        <v>#DIV/0!</v>
      </c>
      <c r="O54" s="345" t="e">
        <f ca="1">L54*'6-Opbouw uurtarief toezicht'!$E$48</f>
        <v>#DIV/0!</v>
      </c>
      <c r="P54" s="345">
        <f>SUMIF('7-Additionele werkzaamheden'!A:A,A54,'7-Additionele werkzaamheden'!H:H)</f>
        <v>0</v>
      </c>
      <c r="Q54" s="345" t="e">
        <f t="shared" ca="1" si="6"/>
        <v>#DIV/0!</v>
      </c>
      <c r="R54" s="345" t="e">
        <f t="shared" ca="1" si="4"/>
        <v>#DIV/0!</v>
      </c>
      <c r="S54" s="483"/>
    </row>
    <row r="55" spans="1:19" ht="15" customHeight="1">
      <c r="A55" s="67" t="s">
        <v>879</v>
      </c>
      <c r="B55" s="343">
        <f ca="1">SUMIF('3-Basis ruimtestaat'!C:C,'1-Kosten per locatie'!A55,'3-Basis ruimtestaat'!K:K)</f>
        <v>24.4</v>
      </c>
      <c r="C55" s="462" t="s">
        <v>1988</v>
      </c>
      <c r="D55" s="488" t="s">
        <v>309</v>
      </c>
      <c r="E55" s="462">
        <v>104</v>
      </c>
      <c r="F55" s="344" t="e">
        <f ca="1">SUMIF('3-Basis ruimtestaat'!C:C,'1-Kosten per locatie'!A55,uren_mavr)</f>
        <v>#DIV/0!</v>
      </c>
      <c r="G55" s="344" t="e">
        <f t="shared" ca="1" si="2"/>
        <v>#DIV/0!</v>
      </c>
      <c r="H55" s="344"/>
      <c r="I55" s="344">
        <f ca="1">SUMIF('3-Basis ruimtestaat'!C:C,'1-Kosten per locatie'!A55,'3-Basis ruimtestaat'!P:P)</f>
        <v>0</v>
      </c>
      <c r="J55" s="344">
        <f t="shared" ca="1" si="3"/>
        <v>0</v>
      </c>
      <c r="K55" s="366">
        <v>0</v>
      </c>
      <c r="L55" s="344" t="e">
        <f t="shared" ca="1" si="5"/>
        <v>#DIV/0!</v>
      </c>
      <c r="M55" s="345" t="e">
        <f ca="1">(F55+G55)*'5-Opbouw uurtarief productie'!$E$48</f>
        <v>#DIV/0!</v>
      </c>
      <c r="N55" s="345" t="e">
        <f ca="1">(I55+J55)*'5-Opbouw uurtarief productie'!$E$48</f>
        <v>#DIV/0!</v>
      </c>
      <c r="O55" s="345" t="e">
        <f ca="1">L55*'6-Opbouw uurtarief toezicht'!$E$48</f>
        <v>#DIV/0!</v>
      </c>
      <c r="P55" s="345">
        <f>SUMIF('7-Additionele werkzaamheden'!A:A,A55,'7-Additionele werkzaamheden'!H:H)</f>
        <v>0</v>
      </c>
      <c r="Q55" s="345" t="e">
        <f t="shared" ca="1" si="6"/>
        <v>#DIV/0!</v>
      </c>
      <c r="R55" s="345" t="e">
        <f t="shared" ca="1" si="4"/>
        <v>#DIV/0!</v>
      </c>
      <c r="S55" s="483"/>
    </row>
    <row r="56" spans="1:19" ht="15" customHeight="1">
      <c r="A56" s="67" t="s">
        <v>1700</v>
      </c>
      <c r="B56" s="343">
        <f ca="1">SUMIF('3-Basis ruimtestaat'!C:C,'1-Kosten per locatie'!A56,'3-Basis ruimtestaat'!K:K)</f>
        <v>376</v>
      </c>
      <c r="C56" s="462" t="s">
        <v>2060</v>
      </c>
      <c r="D56" s="496" t="s">
        <v>2070</v>
      </c>
      <c r="E56" s="462">
        <v>210</v>
      </c>
      <c r="F56" s="344" t="e">
        <f ca="1">SUMIF('3-Basis ruimtestaat'!C:C,'1-Kosten per locatie'!A56,uren_mavr)</f>
        <v>#DIV/0!</v>
      </c>
      <c r="G56" s="344" t="e">
        <f t="shared" ca="1" si="2"/>
        <v>#DIV/0!</v>
      </c>
      <c r="H56" s="344"/>
      <c r="I56" s="344">
        <f ca="1">SUMIF('3-Basis ruimtestaat'!C:C,'1-Kosten per locatie'!A56,'3-Basis ruimtestaat'!P:P)</f>
        <v>0</v>
      </c>
      <c r="J56" s="344">
        <f t="shared" ca="1" si="3"/>
        <v>0</v>
      </c>
      <c r="K56" s="366">
        <v>0</v>
      </c>
      <c r="L56" s="344" t="e">
        <f t="shared" ca="1" si="5"/>
        <v>#DIV/0!</v>
      </c>
      <c r="M56" s="345" t="e">
        <f ca="1">(F56+G56)*'5-Opbouw uurtarief productie'!$E$48</f>
        <v>#DIV/0!</v>
      </c>
      <c r="N56" s="345" t="e">
        <f ca="1">(I56+J56)*'5-Opbouw uurtarief productie'!$E$48</f>
        <v>#DIV/0!</v>
      </c>
      <c r="O56" s="345" t="e">
        <f ca="1">L56*'6-Opbouw uurtarief toezicht'!$E$48</f>
        <v>#DIV/0!</v>
      </c>
      <c r="P56" s="345">
        <f>SUMIF('7-Additionele werkzaamheden'!A:A,A56,'7-Additionele werkzaamheden'!H:H)</f>
        <v>0</v>
      </c>
      <c r="Q56" s="345" t="e">
        <f t="shared" ca="1" si="6"/>
        <v>#DIV/0!</v>
      </c>
      <c r="R56" s="345" t="e">
        <f t="shared" ca="1" si="4"/>
        <v>#DIV/0!</v>
      </c>
      <c r="S56" s="483"/>
    </row>
    <row r="57" spans="1:19" ht="15" customHeight="1">
      <c r="A57" s="67" t="s">
        <v>1701</v>
      </c>
      <c r="B57" s="343">
        <f ca="1">SUMIF('3-Basis ruimtestaat'!C:C,'1-Kosten per locatie'!A57,'3-Basis ruimtestaat'!K:K)</f>
        <v>1226</v>
      </c>
      <c r="C57" s="462" t="s">
        <v>2060</v>
      </c>
      <c r="D57" s="496" t="s">
        <v>2070</v>
      </c>
      <c r="E57" s="462">
        <v>255</v>
      </c>
      <c r="F57" s="344" t="e">
        <f ca="1">SUMIF('3-Basis ruimtestaat'!C:C,'1-Kosten per locatie'!A57,uren_mavr)</f>
        <v>#DIV/0!</v>
      </c>
      <c r="G57" s="344" t="e">
        <f t="shared" ca="1" si="2"/>
        <v>#DIV/0!</v>
      </c>
      <c r="H57" s="344"/>
      <c r="I57" s="344">
        <f ca="1">SUMIF('3-Basis ruimtestaat'!C:C,'1-Kosten per locatie'!A57,'3-Basis ruimtestaat'!P:P)</f>
        <v>0</v>
      </c>
      <c r="J57" s="344">
        <f t="shared" ca="1" si="3"/>
        <v>0</v>
      </c>
      <c r="K57" s="366">
        <v>0</v>
      </c>
      <c r="L57" s="344" t="e">
        <f t="shared" ca="1" si="5"/>
        <v>#DIV/0!</v>
      </c>
      <c r="M57" s="345" t="e">
        <f ca="1">(F57+G57)*'5-Opbouw uurtarief productie'!$E$48</f>
        <v>#DIV/0!</v>
      </c>
      <c r="N57" s="345" t="e">
        <f ca="1">(I57+J57)*'5-Opbouw uurtarief productie'!$E$48</f>
        <v>#DIV/0!</v>
      </c>
      <c r="O57" s="345" t="e">
        <f ca="1">L57*'6-Opbouw uurtarief toezicht'!$E$48</f>
        <v>#DIV/0!</v>
      </c>
      <c r="P57" s="345">
        <f>SUMIF('7-Additionele werkzaamheden'!A:A,A57,'7-Additionele werkzaamheden'!H:H)</f>
        <v>0</v>
      </c>
      <c r="Q57" s="345" t="e">
        <f t="shared" ca="1" si="6"/>
        <v>#DIV/0!</v>
      </c>
      <c r="R57" s="345" t="e">
        <f t="shared" ca="1" si="4"/>
        <v>#DIV/0!</v>
      </c>
      <c r="S57" s="483"/>
    </row>
    <row r="58" spans="1:19" ht="15" customHeight="1">
      <c r="A58" s="67" t="s">
        <v>911</v>
      </c>
      <c r="B58" s="343">
        <f ca="1">SUMIF('3-Basis ruimtestaat'!C:C,'1-Kosten per locatie'!A58,'3-Basis ruimtestaat'!K:K)</f>
        <v>8400.9799999999886</v>
      </c>
      <c r="C58" s="462" t="s">
        <v>1193</v>
      </c>
      <c r="D58" s="488" t="s">
        <v>309</v>
      </c>
      <c r="E58" s="462">
        <v>255</v>
      </c>
      <c r="F58" s="344" t="e">
        <f ca="1">SUMIF('3-Basis ruimtestaat'!C:C,'1-Kosten per locatie'!A58,uren_mavr)</f>
        <v>#DIV/0!</v>
      </c>
      <c r="G58" s="344" t="e">
        <f t="shared" ca="1" si="2"/>
        <v>#DIV/0!</v>
      </c>
      <c r="H58" s="472">
        <v>255</v>
      </c>
      <c r="I58" s="344" t="e">
        <f ca="1">SUMIF('3-Basis ruimtestaat'!C:C,'1-Kosten per locatie'!A58,'3-Basis ruimtestaat'!P:P)</f>
        <v>#DIV/0!</v>
      </c>
      <c r="J58" s="344" t="e">
        <f t="shared" ca="1" si="3"/>
        <v>#DIV/0!</v>
      </c>
      <c r="K58" s="366">
        <v>0</v>
      </c>
      <c r="L58" s="344" t="e">
        <f t="shared" ca="1" si="5"/>
        <v>#DIV/0!</v>
      </c>
      <c r="M58" s="345" t="e">
        <f ca="1">(F58+G58)*'5-Opbouw uurtarief productie'!$E$48</f>
        <v>#DIV/0!</v>
      </c>
      <c r="N58" s="345" t="e">
        <f ca="1">(I58+J58)*'5-Opbouw uurtarief productie'!$E$48</f>
        <v>#DIV/0!</v>
      </c>
      <c r="O58" s="345" t="e">
        <f ca="1">L58*'6-Opbouw uurtarief toezicht'!$E$48</f>
        <v>#DIV/0!</v>
      </c>
      <c r="P58" s="345">
        <f>SUMIF('7-Additionele werkzaamheden'!A:A,A58,'7-Additionele werkzaamheden'!H:H)</f>
        <v>0</v>
      </c>
      <c r="Q58" s="345" t="e">
        <f t="shared" ca="1" si="6"/>
        <v>#DIV/0!</v>
      </c>
      <c r="R58" s="345" t="e">
        <f t="shared" ca="1" si="4"/>
        <v>#DIV/0!</v>
      </c>
      <c r="S58" s="483"/>
    </row>
    <row r="59" spans="1:19" ht="15" customHeight="1">
      <c r="A59" s="67" t="s">
        <v>1177</v>
      </c>
      <c r="B59" s="343">
        <f ca="1">SUMIF('3-Basis ruimtestaat'!C:C,'1-Kosten per locatie'!A59,'3-Basis ruimtestaat'!K:K)</f>
        <v>206.6</v>
      </c>
      <c r="C59" s="462" t="s">
        <v>1193</v>
      </c>
      <c r="D59" s="488" t="s">
        <v>2080</v>
      </c>
      <c r="E59" s="462">
        <v>104</v>
      </c>
      <c r="F59" s="344" t="e">
        <f ca="1">SUMIF('3-Basis ruimtestaat'!C:C,'1-Kosten per locatie'!A59,uren_mavr)</f>
        <v>#DIV/0!</v>
      </c>
      <c r="G59" s="344" t="e">
        <f t="shared" ca="1" si="2"/>
        <v>#DIV/0!</v>
      </c>
      <c r="H59" s="344"/>
      <c r="I59" s="344">
        <f ca="1">SUMIF('3-Basis ruimtestaat'!C:C,'1-Kosten per locatie'!A59,'3-Basis ruimtestaat'!P:P)</f>
        <v>0</v>
      </c>
      <c r="J59" s="344">
        <f t="shared" ca="1" si="3"/>
        <v>0</v>
      </c>
      <c r="K59" s="366">
        <v>0</v>
      </c>
      <c r="L59" s="344" t="e">
        <f t="shared" ca="1" si="5"/>
        <v>#DIV/0!</v>
      </c>
      <c r="M59" s="345" t="e">
        <f ca="1">(F59+G59)*'5-Opbouw uurtarief productie'!$E$48</f>
        <v>#DIV/0!</v>
      </c>
      <c r="N59" s="345" t="e">
        <f ca="1">(I59+J59)*'5-Opbouw uurtarief productie'!$E$48</f>
        <v>#DIV/0!</v>
      </c>
      <c r="O59" s="345" t="e">
        <f ca="1">L59*'6-Opbouw uurtarief toezicht'!$E$48</f>
        <v>#DIV/0!</v>
      </c>
      <c r="P59" s="345">
        <f>SUMIF('7-Additionele werkzaamheden'!A:A,A59,'7-Additionele werkzaamheden'!H:H)</f>
        <v>0</v>
      </c>
      <c r="Q59" s="345" t="e">
        <f t="shared" ca="1" si="6"/>
        <v>#DIV/0!</v>
      </c>
      <c r="R59" s="345" t="e">
        <f t="shared" ca="1" si="4"/>
        <v>#DIV/0!</v>
      </c>
      <c r="S59" s="483"/>
    </row>
    <row r="60" spans="1:19" ht="15" customHeight="1">
      <c r="A60" s="67" t="s">
        <v>1704</v>
      </c>
      <c r="B60" s="343">
        <f ca="1">SUMIF('3-Basis ruimtestaat'!C:C,'1-Kosten per locatie'!A60,'3-Basis ruimtestaat'!K:K)</f>
        <v>390</v>
      </c>
      <c r="C60" s="462" t="s">
        <v>2060</v>
      </c>
      <c r="D60" s="496" t="s">
        <v>2070</v>
      </c>
      <c r="E60" s="462">
        <v>210</v>
      </c>
      <c r="F60" s="344" t="e">
        <f ca="1">SUMIF('3-Basis ruimtestaat'!C:C,'1-Kosten per locatie'!A60,uren_mavr)</f>
        <v>#DIV/0!</v>
      </c>
      <c r="G60" s="344" t="e">
        <f t="shared" ca="1" si="2"/>
        <v>#DIV/0!</v>
      </c>
      <c r="H60" s="344"/>
      <c r="I60" s="344">
        <f ca="1">SUMIF('3-Basis ruimtestaat'!C:C,'1-Kosten per locatie'!A60,'3-Basis ruimtestaat'!P:P)</f>
        <v>0</v>
      </c>
      <c r="J60" s="344">
        <f t="shared" ca="1" si="3"/>
        <v>0</v>
      </c>
      <c r="K60" s="366">
        <v>0</v>
      </c>
      <c r="L60" s="344" t="e">
        <f t="shared" ca="1" si="5"/>
        <v>#DIV/0!</v>
      </c>
      <c r="M60" s="345" t="e">
        <f ca="1">(F60+G60)*'5-Opbouw uurtarief productie'!$E$48</f>
        <v>#DIV/0!</v>
      </c>
      <c r="N60" s="345" t="e">
        <f ca="1">(I60+J60)*'5-Opbouw uurtarief productie'!$E$48</f>
        <v>#DIV/0!</v>
      </c>
      <c r="O60" s="345" t="e">
        <f ca="1">L60*'6-Opbouw uurtarief toezicht'!$E$48</f>
        <v>#DIV/0!</v>
      </c>
      <c r="P60" s="345">
        <f>SUMIF('7-Additionele werkzaamheden'!A:A,A60,'7-Additionele werkzaamheden'!H:H)</f>
        <v>0</v>
      </c>
      <c r="Q60" s="345" t="e">
        <f t="shared" ca="1" si="6"/>
        <v>#DIV/0!</v>
      </c>
      <c r="R60" s="345" t="e">
        <f t="shared" ca="1" si="4"/>
        <v>#DIV/0!</v>
      </c>
      <c r="S60" s="483"/>
    </row>
    <row r="61" spans="1:19" ht="15" customHeight="1">
      <c r="A61" s="67" t="s">
        <v>1284</v>
      </c>
      <c r="B61" s="343">
        <f ca="1">SUMIF('3-Basis ruimtestaat'!C:C,'1-Kosten per locatie'!A61,'3-Basis ruimtestaat'!K:K)</f>
        <v>266.26</v>
      </c>
      <c r="C61" s="462" t="s">
        <v>1193</v>
      </c>
      <c r="D61" s="488" t="s">
        <v>2081</v>
      </c>
      <c r="E61" s="462">
        <v>104</v>
      </c>
      <c r="F61" s="344" t="e">
        <f ca="1">SUMIF('3-Basis ruimtestaat'!C:C,'1-Kosten per locatie'!A61,uren_mavr)</f>
        <v>#DIV/0!</v>
      </c>
      <c r="G61" s="344" t="e">
        <f t="shared" ca="1" si="2"/>
        <v>#DIV/0!</v>
      </c>
      <c r="H61" s="344"/>
      <c r="I61" s="344">
        <f ca="1">SUMIF('3-Basis ruimtestaat'!C:C,'1-Kosten per locatie'!A61,'3-Basis ruimtestaat'!P:P)</f>
        <v>0</v>
      </c>
      <c r="J61" s="344">
        <f t="shared" ca="1" si="3"/>
        <v>0</v>
      </c>
      <c r="K61" s="366">
        <v>0</v>
      </c>
      <c r="L61" s="344" t="e">
        <f t="shared" ca="1" si="5"/>
        <v>#DIV/0!</v>
      </c>
      <c r="M61" s="345" t="e">
        <f ca="1">(F61+G61)*'5-Opbouw uurtarief productie'!$E$48</f>
        <v>#DIV/0!</v>
      </c>
      <c r="N61" s="345" t="e">
        <f ca="1">(I61+J61)*'5-Opbouw uurtarief productie'!$E$48</f>
        <v>#DIV/0!</v>
      </c>
      <c r="O61" s="345" t="e">
        <f ca="1">L61*'6-Opbouw uurtarief toezicht'!$E$48</f>
        <v>#DIV/0!</v>
      </c>
      <c r="P61" s="345">
        <f>SUMIF('7-Additionele werkzaamheden'!A:A,A61,'7-Additionele werkzaamheden'!H:H)</f>
        <v>0</v>
      </c>
      <c r="Q61" s="345" t="e">
        <f t="shared" ca="1" si="6"/>
        <v>#DIV/0!</v>
      </c>
      <c r="R61" s="345" t="e">
        <f t="shared" ca="1" si="4"/>
        <v>#DIV/0!</v>
      </c>
      <c r="S61" s="483"/>
    </row>
    <row r="62" spans="1:19" ht="15" customHeight="1">
      <c r="A62" s="67" t="s">
        <v>1294</v>
      </c>
      <c r="B62" s="343">
        <f ca="1">SUMIF('3-Basis ruimtestaat'!C:C,'1-Kosten per locatie'!A62,'3-Basis ruimtestaat'!K:K)</f>
        <v>1316.4999999999998</v>
      </c>
      <c r="C62" s="462" t="s">
        <v>1987</v>
      </c>
      <c r="D62" s="497" t="s">
        <v>2075</v>
      </c>
      <c r="E62" s="462">
        <v>255</v>
      </c>
      <c r="F62" s="344" t="e">
        <f ca="1">SUMIF('3-Basis ruimtestaat'!C:C,'1-Kosten per locatie'!A62,uren_mavr)</f>
        <v>#DIV/0!</v>
      </c>
      <c r="G62" s="344" t="e">
        <f t="shared" ca="1" si="2"/>
        <v>#DIV/0!</v>
      </c>
      <c r="H62" s="344"/>
      <c r="I62" s="344">
        <f ca="1">SUMIF('3-Basis ruimtestaat'!C:C,'1-Kosten per locatie'!A62,'3-Basis ruimtestaat'!P:P)</f>
        <v>0</v>
      </c>
      <c r="J62" s="344">
        <f t="shared" ca="1" si="3"/>
        <v>0</v>
      </c>
      <c r="K62" s="366">
        <v>0</v>
      </c>
      <c r="L62" s="344" t="e">
        <f t="shared" ca="1" si="5"/>
        <v>#DIV/0!</v>
      </c>
      <c r="M62" s="345" t="e">
        <f ca="1">(F62+G62)*'5-Opbouw uurtarief productie'!$E$48</f>
        <v>#DIV/0!</v>
      </c>
      <c r="N62" s="345" t="e">
        <f ca="1">(I62+J62)*'5-Opbouw uurtarief productie'!$E$48</f>
        <v>#DIV/0!</v>
      </c>
      <c r="O62" s="345" t="e">
        <f ca="1">L62*'6-Opbouw uurtarief toezicht'!$E$48</f>
        <v>#DIV/0!</v>
      </c>
      <c r="P62" s="345">
        <f>SUMIF('7-Additionele werkzaamheden'!A:A,A62,'7-Additionele werkzaamheden'!H:H)</f>
        <v>0</v>
      </c>
      <c r="Q62" s="345" t="e">
        <f t="shared" ca="1" si="6"/>
        <v>#DIV/0!</v>
      </c>
      <c r="R62" s="345" t="e">
        <f t="shared" ca="1" si="4"/>
        <v>#DIV/0!</v>
      </c>
      <c r="S62" s="483"/>
    </row>
    <row r="63" spans="1:19" ht="15" customHeight="1">
      <c r="A63" s="67" t="s">
        <v>209</v>
      </c>
      <c r="B63" s="343">
        <f ca="1">SUMIF('3-Basis ruimtestaat'!C:C,'1-Kosten per locatie'!A63,'3-Basis ruimtestaat'!K:K)</f>
        <v>1074.48</v>
      </c>
      <c r="C63" s="462" t="s">
        <v>1193</v>
      </c>
      <c r="D63" s="488" t="s">
        <v>309</v>
      </c>
      <c r="E63" s="462">
        <v>255</v>
      </c>
      <c r="F63" s="344" t="e">
        <f ca="1">SUMIF('3-Basis ruimtestaat'!C:C,'1-Kosten per locatie'!A63,uren_mavr)</f>
        <v>#DIV/0!</v>
      </c>
      <c r="G63" s="344" t="e">
        <f t="shared" ca="1" si="2"/>
        <v>#DIV/0!</v>
      </c>
      <c r="H63" s="574">
        <v>255</v>
      </c>
      <c r="I63" s="344" t="e">
        <f ca="1">SUMIF('3-Basis ruimtestaat'!C:C,'1-Kosten per locatie'!A63,'3-Basis ruimtestaat'!P:P)</f>
        <v>#DIV/0!</v>
      </c>
      <c r="J63" s="344" t="e">
        <f t="shared" ca="1" si="3"/>
        <v>#DIV/0!</v>
      </c>
      <c r="K63" s="366">
        <v>0</v>
      </c>
      <c r="L63" s="344" t="e">
        <f t="shared" ca="1" si="5"/>
        <v>#DIV/0!</v>
      </c>
      <c r="M63" s="345" t="e">
        <f ca="1">(F63+G63)*'5-Opbouw uurtarief productie'!$E$48</f>
        <v>#DIV/0!</v>
      </c>
      <c r="N63" s="345" t="e">
        <f ca="1">(I63+J63)*'5-Opbouw uurtarief productie'!$E$48</f>
        <v>#DIV/0!</v>
      </c>
      <c r="O63" s="345" t="e">
        <f ca="1">L63*'6-Opbouw uurtarief toezicht'!$E$48</f>
        <v>#DIV/0!</v>
      </c>
      <c r="P63" s="345">
        <f>SUMIF('7-Additionele werkzaamheden'!A:A,A63,'7-Additionele werkzaamheden'!H:H)</f>
        <v>0</v>
      </c>
      <c r="Q63" s="345" t="e">
        <f t="shared" ca="1" si="6"/>
        <v>#DIV/0!</v>
      </c>
      <c r="R63" s="345" t="e">
        <f t="shared" ca="1" si="4"/>
        <v>#DIV/0!</v>
      </c>
      <c r="S63" s="483"/>
    </row>
    <row r="64" spans="1:19" ht="15" customHeight="1">
      <c r="A64" s="67" t="s">
        <v>210</v>
      </c>
      <c r="B64" s="343">
        <f ca="1">SUMIF('3-Basis ruimtestaat'!C:C,'1-Kosten per locatie'!A64,'3-Basis ruimtestaat'!K:K)</f>
        <v>185.67000000000002</v>
      </c>
      <c r="C64" s="462" t="s">
        <v>1193</v>
      </c>
      <c r="D64" s="488" t="s">
        <v>309</v>
      </c>
      <c r="E64" s="462">
        <v>255</v>
      </c>
      <c r="F64" s="344" t="e">
        <f ca="1">SUMIF('3-Basis ruimtestaat'!C:C,'1-Kosten per locatie'!A64,uren_mavr)</f>
        <v>#DIV/0!</v>
      </c>
      <c r="G64" s="538"/>
      <c r="H64" s="344"/>
      <c r="I64" s="344">
        <f ca="1">SUMIF('3-Basis ruimtestaat'!C:C,'1-Kosten per locatie'!A64,'3-Basis ruimtestaat'!P:P)</f>
        <v>0</v>
      </c>
      <c r="J64" s="344">
        <f t="shared" ca="1" si="3"/>
        <v>0</v>
      </c>
      <c r="K64" s="366">
        <v>0</v>
      </c>
      <c r="L64" s="344" t="e">
        <f t="shared" ca="1" si="5"/>
        <v>#DIV/0!</v>
      </c>
      <c r="M64" s="345" t="e">
        <f ca="1">(F64+G64)*'5-Opbouw uurtarief productie'!$E$48</f>
        <v>#DIV/0!</v>
      </c>
      <c r="N64" s="345" t="e">
        <f ca="1">(I64+J64)*'5-Opbouw uurtarief productie'!$E$48</f>
        <v>#DIV/0!</v>
      </c>
      <c r="O64" s="345" t="e">
        <f ca="1">L64*'6-Opbouw uurtarief toezicht'!$E$48</f>
        <v>#DIV/0!</v>
      </c>
      <c r="P64" s="345">
        <f>SUMIF('7-Additionele werkzaamheden'!A:A,A64,'7-Additionele werkzaamheden'!H:H)</f>
        <v>0</v>
      </c>
      <c r="Q64" s="345" t="e">
        <f t="shared" ca="1" si="6"/>
        <v>#DIV/0!</v>
      </c>
      <c r="R64" s="345" t="e">
        <f t="shared" ca="1" si="4"/>
        <v>#DIV/0!</v>
      </c>
      <c r="S64" s="483"/>
    </row>
    <row r="65" spans="1:19" ht="15" customHeight="1">
      <c r="A65" s="67" t="s">
        <v>1210</v>
      </c>
      <c r="B65" s="343">
        <f ca="1">SUMIF('3-Basis ruimtestaat'!C:C,'1-Kosten per locatie'!A65,'3-Basis ruimtestaat'!K:K)</f>
        <v>895.69000000000017</v>
      </c>
      <c r="C65" s="462" t="s">
        <v>1987</v>
      </c>
      <c r="D65" s="497" t="s">
        <v>2076</v>
      </c>
      <c r="E65" s="462">
        <v>255</v>
      </c>
      <c r="F65" s="344" t="e">
        <f ca="1">SUMIF('3-Basis ruimtestaat'!C:C,'1-Kosten per locatie'!A65,uren_mavr)</f>
        <v>#DIV/0!</v>
      </c>
      <c r="G65" s="344" t="e">
        <f t="shared" ca="1" si="2"/>
        <v>#DIV/0!</v>
      </c>
      <c r="H65" s="344"/>
      <c r="I65" s="344">
        <f ca="1">SUMIF('3-Basis ruimtestaat'!C:C,'1-Kosten per locatie'!A65,'3-Basis ruimtestaat'!P:P)</f>
        <v>0</v>
      </c>
      <c r="J65" s="344">
        <f t="shared" ca="1" si="3"/>
        <v>0</v>
      </c>
      <c r="K65" s="366">
        <v>0</v>
      </c>
      <c r="L65" s="344" t="e">
        <f t="shared" ca="1" si="5"/>
        <v>#DIV/0!</v>
      </c>
      <c r="M65" s="345" t="e">
        <f ca="1">(F65+G65)*'5-Opbouw uurtarief productie'!$E$48</f>
        <v>#DIV/0!</v>
      </c>
      <c r="N65" s="345" t="e">
        <f ca="1">(I65+J65)*'5-Opbouw uurtarief productie'!$E$48</f>
        <v>#DIV/0!</v>
      </c>
      <c r="O65" s="345" t="e">
        <f ca="1">L65*'6-Opbouw uurtarief toezicht'!$E$48</f>
        <v>#DIV/0!</v>
      </c>
      <c r="P65" s="345">
        <f>SUMIF('7-Additionele werkzaamheden'!A:A,A65,'7-Additionele werkzaamheden'!H:H)</f>
        <v>0</v>
      </c>
      <c r="Q65" s="345" t="e">
        <f t="shared" ca="1" si="6"/>
        <v>#DIV/0!</v>
      </c>
      <c r="R65" s="345" t="e">
        <f t="shared" ca="1" si="4"/>
        <v>#DIV/0!</v>
      </c>
      <c r="S65" s="483"/>
    </row>
    <row r="66" spans="1:19" ht="15" customHeight="1">
      <c r="A66" s="67" t="s">
        <v>889</v>
      </c>
      <c r="B66" s="343">
        <f ca="1">SUMIF('3-Basis ruimtestaat'!C:C,'1-Kosten per locatie'!A66,'3-Basis ruimtestaat'!K:K)</f>
        <v>43.3</v>
      </c>
      <c r="C66" s="462" t="s">
        <v>1988</v>
      </c>
      <c r="D66" s="488" t="s">
        <v>309</v>
      </c>
      <c r="E66" s="462">
        <v>104</v>
      </c>
      <c r="F66" s="344" t="e">
        <f ca="1">SUMIF('3-Basis ruimtestaat'!C:C,'1-Kosten per locatie'!A66,uren_mavr)</f>
        <v>#DIV/0!</v>
      </c>
      <c r="G66" s="344" t="e">
        <f t="shared" ca="1" si="2"/>
        <v>#DIV/0!</v>
      </c>
      <c r="H66" s="344"/>
      <c r="I66" s="344">
        <f ca="1">SUMIF('3-Basis ruimtestaat'!C:C,'1-Kosten per locatie'!A66,'3-Basis ruimtestaat'!P:P)</f>
        <v>0</v>
      </c>
      <c r="J66" s="344">
        <f t="shared" ca="1" si="3"/>
        <v>0</v>
      </c>
      <c r="K66" s="366">
        <v>0</v>
      </c>
      <c r="L66" s="344" t="e">
        <f t="shared" ca="1" si="5"/>
        <v>#DIV/0!</v>
      </c>
      <c r="M66" s="345" t="e">
        <f ca="1">(F66+G66)*'5-Opbouw uurtarief productie'!$E$48</f>
        <v>#DIV/0!</v>
      </c>
      <c r="N66" s="345" t="e">
        <f ca="1">(I66+J66)*'5-Opbouw uurtarief productie'!$E$48</f>
        <v>#DIV/0!</v>
      </c>
      <c r="O66" s="345" t="e">
        <f ca="1">L66*'6-Opbouw uurtarief toezicht'!$E$48</f>
        <v>#DIV/0!</v>
      </c>
      <c r="P66" s="345">
        <f>SUMIF('7-Additionele werkzaamheden'!A:A,A66,'7-Additionele werkzaamheden'!H:H)</f>
        <v>0</v>
      </c>
      <c r="Q66" s="345" t="e">
        <f t="shared" ca="1" si="6"/>
        <v>#DIV/0!</v>
      </c>
      <c r="R66" s="345" t="e">
        <f t="shared" ca="1" si="4"/>
        <v>#DIV/0!</v>
      </c>
      <c r="S66" s="483"/>
    </row>
    <row r="67" spans="1:19" ht="15" customHeight="1">
      <c r="A67" s="67" t="s">
        <v>1702</v>
      </c>
      <c r="B67" s="343">
        <f ca="1">SUMIF('3-Basis ruimtestaat'!C:C,'1-Kosten per locatie'!A67,'3-Basis ruimtestaat'!K:K)</f>
        <v>378</v>
      </c>
      <c r="C67" s="462" t="s">
        <v>2060</v>
      </c>
      <c r="D67" s="496" t="s">
        <v>2070</v>
      </c>
      <c r="E67" s="462">
        <v>210</v>
      </c>
      <c r="F67" s="344" t="e">
        <f ca="1">SUMIF('3-Basis ruimtestaat'!C:C,'1-Kosten per locatie'!A67,uren_mavr)</f>
        <v>#DIV/0!</v>
      </c>
      <c r="G67" s="344" t="e">
        <f t="shared" ca="1" si="2"/>
        <v>#DIV/0!</v>
      </c>
      <c r="H67" s="344"/>
      <c r="I67" s="344">
        <f ca="1">SUMIF('3-Basis ruimtestaat'!C:C,'1-Kosten per locatie'!A67,'3-Basis ruimtestaat'!P:P)</f>
        <v>0</v>
      </c>
      <c r="J67" s="344">
        <f t="shared" ca="1" si="3"/>
        <v>0</v>
      </c>
      <c r="K67" s="366">
        <v>0</v>
      </c>
      <c r="L67" s="344" t="e">
        <f t="shared" ca="1" si="5"/>
        <v>#DIV/0!</v>
      </c>
      <c r="M67" s="345" t="e">
        <f ca="1">(F67+G67)*'5-Opbouw uurtarief productie'!$E$48</f>
        <v>#DIV/0!</v>
      </c>
      <c r="N67" s="345" t="e">
        <f ca="1">(I67+J67)*'5-Opbouw uurtarief productie'!$E$48</f>
        <v>#DIV/0!</v>
      </c>
      <c r="O67" s="345" t="e">
        <f ca="1">L67*'6-Opbouw uurtarief toezicht'!$E$48</f>
        <v>#DIV/0!</v>
      </c>
      <c r="P67" s="345">
        <f>SUMIF('7-Additionele werkzaamheden'!A:A,A67,'7-Additionele werkzaamheden'!H:H)</f>
        <v>0</v>
      </c>
      <c r="Q67" s="345" t="e">
        <f t="shared" ca="1" si="6"/>
        <v>#DIV/0!</v>
      </c>
      <c r="R67" s="345" t="e">
        <f t="shared" ca="1" si="4"/>
        <v>#DIV/0!</v>
      </c>
      <c r="S67" s="483"/>
    </row>
    <row r="68" spans="1:19" ht="15" customHeight="1">
      <c r="A68" s="67" t="s">
        <v>1703</v>
      </c>
      <c r="B68" s="343">
        <f ca="1">SUMIF('3-Basis ruimtestaat'!C:C,'1-Kosten per locatie'!A68,'3-Basis ruimtestaat'!K:K)</f>
        <v>378</v>
      </c>
      <c r="C68" s="462" t="s">
        <v>2060</v>
      </c>
      <c r="D68" s="496" t="s">
        <v>2070</v>
      </c>
      <c r="E68" s="462">
        <v>210</v>
      </c>
      <c r="F68" s="344" t="e">
        <f ca="1">SUMIF('3-Basis ruimtestaat'!C:C,'1-Kosten per locatie'!A68,uren_mavr)</f>
        <v>#DIV/0!</v>
      </c>
      <c r="G68" s="344" t="e">
        <f t="shared" ca="1" si="2"/>
        <v>#DIV/0!</v>
      </c>
      <c r="H68" s="344"/>
      <c r="I68" s="344">
        <f ca="1">SUMIF('3-Basis ruimtestaat'!C:C,'1-Kosten per locatie'!A68,'3-Basis ruimtestaat'!P:P)</f>
        <v>0</v>
      </c>
      <c r="J68" s="344">
        <f t="shared" ca="1" si="3"/>
        <v>0</v>
      </c>
      <c r="K68" s="366">
        <v>0</v>
      </c>
      <c r="L68" s="344" t="e">
        <f t="shared" ca="1" si="5"/>
        <v>#DIV/0!</v>
      </c>
      <c r="M68" s="345" t="e">
        <f ca="1">(F68+G68)*'5-Opbouw uurtarief productie'!$E$48</f>
        <v>#DIV/0!</v>
      </c>
      <c r="N68" s="345" t="e">
        <f ca="1">(I68+J68)*'5-Opbouw uurtarief productie'!$E$48</f>
        <v>#DIV/0!</v>
      </c>
      <c r="O68" s="345" t="e">
        <f ca="1">L68*'6-Opbouw uurtarief toezicht'!$E$48</f>
        <v>#DIV/0!</v>
      </c>
      <c r="P68" s="345">
        <f>SUMIF('7-Additionele werkzaamheden'!A:A,A68,'7-Additionele werkzaamheden'!H:H)</f>
        <v>0</v>
      </c>
      <c r="Q68" s="345" t="e">
        <f t="shared" ca="1" si="6"/>
        <v>#DIV/0!</v>
      </c>
      <c r="R68" s="345" t="e">
        <f t="shared" ca="1" si="4"/>
        <v>#DIV/0!</v>
      </c>
      <c r="S68" s="483"/>
    </row>
    <row r="69" spans="1:19" ht="15" customHeight="1">
      <c r="A69" s="67" t="s">
        <v>860</v>
      </c>
      <c r="B69" s="343">
        <f ca="1">SUMIF('3-Basis ruimtestaat'!C:C,'1-Kosten per locatie'!A69,'3-Basis ruimtestaat'!K:K)</f>
        <v>136.11000000000001</v>
      </c>
      <c r="C69" s="462" t="s">
        <v>1988</v>
      </c>
      <c r="D69" s="488" t="s">
        <v>309</v>
      </c>
      <c r="E69" s="462">
        <v>255</v>
      </c>
      <c r="F69" s="344" t="e">
        <f ca="1">SUMIF('3-Basis ruimtestaat'!C:C,'1-Kosten per locatie'!A69,uren_mavr)</f>
        <v>#DIV/0!</v>
      </c>
      <c r="G69" s="344" t="e">
        <f t="shared" ca="1" si="2"/>
        <v>#DIV/0!</v>
      </c>
      <c r="H69" s="344"/>
      <c r="I69" s="344">
        <f ca="1">SUMIF('3-Basis ruimtestaat'!C:C,'1-Kosten per locatie'!A69,'3-Basis ruimtestaat'!P:P)</f>
        <v>0</v>
      </c>
      <c r="J69" s="344">
        <f t="shared" ca="1" si="3"/>
        <v>0</v>
      </c>
      <c r="K69" s="366">
        <v>0</v>
      </c>
      <c r="L69" s="344" t="e">
        <f t="shared" ca="1" si="5"/>
        <v>#DIV/0!</v>
      </c>
      <c r="M69" s="345" t="e">
        <f ca="1">(F69+G69)*'5-Opbouw uurtarief productie'!$E$48</f>
        <v>#DIV/0!</v>
      </c>
      <c r="N69" s="345" t="e">
        <f ca="1">(I69+J69)*'5-Opbouw uurtarief productie'!$E$48</f>
        <v>#DIV/0!</v>
      </c>
      <c r="O69" s="345" t="e">
        <f ca="1">L69*'6-Opbouw uurtarief toezicht'!$E$48</f>
        <v>#DIV/0!</v>
      </c>
      <c r="P69" s="345">
        <f>SUMIF('7-Additionele werkzaamheden'!A:A,A69,'7-Additionele werkzaamheden'!H:H)</f>
        <v>0</v>
      </c>
      <c r="Q69" s="345" t="e">
        <f t="shared" ca="1" si="6"/>
        <v>#DIV/0!</v>
      </c>
      <c r="R69" s="345" t="e">
        <f t="shared" ca="1" si="4"/>
        <v>#DIV/0!</v>
      </c>
      <c r="S69" s="483"/>
    </row>
    <row r="70" spans="1:19" ht="15" customHeight="1">
      <c r="A70" s="67" t="s">
        <v>1705</v>
      </c>
      <c r="B70" s="343">
        <f ca="1">SUMIF('3-Basis ruimtestaat'!C:C,'1-Kosten per locatie'!A70,'3-Basis ruimtestaat'!K:K)</f>
        <v>386</v>
      </c>
      <c r="C70" s="462" t="s">
        <v>2060</v>
      </c>
      <c r="D70" s="496" t="s">
        <v>2070</v>
      </c>
      <c r="E70" s="462">
        <v>210</v>
      </c>
      <c r="F70" s="344" t="e">
        <f ca="1">SUMIF('3-Basis ruimtestaat'!C:C,'1-Kosten per locatie'!A70,uren_mavr)</f>
        <v>#DIV/0!</v>
      </c>
      <c r="G70" s="344" t="e">
        <f t="shared" ca="1" si="2"/>
        <v>#DIV/0!</v>
      </c>
      <c r="H70" s="344"/>
      <c r="I70" s="344">
        <f ca="1">SUMIF('3-Basis ruimtestaat'!C:C,'1-Kosten per locatie'!A70,'3-Basis ruimtestaat'!P:P)</f>
        <v>0</v>
      </c>
      <c r="J70" s="344">
        <f t="shared" ca="1" si="3"/>
        <v>0</v>
      </c>
      <c r="K70" s="366">
        <v>0</v>
      </c>
      <c r="L70" s="344" t="e">
        <f t="shared" ca="1" si="5"/>
        <v>#DIV/0!</v>
      </c>
      <c r="M70" s="345" t="e">
        <f ca="1">(F70+G70)*'5-Opbouw uurtarief productie'!$E$48</f>
        <v>#DIV/0!</v>
      </c>
      <c r="N70" s="345" t="e">
        <f ca="1">(I70+J70)*'5-Opbouw uurtarief productie'!$E$48</f>
        <v>#DIV/0!</v>
      </c>
      <c r="O70" s="345" t="e">
        <f ca="1">L70*'6-Opbouw uurtarief toezicht'!$E$48</f>
        <v>#DIV/0!</v>
      </c>
      <c r="P70" s="345">
        <f>SUMIF('7-Additionele werkzaamheden'!A:A,A70,'7-Additionele werkzaamheden'!H:H)</f>
        <v>0</v>
      </c>
      <c r="Q70" s="345" t="e">
        <f t="shared" ca="1" si="6"/>
        <v>#DIV/0!</v>
      </c>
      <c r="R70" s="345" t="e">
        <f t="shared" ca="1" si="4"/>
        <v>#DIV/0!</v>
      </c>
      <c r="S70" s="483"/>
    </row>
    <row r="71" spans="1:19" ht="15" customHeight="1">
      <c r="A71" s="67" t="s">
        <v>908</v>
      </c>
      <c r="B71" s="343">
        <f ca="1">SUMIF('3-Basis ruimtestaat'!C:C,'1-Kosten per locatie'!A71,'3-Basis ruimtestaat'!K:K)</f>
        <v>526</v>
      </c>
      <c r="C71" s="462" t="s">
        <v>1988</v>
      </c>
      <c r="D71" s="488" t="s">
        <v>309</v>
      </c>
      <c r="E71" s="462">
        <v>255</v>
      </c>
      <c r="F71" s="344" t="e">
        <f ca="1">SUMIF('3-Basis ruimtestaat'!C:C,'1-Kosten per locatie'!A71,uren_mavr)</f>
        <v>#DIV/0!</v>
      </c>
      <c r="G71" s="344" t="e">
        <f t="shared" ca="1" si="2"/>
        <v>#DIV/0!</v>
      </c>
      <c r="H71" s="344"/>
      <c r="I71" s="344">
        <f ca="1">SUMIF('3-Basis ruimtestaat'!C:C,'1-Kosten per locatie'!A71,'3-Basis ruimtestaat'!P:P)</f>
        <v>0</v>
      </c>
      <c r="J71" s="344">
        <f t="shared" ca="1" si="3"/>
        <v>0</v>
      </c>
      <c r="K71" s="366">
        <v>0</v>
      </c>
      <c r="L71" s="344" t="e">
        <f t="shared" ca="1" si="5"/>
        <v>#DIV/0!</v>
      </c>
      <c r="M71" s="345" t="e">
        <f ca="1">(F71+G71)*'5-Opbouw uurtarief productie'!$E$48</f>
        <v>#DIV/0!</v>
      </c>
      <c r="N71" s="345" t="e">
        <f ca="1">(I71+J71)*'5-Opbouw uurtarief productie'!$E$48</f>
        <v>#DIV/0!</v>
      </c>
      <c r="O71" s="345" t="e">
        <f ca="1">L71*'6-Opbouw uurtarief toezicht'!$E$48</f>
        <v>#DIV/0!</v>
      </c>
      <c r="P71" s="345">
        <f>SUMIF('7-Additionele werkzaamheden'!A:A,A71,'7-Additionele werkzaamheden'!H:H)</f>
        <v>0</v>
      </c>
      <c r="Q71" s="345" t="e">
        <f t="shared" ca="1" si="6"/>
        <v>#DIV/0!</v>
      </c>
      <c r="R71" s="345" t="e">
        <f t="shared" ca="1" si="4"/>
        <v>#DIV/0!</v>
      </c>
      <c r="S71" s="483"/>
    </row>
    <row r="72" spans="1:19" ht="15" customHeight="1">
      <c r="A72" s="67" t="s">
        <v>896</v>
      </c>
      <c r="B72" s="343">
        <f ca="1">SUMIF('3-Basis ruimtestaat'!C:C,'1-Kosten per locatie'!A72,'3-Basis ruimtestaat'!K:K)</f>
        <v>231.79999999999995</v>
      </c>
      <c r="C72" s="462" t="s">
        <v>1988</v>
      </c>
      <c r="D72" s="488" t="s">
        <v>309</v>
      </c>
      <c r="E72" s="462">
        <v>255</v>
      </c>
      <c r="F72" s="344" t="e">
        <f ca="1">SUMIF('3-Basis ruimtestaat'!C:C,'1-Kosten per locatie'!A72,uren_mavr)</f>
        <v>#DIV/0!</v>
      </c>
      <c r="G72" s="344" t="e">
        <f t="shared" ca="1" si="2"/>
        <v>#DIV/0!</v>
      </c>
      <c r="H72" s="344"/>
      <c r="I72" s="344">
        <f ca="1">SUMIF('3-Basis ruimtestaat'!C:C,'1-Kosten per locatie'!A72,'3-Basis ruimtestaat'!P:P)</f>
        <v>0</v>
      </c>
      <c r="J72" s="344">
        <f t="shared" ca="1" si="3"/>
        <v>0</v>
      </c>
      <c r="K72" s="366">
        <v>0</v>
      </c>
      <c r="L72" s="344" t="e">
        <f t="shared" ca="1" si="5"/>
        <v>#DIV/0!</v>
      </c>
      <c r="M72" s="345" t="e">
        <f ca="1">(F72+G72)*'5-Opbouw uurtarief productie'!$E$48</f>
        <v>#DIV/0!</v>
      </c>
      <c r="N72" s="345" t="e">
        <f ca="1">(I72+J72)*'5-Opbouw uurtarief productie'!$E$48</f>
        <v>#DIV/0!</v>
      </c>
      <c r="O72" s="345" t="e">
        <f ca="1">L72*'6-Opbouw uurtarief toezicht'!$E$48</f>
        <v>#DIV/0!</v>
      </c>
      <c r="P72" s="345">
        <f>SUMIF('7-Additionele werkzaamheden'!A:A,A72,'7-Additionele werkzaamheden'!H:H)</f>
        <v>0</v>
      </c>
      <c r="Q72" s="345" t="e">
        <f t="shared" ca="1" si="6"/>
        <v>#DIV/0!</v>
      </c>
      <c r="R72" s="345" t="e">
        <f t="shared" ca="1" si="4"/>
        <v>#DIV/0!</v>
      </c>
      <c r="S72" s="483"/>
    </row>
    <row r="73" spans="1:19" ht="15" customHeight="1">
      <c r="A73" s="67" t="s">
        <v>1234</v>
      </c>
      <c r="B73" s="343">
        <f ca="1">SUMIF('3-Basis ruimtestaat'!C:C,'1-Kosten per locatie'!A73,'3-Basis ruimtestaat'!K:K)</f>
        <v>904.1900000000004</v>
      </c>
      <c r="C73" s="462" t="s">
        <v>1987</v>
      </c>
      <c r="D73" s="497" t="s">
        <v>2077</v>
      </c>
      <c r="E73" s="462">
        <v>255</v>
      </c>
      <c r="F73" s="344" t="e">
        <f ca="1">SUMIF('3-Basis ruimtestaat'!C:C,'1-Kosten per locatie'!A73,uren_mavr)</f>
        <v>#DIV/0!</v>
      </c>
      <c r="G73" s="344" t="e">
        <f t="shared" ca="1" si="2"/>
        <v>#DIV/0!</v>
      </c>
      <c r="H73" s="344"/>
      <c r="I73" s="344">
        <f ca="1">SUMIF('3-Basis ruimtestaat'!C:C,'1-Kosten per locatie'!A73,'3-Basis ruimtestaat'!P:P)</f>
        <v>0</v>
      </c>
      <c r="J73" s="344">
        <f t="shared" ca="1" si="3"/>
        <v>0</v>
      </c>
      <c r="K73" s="366">
        <v>0</v>
      </c>
      <c r="L73" s="344" t="e">
        <f t="shared" ca="1" si="5"/>
        <v>#DIV/0!</v>
      </c>
      <c r="M73" s="345" t="e">
        <f ca="1">(F73+G73)*'5-Opbouw uurtarief productie'!$E$48</f>
        <v>#DIV/0!</v>
      </c>
      <c r="N73" s="345" t="e">
        <f ca="1">(I73+J73)*'5-Opbouw uurtarief productie'!$E$48</f>
        <v>#DIV/0!</v>
      </c>
      <c r="O73" s="345" t="e">
        <f ca="1">L73*'6-Opbouw uurtarief toezicht'!$E$48</f>
        <v>#DIV/0!</v>
      </c>
      <c r="P73" s="345">
        <f>SUMIF('7-Additionele werkzaamheden'!A:A,A73,'7-Additionele werkzaamheden'!H:H)</f>
        <v>0</v>
      </c>
      <c r="Q73" s="345" t="e">
        <f t="shared" ca="1" si="6"/>
        <v>#DIV/0!</v>
      </c>
      <c r="R73" s="345" t="e">
        <f t="shared" ca="1" si="4"/>
        <v>#DIV/0!</v>
      </c>
      <c r="S73" s="483"/>
    </row>
    <row r="74" spans="1:19" ht="15" customHeight="1">
      <c r="A74" s="67" t="s">
        <v>1558</v>
      </c>
      <c r="B74" s="343">
        <f ca="1">SUMIF('3-Basis ruimtestaat'!C:C,'1-Kosten per locatie'!A74,'3-Basis ruimtestaat'!K:K)</f>
        <v>3607.6500000000015</v>
      </c>
      <c r="C74" s="462" t="s">
        <v>1193</v>
      </c>
      <c r="D74" s="488" t="s">
        <v>309</v>
      </c>
      <c r="E74" s="462">
        <v>255</v>
      </c>
      <c r="F74" s="344" t="e">
        <f ca="1">SUMIF('3-Basis ruimtestaat'!C:C,'1-Kosten per locatie'!A74,uren_mavr)</f>
        <v>#DIV/0!</v>
      </c>
      <c r="G74" s="344" t="e">
        <f t="shared" ca="1" si="2"/>
        <v>#DIV/0!</v>
      </c>
      <c r="H74" s="472">
        <v>204</v>
      </c>
      <c r="I74" s="344" t="e">
        <f ca="1">SUMIF('3-Basis ruimtestaat'!C:C,'1-Kosten per locatie'!A74,'3-Basis ruimtestaat'!P:P)</f>
        <v>#DIV/0!</v>
      </c>
      <c r="J74" s="344" t="e">
        <f t="shared" ca="1" si="3"/>
        <v>#DIV/0!</v>
      </c>
      <c r="K74" s="366">
        <v>0</v>
      </c>
      <c r="L74" s="344" t="e">
        <f t="shared" ca="1" si="5"/>
        <v>#DIV/0!</v>
      </c>
      <c r="M74" s="345" t="e">
        <f ca="1">(F74+G74)*'5-Opbouw uurtarief productie'!$E$48</f>
        <v>#DIV/0!</v>
      </c>
      <c r="N74" s="345" t="e">
        <f ca="1">(I74+J74)*'5-Opbouw uurtarief productie'!$E$48</f>
        <v>#DIV/0!</v>
      </c>
      <c r="O74" s="345" t="e">
        <f ca="1">L74*'6-Opbouw uurtarief toezicht'!$E$48</f>
        <v>#DIV/0!</v>
      </c>
      <c r="P74" s="345">
        <f>SUMIF('7-Additionele werkzaamheden'!A:A,A74,'7-Additionele werkzaamheden'!H:H)</f>
        <v>0</v>
      </c>
      <c r="Q74" s="345" t="e">
        <f t="shared" ca="1" si="6"/>
        <v>#DIV/0!</v>
      </c>
      <c r="R74" s="345" t="e">
        <f t="shared" ca="1" si="4"/>
        <v>#DIV/0!</v>
      </c>
      <c r="S74" s="483"/>
    </row>
    <row r="75" spans="1:19" ht="15" customHeight="1">
      <c r="A75" s="67" t="s">
        <v>1372</v>
      </c>
      <c r="B75" s="343">
        <f ca="1">SUMIF('3-Basis ruimtestaat'!C:C,'1-Kosten per locatie'!A75,'3-Basis ruimtestaat'!K:K)</f>
        <v>1672.87</v>
      </c>
      <c r="C75" s="462" t="s">
        <v>1193</v>
      </c>
      <c r="D75" s="488" t="s">
        <v>309</v>
      </c>
      <c r="E75" s="462">
        <v>255</v>
      </c>
      <c r="F75" s="344" t="e">
        <f ca="1">SUMIF('3-Basis ruimtestaat'!C:C,'1-Kosten per locatie'!A75,uren_mavr)</f>
        <v>#DIV/0!</v>
      </c>
      <c r="G75" s="344" t="e">
        <f t="shared" ca="1" si="2"/>
        <v>#DIV/0!</v>
      </c>
      <c r="H75" s="472">
        <v>52</v>
      </c>
      <c r="I75" s="344" t="e">
        <f ca="1">SUMIF('3-Basis ruimtestaat'!C:C,'1-Kosten per locatie'!A75,'3-Basis ruimtestaat'!P:P)</f>
        <v>#DIV/0!</v>
      </c>
      <c r="J75" s="344" t="e">
        <f t="shared" ca="1" si="3"/>
        <v>#DIV/0!</v>
      </c>
      <c r="K75" s="366">
        <v>0</v>
      </c>
      <c r="L75" s="344" t="e">
        <f t="shared" ca="1" si="5"/>
        <v>#DIV/0!</v>
      </c>
      <c r="M75" s="345" t="e">
        <f ca="1">(F75+G75)*'5-Opbouw uurtarief productie'!$E$48</f>
        <v>#DIV/0!</v>
      </c>
      <c r="N75" s="345" t="e">
        <f ca="1">(I75+J75)*'5-Opbouw uurtarief productie'!$E$48</f>
        <v>#DIV/0!</v>
      </c>
      <c r="O75" s="345" t="e">
        <f ca="1">L75*'6-Opbouw uurtarief toezicht'!$E$48</f>
        <v>#DIV/0!</v>
      </c>
      <c r="P75" s="345">
        <f>SUMIF('7-Additionele werkzaamheden'!A:A,A75,'7-Additionele werkzaamheden'!H:H)</f>
        <v>0</v>
      </c>
      <c r="Q75" s="345" t="e">
        <f t="shared" ca="1" si="6"/>
        <v>#DIV/0!</v>
      </c>
      <c r="R75" s="345" t="e">
        <f t="shared" ca="1" si="4"/>
        <v>#DIV/0!</v>
      </c>
      <c r="S75" s="483"/>
    </row>
    <row r="76" spans="1:19" ht="15" customHeight="1">
      <c r="A76" s="67" t="s">
        <v>1706</v>
      </c>
      <c r="B76" s="343">
        <f ca="1">SUMIF('3-Basis ruimtestaat'!C:C,'1-Kosten per locatie'!A76,'3-Basis ruimtestaat'!K:K)</f>
        <v>386</v>
      </c>
      <c r="C76" s="462" t="s">
        <v>2060</v>
      </c>
      <c r="D76" s="496" t="s">
        <v>2070</v>
      </c>
      <c r="E76" s="462">
        <v>210</v>
      </c>
      <c r="F76" s="344" t="e">
        <f ca="1">SUMIF('3-Basis ruimtestaat'!C:C,'1-Kosten per locatie'!A76,uren_mavr)</f>
        <v>#DIV/0!</v>
      </c>
      <c r="G76" s="344" t="e">
        <f t="shared" ca="1" si="2"/>
        <v>#DIV/0!</v>
      </c>
      <c r="H76" s="344"/>
      <c r="I76" s="344">
        <f ca="1">SUMIF('3-Basis ruimtestaat'!C:C,'1-Kosten per locatie'!A76,'3-Basis ruimtestaat'!P:P)</f>
        <v>0</v>
      </c>
      <c r="J76" s="344">
        <f t="shared" ca="1" si="3"/>
        <v>0</v>
      </c>
      <c r="K76" s="366">
        <v>0</v>
      </c>
      <c r="L76" s="344" t="e">
        <f t="shared" ca="1" si="5"/>
        <v>#DIV/0!</v>
      </c>
      <c r="M76" s="345" t="e">
        <f ca="1">(F76+G76)*'5-Opbouw uurtarief productie'!$E$48</f>
        <v>#DIV/0!</v>
      </c>
      <c r="N76" s="345" t="e">
        <f ca="1">(I76+J76)*'5-Opbouw uurtarief productie'!$E$48</f>
        <v>#DIV/0!</v>
      </c>
      <c r="O76" s="345" t="e">
        <f ca="1">L76*'6-Opbouw uurtarief toezicht'!$E$48</f>
        <v>#DIV/0!</v>
      </c>
      <c r="P76" s="345">
        <f>SUMIF('7-Additionele werkzaamheden'!A:A,A76,'7-Additionele werkzaamheden'!H:H)</f>
        <v>0</v>
      </c>
      <c r="Q76" s="345" t="e">
        <f t="shared" ca="1" si="6"/>
        <v>#DIV/0!</v>
      </c>
      <c r="R76" s="345" t="e">
        <f t="shared" ca="1" si="4"/>
        <v>#DIV/0!</v>
      </c>
      <c r="S76" s="483"/>
    </row>
    <row r="77" spans="1:19" ht="15" customHeight="1">
      <c r="A77" s="67" t="s">
        <v>1399</v>
      </c>
      <c r="B77" s="343">
        <f ca="1">SUMIF('3-Basis ruimtestaat'!C:C,'1-Kosten per locatie'!A77,'3-Basis ruimtestaat'!K:K)</f>
        <v>386.31000000000006</v>
      </c>
      <c r="C77" s="462" t="s">
        <v>1193</v>
      </c>
      <c r="D77" s="488" t="s">
        <v>2078</v>
      </c>
      <c r="E77" s="462">
        <v>104</v>
      </c>
      <c r="F77" s="344" t="e">
        <f ca="1">SUMIF('3-Basis ruimtestaat'!C:C,'1-Kosten per locatie'!A77,uren_mavr)</f>
        <v>#DIV/0!</v>
      </c>
      <c r="G77" s="344" t="e">
        <f t="shared" ca="1" si="2"/>
        <v>#DIV/0!</v>
      </c>
      <c r="H77" s="344"/>
      <c r="I77" s="344">
        <f ca="1">SUMIF('3-Basis ruimtestaat'!C:C,'1-Kosten per locatie'!A77,'3-Basis ruimtestaat'!P:P)</f>
        <v>0</v>
      </c>
      <c r="J77" s="344">
        <f t="shared" ca="1" si="3"/>
        <v>0</v>
      </c>
      <c r="K77" s="366">
        <v>0</v>
      </c>
      <c r="L77" s="344" t="e">
        <f t="shared" ca="1" si="5"/>
        <v>#DIV/0!</v>
      </c>
      <c r="M77" s="345" t="e">
        <f ca="1">(F77+G77)*'5-Opbouw uurtarief productie'!$E$48</f>
        <v>#DIV/0!</v>
      </c>
      <c r="N77" s="345" t="e">
        <f ca="1">(I77+J77)*'5-Opbouw uurtarief productie'!$E$48</f>
        <v>#DIV/0!</v>
      </c>
      <c r="O77" s="345" t="e">
        <f ca="1">L77*'6-Opbouw uurtarief toezicht'!$E$48</f>
        <v>#DIV/0!</v>
      </c>
      <c r="P77" s="345">
        <f>SUMIF('7-Additionele werkzaamheden'!A:A,A77,'7-Additionele werkzaamheden'!H:H)</f>
        <v>0</v>
      </c>
      <c r="Q77" s="345" t="e">
        <f t="shared" ca="1" si="6"/>
        <v>#DIV/0!</v>
      </c>
      <c r="R77" s="345" t="e">
        <f t="shared" ca="1" si="4"/>
        <v>#DIV/0!</v>
      </c>
      <c r="S77" s="483"/>
    </row>
    <row r="78" spans="1:19" ht="15" customHeight="1">
      <c r="A78" s="67" t="s">
        <v>1707</v>
      </c>
      <c r="B78" s="343">
        <f ca="1">SUMIF('3-Basis ruimtestaat'!C:C,'1-Kosten per locatie'!A78,'3-Basis ruimtestaat'!K:K)</f>
        <v>386</v>
      </c>
      <c r="C78" s="462" t="s">
        <v>2060</v>
      </c>
      <c r="D78" s="496" t="s">
        <v>2070</v>
      </c>
      <c r="E78" s="462">
        <v>210</v>
      </c>
      <c r="F78" s="344" t="e">
        <f ca="1">SUMIF('3-Basis ruimtestaat'!C:C,'1-Kosten per locatie'!A78,uren_mavr)</f>
        <v>#DIV/0!</v>
      </c>
      <c r="G78" s="344" t="e">
        <f t="shared" ca="1" si="2"/>
        <v>#DIV/0!</v>
      </c>
      <c r="H78" s="344"/>
      <c r="I78" s="344">
        <f ca="1">SUMIF('3-Basis ruimtestaat'!C:C,'1-Kosten per locatie'!A78,'3-Basis ruimtestaat'!P:P)</f>
        <v>0</v>
      </c>
      <c r="J78" s="344">
        <f t="shared" ca="1" si="3"/>
        <v>0</v>
      </c>
      <c r="K78" s="366">
        <v>0</v>
      </c>
      <c r="L78" s="344" t="e">
        <f t="shared" ca="1" si="5"/>
        <v>#DIV/0!</v>
      </c>
      <c r="M78" s="345" t="e">
        <f ca="1">(F78+G78)*'5-Opbouw uurtarief productie'!$E$48</f>
        <v>#DIV/0!</v>
      </c>
      <c r="N78" s="345" t="e">
        <f ca="1">(I78+J78)*'5-Opbouw uurtarief productie'!$E$48</f>
        <v>#DIV/0!</v>
      </c>
      <c r="O78" s="345" t="e">
        <f ca="1">L78*'6-Opbouw uurtarief toezicht'!$E$48</f>
        <v>#DIV/0!</v>
      </c>
      <c r="P78" s="345">
        <f>SUMIF('7-Additionele werkzaamheden'!A:A,A78,'7-Additionele werkzaamheden'!H:H)</f>
        <v>0</v>
      </c>
      <c r="Q78" s="345" t="e">
        <f t="shared" ca="1" si="6"/>
        <v>#DIV/0!</v>
      </c>
      <c r="R78" s="345" t="e">
        <f t="shared" ca="1" si="4"/>
        <v>#DIV/0!</v>
      </c>
      <c r="S78" s="483"/>
    </row>
    <row r="79" spans="1:19" ht="15" customHeight="1">
      <c r="A79" s="67" t="s">
        <v>1712</v>
      </c>
      <c r="B79" s="343">
        <f ca="1">SUMIF('3-Basis ruimtestaat'!C:C,'1-Kosten per locatie'!A79,'3-Basis ruimtestaat'!K:K)</f>
        <v>1061.1300000000003</v>
      </c>
      <c r="C79" s="462" t="s">
        <v>2060</v>
      </c>
      <c r="D79" s="496" t="s">
        <v>2070</v>
      </c>
      <c r="E79" s="462">
        <v>210</v>
      </c>
      <c r="F79" s="344" t="e">
        <f ca="1">SUMIF('3-Basis ruimtestaat'!C:C,'1-Kosten per locatie'!A79,uren_mavr)</f>
        <v>#DIV/0!</v>
      </c>
      <c r="G79" s="344" t="e">
        <f t="shared" ca="1" si="2"/>
        <v>#DIV/0!</v>
      </c>
      <c r="H79" s="472">
        <v>210</v>
      </c>
      <c r="I79" s="344" t="e">
        <f ca="1">SUMIF('3-Basis ruimtestaat'!C:C,'1-Kosten per locatie'!A79,'3-Basis ruimtestaat'!P:P)</f>
        <v>#DIV/0!</v>
      </c>
      <c r="J79" s="344" t="e">
        <f t="shared" ca="1" si="3"/>
        <v>#DIV/0!</v>
      </c>
      <c r="K79" s="366">
        <v>0</v>
      </c>
      <c r="L79" s="344" t="e">
        <f t="shared" ca="1" si="5"/>
        <v>#DIV/0!</v>
      </c>
      <c r="M79" s="345" t="e">
        <f ca="1">(F79+G79)*'5-Opbouw uurtarief productie'!$E$48</f>
        <v>#DIV/0!</v>
      </c>
      <c r="N79" s="345" t="e">
        <f ca="1">(I79+J79)*'5-Opbouw uurtarief productie'!$E$48</f>
        <v>#DIV/0!</v>
      </c>
      <c r="O79" s="345" t="e">
        <f ca="1">L79*'6-Opbouw uurtarief toezicht'!$E$48</f>
        <v>#DIV/0!</v>
      </c>
      <c r="P79" s="345">
        <f>SUMIF('7-Additionele werkzaamheden'!A:A,A79,'7-Additionele werkzaamheden'!H:H)</f>
        <v>0</v>
      </c>
      <c r="Q79" s="345" t="e">
        <f t="shared" ca="1" si="6"/>
        <v>#DIV/0!</v>
      </c>
      <c r="R79" s="345" t="e">
        <f t="shared" ca="1" si="4"/>
        <v>#DIV/0!</v>
      </c>
      <c r="S79" s="483"/>
    </row>
    <row r="80" spans="1:19" ht="15" customHeight="1">
      <c r="A80" s="67" t="s">
        <v>1708</v>
      </c>
      <c r="B80" s="343">
        <f ca="1">SUMIF('3-Basis ruimtestaat'!C:C,'1-Kosten per locatie'!A80,'3-Basis ruimtestaat'!K:K)</f>
        <v>386</v>
      </c>
      <c r="C80" s="462" t="s">
        <v>2060</v>
      </c>
      <c r="D80" s="496" t="s">
        <v>2070</v>
      </c>
      <c r="E80" s="462">
        <v>210</v>
      </c>
      <c r="F80" s="344" t="e">
        <f ca="1">SUMIF('3-Basis ruimtestaat'!C:C,'1-Kosten per locatie'!A80,uren_mavr)</f>
        <v>#DIV/0!</v>
      </c>
      <c r="G80" s="344" t="e">
        <f t="shared" ca="1" si="2"/>
        <v>#DIV/0!</v>
      </c>
      <c r="H80" s="344"/>
      <c r="I80" s="344">
        <f ca="1">SUMIF('3-Basis ruimtestaat'!C:C,'1-Kosten per locatie'!A80,'3-Basis ruimtestaat'!P:P)</f>
        <v>0</v>
      </c>
      <c r="J80" s="344">
        <f t="shared" ca="1" si="3"/>
        <v>0</v>
      </c>
      <c r="K80" s="366">
        <v>0</v>
      </c>
      <c r="L80" s="344" t="e">
        <f t="shared" ca="1" si="5"/>
        <v>#DIV/0!</v>
      </c>
      <c r="M80" s="345" t="e">
        <f ca="1">(F80+G80)*'5-Opbouw uurtarief productie'!$E$48</f>
        <v>#DIV/0!</v>
      </c>
      <c r="N80" s="345" t="e">
        <f ca="1">(I80+J80)*'5-Opbouw uurtarief productie'!$E$48</f>
        <v>#DIV/0!</v>
      </c>
      <c r="O80" s="345" t="e">
        <f ca="1">L80*'6-Opbouw uurtarief toezicht'!$E$48</f>
        <v>#DIV/0!</v>
      </c>
      <c r="P80" s="345">
        <f>SUMIF('7-Additionele werkzaamheden'!A:A,A80,'7-Additionele werkzaamheden'!H:H)</f>
        <v>0</v>
      </c>
      <c r="Q80" s="345" t="e">
        <f t="shared" ca="1" si="6"/>
        <v>#DIV/0!</v>
      </c>
      <c r="R80" s="345" t="e">
        <f t="shared" ca="1" si="4"/>
        <v>#DIV/0!</v>
      </c>
      <c r="S80" s="483"/>
    </row>
    <row r="81" spans="1:19" ht="15" customHeight="1">
      <c r="A81" s="67" t="s">
        <v>310</v>
      </c>
      <c r="B81" s="343">
        <f ca="1">SUMIF('3-Basis ruimtestaat'!C:C,'1-Kosten per locatie'!A81,'3-Basis ruimtestaat'!K:K)</f>
        <v>3796.6500000000015</v>
      </c>
      <c r="C81" s="462" t="s">
        <v>1193</v>
      </c>
      <c r="D81" s="488" t="s">
        <v>309</v>
      </c>
      <c r="E81" s="462">
        <v>255</v>
      </c>
      <c r="F81" s="344" t="e">
        <f ca="1">SUMIF('3-Basis ruimtestaat'!C:C,'1-Kosten per locatie'!A81,uren_mavr)</f>
        <v>#DIV/0!</v>
      </c>
      <c r="G81" s="344" t="e">
        <f t="shared" ca="1" si="2"/>
        <v>#DIV/0!</v>
      </c>
      <c r="H81" s="472">
        <v>255</v>
      </c>
      <c r="I81" s="344" t="e">
        <f ca="1">SUMIF('3-Basis ruimtestaat'!C:C,'1-Kosten per locatie'!A81,'3-Basis ruimtestaat'!P:P)</f>
        <v>#DIV/0!</v>
      </c>
      <c r="J81" s="344" t="e">
        <f t="shared" ca="1" si="3"/>
        <v>#DIV/0!</v>
      </c>
      <c r="K81" s="366">
        <v>0</v>
      </c>
      <c r="L81" s="344" t="e">
        <f t="shared" ca="1" si="5"/>
        <v>#DIV/0!</v>
      </c>
      <c r="M81" s="345" t="e">
        <f ca="1">(F81+G81)*'5-Opbouw uurtarief productie'!$E$48</f>
        <v>#DIV/0!</v>
      </c>
      <c r="N81" s="345" t="e">
        <f ca="1">(I81+J81)*'5-Opbouw uurtarief productie'!$E$48</f>
        <v>#DIV/0!</v>
      </c>
      <c r="O81" s="345" t="e">
        <f ca="1">L81*'6-Opbouw uurtarief toezicht'!$E$48</f>
        <v>#DIV/0!</v>
      </c>
      <c r="P81" s="345">
        <f>SUMIF('7-Additionele werkzaamheden'!A:A,A81,'7-Additionele werkzaamheden'!H:H)</f>
        <v>0</v>
      </c>
      <c r="Q81" s="345" t="e">
        <f t="shared" ref="Q81:Q89" ca="1" si="7">SUM(M81:P81)</f>
        <v>#DIV/0!</v>
      </c>
      <c r="R81" s="345" t="e">
        <f t="shared" ca="1" si="4"/>
        <v>#DIV/0!</v>
      </c>
      <c r="S81" s="483"/>
    </row>
    <row r="82" spans="1:19" ht="15" customHeight="1">
      <c r="A82" s="67" t="s">
        <v>1207</v>
      </c>
      <c r="B82" s="343">
        <f ca="1">SUMIF('3-Basis ruimtestaat'!C:C,'1-Kosten per locatie'!A82,'3-Basis ruimtestaat'!K:K)</f>
        <v>107</v>
      </c>
      <c r="C82" s="462" t="s">
        <v>1986</v>
      </c>
      <c r="D82" s="497" t="s">
        <v>2071</v>
      </c>
      <c r="E82" s="462">
        <v>156</v>
      </c>
      <c r="F82" s="344" t="e">
        <f ca="1">SUMIF('3-Basis ruimtestaat'!C:C,'1-Kosten per locatie'!A82,uren_mavr)</f>
        <v>#DIV/0!</v>
      </c>
      <c r="G82" s="344" t="e">
        <f t="shared" ref="G82:G89" ca="1" si="8">IF(F82&lt;(E82*$J$3),E82*$J$3-F82,0)</f>
        <v>#DIV/0!</v>
      </c>
      <c r="H82" s="344"/>
      <c r="I82" s="344">
        <f ca="1">SUMIF('3-Basis ruimtestaat'!C:C,'1-Kosten per locatie'!A82,'3-Basis ruimtestaat'!P:P)</f>
        <v>0</v>
      </c>
      <c r="J82" s="344">
        <f t="shared" ref="J82:J89" ca="1" si="9">IF(I82&lt;(H82*$J$3),H82*$J$3-I82,0)</f>
        <v>0</v>
      </c>
      <c r="K82" s="366">
        <v>0</v>
      </c>
      <c r="L82" s="344" t="e">
        <f t="shared" ref="L82:L89" ca="1" si="10">(F82+G82+I82+J82)*K82</f>
        <v>#DIV/0!</v>
      </c>
      <c r="M82" s="345" t="e">
        <f ca="1">(F82+G82)*'5-Opbouw uurtarief productie'!$E$48</f>
        <v>#DIV/0!</v>
      </c>
      <c r="N82" s="345" t="e">
        <f ca="1">(I82+J82)*'5-Opbouw uurtarief productie'!$E$48</f>
        <v>#DIV/0!</v>
      </c>
      <c r="O82" s="345" t="e">
        <f ca="1">L82*'6-Opbouw uurtarief toezicht'!$E$48</f>
        <v>#DIV/0!</v>
      </c>
      <c r="P82" s="345">
        <f>SUMIF('7-Additionele werkzaamheden'!A:A,A82,'7-Additionele werkzaamheden'!H:H)</f>
        <v>0</v>
      </c>
      <c r="Q82" s="345" t="e">
        <f t="shared" ca="1" si="7"/>
        <v>#DIV/0!</v>
      </c>
      <c r="R82" s="345" t="e">
        <f t="shared" ref="R82:R89" ca="1" si="11">Q82/12</f>
        <v>#DIV/0!</v>
      </c>
      <c r="S82" s="483"/>
    </row>
    <row r="83" spans="1:19" ht="15" customHeight="1">
      <c r="A83" s="67" t="s">
        <v>1690</v>
      </c>
      <c r="B83" s="343">
        <f ca="1">SUMIF('3-Basis ruimtestaat'!C:C,'1-Kosten per locatie'!A83,'3-Basis ruimtestaat'!K:K)</f>
        <v>275.38</v>
      </c>
      <c r="C83" s="462" t="s">
        <v>1988</v>
      </c>
      <c r="D83" s="488" t="s">
        <v>309</v>
      </c>
      <c r="E83" s="462">
        <v>104</v>
      </c>
      <c r="F83" s="344" t="e">
        <f ca="1">SUMIF('3-Basis ruimtestaat'!C:C,'1-Kosten per locatie'!A83,uren_mavr)</f>
        <v>#DIV/0!</v>
      </c>
      <c r="G83" s="344" t="e">
        <f t="shared" ca="1" si="8"/>
        <v>#DIV/0!</v>
      </c>
      <c r="H83" s="344"/>
      <c r="I83" s="344">
        <f ca="1">SUMIF('3-Basis ruimtestaat'!C:C,'1-Kosten per locatie'!A83,'3-Basis ruimtestaat'!P:P)</f>
        <v>0</v>
      </c>
      <c r="J83" s="344">
        <f t="shared" ca="1" si="9"/>
        <v>0</v>
      </c>
      <c r="K83" s="366">
        <v>0</v>
      </c>
      <c r="L83" s="344" t="e">
        <f t="shared" ca="1" si="10"/>
        <v>#DIV/0!</v>
      </c>
      <c r="M83" s="345" t="e">
        <f ca="1">(F83+G83)*'5-Opbouw uurtarief productie'!$E$48</f>
        <v>#DIV/0!</v>
      </c>
      <c r="N83" s="345" t="e">
        <f ca="1">(I83+J83)*'5-Opbouw uurtarief productie'!$E$48</f>
        <v>#DIV/0!</v>
      </c>
      <c r="O83" s="345" t="e">
        <f ca="1">L83*'6-Opbouw uurtarief toezicht'!$E$48</f>
        <v>#DIV/0!</v>
      </c>
      <c r="P83" s="345">
        <f>SUMIF('7-Additionele werkzaamheden'!A:A,A83,'7-Additionele werkzaamheden'!H:H)</f>
        <v>0</v>
      </c>
      <c r="Q83" s="345" t="e">
        <f t="shared" ca="1" si="7"/>
        <v>#DIV/0!</v>
      </c>
      <c r="R83" s="345" t="e">
        <f t="shared" ca="1" si="11"/>
        <v>#DIV/0!</v>
      </c>
      <c r="S83" s="483"/>
    </row>
    <row r="84" spans="1:19" ht="15" customHeight="1">
      <c r="A84" s="67" t="s">
        <v>855</v>
      </c>
      <c r="B84" s="343">
        <f ca="1">SUMIF('3-Basis ruimtestaat'!C:C,'1-Kosten per locatie'!A84,'3-Basis ruimtestaat'!K:K)</f>
        <v>371.87</v>
      </c>
      <c r="C84" s="462" t="s">
        <v>1988</v>
      </c>
      <c r="D84" s="488" t="s">
        <v>309</v>
      </c>
      <c r="E84" s="462">
        <v>255</v>
      </c>
      <c r="F84" s="344" t="e">
        <f ca="1">SUMIF('3-Basis ruimtestaat'!C:C,'1-Kosten per locatie'!A84,uren_mavr)</f>
        <v>#DIV/0!</v>
      </c>
      <c r="G84" s="344" t="e">
        <f t="shared" ca="1" si="8"/>
        <v>#DIV/0!</v>
      </c>
      <c r="H84" s="344"/>
      <c r="I84" s="344">
        <f ca="1">SUMIF('3-Basis ruimtestaat'!C:C,'1-Kosten per locatie'!A84,'3-Basis ruimtestaat'!P:P)</f>
        <v>0</v>
      </c>
      <c r="J84" s="344">
        <f t="shared" ca="1" si="9"/>
        <v>0</v>
      </c>
      <c r="K84" s="366">
        <v>0</v>
      </c>
      <c r="L84" s="344" t="e">
        <f t="shared" ca="1" si="10"/>
        <v>#DIV/0!</v>
      </c>
      <c r="M84" s="345" t="e">
        <f ca="1">(F84+G84)*'5-Opbouw uurtarief productie'!$E$48</f>
        <v>#DIV/0!</v>
      </c>
      <c r="N84" s="345" t="e">
        <f ca="1">(I84+J84)*'5-Opbouw uurtarief productie'!$E$48</f>
        <v>#DIV/0!</v>
      </c>
      <c r="O84" s="345" t="e">
        <f ca="1">L84*'6-Opbouw uurtarief toezicht'!$E$48</f>
        <v>#DIV/0!</v>
      </c>
      <c r="P84" s="345">
        <f>SUMIF('7-Additionele werkzaamheden'!A:A,A84,'7-Additionele werkzaamheden'!H:H)</f>
        <v>0</v>
      </c>
      <c r="Q84" s="345" t="e">
        <f t="shared" ca="1" si="7"/>
        <v>#DIV/0!</v>
      </c>
      <c r="R84" s="345" t="e">
        <f t="shared" ca="1" si="11"/>
        <v>#DIV/0!</v>
      </c>
      <c r="S84" s="483"/>
    </row>
    <row r="85" spans="1:19" ht="15" customHeight="1">
      <c r="A85" s="67" t="s">
        <v>1709</v>
      </c>
      <c r="B85" s="343">
        <f ca="1">SUMIF('3-Basis ruimtestaat'!C:C,'1-Kosten per locatie'!A85,'3-Basis ruimtestaat'!K:K)</f>
        <v>386</v>
      </c>
      <c r="C85" s="462" t="s">
        <v>2060</v>
      </c>
      <c r="D85" s="496" t="s">
        <v>2070</v>
      </c>
      <c r="E85" s="462">
        <v>210</v>
      </c>
      <c r="F85" s="344" t="e">
        <f ca="1">SUMIF('3-Basis ruimtestaat'!C:C,'1-Kosten per locatie'!A85,uren_mavr)</f>
        <v>#DIV/0!</v>
      </c>
      <c r="G85" s="344" t="e">
        <f t="shared" ca="1" si="8"/>
        <v>#DIV/0!</v>
      </c>
      <c r="H85" s="344"/>
      <c r="I85" s="344">
        <f ca="1">SUMIF('3-Basis ruimtestaat'!C:C,'1-Kosten per locatie'!A85,'3-Basis ruimtestaat'!P:P)</f>
        <v>0</v>
      </c>
      <c r="J85" s="344">
        <f t="shared" ca="1" si="9"/>
        <v>0</v>
      </c>
      <c r="K85" s="366">
        <v>0</v>
      </c>
      <c r="L85" s="344" t="e">
        <f t="shared" ca="1" si="10"/>
        <v>#DIV/0!</v>
      </c>
      <c r="M85" s="345" t="e">
        <f ca="1">(F85+G85)*'5-Opbouw uurtarief productie'!$E$48</f>
        <v>#DIV/0!</v>
      </c>
      <c r="N85" s="345" t="e">
        <f ca="1">(I85+J85)*'5-Opbouw uurtarief productie'!$E$48</f>
        <v>#DIV/0!</v>
      </c>
      <c r="O85" s="345" t="e">
        <f ca="1">L85*'6-Opbouw uurtarief toezicht'!$E$48</f>
        <v>#DIV/0!</v>
      </c>
      <c r="P85" s="345">
        <f>SUMIF('7-Additionele werkzaamheden'!A:A,A85,'7-Additionele werkzaamheden'!H:H)</f>
        <v>0</v>
      </c>
      <c r="Q85" s="345" t="e">
        <f t="shared" ca="1" si="7"/>
        <v>#DIV/0!</v>
      </c>
      <c r="R85" s="345" t="e">
        <f t="shared" ca="1" si="11"/>
        <v>#DIV/0!</v>
      </c>
      <c r="S85" s="483"/>
    </row>
    <row r="86" spans="1:19" ht="15" customHeight="1">
      <c r="A86" s="67" t="s">
        <v>1710</v>
      </c>
      <c r="B86" s="343">
        <f ca="1">SUMIF('3-Basis ruimtestaat'!C:C,'1-Kosten per locatie'!A86,'3-Basis ruimtestaat'!K:K)</f>
        <v>378</v>
      </c>
      <c r="C86" s="462" t="s">
        <v>2060</v>
      </c>
      <c r="D86" s="496" t="s">
        <v>2070</v>
      </c>
      <c r="E86" s="462">
        <v>210</v>
      </c>
      <c r="F86" s="344" t="e">
        <f ca="1">SUMIF('3-Basis ruimtestaat'!C:C,'1-Kosten per locatie'!A86,uren_mavr)</f>
        <v>#DIV/0!</v>
      </c>
      <c r="G86" s="344" t="e">
        <f t="shared" ca="1" si="8"/>
        <v>#DIV/0!</v>
      </c>
      <c r="H86" s="344"/>
      <c r="I86" s="344">
        <f ca="1">SUMIF('3-Basis ruimtestaat'!C:C,'1-Kosten per locatie'!A86,'3-Basis ruimtestaat'!P:P)</f>
        <v>0</v>
      </c>
      <c r="J86" s="344">
        <f t="shared" ca="1" si="9"/>
        <v>0</v>
      </c>
      <c r="K86" s="366">
        <v>0</v>
      </c>
      <c r="L86" s="344" t="e">
        <f t="shared" ca="1" si="10"/>
        <v>#DIV/0!</v>
      </c>
      <c r="M86" s="345" t="e">
        <f ca="1">(F86+G86)*'5-Opbouw uurtarief productie'!$E$48</f>
        <v>#DIV/0!</v>
      </c>
      <c r="N86" s="345" t="e">
        <f ca="1">(I86+J86)*'5-Opbouw uurtarief productie'!$E$48</f>
        <v>#DIV/0!</v>
      </c>
      <c r="O86" s="345" t="e">
        <f ca="1">L86*'6-Opbouw uurtarief toezicht'!$E$48</f>
        <v>#DIV/0!</v>
      </c>
      <c r="P86" s="345">
        <f>SUMIF('7-Additionele werkzaamheden'!A:A,A86,'7-Additionele werkzaamheden'!H:H)</f>
        <v>0</v>
      </c>
      <c r="Q86" s="345" t="e">
        <f t="shared" ca="1" si="7"/>
        <v>#DIV/0!</v>
      </c>
      <c r="R86" s="345" t="e">
        <f t="shared" ca="1" si="11"/>
        <v>#DIV/0!</v>
      </c>
      <c r="S86" s="483"/>
    </row>
    <row r="87" spans="1:19" ht="15" customHeight="1">
      <c r="A87" s="67" t="s">
        <v>1711</v>
      </c>
      <c r="B87" s="343">
        <f ca="1">SUMIF('3-Basis ruimtestaat'!C:C,'1-Kosten per locatie'!A87,'3-Basis ruimtestaat'!K:K)</f>
        <v>946.90000000000009</v>
      </c>
      <c r="C87" s="462" t="s">
        <v>2060</v>
      </c>
      <c r="D87" s="496" t="s">
        <v>2070</v>
      </c>
      <c r="E87" s="462">
        <v>255</v>
      </c>
      <c r="F87" s="344" t="e">
        <f ca="1">SUMIF('3-Basis ruimtestaat'!C:C,'1-Kosten per locatie'!A87,uren_mavr)</f>
        <v>#DIV/0!</v>
      </c>
      <c r="G87" s="344" t="e">
        <f t="shared" ca="1" si="8"/>
        <v>#DIV/0!</v>
      </c>
      <c r="H87" s="344"/>
      <c r="I87" s="344">
        <f ca="1">SUMIF('3-Basis ruimtestaat'!C:C,'1-Kosten per locatie'!A87,'3-Basis ruimtestaat'!P:P)</f>
        <v>0</v>
      </c>
      <c r="J87" s="344">
        <f t="shared" ca="1" si="9"/>
        <v>0</v>
      </c>
      <c r="K87" s="366">
        <v>0</v>
      </c>
      <c r="L87" s="344" t="e">
        <f t="shared" ca="1" si="10"/>
        <v>#DIV/0!</v>
      </c>
      <c r="M87" s="345" t="e">
        <f ca="1">(F87+G87)*'5-Opbouw uurtarief productie'!$E$48</f>
        <v>#DIV/0!</v>
      </c>
      <c r="N87" s="345" t="e">
        <f ca="1">(I87+J87)*'5-Opbouw uurtarief productie'!$E$48</f>
        <v>#DIV/0!</v>
      </c>
      <c r="O87" s="345" t="e">
        <f ca="1">L87*'6-Opbouw uurtarief toezicht'!$E$48</f>
        <v>#DIV/0!</v>
      </c>
      <c r="P87" s="345">
        <f>SUMIF('7-Additionele werkzaamheden'!A:A,A87,'7-Additionele werkzaamheden'!H:H)</f>
        <v>0</v>
      </c>
      <c r="Q87" s="345" t="e">
        <f t="shared" ca="1" si="7"/>
        <v>#DIV/0!</v>
      </c>
      <c r="R87" s="345" t="e">
        <f t="shared" ca="1" si="11"/>
        <v>#DIV/0!</v>
      </c>
      <c r="S87" s="483"/>
    </row>
    <row r="88" spans="1:19" ht="15" customHeight="1">
      <c r="A88" s="67" t="s">
        <v>1205</v>
      </c>
      <c r="B88" s="343">
        <f ca="1">SUMIF('3-Basis ruimtestaat'!C:C,'1-Kosten per locatie'!A88,'3-Basis ruimtestaat'!K:K)</f>
        <v>351.40000000000003</v>
      </c>
      <c r="C88" s="462" t="s">
        <v>1986</v>
      </c>
      <c r="D88" s="497" t="s">
        <v>2071</v>
      </c>
      <c r="E88" s="462">
        <v>255</v>
      </c>
      <c r="F88" s="344" t="e">
        <f ca="1">SUMIF('3-Basis ruimtestaat'!C:C,'1-Kosten per locatie'!A88,uren_mavr)</f>
        <v>#DIV/0!</v>
      </c>
      <c r="G88" s="344" t="e">
        <f t="shared" ca="1" si="8"/>
        <v>#DIV/0!</v>
      </c>
      <c r="H88" s="344"/>
      <c r="I88" s="344">
        <f ca="1">SUMIF('3-Basis ruimtestaat'!C:C,'1-Kosten per locatie'!A88,'3-Basis ruimtestaat'!P:P)</f>
        <v>0</v>
      </c>
      <c r="J88" s="344">
        <f t="shared" ca="1" si="9"/>
        <v>0</v>
      </c>
      <c r="K88" s="366">
        <v>0</v>
      </c>
      <c r="L88" s="344" t="e">
        <f t="shared" ca="1" si="10"/>
        <v>#DIV/0!</v>
      </c>
      <c r="M88" s="345" t="e">
        <f ca="1">(F88+G88)*'5-Opbouw uurtarief productie'!$E$48</f>
        <v>#DIV/0!</v>
      </c>
      <c r="N88" s="345" t="e">
        <f ca="1">(I88+J88)*'5-Opbouw uurtarief productie'!$E$48</f>
        <v>#DIV/0!</v>
      </c>
      <c r="O88" s="345" t="e">
        <f ca="1">L88*'6-Opbouw uurtarief toezicht'!$E$48</f>
        <v>#DIV/0!</v>
      </c>
      <c r="P88" s="345">
        <f>SUMIF('7-Additionele werkzaamheden'!A:A,A88,'7-Additionele werkzaamheden'!H:H)</f>
        <v>0</v>
      </c>
      <c r="Q88" s="345" t="e">
        <f t="shared" ca="1" si="7"/>
        <v>#DIV/0!</v>
      </c>
      <c r="R88" s="345" t="e">
        <f t="shared" ca="1" si="11"/>
        <v>#DIV/0!</v>
      </c>
      <c r="S88" s="483"/>
    </row>
    <row r="89" spans="1:19" ht="15" customHeight="1">
      <c r="A89" s="67" t="s">
        <v>1175</v>
      </c>
      <c r="B89" s="343">
        <f ca="1">SUMIF('3-Basis ruimtestaat'!C:C,'1-Kosten per locatie'!A89,'3-Basis ruimtestaat'!K:K)</f>
        <v>114.19999999999999</v>
      </c>
      <c r="C89" s="462" t="s">
        <v>1193</v>
      </c>
      <c r="D89" s="488" t="s">
        <v>2079</v>
      </c>
      <c r="E89" s="462">
        <v>104</v>
      </c>
      <c r="F89" s="344" t="e">
        <f ca="1">SUMIF('3-Basis ruimtestaat'!C:C,'1-Kosten per locatie'!A89,uren_mavr)</f>
        <v>#DIV/0!</v>
      </c>
      <c r="G89" s="344" t="e">
        <f t="shared" ca="1" si="8"/>
        <v>#DIV/0!</v>
      </c>
      <c r="H89" s="344"/>
      <c r="I89" s="344">
        <f ca="1">SUMIF('3-Basis ruimtestaat'!C:C,'1-Kosten per locatie'!A89,'3-Basis ruimtestaat'!P:P)</f>
        <v>0</v>
      </c>
      <c r="J89" s="344">
        <f t="shared" ca="1" si="9"/>
        <v>0</v>
      </c>
      <c r="K89" s="366">
        <v>0</v>
      </c>
      <c r="L89" s="344" t="e">
        <f t="shared" ca="1" si="10"/>
        <v>#DIV/0!</v>
      </c>
      <c r="M89" s="345" t="e">
        <f ca="1">(F89+G89)*'5-Opbouw uurtarief productie'!$E$48</f>
        <v>#DIV/0!</v>
      </c>
      <c r="N89" s="345" t="e">
        <f ca="1">(I89+J89)*'5-Opbouw uurtarief productie'!$E$48</f>
        <v>#DIV/0!</v>
      </c>
      <c r="O89" s="345" t="e">
        <f ca="1">L89*'6-Opbouw uurtarief toezicht'!$E$48</f>
        <v>#DIV/0!</v>
      </c>
      <c r="P89" s="345">
        <f>SUMIF('7-Additionele werkzaamheden'!A:A,A89,'7-Additionele werkzaamheden'!H:H)</f>
        <v>0</v>
      </c>
      <c r="Q89" s="345" t="e">
        <f t="shared" ca="1" si="7"/>
        <v>#DIV/0!</v>
      </c>
      <c r="R89" s="345" t="e">
        <f t="shared" ca="1" si="11"/>
        <v>#DIV/0!</v>
      </c>
      <c r="S89" s="483"/>
    </row>
    <row r="90" spans="1:19" s="70" customFormat="1" ht="15" customHeight="1">
      <c r="A90" s="69" t="s">
        <v>7</v>
      </c>
      <c r="B90" s="470">
        <f ca="1">SUM(B17:B89)</f>
        <v>73388.057108433699</v>
      </c>
      <c r="C90" s="463"/>
      <c r="D90" s="463"/>
      <c r="E90" s="463"/>
      <c r="F90" s="470" t="e">
        <f ca="1">SUM(F17:F89)</f>
        <v>#DIV/0!</v>
      </c>
      <c r="G90" s="470" t="e">
        <f ca="1">SUM(G17:G89)</f>
        <v>#DIV/0!</v>
      </c>
      <c r="H90" s="72"/>
      <c r="I90" s="470" t="e">
        <f ca="1">SUM(I17:I89)</f>
        <v>#DIV/0!</v>
      </c>
      <c r="J90" s="470" t="e">
        <f ca="1">SUM(J17:J89)</f>
        <v>#DIV/0!</v>
      </c>
      <c r="K90" s="346"/>
      <c r="L90" s="470" t="e">
        <f ca="1">SUM(L17:L89)</f>
        <v>#DIV/0!</v>
      </c>
      <c r="M90" s="346" t="e">
        <f ca="1">SUM(M17:M89)</f>
        <v>#DIV/0!</v>
      </c>
      <c r="N90" s="346" t="e">
        <f ca="1">SUM(N17:N89)</f>
        <v>#DIV/0!</v>
      </c>
      <c r="O90" s="346" t="e">
        <f ca="1">SUM(O17:O89)</f>
        <v>#DIV/0!</v>
      </c>
      <c r="P90" s="346">
        <f t="shared" ref="P90:R90" si="12">SUM(P17:P89)</f>
        <v>0</v>
      </c>
      <c r="Q90" s="346" t="e">
        <f t="shared" ca="1" si="12"/>
        <v>#DIV/0!</v>
      </c>
      <c r="R90" s="346" t="e">
        <f t="shared" ca="1" si="12"/>
        <v>#DIV/0!</v>
      </c>
      <c r="S90" s="483"/>
    </row>
    <row r="91" spans="1:19" ht="14.1" customHeight="1">
      <c r="D91" s="487"/>
      <c r="M91" s="71"/>
      <c r="N91" s="71"/>
      <c r="O91" s="71"/>
      <c r="P91" s="71"/>
      <c r="Q91" s="71"/>
      <c r="R91" s="71"/>
      <c r="S91" s="483"/>
    </row>
    <row r="92" spans="1:19" ht="14.1" customHeight="1">
      <c r="S92" s="483"/>
    </row>
    <row r="93" spans="1:19" ht="14.1" customHeight="1">
      <c r="S93" s="483"/>
    </row>
    <row r="94" spans="1:19" ht="14.1" customHeight="1">
      <c r="S94" s="483"/>
    </row>
    <row r="95" spans="1:19" ht="14.1" customHeight="1">
      <c r="S95" s="483"/>
    </row>
    <row r="96" spans="1:19" ht="14.1" customHeight="1">
      <c r="S96" s="483"/>
    </row>
    <row r="97" spans="19:19" ht="14.1" customHeight="1">
      <c r="S97" s="483"/>
    </row>
    <row r="98" spans="19:19" ht="14.1" customHeight="1">
      <c r="S98" s="483"/>
    </row>
    <row r="99" spans="19:19" ht="14.1" customHeight="1">
      <c r="S99" s="483"/>
    </row>
    <row r="100" spans="19:19" ht="14.1" customHeight="1">
      <c r="S100" s="483"/>
    </row>
    <row r="101" spans="19:19" ht="14.1" customHeight="1">
      <c r="S101" s="483"/>
    </row>
    <row r="102" spans="19:19" ht="14.1" customHeight="1">
      <c r="S102" s="483"/>
    </row>
    <row r="103" spans="19:19" ht="14.1" customHeight="1">
      <c r="S103" s="483"/>
    </row>
    <row r="104" spans="19:19" ht="14.1" customHeight="1">
      <c r="S104" s="483"/>
    </row>
    <row r="105" spans="19:19" ht="14.1" customHeight="1">
      <c r="S105" s="483"/>
    </row>
    <row r="106" spans="19:19" ht="14.1" customHeight="1">
      <c r="S106" s="483"/>
    </row>
    <row r="107" spans="19:19" ht="14.1" customHeight="1">
      <c r="S107" s="483"/>
    </row>
  </sheetData>
  <autoFilter ref="A16:S103" xr:uid="{561709D4-5178-45B9-901F-4A045510BDCD}"/>
  <mergeCells count="4">
    <mergeCell ref="M11:R11"/>
    <mergeCell ref="M12:R12"/>
    <mergeCell ref="F15:J15"/>
    <mergeCell ref="K15:L15"/>
  </mergeCells>
  <printOptions horizontalCentered="1" gridLinesSet="0"/>
  <pageMargins left="0.19685039370078741" right="0.19685039370078741" top="0.59055118110236227" bottom="0.78740157480314965" header="0.39370078740157483" footer="0.19685039370078741"/>
  <pageSetup paperSize="9" scale="48" fitToHeight="0" orientation="landscape" r:id="rId1"/>
  <headerFooter alignWithMargins="0">
    <oddFooter>&amp;L&amp;"Verdana,Standaard"&amp;F-&amp;A
Atir b.v. ©&amp;R&amp;"Verdana,Standaard"printversie &amp;D</oddFooter>
  </headerFooter>
  <rowBreaks count="1" manualBreakCount="1">
    <brk id="49"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W67"/>
  <sheetViews>
    <sheetView showGridLines="0" zoomScaleNormal="100" workbookViewId="0">
      <pane xSplit="1" topLeftCell="B1" activePane="topRight" state="frozen"/>
      <selection pane="topRight" activeCell="Q8" sqref="Q8"/>
    </sheetView>
  </sheetViews>
  <sheetFormatPr defaultColWidth="9.109375" defaultRowHeight="13.2"/>
  <cols>
    <col min="1" max="1" width="29.6640625" style="4" customWidth="1"/>
    <col min="2" max="2" width="9.109375" style="4" customWidth="1"/>
    <col min="3" max="8" width="9.21875" style="4" bestFit="1" customWidth="1"/>
    <col min="9" max="9" width="22.109375" style="4" bestFit="1" customWidth="1"/>
    <col min="10" max="12" width="9.21875" style="4" bestFit="1" customWidth="1"/>
    <col min="13" max="13" width="5.88671875" style="4" customWidth="1"/>
    <col min="14" max="14" width="10.109375" style="4" bestFit="1" customWidth="1"/>
    <col min="15" max="15" width="1.6640625" style="75" customWidth="1"/>
    <col min="16" max="16" width="9.6640625" style="4" customWidth="1"/>
    <col min="17" max="17" width="9.21875" style="75" bestFit="1" customWidth="1"/>
    <col min="18" max="18" width="10.109375" style="4" customWidth="1"/>
    <col min="19" max="19" width="9.109375" style="4"/>
    <col min="20" max="20" width="16.109375" style="4" customWidth="1"/>
    <col min="21" max="21" width="9.21875" style="4" bestFit="1" customWidth="1"/>
    <col min="22" max="22" width="9.109375" style="4"/>
    <col min="23" max="23" width="30.44140625" style="4" customWidth="1"/>
    <col min="24" max="16384" width="9.109375" style="4"/>
  </cols>
  <sheetData>
    <row r="1" spans="1:21">
      <c r="A1" s="322" t="s">
        <v>22</v>
      </c>
    </row>
    <row r="3" spans="1:21" ht="15">
      <c r="A3" s="73" t="str">
        <f>'1-Kosten per locatie'!A4</f>
        <v>Naam opdrachtgever</v>
      </c>
      <c r="B3" s="104" t="str">
        <f>'1-Kosten per locatie'!B4</f>
        <v>Gemeente Groningen</v>
      </c>
      <c r="C3" s="478"/>
    </row>
    <row r="4" spans="1:21" ht="15">
      <c r="A4" s="73" t="str">
        <f>'1-Kosten per locatie'!A5</f>
        <v>Calculatie onderdeel</v>
      </c>
      <c r="B4" s="477" t="str">
        <f ca="1">MID(CELL("bestandsnaam",$B$7),SEARCH("]",CELL("bestandsnaam",$B$7),1)+1,256)</f>
        <v>2-Productie normen</v>
      </c>
      <c r="C4" s="479"/>
    </row>
    <row r="5" spans="1:21" ht="15">
      <c r="A5" s="73" t="str">
        <f>'1-Kosten per locatie'!A6</f>
        <v>Gebouw/plaats</v>
      </c>
      <c r="B5" s="104" t="str">
        <f>'1-Kosten per locatie'!B6</f>
        <v>Diverse Groningen</v>
      </c>
      <c r="C5" s="479"/>
    </row>
    <row r="6" spans="1:21" ht="15">
      <c r="A6" s="73" t="str">
        <f>'1-Kosten per locatie'!A7</f>
        <v>Referentie nummer</v>
      </c>
      <c r="B6" s="104" t="str">
        <f>'1-Kosten per locatie'!B7</f>
        <v>34-2021</v>
      </c>
      <c r="C6" s="479"/>
      <c r="E6" s="320" t="s">
        <v>141</v>
      </c>
      <c r="F6" s="321"/>
      <c r="G6" s="321"/>
      <c r="H6" s="321"/>
      <c r="I6" s="102" t="e">
        <f>SUM('3-Basis ruimtestaat'!W:W)/SUM('3-Basis ruimtestaat'!O:P)</f>
        <v>#DIV/0!</v>
      </c>
      <c r="J6" s="102"/>
      <c r="K6" s="102"/>
      <c r="L6" s="103" t="s">
        <v>142</v>
      </c>
      <c r="N6" s="84"/>
      <c r="O6" s="83"/>
      <c r="P6" s="84"/>
      <c r="Q6" s="82"/>
    </row>
    <row r="7" spans="1:21">
      <c r="A7" s="76"/>
      <c r="B7" s="77"/>
      <c r="C7" s="77"/>
      <c r="D7" s="78"/>
      <c r="E7" s="78"/>
      <c r="F7" s="79"/>
      <c r="G7" s="79"/>
      <c r="H7" s="79"/>
      <c r="I7" s="79"/>
      <c r="J7" s="80"/>
      <c r="K7" s="80"/>
      <c r="L7" s="80"/>
      <c r="M7" s="81"/>
      <c r="N7" s="84"/>
      <c r="O7" s="83"/>
      <c r="P7" s="84"/>
      <c r="Q7" s="323">
        <v>0</v>
      </c>
      <c r="S7" s="83"/>
      <c r="T7" s="83"/>
      <c r="U7" s="83"/>
    </row>
    <row r="8" spans="1:21" ht="27.75" customHeight="1">
      <c r="A8" s="99" t="s">
        <v>98</v>
      </c>
      <c r="B8" s="100">
        <v>4</v>
      </c>
      <c r="C8" s="100">
        <v>12</v>
      </c>
      <c r="D8" s="100">
        <v>41</v>
      </c>
      <c r="E8" s="100">
        <v>52</v>
      </c>
      <c r="F8" s="100">
        <v>104</v>
      </c>
      <c r="G8" s="100">
        <v>156</v>
      </c>
      <c r="H8" s="100">
        <v>200</v>
      </c>
      <c r="I8" s="100">
        <v>208</v>
      </c>
      <c r="J8" s="100">
        <v>210</v>
      </c>
      <c r="K8" s="100">
        <v>230</v>
      </c>
      <c r="L8" s="100">
        <v>255</v>
      </c>
      <c r="N8" s="311" t="s">
        <v>99</v>
      </c>
      <c r="O8" s="312"/>
      <c r="P8" s="311" t="s">
        <v>143</v>
      </c>
      <c r="Q8" s="101" t="s">
        <v>139</v>
      </c>
      <c r="S8" s="85"/>
      <c r="T8" s="85"/>
      <c r="U8" s="85"/>
    </row>
    <row r="9" spans="1:21" ht="30" customHeight="1">
      <c r="A9" s="313" t="s">
        <v>53</v>
      </c>
      <c r="B9" s="558" t="s">
        <v>109</v>
      </c>
      <c r="C9" s="559"/>
      <c r="D9" s="559"/>
      <c r="E9" s="559"/>
      <c r="F9" s="559"/>
      <c r="G9" s="559"/>
      <c r="H9" s="559"/>
      <c r="I9" s="559"/>
      <c r="J9" s="559"/>
      <c r="K9" s="559"/>
      <c r="L9" s="559"/>
      <c r="N9" s="87"/>
      <c r="O9" s="83"/>
      <c r="P9" s="314"/>
      <c r="Q9" s="4"/>
      <c r="S9" s="85"/>
    </row>
    <row r="10" spans="1:21">
      <c r="A10" s="362" t="s">
        <v>149</v>
      </c>
      <c r="B10" s="361"/>
      <c r="C10" s="361"/>
      <c r="D10" s="361"/>
      <c r="E10" s="326"/>
      <c r="F10" s="326"/>
      <c r="G10" s="326"/>
      <c r="H10" s="326"/>
      <c r="I10" s="361"/>
      <c r="J10" s="326"/>
      <c r="K10" s="361"/>
      <c r="L10" s="326"/>
      <c r="N10" s="87" t="s">
        <v>104</v>
      </c>
      <c r="O10" s="83"/>
      <c r="P10" s="456">
        <f>SUMIF('3-Basis ruimtestaat'!I:I,'2-Productie normen'!A10,'3-Basis ruimtestaat'!K:K)</f>
        <v>22559.245334093874</v>
      </c>
      <c r="Q10" s="4"/>
    </row>
    <row r="11" spans="1:21">
      <c r="A11" s="452" t="s">
        <v>1556</v>
      </c>
      <c r="B11" s="361"/>
      <c r="C11" s="361"/>
      <c r="D11" s="361"/>
      <c r="E11" s="361"/>
      <c r="F11" s="361"/>
      <c r="G11" s="361"/>
      <c r="H11" s="361"/>
      <c r="I11" s="361"/>
      <c r="J11" s="361"/>
      <c r="K11" s="361"/>
      <c r="L11" s="326"/>
      <c r="N11" s="87" t="s">
        <v>1980</v>
      </c>
      <c r="O11" s="83"/>
      <c r="P11" s="456">
        <f>SUMIF('3-Basis ruimtestaat'!I:I,'2-Productie normen'!A11,'3-Basis ruimtestaat'!K:K)</f>
        <v>423.24000000000012</v>
      </c>
      <c r="Q11" s="4"/>
    </row>
    <row r="12" spans="1:21">
      <c r="A12" s="433" t="s">
        <v>1557</v>
      </c>
      <c r="B12" s="361"/>
      <c r="C12" s="361"/>
      <c r="D12" s="361"/>
      <c r="E12" s="326"/>
      <c r="F12" s="326"/>
      <c r="G12" s="326"/>
      <c r="H12" s="361"/>
      <c r="I12" s="361"/>
      <c r="J12" s="361"/>
      <c r="K12" s="361"/>
      <c r="L12" s="326"/>
      <c r="N12" s="87" t="s">
        <v>1981</v>
      </c>
      <c r="O12" s="83"/>
      <c r="P12" s="456">
        <f>SUMIF('3-Basis ruimtestaat'!I:I,'2-Productie normen'!A12,'3-Basis ruimtestaat'!K:K)</f>
        <v>79.100000000000009</v>
      </c>
      <c r="Q12" s="4"/>
    </row>
    <row r="13" spans="1:21">
      <c r="A13" s="433" t="s">
        <v>293</v>
      </c>
      <c r="B13" s="361"/>
      <c r="C13" s="361"/>
      <c r="D13" s="361"/>
      <c r="E13" s="361"/>
      <c r="F13" s="326"/>
      <c r="G13" s="326"/>
      <c r="H13" s="361"/>
      <c r="I13" s="361"/>
      <c r="J13" s="326"/>
      <c r="K13" s="361"/>
      <c r="L13" s="326"/>
      <c r="N13" s="87" t="s">
        <v>1982</v>
      </c>
      <c r="O13" s="83"/>
      <c r="P13" s="456">
        <f>SUMIF('3-Basis ruimtestaat'!I:I,'2-Productie normen'!A13,'3-Basis ruimtestaat'!K:K)</f>
        <v>276.58999999999997</v>
      </c>
      <c r="Q13" s="4"/>
    </row>
    <row r="14" spans="1:21">
      <c r="A14" s="433" t="s">
        <v>296</v>
      </c>
      <c r="B14" s="361"/>
      <c r="C14" s="361"/>
      <c r="D14" s="361"/>
      <c r="E14" s="326"/>
      <c r="F14" s="326"/>
      <c r="G14" s="326"/>
      <c r="H14" s="326"/>
      <c r="I14" s="361"/>
      <c r="J14" s="326"/>
      <c r="K14" s="361"/>
      <c r="L14" s="326"/>
      <c r="N14" s="87" t="s">
        <v>1982</v>
      </c>
      <c r="O14" s="83"/>
      <c r="P14" s="456">
        <f>SUMIF('3-Basis ruimtestaat'!I:I,'2-Productie normen'!A14,'3-Basis ruimtestaat'!K:K)</f>
        <v>11891.649999999998</v>
      </c>
      <c r="Q14" s="4"/>
    </row>
    <row r="15" spans="1:21">
      <c r="A15" s="433" t="s">
        <v>1201</v>
      </c>
      <c r="B15" s="361"/>
      <c r="C15" s="361"/>
      <c r="D15" s="361"/>
      <c r="E15" s="361"/>
      <c r="F15" s="361"/>
      <c r="G15" s="326"/>
      <c r="H15" s="361"/>
      <c r="I15" s="361"/>
      <c r="J15" s="326"/>
      <c r="K15" s="361"/>
      <c r="L15" s="326"/>
      <c r="N15" s="87" t="s">
        <v>1982</v>
      </c>
      <c r="O15" s="83"/>
      <c r="P15" s="456">
        <f>SUMIF('3-Basis ruimtestaat'!I:I,'2-Productie normen'!A15,'3-Basis ruimtestaat'!K:K)</f>
        <v>1991.8799999999999</v>
      </c>
      <c r="Q15" s="4"/>
    </row>
    <row r="16" spans="1:21">
      <c r="A16" s="453" t="s">
        <v>295</v>
      </c>
      <c r="B16" s="361"/>
      <c r="C16" s="361"/>
      <c r="D16" s="361"/>
      <c r="E16" s="361"/>
      <c r="F16" s="361"/>
      <c r="G16" s="361"/>
      <c r="H16" s="361"/>
      <c r="I16" s="361"/>
      <c r="J16" s="326"/>
      <c r="K16" s="361"/>
      <c r="L16" s="326"/>
      <c r="N16" s="87" t="s">
        <v>1982</v>
      </c>
      <c r="O16" s="83"/>
      <c r="P16" s="456">
        <f>SUMIF('3-Basis ruimtestaat'!I:I,'2-Productie normen'!A16,'3-Basis ruimtestaat'!K:K)</f>
        <v>54.570000000000007</v>
      </c>
      <c r="Q16" s="4"/>
    </row>
    <row r="17" spans="1:21">
      <c r="A17" s="452" t="s">
        <v>300</v>
      </c>
      <c r="B17" s="326"/>
      <c r="C17" s="326"/>
      <c r="D17" s="326"/>
      <c r="E17" s="326"/>
      <c r="F17" s="361"/>
      <c r="G17" s="361"/>
      <c r="H17" s="361"/>
      <c r="I17" s="361"/>
      <c r="J17" s="361"/>
      <c r="K17" s="361"/>
      <c r="L17" s="361"/>
      <c r="N17" s="87" t="s">
        <v>1982</v>
      </c>
      <c r="O17" s="83"/>
      <c r="P17" s="314">
        <f>SUMIF('3-Basis ruimtestaat'!I:I,'2-Productie normen'!A17,'3-Basis ruimtestaat'!K:K)</f>
        <v>1854.8100000000002</v>
      </c>
      <c r="Q17" s="4"/>
    </row>
    <row r="18" spans="1:21">
      <c r="A18" s="433" t="s">
        <v>298</v>
      </c>
      <c r="B18" s="361"/>
      <c r="C18" s="361"/>
      <c r="D18" s="361"/>
      <c r="E18" s="326"/>
      <c r="F18" s="326"/>
      <c r="G18" s="326"/>
      <c r="H18" s="361"/>
      <c r="I18" s="326"/>
      <c r="J18" s="361"/>
      <c r="K18" s="361"/>
      <c r="L18" s="326"/>
      <c r="N18" s="87" t="s">
        <v>1982</v>
      </c>
      <c r="O18" s="88"/>
      <c r="P18" s="314">
        <f>SUMIF('3-Basis ruimtestaat'!I:I,'2-Productie normen'!A18,'3-Basis ruimtestaat'!K:K)</f>
        <v>716.44999999999993</v>
      </c>
      <c r="Q18" s="4"/>
    </row>
    <row r="19" spans="1:21">
      <c r="A19" s="433" t="s">
        <v>1200</v>
      </c>
      <c r="B19" s="361"/>
      <c r="C19" s="361"/>
      <c r="D19" s="361"/>
      <c r="E19" s="361"/>
      <c r="F19" s="326"/>
      <c r="G19" s="326"/>
      <c r="H19" s="361"/>
      <c r="I19" s="326"/>
      <c r="J19" s="361"/>
      <c r="K19" s="361"/>
      <c r="L19" s="326"/>
      <c r="N19" s="87" t="s">
        <v>1982</v>
      </c>
      <c r="O19" s="88"/>
      <c r="P19" s="314">
        <f>SUMIF('3-Basis ruimtestaat'!I:I,'2-Productie normen'!A19,'3-Basis ruimtestaat'!K:K)</f>
        <v>1591.4834159061279</v>
      </c>
      <c r="Q19" s="4"/>
    </row>
    <row r="20" spans="1:21">
      <c r="A20" s="432" t="s">
        <v>1857</v>
      </c>
      <c r="B20" s="361"/>
      <c r="C20" s="361"/>
      <c r="D20" s="361"/>
      <c r="E20" s="361"/>
      <c r="F20" s="361"/>
      <c r="G20" s="361"/>
      <c r="H20" s="361"/>
      <c r="I20" s="361"/>
      <c r="J20" s="326"/>
      <c r="K20" s="361"/>
      <c r="L20" s="361"/>
      <c r="N20" s="536" t="s">
        <v>1982</v>
      </c>
      <c r="O20" s="537"/>
      <c r="P20" s="456">
        <f>SUMIF('3-Basis ruimtestaat'!I:I,'2-Productie normen'!A20,'3-Basis ruimtestaat'!K:K)</f>
        <v>227.7</v>
      </c>
      <c r="Q20" s="4"/>
    </row>
    <row r="21" spans="1:21">
      <c r="A21" s="454" t="s">
        <v>301</v>
      </c>
      <c r="B21" s="361"/>
      <c r="C21" s="361"/>
      <c r="D21" s="361"/>
      <c r="E21" s="361"/>
      <c r="F21" s="361"/>
      <c r="G21" s="361"/>
      <c r="H21" s="361"/>
      <c r="I21" s="361"/>
      <c r="J21" s="361"/>
      <c r="K21" s="361"/>
      <c r="L21" s="326"/>
      <c r="N21" s="536" t="s">
        <v>1982</v>
      </c>
      <c r="O21" s="537"/>
      <c r="P21" s="456">
        <f>SUMIF('3-Basis ruimtestaat'!I:I,'2-Productie normen'!A21,'3-Basis ruimtestaat'!K:K)</f>
        <v>32</v>
      </c>
      <c r="Q21" s="4"/>
    </row>
    <row r="22" spans="1:21">
      <c r="A22" s="446" t="s">
        <v>15</v>
      </c>
      <c r="B22" s="361"/>
      <c r="C22" s="361"/>
      <c r="D22" s="361"/>
      <c r="E22" s="326"/>
      <c r="F22" s="326"/>
      <c r="G22" s="326"/>
      <c r="H22" s="326"/>
      <c r="I22" s="326"/>
      <c r="J22" s="326"/>
      <c r="K22" s="326"/>
      <c r="L22" s="326"/>
      <c r="N22" s="87" t="s">
        <v>1981</v>
      </c>
      <c r="O22" s="88"/>
      <c r="P22" s="314">
        <f>SUMIF('3-Basis ruimtestaat'!I:I,'2-Productie normen'!A22,'3-Basis ruimtestaat'!K:K)</f>
        <v>2740.4471084337356</v>
      </c>
      <c r="Q22" s="4"/>
    </row>
    <row r="23" spans="1:21">
      <c r="A23" s="446" t="s">
        <v>1725</v>
      </c>
      <c r="B23" s="361"/>
      <c r="C23" s="361"/>
      <c r="D23" s="361"/>
      <c r="E23" s="361"/>
      <c r="F23" s="361"/>
      <c r="G23" s="361"/>
      <c r="H23" s="326"/>
      <c r="I23" s="361"/>
      <c r="J23" s="326"/>
      <c r="K23" s="361"/>
      <c r="L23" s="326"/>
      <c r="N23" s="87" t="s">
        <v>1982</v>
      </c>
      <c r="O23" s="88"/>
      <c r="P23" s="314">
        <f>SUMIF('3-Basis ruimtestaat'!I:I,'2-Productie normen'!A23,'3-Basis ruimtestaat'!K:K)</f>
        <v>11884.76</v>
      </c>
      <c r="Q23" s="4"/>
    </row>
    <row r="24" spans="1:21">
      <c r="A24" s="446" t="s">
        <v>294</v>
      </c>
      <c r="B24" s="361"/>
      <c r="C24" s="326"/>
      <c r="D24" s="361"/>
      <c r="E24" s="326"/>
      <c r="F24" s="326"/>
      <c r="G24" s="326"/>
      <c r="H24" s="326"/>
      <c r="I24" s="361"/>
      <c r="J24" s="326"/>
      <c r="K24" s="361"/>
      <c r="L24" s="326"/>
      <c r="N24" s="87" t="s">
        <v>1982</v>
      </c>
      <c r="O24" s="88"/>
      <c r="P24" s="314">
        <f>SUMIF('3-Basis ruimtestaat'!I:I,'2-Productie normen'!A24,'3-Basis ruimtestaat'!K:K)</f>
        <v>1526.0800000000004</v>
      </c>
      <c r="Q24" s="4"/>
    </row>
    <row r="25" spans="1:21">
      <c r="A25" s="433" t="s">
        <v>297</v>
      </c>
      <c r="B25" s="361"/>
      <c r="C25" s="361"/>
      <c r="D25" s="361"/>
      <c r="E25" s="326"/>
      <c r="F25" s="326"/>
      <c r="G25" s="326"/>
      <c r="H25" s="361"/>
      <c r="I25" s="361"/>
      <c r="J25" s="361"/>
      <c r="K25" s="361"/>
      <c r="L25" s="326"/>
      <c r="N25" s="87" t="s">
        <v>104</v>
      </c>
      <c r="O25" s="88"/>
      <c r="P25" s="314">
        <f>SUMIF('3-Basis ruimtestaat'!I:I,'2-Productie normen'!A25,'3-Basis ruimtestaat'!K:K)</f>
        <v>5172.0012499999993</v>
      </c>
      <c r="Q25" s="4"/>
    </row>
    <row r="26" spans="1:21">
      <c r="A26" s="452" t="s">
        <v>2083</v>
      </c>
      <c r="B26" s="361"/>
      <c r="C26" s="361"/>
      <c r="D26" s="361"/>
      <c r="E26" s="361"/>
      <c r="F26" s="326"/>
      <c r="G26" s="326"/>
      <c r="H26" s="361"/>
      <c r="I26" s="361"/>
      <c r="J26" s="361"/>
      <c r="K26" s="361"/>
      <c r="L26" s="326"/>
      <c r="N26" s="87" t="s">
        <v>1982</v>
      </c>
      <c r="O26" s="88"/>
      <c r="P26" s="314">
        <f>SUMIF('3-Basis ruimtestaat'!I:I,'2-Productie normen'!A26,'3-Basis ruimtestaat'!K:K)</f>
        <v>645.83999999999992</v>
      </c>
      <c r="Q26" s="4"/>
    </row>
    <row r="27" spans="1:21">
      <c r="A27" s="452" t="s">
        <v>2084</v>
      </c>
      <c r="B27" s="361"/>
      <c r="C27" s="361"/>
      <c r="D27" s="361"/>
      <c r="E27" s="361"/>
      <c r="F27" s="326"/>
      <c r="G27" s="326"/>
      <c r="H27" s="361"/>
      <c r="I27" s="361"/>
      <c r="J27" s="361"/>
      <c r="K27" s="361"/>
      <c r="L27" s="326"/>
      <c r="N27" s="87" t="s">
        <v>1982</v>
      </c>
      <c r="O27" s="88"/>
      <c r="P27" s="314">
        <f>SUMIF('3-Basis ruimtestaat'!I:I,'2-Productie normen'!A27,'3-Basis ruimtestaat'!K:K)</f>
        <v>660.46</v>
      </c>
      <c r="Q27" s="4"/>
    </row>
    <row r="28" spans="1:21">
      <c r="A28" s="452" t="s">
        <v>2085</v>
      </c>
      <c r="B28" s="361"/>
      <c r="C28" s="361"/>
      <c r="D28" s="361"/>
      <c r="E28" s="361"/>
      <c r="F28" s="326"/>
      <c r="G28" s="326"/>
      <c r="H28" s="361"/>
      <c r="I28" s="361"/>
      <c r="J28" s="361"/>
      <c r="K28" s="361"/>
      <c r="L28" s="326"/>
      <c r="N28" s="87" t="s">
        <v>1982</v>
      </c>
      <c r="O28" s="88"/>
      <c r="P28" s="314">
        <f>SUMIF('3-Basis ruimtestaat'!I:I,'2-Productie normen'!A28,'3-Basis ruimtestaat'!K:K)</f>
        <v>460.42</v>
      </c>
      <c r="Q28" s="4"/>
    </row>
    <row r="29" spans="1:21">
      <c r="A29" s="452" t="s">
        <v>1983</v>
      </c>
      <c r="B29" s="361"/>
      <c r="C29" s="361"/>
      <c r="D29" s="361"/>
      <c r="E29" s="361"/>
      <c r="F29" s="361"/>
      <c r="G29" s="361"/>
      <c r="H29" s="361"/>
      <c r="I29" s="361"/>
      <c r="J29" s="361"/>
      <c r="K29" s="361"/>
      <c r="L29" s="361"/>
      <c r="N29" s="87"/>
      <c r="O29" s="88"/>
      <c r="P29" s="314">
        <f>SUMIF('3-Basis ruimtestaat'!I:I,'2-Productie normen'!A29,'3-Basis ruimtestaat'!K:K)</f>
        <v>0</v>
      </c>
      <c r="Q29" s="4"/>
    </row>
    <row r="30" spans="1:21">
      <c r="A30" s="86" t="s">
        <v>299</v>
      </c>
      <c r="B30" s="361"/>
      <c r="C30" s="361"/>
      <c r="D30" s="361"/>
      <c r="E30" s="361"/>
      <c r="F30" s="361"/>
      <c r="G30" s="361"/>
      <c r="H30" s="361"/>
      <c r="I30" s="361"/>
      <c r="J30" s="361"/>
      <c r="K30" s="361"/>
      <c r="L30" s="94"/>
      <c r="N30" s="87"/>
      <c r="O30" s="88"/>
      <c r="P30" s="314">
        <f>SUMIF('3-Basis ruimtestaat'!I:I,'2-Productie normen'!A30,'3-Basis ruimtestaat'!K:K)</f>
        <v>7902.5499999999965</v>
      </c>
      <c r="Q30" s="4"/>
    </row>
    <row r="31" spans="1:21">
      <c r="A31" s="86"/>
      <c r="B31" s="89"/>
      <c r="C31" s="89"/>
      <c r="D31" s="89"/>
      <c r="E31" s="89"/>
      <c r="F31" s="89"/>
      <c r="G31" s="89"/>
      <c r="H31" s="89"/>
      <c r="I31" s="89"/>
      <c r="J31" s="89"/>
      <c r="K31" s="89"/>
      <c r="L31" s="95"/>
      <c r="N31" s="318"/>
      <c r="O31" s="317"/>
      <c r="P31" s="319">
        <f>SUM(P9:P30)</f>
        <v>72691.277108433715</v>
      </c>
      <c r="Q31" s="4"/>
      <c r="S31" s="85"/>
      <c r="T31" s="88"/>
      <c r="U31" s="88"/>
    </row>
    <row r="32" spans="1:21">
      <c r="A32" s="315" t="s">
        <v>7</v>
      </c>
      <c r="B32" s="316"/>
      <c r="C32" s="316"/>
      <c r="D32" s="316"/>
      <c r="E32" s="316"/>
      <c r="F32" s="316"/>
      <c r="G32" s="316"/>
      <c r="H32" s="316"/>
      <c r="I32" s="316"/>
      <c r="J32" s="316"/>
      <c r="K32" s="316"/>
      <c r="L32" s="96"/>
      <c r="O32" s="4"/>
      <c r="Q32" s="4"/>
      <c r="S32" s="88"/>
      <c r="T32" s="88"/>
      <c r="U32" s="88"/>
    </row>
    <row r="33" spans="1:23">
      <c r="O33" s="4"/>
      <c r="Q33" s="4"/>
      <c r="S33" s="88"/>
      <c r="T33" s="88"/>
      <c r="U33" s="88"/>
    </row>
    <row r="34" spans="1:23">
      <c r="N34" s="75"/>
      <c r="O34" s="88"/>
      <c r="P34" s="75"/>
      <c r="Q34" s="4"/>
      <c r="S34" s="88"/>
      <c r="T34" s="88"/>
      <c r="U34" s="88"/>
    </row>
    <row r="35" spans="1:23" ht="13.8" thickBot="1">
      <c r="A35" s="97" t="s">
        <v>140</v>
      </c>
      <c r="B35" s="98">
        <v>2</v>
      </c>
      <c r="C35" s="98">
        <v>3</v>
      </c>
      <c r="D35" s="98">
        <v>4</v>
      </c>
      <c r="E35" s="98">
        <v>5</v>
      </c>
      <c r="F35" s="98">
        <v>6</v>
      </c>
      <c r="G35" s="98">
        <v>7</v>
      </c>
      <c r="H35" s="98">
        <v>8</v>
      </c>
      <c r="I35" s="98">
        <v>9</v>
      </c>
      <c r="J35" s="98">
        <v>10</v>
      </c>
      <c r="K35" s="98">
        <v>11</v>
      </c>
      <c r="L35" s="98">
        <v>12</v>
      </c>
      <c r="N35" s="88"/>
      <c r="S35" s="304"/>
      <c r="T35" s="304"/>
      <c r="U35" s="304"/>
      <c r="V35" s="305"/>
    </row>
    <row r="36" spans="1:23" ht="13.8" thickTop="1">
      <c r="N36" s="88"/>
      <c r="P36" s="88"/>
      <c r="S36" s="303"/>
      <c r="T36" s="303"/>
      <c r="U36" s="303"/>
      <c r="V36" s="306"/>
      <c r="W36" s="378"/>
    </row>
    <row r="37" spans="1:23">
      <c r="S37" s="9"/>
      <c r="T37" s="105" t="s">
        <v>100</v>
      </c>
      <c r="U37" s="106" t="s">
        <v>137</v>
      </c>
      <c r="V37" s="307"/>
      <c r="W37" s="379" t="s">
        <v>165</v>
      </c>
    </row>
    <row r="38" spans="1:23">
      <c r="S38" s="9"/>
      <c r="T38" s="91">
        <v>4</v>
      </c>
      <c r="U38" s="107">
        <v>2</v>
      </c>
      <c r="V38" s="307"/>
      <c r="W38" s="380" t="s">
        <v>166</v>
      </c>
    </row>
    <row r="39" spans="1:23">
      <c r="S39" s="9"/>
      <c r="T39" s="91">
        <v>12</v>
      </c>
      <c r="U39" s="107">
        <v>3</v>
      </c>
      <c r="V39" s="307"/>
      <c r="W39" s="380" t="s">
        <v>167</v>
      </c>
    </row>
    <row r="40" spans="1:23">
      <c r="S40" s="9"/>
      <c r="T40" s="91">
        <v>41</v>
      </c>
      <c r="U40" s="107">
        <v>4</v>
      </c>
      <c r="V40" s="307"/>
      <c r="W40" s="380" t="s">
        <v>1975</v>
      </c>
    </row>
    <row r="41" spans="1:23">
      <c r="S41" s="9"/>
      <c r="T41" s="91">
        <v>52</v>
      </c>
      <c r="U41" s="107">
        <v>5</v>
      </c>
      <c r="V41" s="307"/>
      <c r="W41" s="380" t="s">
        <v>168</v>
      </c>
    </row>
    <row r="42" spans="1:23">
      <c r="S42" s="9"/>
      <c r="T42" s="91">
        <v>104</v>
      </c>
      <c r="U42" s="107">
        <v>6</v>
      </c>
      <c r="V42" s="307"/>
      <c r="W42" s="380" t="s">
        <v>170</v>
      </c>
    </row>
    <row r="43" spans="1:23">
      <c r="S43" s="9"/>
      <c r="T43" s="92">
        <v>156</v>
      </c>
      <c r="U43" s="107">
        <v>7</v>
      </c>
      <c r="V43" s="307"/>
      <c r="W43" s="380" t="s">
        <v>171</v>
      </c>
    </row>
    <row r="44" spans="1:23">
      <c r="S44" s="9"/>
      <c r="T44" s="92">
        <v>200</v>
      </c>
      <c r="U44" s="107">
        <v>8</v>
      </c>
      <c r="V44" s="307"/>
      <c r="W44" s="380" t="s">
        <v>1976</v>
      </c>
    </row>
    <row r="45" spans="1:23">
      <c r="S45" s="9"/>
      <c r="T45" s="92">
        <v>208</v>
      </c>
      <c r="U45" s="107">
        <v>9</v>
      </c>
      <c r="V45" s="307"/>
      <c r="W45" s="380" t="s">
        <v>1977</v>
      </c>
    </row>
    <row r="46" spans="1:23">
      <c r="S46" s="9"/>
      <c r="T46" s="92">
        <v>210</v>
      </c>
      <c r="U46" s="107">
        <v>10</v>
      </c>
      <c r="V46" s="307"/>
      <c r="W46" s="380" t="s">
        <v>1978</v>
      </c>
    </row>
    <row r="47" spans="1:23">
      <c r="S47" s="9"/>
      <c r="T47" s="92">
        <v>230</v>
      </c>
      <c r="U47" s="107">
        <v>11</v>
      </c>
      <c r="V47" s="307"/>
      <c r="W47" s="380" t="s">
        <v>1979</v>
      </c>
    </row>
    <row r="48" spans="1:23">
      <c r="S48" s="9"/>
      <c r="T48" s="92">
        <v>255</v>
      </c>
      <c r="U48" s="107">
        <v>12</v>
      </c>
      <c r="V48" s="307"/>
      <c r="W48" s="380" t="s">
        <v>169</v>
      </c>
    </row>
    <row r="49" spans="19:23" ht="13.8" thickBot="1">
      <c r="S49" s="308"/>
      <c r="T49" s="308"/>
      <c r="U49" s="308"/>
      <c r="V49" s="309"/>
      <c r="W49" s="381"/>
    </row>
    <row r="65" spans="19:23" s="451" customFormat="1">
      <c r="S65" s="4"/>
      <c r="T65" s="4"/>
      <c r="U65" s="4"/>
      <c r="V65" s="4"/>
      <c r="W65" s="4"/>
    </row>
    <row r="66" spans="19:23" s="451" customFormat="1" ht="12.6"/>
    <row r="67" spans="19:23">
      <c r="S67" s="451"/>
      <c r="T67" s="451"/>
      <c r="U67" s="451"/>
      <c r="V67" s="451"/>
      <c r="W67" s="451"/>
    </row>
  </sheetData>
  <sortState xmlns:xlrd2="http://schemas.microsoft.com/office/spreadsheetml/2017/richdata2" ref="A10:M26">
    <sortCondition ref="A10:A26"/>
  </sortState>
  <mergeCells count="1">
    <mergeCell ref="B9:L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W2768"/>
  <sheetViews>
    <sheetView showGridLines="0" showZeros="0" zoomScale="70" zoomScaleNormal="70" zoomScalePageLayoutView="75" workbookViewId="0">
      <pane xSplit="3" ySplit="9" topLeftCell="D10" activePane="bottomRight" state="frozen"/>
      <selection pane="topRight" activeCell="D1" sqref="D1"/>
      <selection pane="bottomLeft" activeCell="A10" sqref="A10"/>
      <selection pane="bottomRight" activeCell="C4" sqref="C4"/>
    </sheetView>
  </sheetViews>
  <sheetFormatPr defaultColWidth="8.6640625" defaultRowHeight="14.1" customHeight="1"/>
  <cols>
    <col min="1" max="1" width="8.88671875" style="4" bestFit="1" customWidth="1"/>
    <col min="2" max="2" width="27.5546875" style="4" customWidth="1"/>
    <col min="3" max="3" width="35.44140625" style="4" customWidth="1"/>
    <col min="4" max="4" width="35.44140625" style="258" customWidth="1"/>
    <col min="5" max="5" width="14.88671875" style="4" bestFit="1" customWidth="1"/>
    <col min="6" max="6" width="12" style="108" customWidth="1"/>
    <col min="7" max="7" width="17.77734375" style="108" bestFit="1" customWidth="1"/>
    <col min="8" max="8" width="23.44140625" style="4" customWidth="1"/>
    <col min="9" max="9" width="32.88671875" style="4" bestFit="1" customWidth="1"/>
    <col min="10" max="10" width="12.109375" style="4" bestFit="1" customWidth="1"/>
    <col min="11" max="11" width="11.5546875" style="72" bestFit="1" customWidth="1"/>
    <col min="12" max="12" width="10.33203125" style="484" customWidth="1"/>
    <col min="13" max="13" width="9.109375" style="444" customWidth="1"/>
    <col min="14" max="14" width="9.109375" style="132" customWidth="1"/>
    <col min="15" max="15" width="18.109375" style="108" bestFit="1" customWidth="1"/>
    <col min="16" max="16" width="18" style="4" bestFit="1" customWidth="1"/>
    <col min="17" max="17" width="9.88671875" style="4" customWidth="1"/>
    <col min="18" max="18" width="12.109375" style="4" bestFit="1" customWidth="1"/>
    <col min="19" max="19" width="16.6640625" style="4" customWidth="1"/>
    <col min="20" max="20" width="9.33203125" style="4" customWidth="1"/>
    <col min="21" max="21" width="35.109375" style="4" customWidth="1"/>
    <col min="22" max="22" width="3" style="4" customWidth="1"/>
    <col min="23" max="23" width="11.109375" style="4" customWidth="1"/>
    <col min="24" max="16384" width="8.6640625" style="4"/>
  </cols>
  <sheetData>
    <row r="1" spans="1:23" ht="13.2">
      <c r="A1" s="109">
        <v>1</v>
      </c>
      <c r="K1" s="4"/>
      <c r="M1" s="4"/>
      <c r="N1" s="4"/>
    </row>
    <row r="2" spans="1:23" ht="14.1" customHeight="1">
      <c r="A2" s="109">
        <f>A1+1</f>
        <v>2</v>
      </c>
      <c r="B2" s="110"/>
      <c r="C2" s="110"/>
      <c r="D2" s="473"/>
      <c r="E2" s="111"/>
      <c r="F2" s="111"/>
      <c r="G2" s="111"/>
      <c r="H2" s="111"/>
      <c r="I2" s="111"/>
      <c r="J2" s="111"/>
      <c r="K2" s="111"/>
      <c r="L2" s="485"/>
      <c r="M2" s="113"/>
      <c r="N2" s="113"/>
      <c r="O2" s="445"/>
      <c r="P2" s="115"/>
      <c r="Q2" s="116"/>
      <c r="R2" s="116"/>
      <c r="S2" s="116"/>
      <c r="T2" s="117"/>
      <c r="U2" s="117"/>
    </row>
    <row r="3" spans="1:23" ht="14.1" customHeight="1">
      <c r="A3" s="109">
        <f t="shared" ref="A3:A66" si="0">A2+1</f>
        <v>3</v>
      </c>
      <c r="B3" s="421" t="str">
        <f>'1-Kosten per locatie'!A4</f>
        <v>Naam opdrachtgever</v>
      </c>
      <c r="C3" s="422" t="str">
        <f>'1-Kosten per locatie'!B4</f>
        <v>Gemeente Groningen</v>
      </c>
      <c r="D3" s="474"/>
      <c r="F3" s="4"/>
      <c r="G3" s="4"/>
      <c r="K3" s="4"/>
      <c r="L3" s="485"/>
      <c r="M3" s="113"/>
      <c r="N3" s="113"/>
      <c r="O3" s="445"/>
      <c r="P3" s="115"/>
      <c r="Q3" s="116"/>
      <c r="R3" s="116"/>
      <c r="S3" s="116"/>
      <c r="T3" s="117"/>
      <c r="U3" s="117"/>
    </row>
    <row r="4" spans="1:23" ht="14.1" customHeight="1">
      <c r="A4" s="109">
        <f t="shared" si="0"/>
        <v>4</v>
      </c>
      <c r="B4" s="421" t="str">
        <f>'1-Kosten per locatie'!A5</f>
        <v>Calculatie onderdeel</v>
      </c>
      <c r="C4" s="422" t="str">
        <f ca="1">MID(CELL("bestandsnaam",$E$9),SEARCH("]",CELL("bestandsnaam",$E$9),1)+1,256)</f>
        <v>3-Basis ruimtestaat</v>
      </c>
      <c r="D4" s="474"/>
      <c r="F4" s="111"/>
      <c r="G4" s="111"/>
      <c r="H4" s="112"/>
      <c r="J4" s="113"/>
      <c r="K4" s="113"/>
      <c r="L4" s="485"/>
      <c r="M4" s="113"/>
      <c r="N4" s="113"/>
      <c r="O4" s="445"/>
      <c r="P4" s="115"/>
      <c r="Q4" s="116"/>
      <c r="R4" s="116"/>
      <c r="S4" s="116"/>
      <c r="T4" s="117"/>
      <c r="U4" s="117"/>
    </row>
    <row r="5" spans="1:23" ht="14.1" customHeight="1">
      <c r="A5" s="109">
        <f t="shared" si="0"/>
        <v>5</v>
      </c>
      <c r="B5" s="421" t="str">
        <f>'1-Kosten per locatie'!A6</f>
        <v>Gebouw/plaats</v>
      </c>
      <c r="C5" s="422" t="str">
        <f>'1-Kosten per locatie'!B6</f>
        <v>Diverse Groningen</v>
      </c>
      <c r="D5" s="474"/>
      <c r="F5" s="111"/>
      <c r="G5" s="111"/>
      <c r="H5" s="112"/>
      <c r="J5" s="113"/>
      <c r="K5" s="113"/>
      <c r="L5" s="485"/>
      <c r="M5" s="113"/>
      <c r="N5" s="113"/>
      <c r="O5" s="445"/>
      <c r="P5" s="115"/>
      <c r="Q5" s="116"/>
      <c r="R5" s="116"/>
      <c r="S5" s="116"/>
      <c r="T5" s="117"/>
      <c r="U5" s="117"/>
    </row>
    <row r="6" spans="1:23" ht="14.1" customHeight="1">
      <c r="A6" s="109">
        <f t="shared" si="0"/>
        <v>6</v>
      </c>
      <c r="B6" s="421" t="str">
        <f>'1-Kosten per locatie'!A7</f>
        <v>Referentie nummer</v>
      </c>
      <c r="C6" s="422" t="str">
        <f>'1-Kosten per locatie'!B7</f>
        <v>34-2021</v>
      </c>
      <c r="D6" s="474"/>
      <c r="F6" s="111"/>
      <c r="G6" s="111"/>
      <c r="H6" s="112"/>
      <c r="J6" s="113"/>
      <c r="K6" s="113"/>
      <c r="L6" s="485"/>
      <c r="M6" s="113"/>
      <c r="N6" s="113"/>
      <c r="O6" s="445"/>
      <c r="P6" s="115"/>
      <c r="Q6" s="116"/>
      <c r="R6" s="116"/>
      <c r="S6" s="560" t="s">
        <v>102</v>
      </c>
      <c r="T6" s="117"/>
      <c r="U6" s="117"/>
    </row>
    <row r="7" spans="1:23" ht="12.75" customHeight="1">
      <c r="A7" s="109">
        <f t="shared" si="0"/>
        <v>7</v>
      </c>
      <c r="B7" s="421" t="str">
        <f>'1-Kosten per locatie'!A8</f>
        <v>Naam dienstverlener</v>
      </c>
      <c r="C7" s="422">
        <f>'1-Kosten per locatie'!B8</f>
        <v>0</v>
      </c>
      <c r="D7" s="474"/>
      <c r="G7" s="111"/>
      <c r="J7" s="113"/>
      <c r="K7" s="113"/>
      <c r="L7" s="485"/>
      <c r="M7" s="113"/>
      <c r="N7" s="113"/>
      <c r="O7" s="445"/>
      <c r="P7" s="115"/>
      <c r="Q7" s="116"/>
      <c r="R7" s="116"/>
      <c r="S7" s="561"/>
      <c r="T7" s="117"/>
      <c r="U7" s="117"/>
    </row>
    <row r="8" spans="1:23" ht="14.1" customHeight="1">
      <c r="A8" s="109">
        <f t="shared" si="0"/>
        <v>8</v>
      </c>
      <c r="B8" s="112"/>
      <c r="C8" s="112"/>
      <c r="D8" s="473"/>
      <c r="E8" s="111"/>
      <c r="F8" s="111"/>
      <c r="G8" s="111"/>
      <c r="H8" s="112"/>
      <c r="I8" s="112"/>
      <c r="J8" s="113"/>
      <c r="K8" s="394"/>
      <c r="L8" s="367"/>
      <c r="M8" s="443"/>
      <c r="N8" s="114"/>
      <c r="O8" s="445"/>
      <c r="P8" s="115"/>
      <c r="Q8" s="115"/>
      <c r="R8" s="115"/>
      <c r="S8" s="118">
        <f>'2-Productie normen'!Q7</f>
        <v>0</v>
      </c>
      <c r="T8" s="117"/>
      <c r="U8" s="117"/>
    </row>
    <row r="9" spans="1:23" ht="56.4" customHeight="1">
      <c r="A9" s="109">
        <f t="shared" si="0"/>
        <v>9</v>
      </c>
      <c r="B9" s="475" t="s">
        <v>1984</v>
      </c>
      <c r="C9" s="119" t="s">
        <v>97</v>
      </c>
      <c r="D9" s="475" t="s">
        <v>1985</v>
      </c>
      <c r="E9" s="119" t="s">
        <v>76</v>
      </c>
      <c r="F9" s="396" t="s">
        <v>181</v>
      </c>
      <c r="G9" s="480" t="s">
        <v>81</v>
      </c>
      <c r="H9" s="119" t="s">
        <v>82</v>
      </c>
      <c r="I9" s="119" t="s">
        <v>83</v>
      </c>
      <c r="J9" s="120" t="s">
        <v>84</v>
      </c>
      <c r="K9" s="395" t="s">
        <v>85</v>
      </c>
      <c r="L9" s="475" t="s">
        <v>179</v>
      </c>
      <c r="M9" s="121" t="s">
        <v>135</v>
      </c>
      <c r="N9" s="121" t="s">
        <v>134</v>
      </c>
      <c r="O9" s="122" t="s">
        <v>86</v>
      </c>
      <c r="P9" s="122" t="s">
        <v>138</v>
      </c>
      <c r="Q9" s="382"/>
      <c r="R9" s="122" t="s">
        <v>103</v>
      </c>
      <c r="S9" s="122" t="s">
        <v>136</v>
      </c>
      <c r="T9" s="327" t="s">
        <v>87</v>
      </c>
      <c r="U9" s="360" t="s">
        <v>148</v>
      </c>
      <c r="V9" s="108"/>
      <c r="W9" s="327" t="s">
        <v>88</v>
      </c>
    </row>
    <row r="10" spans="1:23" s="128" customFormat="1" ht="14.1" customHeight="1">
      <c r="A10" s="109">
        <f t="shared" si="0"/>
        <v>10</v>
      </c>
      <c r="B10" s="476" t="str">
        <f>VLOOKUP(C10,'1-Kosten per locatie'!$A$17:$D$89,4,FALSE)</f>
        <v>Facilitaire Services</v>
      </c>
      <c r="C10" s="398" t="s">
        <v>310</v>
      </c>
      <c r="D10" s="476" t="str">
        <f>VLOOKUP(C10,'1-Kosten per locatie'!$A$17:$C$89,3,FALSE)</f>
        <v>Kantoor</v>
      </c>
      <c r="E10" s="399" t="s">
        <v>311</v>
      </c>
      <c r="F10" s="400"/>
      <c r="G10" s="401">
        <v>1</v>
      </c>
      <c r="H10" s="398" t="s">
        <v>245</v>
      </c>
      <c r="I10" s="433" t="s">
        <v>296</v>
      </c>
      <c r="J10" s="402" t="s">
        <v>200</v>
      </c>
      <c r="K10" s="403">
        <v>17.57</v>
      </c>
      <c r="L10" s="486">
        <f>VLOOKUP(D10,'1-Kosten per locatie'!$E$3:$G$9,3,FALSE)</f>
        <v>1</v>
      </c>
      <c r="M10" s="441">
        <v>255</v>
      </c>
      <c r="N10" s="124"/>
      <c r="O10" s="125" t="e">
        <f t="shared" ref="O10:O73" si="1">IF(M10="nio",0,IF(M10&gt;0,M10*K10/R10,0))*L10</f>
        <v>#DIV/0!</v>
      </c>
      <c r="P10" s="125">
        <f>IF(N10&gt;0,N10*K10/S10,0)*L10</f>
        <v>0</v>
      </c>
      <c r="Q10" s="383"/>
      <c r="R10" s="126">
        <f>IF(M10="nio",0,IF(M10&gt;0,VLOOKUP(I10,'2-Productie normen'!A:R,VLOOKUP(M10,'2-Productie normen'!T:U,2,FALSE),FALSE)))</f>
        <v>0</v>
      </c>
      <c r="S10" s="126">
        <f t="shared" ref="S10:S73" si="2">IF(N10&gt;0,R10*$S$8,0)</f>
        <v>0</v>
      </c>
      <c r="T10" s="127" t="str">
        <f>IF(M10="nio",0,VLOOKUP(I10,'2-Productie normen'!A:R,14,FALSE))</f>
        <v>V</v>
      </c>
      <c r="U10" s="408" t="s">
        <v>201</v>
      </c>
      <c r="V10" s="4"/>
      <c r="W10" s="93">
        <f t="shared" ref="W10:W73" si="3">SUM(M10:N10)*K10</f>
        <v>4480.3500000000004</v>
      </c>
    </row>
    <row r="11" spans="1:23" ht="14.1" customHeight="1">
      <c r="A11" s="109">
        <f t="shared" si="0"/>
        <v>11</v>
      </c>
      <c r="B11" s="476" t="str">
        <f>VLOOKUP(C11,'1-Kosten per locatie'!$A$17:$D$89,4,FALSE)</f>
        <v>Facilitaire Services</v>
      </c>
      <c r="C11" s="398" t="s">
        <v>310</v>
      </c>
      <c r="D11" s="476" t="str">
        <f>VLOOKUP(C11,'1-Kosten per locatie'!$A$17:$C$89,3,FALSE)</f>
        <v>Kantoor</v>
      </c>
      <c r="E11" s="399" t="s">
        <v>311</v>
      </c>
      <c r="F11" s="400"/>
      <c r="G11" s="401">
        <v>2</v>
      </c>
      <c r="H11" s="398" t="s">
        <v>217</v>
      </c>
      <c r="I11" s="433" t="s">
        <v>296</v>
      </c>
      <c r="J11" s="402" t="s">
        <v>200</v>
      </c>
      <c r="K11" s="403">
        <v>36.200000000000003</v>
      </c>
      <c r="L11" s="486">
        <f>VLOOKUP(D11,'1-Kosten per locatie'!$E$3:$G$9,3,FALSE)</f>
        <v>1</v>
      </c>
      <c r="M11" s="441">
        <v>255</v>
      </c>
      <c r="N11" s="124"/>
      <c r="O11" s="125" t="e">
        <f t="shared" si="1"/>
        <v>#DIV/0!</v>
      </c>
      <c r="P11" s="125">
        <f t="shared" ref="P11:P74" si="4">IF(N11&gt;0,N11*K11/S11,0)*L11</f>
        <v>0</v>
      </c>
      <c r="Q11" s="383"/>
      <c r="R11" s="126">
        <f>IF(M11="nio",0,IF(M11&gt;0,VLOOKUP(I11,'2-Productie normen'!A:R,VLOOKUP(M11,'2-Productie normen'!T:U,2,FALSE),FALSE)))</f>
        <v>0</v>
      </c>
      <c r="S11" s="126">
        <f t="shared" si="2"/>
        <v>0</v>
      </c>
      <c r="T11" s="127" t="str">
        <f>IF(M11="nio",0,VLOOKUP(I11,'2-Productie normen'!A:R,14,FALSE))</f>
        <v>V</v>
      </c>
      <c r="U11" s="408"/>
      <c r="W11" s="93">
        <f t="shared" si="3"/>
        <v>9231</v>
      </c>
    </row>
    <row r="12" spans="1:23" ht="14.1" customHeight="1">
      <c r="A12" s="109">
        <f t="shared" si="0"/>
        <v>12</v>
      </c>
      <c r="B12" s="476" t="str">
        <f>VLOOKUP(C12,'1-Kosten per locatie'!$A$17:$D$89,4,FALSE)</f>
        <v>Facilitaire Services</v>
      </c>
      <c r="C12" s="398" t="s">
        <v>310</v>
      </c>
      <c r="D12" s="476" t="str">
        <f>VLOOKUP(C12,'1-Kosten per locatie'!$A$17:$C$89,3,FALSE)</f>
        <v>Kantoor</v>
      </c>
      <c r="E12" s="399" t="s">
        <v>311</v>
      </c>
      <c r="F12" s="400"/>
      <c r="G12" s="401">
        <v>3</v>
      </c>
      <c r="H12" s="398" t="s">
        <v>312</v>
      </c>
      <c r="I12" s="455" t="s">
        <v>299</v>
      </c>
      <c r="J12" s="402" t="s">
        <v>305</v>
      </c>
      <c r="K12" s="403">
        <v>3</v>
      </c>
      <c r="L12" s="486">
        <f>VLOOKUP(D12,'1-Kosten per locatie'!$E$3:$G$9,3,FALSE)</f>
        <v>1</v>
      </c>
      <c r="M12" s="441" t="s">
        <v>101</v>
      </c>
      <c r="N12" s="124"/>
      <c r="O12" s="125">
        <f t="shared" si="1"/>
        <v>0</v>
      </c>
      <c r="P12" s="125">
        <f t="shared" si="4"/>
        <v>0</v>
      </c>
      <c r="Q12" s="383"/>
      <c r="R12" s="126">
        <f>IF(M12="nio",0,IF(M12&gt;0,VLOOKUP(I12,'2-Productie normen'!A:R,VLOOKUP(M12,'2-Productie normen'!T:U,2,FALSE),FALSE)))</f>
        <v>0</v>
      </c>
      <c r="S12" s="126">
        <f t="shared" si="2"/>
        <v>0</v>
      </c>
      <c r="T12" s="127">
        <f>IF(M12="nio",0,VLOOKUP(I12,'2-Productie normen'!A:R,14,FALSE))</f>
        <v>0</v>
      </c>
      <c r="U12" s="408"/>
      <c r="W12" s="93">
        <f t="shared" si="3"/>
        <v>0</v>
      </c>
    </row>
    <row r="13" spans="1:23" ht="14.1" customHeight="1">
      <c r="A13" s="109">
        <f t="shared" si="0"/>
        <v>13</v>
      </c>
      <c r="B13" s="476" t="str">
        <f>VLOOKUP(C13,'1-Kosten per locatie'!$A$17:$D$89,4,FALSE)</f>
        <v>Facilitaire Services</v>
      </c>
      <c r="C13" s="398" t="s">
        <v>310</v>
      </c>
      <c r="D13" s="476" t="str">
        <f>VLOOKUP(C13,'1-Kosten per locatie'!$A$17:$C$89,3,FALSE)</f>
        <v>Kantoor</v>
      </c>
      <c r="E13" s="399" t="s">
        <v>311</v>
      </c>
      <c r="F13" s="400"/>
      <c r="G13" s="401">
        <v>4</v>
      </c>
      <c r="H13" s="398" t="s">
        <v>312</v>
      </c>
      <c r="I13" s="455" t="s">
        <v>299</v>
      </c>
      <c r="J13" s="402" t="s">
        <v>305</v>
      </c>
      <c r="K13" s="403">
        <v>1</v>
      </c>
      <c r="L13" s="486">
        <f>VLOOKUP(D13,'1-Kosten per locatie'!$E$3:$G$9,3,FALSE)</f>
        <v>1</v>
      </c>
      <c r="M13" s="441" t="s">
        <v>101</v>
      </c>
      <c r="N13" s="124"/>
      <c r="O13" s="125">
        <f t="shared" si="1"/>
        <v>0</v>
      </c>
      <c r="P13" s="125">
        <f t="shared" si="4"/>
        <v>0</v>
      </c>
      <c r="Q13" s="383"/>
      <c r="R13" s="126">
        <f>IF(M13="nio",0,IF(M13&gt;0,VLOOKUP(I13,'2-Productie normen'!A:R,VLOOKUP(M13,'2-Productie normen'!T:U,2,FALSE),FALSE)))</f>
        <v>0</v>
      </c>
      <c r="S13" s="126">
        <f t="shared" si="2"/>
        <v>0</v>
      </c>
      <c r="T13" s="127">
        <f>IF(M13="nio",0,VLOOKUP(I13,'2-Productie normen'!A:R,14,FALSE))</f>
        <v>0</v>
      </c>
      <c r="U13" s="408"/>
      <c r="W13" s="93">
        <f t="shared" si="3"/>
        <v>0</v>
      </c>
    </row>
    <row r="14" spans="1:23" ht="14.1" customHeight="1">
      <c r="A14" s="109">
        <f t="shared" si="0"/>
        <v>14</v>
      </c>
      <c r="B14" s="476" t="str">
        <f>VLOOKUP(C14,'1-Kosten per locatie'!$A$17:$D$89,4,FALSE)</f>
        <v>Facilitaire Services</v>
      </c>
      <c r="C14" s="398" t="s">
        <v>310</v>
      </c>
      <c r="D14" s="476" t="str">
        <f>VLOOKUP(C14,'1-Kosten per locatie'!$A$17:$C$89,3,FALSE)</f>
        <v>Kantoor</v>
      </c>
      <c r="E14" s="399" t="s">
        <v>311</v>
      </c>
      <c r="F14" s="400"/>
      <c r="G14" s="401">
        <v>5</v>
      </c>
      <c r="H14" s="398" t="s">
        <v>313</v>
      </c>
      <c r="I14" s="433" t="s">
        <v>15</v>
      </c>
      <c r="J14" s="402" t="s">
        <v>200</v>
      </c>
      <c r="K14" s="403">
        <v>5</v>
      </c>
      <c r="L14" s="486">
        <f>VLOOKUP(D14,'1-Kosten per locatie'!$E$3:$G$9,3,FALSE)</f>
        <v>1</v>
      </c>
      <c r="M14" s="441">
        <v>255</v>
      </c>
      <c r="N14" s="124">
        <v>255</v>
      </c>
      <c r="O14" s="125" t="e">
        <f t="shared" si="1"/>
        <v>#DIV/0!</v>
      </c>
      <c r="P14" s="125" t="e">
        <f t="shared" si="4"/>
        <v>#DIV/0!</v>
      </c>
      <c r="Q14" s="383"/>
      <c r="R14" s="126">
        <f>IF(M14="nio",0,IF(M14&gt;0,VLOOKUP(I14,'2-Productie normen'!A:R,VLOOKUP(M14,'2-Productie normen'!T:U,2,FALSE),FALSE)))</f>
        <v>0</v>
      </c>
      <c r="S14" s="126">
        <f t="shared" si="2"/>
        <v>0</v>
      </c>
      <c r="T14" s="127" t="str">
        <f>IF(M14="nio",0,VLOOKUP(I14,'2-Productie normen'!A:R,14,FALSE))</f>
        <v>S</v>
      </c>
      <c r="U14" s="408"/>
      <c r="W14" s="93">
        <f t="shared" si="3"/>
        <v>2550</v>
      </c>
    </row>
    <row r="15" spans="1:23" ht="14.1" customHeight="1">
      <c r="A15" s="109">
        <f t="shared" si="0"/>
        <v>15</v>
      </c>
      <c r="B15" s="476" t="str">
        <f>VLOOKUP(C15,'1-Kosten per locatie'!$A$17:$D$89,4,FALSE)</f>
        <v>Facilitaire Services</v>
      </c>
      <c r="C15" s="398" t="s">
        <v>310</v>
      </c>
      <c r="D15" s="476" t="str">
        <f>VLOOKUP(C15,'1-Kosten per locatie'!$A$17:$C$89,3,FALSE)</f>
        <v>Kantoor</v>
      </c>
      <c r="E15" s="399" t="s">
        <v>311</v>
      </c>
      <c r="F15" s="400"/>
      <c r="G15" s="401">
        <v>6</v>
      </c>
      <c r="H15" s="398" t="s">
        <v>195</v>
      </c>
      <c r="I15" s="433" t="s">
        <v>295</v>
      </c>
      <c r="J15" s="402" t="s">
        <v>305</v>
      </c>
      <c r="K15" s="403">
        <v>4.3</v>
      </c>
      <c r="L15" s="486">
        <f>VLOOKUP(D15,'1-Kosten per locatie'!$E$3:$G$9,3,FALSE)</f>
        <v>1</v>
      </c>
      <c r="M15" s="441">
        <v>255</v>
      </c>
      <c r="N15" s="124"/>
      <c r="O15" s="125" t="e">
        <f t="shared" si="1"/>
        <v>#DIV/0!</v>
      </c>
      <c r="P15" s="125">
        <f t="shared" si="4"/>
        <v>0</v>
      </c>
      <c r="Q15" s="383"/>
      <c r="R15" s="126">
        <f>IF(M15="nio",0,IF(M15&gt;0,VLOOKUP(I15,'2-Productie normen'!A:R,VLOOKUP(M15,'2-Productie normen'!T:U,2,FALSE),FALSE)))</f>
        <v>0</v>
      </c>
      <c r="S15" s="126">
        <f t="shared" si="2"/>
        <v>0</v>
      </c>
      <c r="T15" s="127" t="str">
        <f>IF(M15="nio",0,VLOOKUP(I15,'2-Productie normen'!A:R,14,FALSE))</f>
        <v>V</v>
      </c>
      <c r="U15" s="408"/>
      <c r="W15" s="93">
        <f t="shared" si="3"/>
        <v>1096.5</v>
      </c>
    </row>
    <row r="16" spans="1:23" ht="14.1" customHeight="1">
      <c r="A16" s="109">
        <f t="shared" si="0"/>
        <v>16</v>
      </c>
      <c r="B16" s="476" t="str">
        <f>VLOOKUP(C16,'1-Kosten per locatie'!$A$17:$D$89,4,FALSE)</f>
        <v>Facilitaire Services</v>
      </c>
      <c r="C16" s="398" t="s">
        <v>310</v>
      </c>
      <c r="D16" s="476" t="str">
        <f>VLOOKUP(C16,'1-Kosten per locatie'!$A$17:$C$89,3,FALSE)</f>
        <v>Kantoor</v>
      </c>
      <c r="E16" s="399" t="s">
        <v>311</v>
      </c>
      <c r="F16" s="400"/>
      <c r="G16" s="401">
        <v>7</v>
      </c>
      <c r="H16" s="398" t="s">
        <v>314</v>
      </c>
      <c r="I16" s="433" t="s">
        <v>15</v>
      </c>
      <c r="J16" s="402" t="s">
        <v>200</v>
      </c>
      <c r="K16" s="403">
        <v>6</v>
      </c>
      <c r="L16" s="486">
        <f>VLOOKUP(D16,'1-Kosten per locatie'!$E$3:$G$9,3,FALSE)</f>
        <v>1</v>
      </c>
      <c r="M16" s="441">
        <v>255</v>
      </c>
      <c r="N16" s="124">
        <v>255</v>
      </c>
      <c r="O16" s="125" t="e">
        <f t="shared" si="1"/>
        <v>#DIV/0!</v>
      </c>
      <c r="P16" s="125" t="e">
        <f t="shared" si="4"/>
        <v>#DIV/0!</v>
      </c>
      <c r="Q16" s="383"/>
      <c r="R16" s="126">
        <f>IF(M16="nio",0,IF(M16&gt;0,VLOOKUP(I16,'2-Productie normen'!A:R,VLOOKUP(M16,'2-Productie normen'!T:U,2,FALSE),FALSE)))</f>
        <v>0</v>
      </c>
      <c r="S16" s="126">
        <f t="shared" si="2"/>
        <v>0</v>
      </c>
      <c r="T16" s="127" t="str">
        <f>IF(M16="nio",0,VLOOKUP(I16,'2-Productie normen'!A:R,14,FALSE))</f>
        <v>S</v>
      </c>
      <c r="U16" s="408"/>
      <c r="W16" s="93">
        <f t="shared" si="3"/>
        <v>3060</v>
      </c>
    </row>
    <row r="17" spans="1:23" ht="14.1" customHeight="1">
      <c r="A17" s="109">
        <f t="shared" si="0"/>
        <v>17</v>
      </c>
      <c r="B17" s="476" t="str">
        <f>VLOOKUP(C17,'1-Kosten per locatie'!$A$17:$D$89,4,FALSE)</f>
        <v>Facilitaire Services</v>
      </c>
      <c r="C17" s="398" t="s">
        <v>310</v>
      </c>
      <c r="D17" s="476" t="str">
        <f>VLOOKUP(C17,'1-Kosten per locatie'!$A$17:$C$89,3,FALSE)</f>
        <v>Kantoor</v>
      </c>
      <c r="E17" s="399" t="s">
        <v>311</v>
      </c>
      <c r="F17" s="400"/>
      <c r="G17" s="401">
        <v>8</v>
      </c>
      <c r="H17" s="398" t="s">
        <v>315</v>
      </c>
      <c r="I17" s="455" t="s">
        <v>299</v>
      </c>
      <c r="J17" s="402" t="s">
        <v>305</v>
      </c>
      <c r="K17" s="403">
        <v>9</v>
      </c>
      <c r="L17" s="486">
        <f>VLOOKUP(D17,'1-Kosten per locatie'!$E$3:$G$9,3,FALSE)</f>
        <v>1</v>
      </c>
      <c r="M17" s="441" t="s">
        <v>101</v>
      </c>
      <c r="N17" s="124"/>
      <c r="O17" s="125">
        <f t="shared" si="1"/>
        <v>0</v>
      </c>
      <c r="P17" s="125">
        <f t="shared" si="4"/>
        <v>0</v>
      </c>
      <c r="Q17" s="383"/>
      <c r="R17" s="126">
        <f>IF(M17="nio",0,IF(M17&gt;0,VLOOKUP(I17,'2-Productie normen'!A:R,VLOOKUP(M17,'2-Productie normen'!T:U,2,FALSE),FALSE)))</f>
        <v>0</v>
      </c>
      <c r="S17" s="126">
        <f t="shared" si="2"/>
        <v>0</v>
      </c>
      <c r="T17" s="127">
        <f>IF(M17="nio",0,VLOOKUP(I17,'2-Productie normen'!A:R,14,FALSE))</f>
        <v>0</v>
      </c>
      <c r="U17" s="408"/>
      <c r="W17" s="93">
        <f t="shared" si="3"/>
        <v>0</v>
      </c>
    </row>
    <row r="18" spans="1:23" ht="14.1" customHeight="1">
      <c r="A18" s="109">
        <f t="shared" si="0"/>
        <v>18</v>
      </c>
      <c r="B18" s="476" t="str">
        <f>VLOOKUP(C18,'1-Kosten per locatie'!$A$17:$D$89,4,FALSE)</f>
        <v>Facilitaire Services</v>
      </c>
      <c r="C18" s="398" t="s">
        <v>310</v>
      </c>
      <c r="D18" s="476" t="str">
        <f>VLOOKUP(C18,'1-Kosten per locatie'!$A$17:$C$89,3,FALSE)</f>
        <v>Kantoor</v>
      </c>
      <c r="E18" s="399" t="s">
        <v>311</v>
      </c>
      <c r="F18" s="400"/>
      <c r="G18" s="401">
        <v>9</v>
      </c>
      <c r="H18" s="398" t="s">
        <v>316</v>
      </c>
      <c r="I18" s="433" t="s">
        <v>149</v>
      </c>
      <c r="J18" s="402" t="s">
        <v>200</v>
      </c>
      <c r="K18" s="403">
        <v>11.34</v>
      </c>
      <c r="L18" s="486">
        <f>VLOOKUP(D18,'1-Kosten per locatie'!$E$3:$G$9,3,FALSE)</f>
        <v>1</v>
      </c>
      <c r="M18" s="441">
        <v>255</v>
      </c>
      <c r="N18" s="124"/>
      <c r="O18" s="125" t="e">
        <f t="shared" si="1"/>
        <v>#DIV/0!</v>
      </c>
      <c r="P18" s="125">
        <f t="shared" si="4"/>
        <v>0</v>
      </c>
      <c r="Q18" s="383"/>
      <c r="R18" s="126">
        <f>IF(M18="nio",0,IF(M18&gt;0,VLOOKUP(I18,'2-Productie normen'!A:R,VLOOKUP(M18,'2-Productie normen'!T:U,2,FALSE),FALSE)))</f>
        <v>0</v>
      </c>
      <c r="S18" s="126">
        <f t="shared" si="2"/>
        <v>0</v>
      </c>
      <c r="T18" s="127" t="str">
        <f>IF(M18="nio",0,VLOOKUP(I18,'2-Productie normen'!A:R,14,FALSE))</f>
        <v>B</v>
      </c>
      <c r="U18" s="408"/>
      <c r="W18" s="93">
        <f t="shared" si="3"/>
        <v>2891.7</v>
      </c>
    </row>
    <row r="19" spans="1:23" ht="14.1" customHeight="1">
      <c r="A19" s="109">
        <f t="shared" si="0"/>
        <v>19</v>
      </c>
      <c r="B19" s="476" t="str">
        <f>VLOOKUP(C19,'1-Kosten per locatie'!$A$17:$D$89,4,FALSE)</f>
        <v>Facilitaire Services</v>
      </c>
      <c r="C19" s="398" t="s">
        <v>310</v>
      </c>
      <c r="D19" s="476" t="str">
        <f>VLOOKUP(C19,'1-Kosten per locatie'!$A$17:$C$89,3,FALSE)</f>
        <v>Kantoor</v>
      </c>
      <c r="E19" s="399" t="s">
        <v>311</v>
      </c>
      <c r="F19" s="400"/>
      <c r="G19" s="401">
        <v>10</v>
      </c>
      <c r="H19" s="398" t="s">
        <v>191</v>
      </c>
      <c r="I19" s="455" t="s">
        <v>299</v>
      </c>
      <c r="J19" s="402" t="s">
        <v>305</v>
      </c>
      <c r="K19" s="403">
        <v>17.63</v>
      </c>
      <c r="L19" s="486">
        <f>VLOOKUP(D19,'1-Kosten per locatie'!$E$3:$G$9,3,FALSE)</f>
        <v>1</v>
      </c>
      <c r="M19" s="441" t="s">
        <v>101</v>
      </c>
      <c r="N19" s="124"/>
      <c r="O19" s="125">
        <f t="shared" si="1"/>
        <v>0</v>
      </c>
      <c r="P19" s="125">
        <f t="shared" si="4"/>
        <v>0</v>
      </c>
      <c r="Q19" s="383"/>
      <c r="R19" s="126">
        <f>IF(M19="nio",0,IF(M19&gt;0,VLOOKUP(I19,'2-Productie normen'!A:R,VLOOKUP(M19,'2-Productie normen'!T:U,2,FALSE),FALSE)))</f>
        <v>0</v>
      </c>
      <c r="S19" s="126">
        <f t="shared" si="2"/>
        <v>0</v>
      </c>
      <c r="T19" s="127">
        <f>IF(M19="nio",0,VLOOKUP(I19,'2-Productie normen'!A:R,14,FALSE))</f>
        <v>0</v>
      </c>
      <c r="U19" s="408"/>
      <c r="W19" s="93">
        <f t="shared" si="3"/>
        <v>0</v>
      </c>
    </row>
    <row r="20" spans="1:23" ht="14.1" customHeight="1">
      <c r="A20" s="109">
        <f t="shared" si="0"/>
        <v>20</v>
      </c>
      <c r="B20" s="476" t="str">
        <f>VLOOKUP(C20,'1-Kosten per locatie'!$A$17:$D$89,4,FALSE)</f>
        <v>Facilitaire Services</v>
      </c>
      <c r="C20" s="398" t="s">
        <v>310</v>
      </c>
      <c r="D20" s="476" t="str">
        <f>VLOOKUP(C20,'1-Kosten per locatie'!$A$17:$C$89,3,FALSE)</f>
        <v>Kantoor</v>
      </c>
      <c r="E20" s="399" t="s">
        <v>311</v>
      </c>
      <c r="F20" s="400"/>
      <c r="G20" s="401">
        <v>11</v>
      </c>
      <c r="H20" s="398" t="s">
        <v>193</v>
      </c>
      <c r="I20" s="433" t="s">
        <v>296</v>
      </c>
      <c r="J20" s="402" t="s">
        <v>198</v>
      </c>
      <c r="K20" s="403">
        <v>21.7</v>
      </c>
      <c r="L20" s="486">
        <f>VLOOKUP(D20,'1-Kosten per locatie'!$E$3:$G$9,3,FALSE)</f>
        <v>1</v>
      </c>
      <c r="M20" s="441">
        <v>156</v>
      </c>
      <c r="N20" s="124"/>
      <c r="O20" s="125" t="e">
        <f t="shared" si="1"/>
        <v>#DIV/0!</v>
      </c>
      <c r="P20" s="125">
        <f t="shared" si="4"/>
        <v>0</v>
      </c>
      <c r="Q20" s="383"/>
      <c r="R20" s="126">
        <f>IF(M20="nio",0,IF(M20&gt;0,VLOOKUP(I20,'2-Productie normen'!A:R,VLOOKUP(M20,'2-Productie normen'!T:U,2,FALSE),FALSE)))</f>
        <v>0</v>
      </c>
      <c r="S20" s="126">
        <f t="shared" si="2"/>
        <v>0</v>
      </c>
      <c r="T20" s="127" t="str">
        <f>IF(M20="nio",0,VLOOKUP(I20,'2-Productie normen'!A:R,14,FALSE))</f>
        <v>V</v>
      </c>
      <c r="U20" s="408"/>
      <c r="W20" s="93">
        <f t="shared" si="3"/>
        <v>3385.2</v>
      </c>
    </row>
    <row r="21" spans="1:23" ht="14.1" customHeight="1">
      <c r="A21" s="109">
        <f t="shared" si="0"/>
        <v>21</v>
      </c>
      <c r="B21" s="476" t="str">
        <f>VLOOKUP(C21,'1-Kosten per locatie'!$A$17:$D$89,4,FALSE)</f>
        <v>Facilitaire Services</v>
      </c>
      <c r="C21" s="398" t="s">
        <v>310</v>
      </c>
      <c r="D21" s="476" t="str">
        <f>VLOOKUP(C21,'1-Kosten per locatie'!$A$17:$C$89,3,FALSE)</f>
        <v>Kantoor</v>
      </c>
      <c r="E21" s="399" t="s">
        <v>311</v>
      </c>
      <c r="F21" s="400"/>
      <c r="G21" s="401">
        <v>12</v>
      </c>
      <c r="H21" s="398" t="s">
        <v>193</v>
      </c>
      <c r="I21" s="433" t="s">
        <v>296</v>
      </c>
      <c r="J21" s="402" t="s">
        <v>198</v>
      </c>
      <c r="K21" s="403">
        <v>23.6</v>
      </c>
      <c r="L21" s="486">
        <f>VLOOKUP(D21,'1-Kosten per locatie'!$E$3:$G$9,3,FALSE)</f>
        <v>1</v>
      </c>
      <c r="M21" s="441">
        <v>156</v>
      </c>
      <c r="N21" s="124"/>
      <c r="O21" s="125" t="e">
        <f t="shared" si="1"/>
        <v>#DIV/0!</v>
      </c>
      <c r="P21" s="125">
        <f t="shared" si="4"/>
        <v>0</v>
      </c>
      <c r="Q21" s="383"/>
      <c r="R21" s="126">
        <f>IF(M21="nio",0,IF(M21&gt;0,VLOOKUP(I21,'2-Productie normen'!A:R,VLOOKUP(M21,'2-Productie normen'!T:U,2,FALSE),FALSE)))</f>
        <v>0</v>
      </c>
      <c r="S21" s="126">
        <f t="shared" si="2"/>
        <v>0</v>
      </c>
      <c r="T21" s="127" t="str">
        <f>IF(M21="nio",0,VLOOKUP(I21,'2-Productie normen'!A:R,14,FALSE))</f>
        <v>V</v>
      </c>
      <c r="U21" s="408"/>
      <c r="W21" s="93">
        <f t="shared" si="3"/>
        <v>3681.6000000000004</v>
      </c>
    </row>
    <row r="22" spans="1:23" ht="14.1" customHeight="1">
      <c r="A22" s="109">
        <f t="shared" si="0"/>
        <v>22</v>
      </c>
      <c r="B22" s="476" t="str">
        <f>VLOOKUP(C22,'1-Kosten per locatie'!$A$17:$D$89,4,FALSE)</f>
        <v>Facilitaire Services</v>
      </c>
      <c r="C22" s="398" t="s">
        <v>310</v>
      </c>
      <c r="D22" s="476" t="str">
        <f>VLOOKUP(C22,'1-Kosten per locatie'!$A$17:$C$89,3,FALSE)</f>
        <v>Kantoor</v>
      </c>
      <c r="E22" s="399" t="s">
        <v>311</v>
      </c>
      <c r="F22" s="400"/>
      <c r="G22" s="401">
        <v>13</v>
      </c>
      <c r="H22" s="398" t="s">
        <v>317</v>
      </c>
      <c r="I22" s="433" t="s">
        <v>15</v>
      </c>
      <c r="J22" s="402" t="s">
        <v>200</v>
      </c>
      <c r="K22" s="403">
        <v>4</v>
      </c>
      <c r="L22" s="486">
        <f>VLOOKUP(D22,'1-Kosten per locatie'!$E$3:$G$9,3,FALSE)</f>
        <v>1</v>
      </c>
      <c r="M22" s="441">
        <v>255</v>
      </c>
      <c r="N22" s="124">
        <v>255</v>
      </c>
      <c r="O22" s="125" t="e">
        <f t="shared" si="1"/>
        <v>#DIV/0!</v>
      </c>
      <c r="P22" s="125" t="e">
        <f t="shared" si="4"/>
        <v>#DIV/0!</v>
      </c>
      <c r="Q22" s="383"/>
      <c r="R22" s="126">
        <f>IF(M22="nio",0,IF(M22&gt;0,VLOOKUP(I22,'2-Productie normen'!A:R,VLOOKUP(M22,'2-Productie normen'!T:U,2,FALSE),FALSE)))</f>
        <v>0</v>
      </c>
      <c r="S22" s="126">
        <f t="shared" si="2"/>
        <v>0</v>
      </c>
      <c r="T22" s="127" t="str">
        <f>IF(M22="nio",0,VLOOKUP(I22,'2-Productie normen'!A:R,14,FALSE))</f>
        <v>S</v>
      </c>
      <c r="U22" s="408"/>
      <c r="W22" s="93">
        <f t="shared" si="3"/>
        <v>2040</v>
      </c>
    </row>
    <row r="23" spans="1:23" ht="14.1" customHeight="1">
      <c r="A23" s="109">
        <f t="shared" si="0"/>
        <v>23</v>
      </c>
      <c r="B23" s="476" t="str">
        <f>VLOOKUP(C23,'1-Kosten per locatie'!$A$17:$D$89,4,FALSE)</f>
        <v>Facilitaire Services</v>
      </c>
      <c r="C23" s="398" t="s">
        <v>310</v>
      </c>
      <c r="D23" s="476" t="str">
        <f>VLOOKUP(C23,'1-Kosten per locatie'!$A$17:$C$89,3,FALSE)</f>
        <v>Kantoor</v>
      </c>
      <c r="E23" s="399" t="s">
        <v>311</v>
      </c>
      <c r="F23" s="400"/>
      <c r="G23" s="401">
        <v>14</v>
      </c>
      <c r="H23" s="398" t="s">
        <v>318</v>
      </c>
      <c r="I23" s="433" t="s">
        <v>1557</v>
      </c>
      <c r="J23" s="402" t="s">
        <v>200</v>
      </c>
      <c r="K23" s="403">
        <v>12</v>
      </c>
      <c r="L23" s="486">
        <f>VLOOKUP(D23,'1-Kosten per locatie'!$E$3:$G$9,3,FALSE)</f>
        <v>1</v>
      </c>
      <c r="M23" s="441">
        <v>255</v>
      </c>
      <c r="N23" s="124"/>
      <c r="O23" s="125" t="e">
        <f t="shared" si="1"/>
        <v>#DIV/0!</v>
      </c>
      <c r="P23" s="125">
        <f t="shared" si="4"/>
        <v>0</v>
      </c>
      <c r="Q23" s="383"/>
      <c r="R23" s="126">
        <f>IF(M23="nio",0,IF(M23&gt;0,VLOOKUP(I23,'2-Productie normen'!A:R,VLOOKUP(M23,'2-Productie normen'!T:U,2,FALSE),FALSE)))</f>
        <v>0</v>
      </c>
      <c r="S23" s="126">
        <f t="shared" si="2"/>
        <v>0</v>
      </c>
      <c r="T23" s="127" t="str">
        <f>IF(M23="nio",0,VLOOKUP(I23,'2-Productie normen'!A:R,14,FALSE))</f>
        <v>S</v>
      </c>
      <c r="U23" s="408"/>
      <c r="W23" s="93">
        <f t="shared" si="3"/>
        <v>3060</v>
      </c>
    </row>
    <row r="24" spans="1:23" ht="14.1" customHeight="1">
      <c r="A24" s="109">
        <f t="shared" si="0"/>
        <v>24</v>
      </c>
      <c r="B24" s="476" t="str">
        <f>VLOOKUP(C24,'1-Kosten per locatie'!$A$17:$D$89,4,FALSE)</f>
        <v>Facilitaire Services</v>
      </c>
      <c r="C24" s="398" t="s">
        <v>310</v>
      </c>
      <c r="D24" s="476" t="str">
        <f>VLOOKUP(C24,'1-Kosten per locatie'!$A$17:$C$89,3,FALSE)</f>
        <v>Kantoor</v>
      </c>
      <c r="E24" s="399" t="s">
        <v>311</v>
      </c>
      <c r="F24" s="400"/>
      <c r="G24" s="401">
        <v>15</v>
      </c>
      <c r="H24" s="398" t="s">
        <v>212</v>
      </c>
      <c r="I24" s="455" t="s">
        <v>299</v>
      </c>
      <c r="J24" s="402" t="s">
        <v>198</v>
      </c>
      <c r="K24" s="403">
        <v>17.38</v>
      </c>
      <c r="L24" s="486">
        <f>VLOOKUP(D24,'1-Kosten per locatie'!$E$3:$G$9,3,FALSE)</f>
        <v>1</v>
      </c>
      <c r="M24" s="441" t="s">
        <v>101</v>
      </c>
      <c r="N24" s="124"/>
      <c r="O24" s="125">
        <f t="shared" si="1"/>
        <v>0</v>
      </c>
      <c r="P24" s="125">
        <f t="shared" si="4"/>
        <v>0</v>
      </c>
      <c r="Q24" s="383"/>
      <c r="R24" s="126">
        <f>IF(M24="nio",0,IF(M24&gt;0,VLOOKUP(I24,'2-Productie normen'!A:R,VLOOKUP(M24,'2-Productie normen'!T:U,2,FALSE),FALSE)))</f>
        <v>0</v>
      </c>
      <c r="S24" s="126">
        <f t="shared" si="2"/>
        <v>0</v>
      </c>
      <c r="T24" s="127">
        <f>IF(M24="nio",0,VLOOKUP(I24,'2-Productie normen'!A:R,14,FALSE))</f>
        <v>0</v>
      </c>
      <c r="U24" s="408" t="s">
        <v>202</v>
      </c>
      <c r="W24" s="93">
        <f t="shared" si="3"/>
        <v>0</v>
      </c>
    </row>
    <row r="25" spans="1:23" ht="14.1" customHeight="1">
      <c r="A25" s="109">
        <f t="shared" si="0"/>
        <v>25</v>
      </c>
      <c r="B25" s="476" t="str">
        <f>VLOOKUP(C25,'1-Kosten per locatie'!$A$17:$D$89,4,FALSE)</f>
        <v>Facilitaire Services</v>
      </c>
      <c r="C25" s="398" t="s">
        <v>310</v>
      </c>
      <c r="D25" s="476" t="str">
        <f>VLOOKUP(C25,'1-Kosten per locatie'!$A$17:$C$89,3,FALSE)</f>
        <v>Kantoor</v>
      </c>
      <c r="E25" s="399" t="s">
        <v>311</v>
      </c>
      <c r="F25" s="400"/>
      <c r="G25" s="401">
        <v>16</v>
      </c>
      <c r="H25" s="398" t="s">
        <v>196</v>
      </c>
      <c r="I25" s="455" t="s">
        <v>299</v>
      </c>
      <c r="J25" s="402" t="s">
        <v>198</v>
      </c>
      <c r="K25" s="403">
        <v>12</v>
      </c>
      <c r="L25" s="486">
        <f>VLOOKUP(D25,'1-Kosten per locatie'!$E$3:$G$9,3,FALSE)</f>
        <v>1</v>
      </c>
      <c r="M25" s="441" t="s">
        <v>101</v>
      </c>
      <c r="N25" s="124"/>
      <c r="O25" s="125">
        <f t="shared" si="1"/>
        <v>0</v>
      </c>
      <c r="P25" s="125">
        <f t="shared" si="4"/>
        <v>0</v>
      </c>
      <c r="Q25" s="383"/>
      <c r="R25" s="126">
        <f>IF(M25="nio",0,IF(M25&gt;0,VLOOKUP(I25,'2-Productie normen'!A:R,VLOOKUP(M25,'2-Productie normen'!T:U,2,FALSE),FALSE)))</f>
        <v>0</v>
      </c>
      <c r="S25" s="126">
        <f t="shared" si="2"/>
        <v>0</v>
      </c>
      <c r="T25" s="127">
        <f>IF(M25="nio",0,VLOOKUP(I25,'2-Productie normen'!A:R,14,FALSE))</f>
        <v>0</v>
      </c>
      <c r="U25" s="408" t="s">
        <v>203</v>
      </c>
      <c r="W25" s="93">
        <f t="shared" si="3"/>
        <v>0</v>
      </c>
    </row>
    <row r="26" spans="1:23" ht="14.1" customHeight="1">
      <c r="A26" s="109">
        <f t="shared" si="0"/>
        <v>26</v>
      </c>
      <c r="B26" s="476" t="str">
        <f>VLOOKUP(C26,'1-Kosten per locatie'!$A$17:$D$89,4,FALSE)</f>
        <v>Facilitaire Services</v>
      </c>
      <c r="C26" s="398" t="s">
        <v>310</v>
      </c>
      <c r="D26" s="476" t="str">
        <f>VLOOKUP(C26,'1-Kosten per locatie'!$A$17:$C$89,3,FALSE)</f>
        <v>Kantoor</v>
      </c>
      <c r="E26" s="399" t="s">
        <v>311</v>
      </c>
      <c r="F26" s="400"/>
      <c r="G26" s="401">
        <v>17</v>
      </c>
      <c r="H26" s="398" t="s">
        <v>319</v>
      </c>
      <c r="I26" s="455" t="s">
        <v>299</v>
      </c>
      <c r="J26" s="402" t="s">
        <v>305</v>
      </c>
      <c r="K26" s="403">
        <v>17.8</v>
      </c>
      <c r="L26" s="486">
        <f>VLOOKUP(D26,'1-Kosten per locatie'!$E$3:$G$9,3,FALSE)</f>
        <v>1</v>
      </c>
      <c r="M26" s="441" t="s">
        <v>101</v>
      </c>
      <c r="N26" s="124"/>
      <c r="O26" s="125">
        <f t="shared" si="1"/>
        <v>0</v>
      </c>
      <c r="P26" s="125">
        <f t="shared" si="4"/>
        <v>0</v>
      </c>
      <c r="Q26" s="383"/>
      <c r="R26" s="126">
        <f>IF(M26="nio",0,IF(M26&gt;0,VLOOKUP(I26,'2-Productie normen'!A:R,VLOOKUP(M26,'2-Productie normen'!T:U,2,FALSE),FALSE)))</f>
        <v>0</v>
      </c>
      <c r="S26" s="126">
        <f t="shared" si="2"/>
        <v>0</v>
      </c>
      <c r="T26" s="127">
        <f>IF(M26="nio",0,VLOOKUP(I26,'2-Productie normen'!A:R,14,FALSE))</f>
        <v>0</v>
      </c>
      <c r="U26" s="408" t="s">
        <v>204</v>
      </c>
      <c r="W26" s="93">
        <f t="shared" si="3"/>
        <v>0</v>
      </c>
    </row>
    <row r="27" spans="1:23" ht="14.1" customHeight="1">
      <c r="A27" s="109">
        <f t="shared" si="0"/>
        <v>27</v>
      </c>
      <c r="B27" s="476" t="str">
        <f>VLOOKUP(C27,'1-Kosten per locatie'!$A$17:$D$89,4,FALSE)</f>
        <v>Facilitaire Services</v>
      </c>
      <c r="C27" s="398" t="s">
        <v>310</v>
      </c>
      <c r="D27" s="476" t="str">
        <f>VLOOKUP(C27,'1-Kosten per locatie'!$A$17:$C$89,3,FALSE)</f>
        <v>Kantoor</v>
      </c>
      <c r="E27" s="399" t="s">
        <v>311</v>
      </c>
      <c r="F27" s="400"/>
      <c r="G27" s="401">
        <v>18</v>
      </c>
      <c r="H27" s="398" t="s">
        <v>196</v>
      </c>
      <c r="I27" s="455" t="s">
        <v>299</v>
      </c>
      <c r="J27" s="402" t="s">
        <v>198</v>
      </c>
      <c r="K27" s="403">
        <v>24.4</v>
      </c>
      <c r="L27" s="486">
        <f>VLOOKUP(D27,'1-Kosten per locatie'!$E$3:$G$9,3,FALSE)</f>
        <v>1</v>
      </c>
      <c r="M27" s="441" t="s">
        <v>101</v>
      </c>
      <c r="N27" s="124"/>
      <c r="O27" s="125">
        <f t="shared" si="1"/>
        <v>0</v>
      </c>
      <c r="P27" s="125">
        <f t="shared" si="4"/>
        <v>0</v>
      </c>
      <c r="Q27" s="383"/>
      <c r="R27" s="126">
        <f>IF(M27="nio",0,IF(M27&gt;0,VLOOKUP(I27,'2-Productie normen'!A:R,VLOOKUP(M27,'2-Productie normen'!T:U,2,FALSE),FALSE)))</f>
        <v>0</v>
      </c>
      <c r="S27" s="126">
        <f t="shared" si="2"/>
        <v>0</v>
      </c>
      <c r="T27" s="127">
        <f>IF(M27="nio",0,VLOOKUP(I27,'2-Productie normen'!A:R,14,FALSE))</f>
        <v>0</v>
      </c>
      <c r="U27" s="408" t="s">
        <v>205</v>
      </c>
      <c r="W27" s="93">
        <f t="shared" si="3"/>
        <v>0</v>
      </c>
    </row>
    <row r="28" spans="1:23" ht="14.1" customHeight="1">
      <c r="A28" s="109">
        <f t="shared" si="0"/>
        <v>28</v>
      </c>
      <c r="B28" s="476" t="str">
        <f>VLOOKUP(C28,'1-Kosten per locatie'!$A$17:$D$89,4,FALSE)</f>
        <v>Facilitaire Services</v>
      </c>
      <c r="C28" s="398" t="s">
        <v>310</v>
      </c>
      <c r="D28" s="476" t="str">
        <f>VLOOKUP(C28,'1-Kosten per locatie'!$A$17:$C$89,3,FALSE)</f>
        <v>Kantoor</v>
      </c>
      <c r="E28" s="399" t="s">
        <v>311</v>
      </c>
      <c r="F28" s="400"/>
      <c r="G28" s="401">
        <v>19</v>
      </c>
      <c r="H28" s="398" t="s">
        <v>193</v>
      </c>
      <c r="I28" s="455" t="s">
        <v>299</v>
      </c>
      <c r="J28" s="402" t="s">
        <v>198</v>
      </c>
      <c r="K28" s="403">
        <v>64.400000000000006</v>
      </c>
      <c r="L28" s="486">
        <f>VLOOKUP(D28,'1-Kosten per locatie'!$E$3:$G$9,3,FALSE)</f>
        <v>1</v>
      </c>
      <c r="M28" s="441" t="s">
        <v>101</v>
      </c>
      <c r="N28" s="124"/>
      <c r="O28" s="125">
        <f t="shared" si="1"/>
        <v>0</v>
      </c>
      <c r="P28" s="125">
        <f t="shared" si="4"/>
        <v>0</v>
      </c>
      <c r="Q28" s="383"/>
      <c r="R28" s="126">
        <f>IF(M28="nio",0,IF(M28&gt;0,VLOOKUP(I28,'2-Productie normen'!A:R,VLOOKUP(M28,'2-Productie normen'!T:U,2,FALSE),FALSE)))</f>
        <v>0</v>
      </c>
      <c r="S28" s="126">
        <f t="shared" si="2"/>
        <v>0</v>
      </c>
      <c r="T28" s="127">
        <f>IF(M28="nio",0,VLOOKUP(I28,'2-Productie normen'!A:R,14,FALSE))</f>
        <v>0</v>
      </c>
      <c r="U28" s="127"/>
      <c r="W28" s="93">
        <f t="shared" si="3"/>
        <v>0</v>
      </c>
    </row>
    <row r="29" spans="1:23" ht="14.1" customHeight="1">
      <c r="A29" s="109">
        <f t="shared" si="0"/>
        <v>29</v>
      </c>
      <c r="B29" s="476" t="str">
        <f>VLOOKUP(C29,'1-Kosten per locatie'!$A$17:$D$89,4,FALSE)</f>
        <v>Facilitaire Services</v>
      </c>
      <c r="C29" s="398" t="s">
        <v>310</v>
      </c>
      <c r="D29" s="476" t="str">
        <f>VLOOKUP(C29,'1-Kosten per locatie'!$A$17:$C$89,3,FALSE)</f>
        <v>Kantoor</v>
      </c>
      <c r="E29" s="399" t="s">
        <v>311</v>
      </c>
      <c r="F29" s="400"/>
      <c r="G29" s="401">
        <v>20</v>
      </c>
      <c r="H29" s="398" t="s">
        <v>192</v>
      </c>
      <c r="I29" s="455" t="s">
        <v>299</v>
      </c>
      <c r="J29" s="402" t="s">
        <v>198</v>
      </c>
      <c r="K29" s="403">
        <v>12</v>
      </c>
      <c r="L29" s="486">
        <f>VLOOKUP(D29,'1-Kosten per locatie'!$E$3:$G$9,3,FALSE)</f>
        <v>1</v>
      </c>
      <c r="M29" s="441" t="s">
        <v>101</v>
      </c>
      <c r="N29" s="124"/>
      <c r="O29" s="125">
        <f t="shared" si="1"/>
        <v>0</v>
      </c>
      <c r="P29" s="125">
        <f t="shared" si="4"/>
        <v>0</v>
      </c>
      <c r="Q29" s="383"/>
      <c r="R29" s="126">
        <f>IF(M29="nio",0,IF(M29&gt;0,VLOOKUP(I29,'2-Productie normen'!A:R,VLOOKUP(M29,'2-Productie normen'!T:U,2,FALSE),FALSE)))</f>
        <v>0</v>
      </c>
      <c r="S29" s="126">
        <f t="shared" si="2"/>
        <v>0</v>
      </c>
      <c r="T29" s="127">
        <f>IF(M29="nio",0,VLOOKUP(I29,'2-Productie normen'!A:R,14,FALSE))</f>
        <v>0</v>
      </c>
      <c r="U29" s="127"/>
      <c r="W29" s="93">
        <f t="shared" si="3"/>
        <v>0</v>
      </c>
    </row>
    <row r="30" spans="1:23" ht="14.1" customHeight="1">
      <c r="A30" s="109">
        <f t="shared" si="0"/>
        <v>30</v>
      </c>
      <c r="B30" s="476" t="str">
        <f>VLOOKUP(C30,'1-Kosten per locatie'!$A$17:$D$89,4,FALSE)</f>
        <v>Facilitaire Services</v>
      </c>
      <c r="C30" s="398" t="s">
        <v>310</v>
      </c>
      <c r="D30" s="476" t="str">
        <f>VLOOKUP(C30,'1-Kosten per locatie'!$A$17:$C$89,3,FALSE)</f>
        <v>Kantoor</v>
      </c>
      <c r="E30" s="399" t="s">
        <v>311</v>
      </c>
      <c r="F30" s="400"/>
      <c r="G30" s="401">
        <v>21</v>
      </c>
      <c r="H30" s="398" t="s">
        <v>192</v>
      </c>
      <c r="I30" s="455" t="s">
        <v>299</v>
      </c>
      <c r="J30" s="402" t="s">
        <v>198</v>
      </c>
      <c r="K30" s="403">
        <v>12</v>
      </c>
      <c r="L30" s="486">
        <f>VLOOKUP(D30,'1-Kosten per locatie'!$E$3:$G$9,3,FALSE)</f>
        <v>1</v>
      </c>
      <c r="M30" s="441" t="s">
        <v>101</v>
      </c>
      <c r="N30" s="124"/>
      <c r="O30" s="125">
        <f t="shared" si="1"/>
        <v>0</v>
      </c>
      <c r="P30" s="125">
        <f t="shared" si="4"/>
        <v>0</v>
      </c>
      <c r="Q30" s="383"/>
      <c r="R30" s="126">
        <f>IF(M30="nio",0,IF(M30&gt;0,VLOOKUP(I30,'2-Productie normen'!A:R,VLOOKUP(M30,'2-Productie normen'!T:U,2,FALSE),FALSE)))</f>
        <v>0</v>
      </c>
      <c r="S30" s="126">
        <f t="shared" si="2"/>
        <v>0</v>
      </c>
      <c r="T30" s="127">
        <f>IF(M30="nio",0,VLOOKUP(I30,'2-Productie normen'!A:R,14,FALSE))</f>
        <v>0</v>
      </c>
      <c r="U30" s="127"/>
      <c r="W30" s="93">
        <f t="shared" si="3"/>
        <v>0</v>
      </c>
    </row>
    <row r="31" spans="1:23" ht="14.1" customHeight="1">
      <c r="A31" s="109">
        <f t="shared" si="0"/>
        <v>31</v>
      </c>
      <c r="B31" s="476" t="str">
        <f>VLOOKUP(C31,'1-Kosten per locatie'!$A$17:$D$89,4,FALSE)</f>
        <v>Facilitaire Services</v>
      </c>
      <c r="C31" s="398" t="s">
        <v>310</v>
      </c>
      <c r="D31" s="476" t="str">
        <f>VLOOKUP(C31,'1-Kosten per locatie'!$A$17:$C$89,3,FALSE)</f>
        <v>Kantoor</v>
      </c>
      <c r="E31" s="399" t="s">
        <v>311</v>
      </c>
      <c r="F31" s="400"/>
      <c r="G31" s="401">
        <v>22</v>
      </c>
      <c r="H31" s="398" t="s">
        <v>320</v>
      </c>
      <c r="I31" s="455" t="s">
        <v>299</v>
      </c>
      <c r="J31" s="402" t="s">
        <v>198</v>
      </c>
      <c r="K31" s="403">
        <v>2</v>
      </c>
      <c r="L31" s="486">
        <f>VLOOKUP(D31,'1-Kosten per locatie'!$E$3:$G$9,3,FALSE)</f>
        <v>1</v>
      </c>
      <c r="M31" s="441" t="s">
        <v>101</v>
      </c>
      <c r="N31" s="124"/>
      <c r="O31" s="125">
        <f t="shared" si="1"/>
        <v>0</v>
      </c>
      <c r="P31" s="125">
        <f t="shared" si="4"/>
        <v>0</v>
      </c>
      <c r="Q31" s="383"/>
      <c r="R31" s="126">
        <f>IF(M31="nio",0,IF(M31&gt;0,VLOOKUP(I31,'2-Productie normen'!A:R,VLOOKUP(M31,'2-Productie normen'!T:U,2,FALSE),FALSE)))</f>
        <v>0</v>
      </c>
      <c r="S31" s="126">
        <f t="shared" si="2"/>
        <v>0</v>
      </c>
      <c r="T31" s="127">
        <f>IF(M31="nio",0,VLOOKUP(I31,'2-Productie normen'!A:R,14,FALSE))</f>
        <v>0</v>
      </c>
      <c r="U31" s="127"/>
      <c r="W31" s="93">
        <f t="shared" si="3"/>
        <v>0</v>
      </c>
    </row>
    <row r="32" spans="1:23" ht="14.1" customHeight="1">
      <c r="A32" s="109">
        <f t="shared" si="0"/>
        <v>32</v>
      </c>
      <c r="B32" s="476" t="str">
        <f>VLOOKUP(C32,'1-Kosten per locatie'!$A$17:$D$89,4,FALSE)</f>
        <v>Facilitaire Services</v>
      </c>
      <c r="C32" s="398" t="s">
        <v>310</v>
      </c>
      <c r="D32" s="476" t="str">
        <f>VLOOKUP(C32,'1-Kosten per locatie'!$A$17:$C$89,3,FALSE)</f>
        <v>Kantoor</v>
      </c>
      <c r="E32" s="399" t="s">
        <v>311</v>
      </c>
      <c r="F32" s="400"/>
      <c r="G32" s="401">
        <v>23</v>
      </c>
      <c r="H32" s="398" t="s">
        <v>320</v>
      </c>
      <c r="I32" s="455" t="s">
        <v>299</v>
      </c>
      <c r="J32" s="402" t="s">
        <v>198</v>
      </c>
      <c r="K32" s="403">
        <v>2</v>
      </c>
      <c r="L32" s="486">
        <f>VLOOKUP(D32,'1-Kosten per locatie'!$E$3:$G$9,3,FALSE)</f>
        <v>1</v>
      </c>
      <c r="M32" s="441" t="s">
        <v>101</v>
      </c>
      <c r="N32" s="124"/>
      <c r="O32" s="125">
        <f t="shared" si="1"/>
        <v>0</v>
      </c>
      <c r="P32" s="125">
        <f t="shared" si="4"/>
        <v>0</v>
      </c>
      <c r="Q32" s="383"/>
      <c r="R32" s="126">
        <f>IF(M32="nio",0,IF(M32&gt;0,VLOOKUP(I32,'2-Productie normen'!A:R,VLOOKUP(M32,'2-Productie normen'!T:U,2,FALSE),FALSE)))</f>
        <v>0</v>
      </c>
      <c r="S32" s="126">
        <f t="shared" si="2"/>
        <v>0</v>
      </c>
      <c r="T32" s="127">
        <f>IF(M32="nio",0,VLOOKUP(I32,'2-Productie normen'!A:R,14,FALSE))</f>
        <v>0</v>
      </c>
      <c r="U32" s="127"/>
      <c r="W32" s="93">
        <f t="shared" si="3"/>
        <v>0</v>
      </c>
    </row>
    <row r="33" spans="1:23" ht="14.1" customHeight="1">
      <c r="A33" s="109">
        <f t="shared" si="0"/>
        <v>33</v>
      </c>
      <c r="B33" s="476" t="str">
        <f>VLOOKUP(C33,'1-Kosten per locatie'!$A$17:$D$89,4,FALSE)</f>
        <v>Facilitaire Services</v>
      </c>
      <c r="C33" s="398" t="s">
        <v>310</v>
      </c>
      <c r="D33" s="476" t="str">
        <f>VLOOKUP(C33,'1-Kosten per locatie'!$A$17:$C$89,3,FALSE)</f>
        <v>Kantoor</v>
      </c>
      <c r="E33" s="399" t="s">
        <v>311</v>
      </c>
      <c r="F33" s="400"/>
      <c r="G33" s="401">
        <v>24</v>
      </c>
      <c r="H33" s="398" t="s">
        <v>320</v>
      </c>
      <c r="I33" s="455" t="s">
        <v>299</v>
      </c>
      <c r="J33" s="402" t="s">
        <v>198</v>
      </c>
      <c r="K33" s="403">
        <v>2</v>
      </c>
      <c r="L33" s="486">
        <f>VLOOKUP(D33,'1-Kosten per locatie'!$E$3:$G$9,3,FALSE)</f>
        <v>1</v>
      </c>
      <c r="M33" s="441" t="s">
        <v>101</v>
      </c>
      <c r="N33" s="124"/>
      <c r="O33" s="125">
        <f t="shared" si="1"/>
        <v>0</v>
      </c>
      <c r="P33" s="125">
        <f t="shared" si="4"/>
        <v>0</v>
      </c>
      <c r="Q33" s="383"/>
      <c r="R33" s="126">
        <f>IF(M33="nio",0,IF(M33&gt;0,VLOOKUP(I33,'2-Productie normen'!A:R,VLOOKUP(M33,'2-Productie normen'!T:U,2,FALSE),FALSE)))</f>
        <v>0</v>
      </c>
      <c r="S33" s="126">
        <f t="shared" si="2"/>
        <v>0</v>
      </c>
      <c r="T33" s="127">
        <f>IF(M33="nio",0,VLOOKUP(I33,'2-Productie normen'!A:R,14,FALSE))</f>
        <v>0</v>
      </c>
      <c r="U33" s="127"/>
      <c r="W33" s="93">
        <f t="shared" si="3"/>
        <v>0</v>
      </c>
    </row>
    <row r="34" spans="1:23" ht="14.1" customHeight="1">
      <c r="A34" s="109">
        <f t="shared" si="0"/>
        <v>34</v>
      </c>
      <c r="B34" s="476" t="str">
        <f>VLOOKUP(C34,'1-Kosten per locatie'!$A$17:$D$89,4,FALSE)</f>
        <v>Facilitaire Services</v>
      </c>
      <c r="C34" s="398" t="s">
        <v>310</v>
      </c>
      <c r="D34" s="476" t="str">
        <f>VLOOKUP(C34,'1-Kosten per locatie'!$A$17:$C$89,3,FALSE)</f>
        <v>Kantoor</v>
      </c>
      <c r="E34" s="399" t="s">
        <v>311</v>
      </c>
      <c r="F34" s="400"/>
      <c r="G34" s="401">
        <v>25</v>
      </c>
      <c r="H34" s="398" t="s">
        <v>214</v>
      </c>
      <c r="I34" s="433" t="s">
        <v>294</v>
      </c>
      <c r="J34" s="402" t="s">
        <v>200</v>
      </c>
      <c r="K34" s="403">
        <v>21</v>
      </c>
      <c r="L34" s="486">
        <f>VLOOKUP(D34,'1-Kosten per locatie'!$E$3:$G$9,3,FALSE)</f>
        <v>1</v>
      </c>
      <c r="M34" s="441">
        <v>255</v>
      </c>
      <c r="N34" s="124"/>
      <c r="O34" s="125" t="e">
        <f t="shared" si="1"/>
        <v>#DIV/0!</v>
      </c>
      <c r="P34" s="125">
        <f t="shared" si="4"/>
        <v>0</v>
      </c>
      <c r="Q34" s="383"/>
      <c r="R34" s="126">
        <f>IF(M34="nio",0,IF(M34&gt;0,VLOOKUP(I34,'2-Productie normen'!A:R,VLOOKUP(M34,'2-Productie normen'!T:U,2,FALSE),FALSE)))</f>
        <v>0</v>
      </c>
      <c r="S34" s="126">
        <f t="shared" si="2"/>
        <v>0</v>
      </c>
      <c r="T34" s="127" t="str">
        <f>IF(M34="nio",0,VLOOKUP(I34,'2-Productie normen'!A:R,14,FALSE))</f>
        <v>V</v>
      </c>
      <c r="U34" s="127"/>
      <c r="W34" s="93">
        <f t="shared" si="3"/>
        <v>5355</v>
      </c>
    </row>
    <row r="35" spans="1:23" ht="14.1" customHeight="1">
      <c r="A35" s="109">
        <f t="shared" si="0"/>
        <v>35</v>
      </c>
      <c r="B35" s="476" t="str">
        <f>VLOOKUP(C35,'1-Kosten per locatie'!$A$17:$D$89,4,FALSE)</f>
        <v>Facilitaire Services</v>
      </c>
      <c r="C35" s="398" t="s">
        <v>310</v>
      </c>
      <c r="D35" s="476" t="str">
        <f>VLOOKUP(C35,'1-Kosten per locatie'!$A$17:$C$89,3,FALSE)</f>
        <v>Kantoor</v>
      </c>
      <c r="E35" s="399" t="s">
        <v>311</v>
      </c>
      <c r="F35" s="400"/>
      <c r="G35" s="401">
        <v>26</v>
      </c>
      <c r="H35" s="398" t="s">
        <v>321</v>
      </c>
      <c r="I35" s="455" t="s">
        <v>299</v>
      </c>
      <c r="J35" s="402" t="s">
        <v>198</v>
      </c>
      <c r="K35" s="403">
        <v>149</v>
      </c>
      <c r="L35" s="486">
        <f>VLOOKUP(D35,'1-Kosten per locatie'!$E$3:$G$9,3,FALSE)</f>
        <v>1</v>
      </c>
      <c r="M35" s="441" t="s">
        <v>101</v>
      </c>
      <c r="N35" s="124"/>
      <c r="O35" s="125">
        <f t="shared" si="1"/>
        <v>0</v>
      </c>
      <c r="P35" s="125">
        <f t="shared" si="4"/>
        <v>0</v>
      </c>
      <c r="Q35" s="383"/>
      <c r="R35" s="126">
        <f>IF(M35="nio",0,IF(M35&gt;0,VLOOKUP(I35,'2-Productie normen'!A:R,VLOOKUP(M35,'2-Productie normen'!T:U,2,FALSE),FALSE)))</f>
        <v>0</v>
      </c>
      <c r="S35" s="126">
        <f t="shared" si="2"/>
        <v>0</v>
      </c>
      <c r="T35" s="127">
        <f>IF(M35="nio",0,VLOOKUP(I35,'2-Productie normen'!A:R,14,FALSE))</f>
        <v>0</v>
      </c>
      <c r="U35" s="127"/>
      <c r="W35" s="93">
        <f t="shared" si="3"/>
        <v>0</v>
      </c>
    </row>
    <row r="36" spans="1:23" ht="14.1" customHeight="1">
      <c r="A36" s="109">
        <f t="shared" si="0"/>
        <v>36</v>
      </c>
      <c r="B36" s="476" t="str">
        <f>VLOOKUP(C36,'1-Kosten per locatie'!$A$17:$D$89,4,FALSE)</f>
        <v>Facilitaire Services</v>
      </c>
      <c r="C36" s="398" t="s">
        <v>310</v>
      </c>
      <c r="D36" s="476" t="str">
        <f>VLOOKUP(C36,'1-Kosten per locatie'!$A$17:$C$89,3,FALSE)</f>
        <v>Kantoor</v>
      </c>
      <c r="E36" s="399" t="s">
        <v>311</v>
      </c>
      <c r="F36" s="400"/>
      <c r="G36" s="401">
        <v>27</v>
      </c>
      <c r="H36" s="398" t="s">
        <v>315</v>
      </c>
      <c r="I36" s="455" t="s">
        <v>299</v>
      </c>
      <c r="J36" s="402"/>
      <c r="K36" s="403">
        <v>2.2999999999999998</v>
      </c>
      <c r="L36" s="486">
        <f>VLOOKUP(D36,'1-Kosten per locatie'!$E$3:$G$9,3,FALSE)</f>
        <v>1</v>
      </c>
      <c r="M36" s="441" t="s">
        <v>101</v>
      </c>
      <c r="N36" s="124"/>
      <c r="O36" s="125">
        <f t="shared" si="1"/>
        <v>0</v>
      </c>
      <c r="P36" s="125">
        <f t="shared" si="4"/>
        <v>0</v>
      </c>
      <c r="Q36" s="383"/>
      <c r="R36" s="126">
        <f>IF(M36="nio",0,IF(M36&gt;0,VLOOKUP(I36,'2-Productie normen'!A:R,VLOOKUP(M36,'2-Productie normen'!T:U,2,FALSE),FALSE)))</f>
        <v>0</v>
      </c>
      <c r="S36" s="126">
        <f t="shared" si="2"/>
        <v>0</v>
      </c>
      <c r="T36" s="127">
        <f>IF(M36="nio",0,VLOOKUP(I36,'2-Productie normen'!A:R,14,FALSE))</f>
        <v>0</v>
      </c>
      <c r="U36" s="127"/>
      <c r="W36" s="93">
        <f t="shared" si="3"/>
        <v>0</v>
      </c>
    </row>
    <row r="37" spans="1:23" ht="14.1" customHeight="1">
      <c r="A37" s="109">
        <f t="shared" si="0"/>
        <v>37</v>
      </c>
      <c r="B37" s="476" t="str">
        <f>VLOOKUP(C37,'1-Kosten per locatie'!$A$17:$D$89,4,FALSE)</f>
        <v>Facilitaire Services</v>
      </c>
      <c r="C37" s="398" t="s">
        <v>310</v>
      </c>
      <c r="D37" s="476" t="str">
        <f>VLOOKUP(C37,'1-Kosten per locatie'!$A$17:$C$89,3,FALSE)</f>
        <v>Kantoor</v>
      </c>
      <c r="E37" s="399" t="s">
        <v>311</v>
      </c>
      <c r="F37" s="400"/>
      <c r="G37" s="401">
        <v>28</v>
      </c>
      <c r="H37" s="398" t="s">
        <v>315</v>
      </c>
      <c r="I37" s="455" t="s">
        <v>299</v>
      </c>
      <c r="J37" s="402"/>
      <c r="K37" s="403">
        <v>2</v>
      </c>
      <c r="L37" s="486">
        <f>VLOOKUP(D37,'1-Kosten per locatie'!$E$3:$G$9,3,FALSE)</f>
        <v>1</v>
      </c>
      <c r="M37" s="441" t="s">
        <v>101</v>
      </c>
      <c r="N37" s="124"/>
      <c r="O37" s="125">
        <f t="shared" si="1"/>
        <v>0</v>
      </c>
      <c r="P37" s="125">
        <f t="shared" si="4"/>
        <v>0</v>
      </c>
      <c r="Q37" s="383"/>
      <c r="R37" s="126">
        <f>IF(M37="nio",0,IF(M37&gt;0,VLOOKUP(I37,'2-Productie normen'!A:R,VLOOKUP(M37,'2-Productie normen'!T:U,2,FALSE),FALSE)))</f>
        <v>0</v>
      </c>
      <c r="S37" s="126">
        <f t="shared" si="2"/>
        <v>0</v>
      </c>
      <c r="T37" s="127">
        <f>IF(M37="nio",0,VLOOKUP(I37,'2-Productie normen'!A:R,14,FALSE))</f>
        <v>0</v>
      </c>
      <c r="U37" s="127"/>
      <c r="W37" s="93">
        <f t="shared" si="3"/>
        <v>0</v>
      </c>
    </row>
    <row r="38" spans="1:23" ht="14.1" customHeight="1">
      <c r="A38" s="109">
        <f t="shared" si="0"/>
        <v>38</v>
      </c>
      <c r="B38" s="476" t="str">
        <f>VLOOKUP(C38,'1-Kosten per locatie'!$A$17:$D$89,4,FALSE)</f>
        <v>Facilitaire Services</v>
      </c>
      <c r="C38" s="398" t="s">
        <v>310</v>
      </c>
      <c r="D38" s="476" t="str">
        <f>VLOOKUP(C38,'1-Kosten per locatie'!$A$17:$C$89,3,FALSE)</f>
        <v>Kantoor</v>
      </c>
      <c r="E38" s="399" t="s">
        <v>311</v>
      </c>
      <c r="F38" s="400"/>
      <c r="G38" s="401">
        <v>29</v>
      </c>
      <c r="H38" s="398" t="s">
        <v>196</v>
      </c>
      <c r="I38" s="455" t="s">
        <v>299</v>
      </c>
      <c r="J38" s="402" t="s">
        <v>198</v>
      </c>
      <c r="K38" s="403">
        <v>12</v>
      </c>
      <c r="L38" s="486">
        <f>VLOOKUP(D38,'1-Kosten per locatie'!$E$3:$G$9,3,FALSE)</f>
        <v>1</v>
      </c>
      <c r="M38" s="441" t="s">
        <v>101</v>
      </c>
      <c r="N38" s="124"/>
      <c r="O38" s="125">
        <f t="shared" si="1"/>
        <v>0</v>
      </c>
      <c r="P38" s="125">
        <f t="shared" si="4"/>
        <v>0</v>
      </c>
      <c r="Q38" s="383"/>
      <c r="R38" s="126">
        <f>IF(M38="nio",0,IF(M38&gt;0,VLOOKUP(I38,'2-Productie normen'!A:R,VLOOKUP(M38,'2-Productie normen'!T:U,2,FALSE),FALSE)))</f>
        <v>0</v>
      </c>
      <c r="S38" s="126">
        <f t="shared" si="2"/>
        <v>0</v>
      </c>
      <c r="T38" s="127">
        <f>IF(M38="nio",0,VLOOKUP(I38,'2-Productie normen'!A:R,14,FALSE))</f>
        <v>0</v>
      </c>
      <c r="U38" s="127"/>
      <c r="W38" s="93">
        <f t="shared" si="3"/>
        <v>0</v>
      </c>
    </row>
    <row r="39" spans="1:23" ht="14.1" customHeight="1">
      <c r="A39" s="109">
        <f t="shared" si="0"/>
        <v>39</v>
      </c>
      <c r="B39" s="476" t="str">
        <f>VLOOKUP(C39,'1-Kosten per locatie'!$A$17:$D$89,4,FALSE)</f>
        <v>Facilitaire Services</v>
      </c>
      <c r="C39" s="398" t="s">
        <v>310</v>
      </c>
      <c r="D39" s="476" t="str">
        <f>VLOOKUP(C39,'1-Kosten per locatie'!$A$17:$C$89,3,FALSE)</f>
        <v>Kantoor</v>
      </c>
      <c r="E39" s="399" t="s">
        <v>311</v>
      </c>
      <c r="F39" s="400"/>
      <c r="G39" s="401">
        <v>30</v>
      </c>
      <c r="H39" s="398" t="s">
        <v>321</v>
      </c>
      <c r="I39" s="455" t="s">
        <v>299</v>
      </c>
      <c r="J39" s="402" t="s">
        <v>198</v>
      </c>
      <c r="K39" s="403">
        <v>141</v>
      </c>
      <c r="L39" s="486">
        <f>VLOOKUP(D39,'1-Kosten per locatie'!$E$3:$G$9,3,FALSE)</f>
        <v>1</v>
      </c>
      <c r="M39" s="441" t="s">
        <v>101</v>
      </c>
      <c r="N39" s="124"/>
      <c r="O39" s="125">
        <f t="shared" si="1"/>
        <v>0</v>
      </c>
      <c r="P39" s="125">
        <f t="shared" si="4"/>
        <v>0</v>
      </c>
      <c r="Q39" s="383"/>
      <c r="R39" s="126">
        <f>IF(M39="nio",0,IF(M39&gt;0,VLOOKUP(I39,'2-Productie normen'!A:R,VLOOKUP(M39,'2-Productie normen'!T:U,2,FALSE),FALSE)))</f>
        <v>0</v>
      </c>
      <c r="S39" s="126">
        <f t="shared" si="2"/>
        <v>0</v>
      </c>
      <c r="T39" s="127">
        <f>IF(M39="nio",0,VLOOKUP(I39,'2-Productie normen'!A:R,14,FALSE))</f>
        <v>0</v>
      </c>
      <c r="U39" s="127"/>
      <c r="W39" s="93">
        <f t="shared" si="3"/>
        <v>0</v>
      </c>
    </row>
    <row r="40" spans="1:23" ht="14.1" customHeight="1">
      <c r="A40" s="109">
        <f t="shared" si="0"/>
        <v>40</v>
      </c>
      <c r="B40" s="476" t="str">
        <f>VLOOKUP(C40,'1-Kosten per locatie'!$A$17:$D$89,4,FALSE)</f>
        <v>Facilitaire Services</v>
      </c>
      <c r="C40" s="398" t="s">
        <v>310</v>
      </c>
      <c r="D40" s="476" t="str">
        <f>VLOOKUP(C40,'1-Kosten per locatie'!$A$17:$C$89,3,FALSE)</f>
        <v>Kantoor</v>
      </c>
      <c r="E40" s="400" t="s">
        <v>322</v>
      </c>
      <c r="F40" s="400"/>
      <c r="G40" s="401">
        <v>1</v>
      </c>
      <c r="H40" s="398" t="s">
        <v>196</v>
      </c>
      <c r="I40" s="455" t="s">
        <v>299</v>
      </c>
      <c r="J40" s="402" t="s">
        <v>198</v>
      </c>
      <c r="K40" s="403">
        <v>49</v>
      </c>
      <c r="L40" s="486">
        <f>VLOOKUP(D40,'1-Kosten per locatie'!$E$3:$G$9,3,FALSE)</f>
        <v>1</v>
      </c>
      <c r="M40" s="441" t="s">
        <v>101</v>
      </c>
      <c r="N40" s="124"/>
      <c r="O40" s="125">
        <f t="shared" si="1"/>
        <v>0</v>
      </c>
      <c r="P40" s="125">
        <f t="shared" si="4"/>
        <v>0</v>
      </c>
      <c r="Q40" s="383"/>
      <c r="R40" s="126">
        <f>IF(M40="nio",0,IF(M40&gt;0,VLOOKUP(I40,'2-Productie normen'!A:R,VLOOKUP(M40,'2-Productie normen'!T:U,2,FALSE),FALSE)))</f>
        <v>0</v>
      </c>
      <c r="S40" s="126">
        <f t="shared" si="2"/>
        <v>0</v>
      </c>
      <c r="T40" s="127">
        <f>IF(M40="nio",0,VLOOKUP(I40,'2-Productie normen'!A:R,14,FALSE))</f>
        <v>0</v>
      </c>
      <c r="U40" s="127"/>
      <c r="W40" s="93">
        <f t="shared" si="3"/>
        <v>0</v>
      </c>
    </row>
    <row r="41" spans="1:23" ht="14.1" customHeight="1">
      <c r="A41" s="109">
        <f t="shared" si="0"/>
        <v>41</v>
      </c>
      <c r="B41" s="476" t="str">
        <f>VLOOKUP(C41,'1-Kosten per locatie'!$A$17:$D$89,4,FALSE)</f>
        <v>Facilitaire Services</v>
      </c>
      <c r="C41" s="398" t="s">
        <v>310</v>
      </c>
      <c r="D41" s="476" t="str">
        <f>VLOOKUP(C41,'1-Kosten per locatie'!$A$17:$C$89,3,FALSE)</f>
        <v>Kantoor</v>
      </c>
      <c r="E41" s="400" t="s">
        <v>322</v>
      </c>
      <c r="F41" s="400"/>
      <c r="G41" s="401">
        <v>2</v>
      </c>
      <c r="H41" s="398" t="s">
        <v>193</v>
      </c>
      <c r="I41" s="433" t="s">
        <v>296</v>
      </c>
      <c r="J41" s="402" t="s">
        <v>198</v>
      </c>
      <c r="K41" s="403">
        <v>32</v>
      </c>
      <c r="L41" s="486">
        <f>VLOOKUP(D41,'1-Kosten per locatie'!$E$3:$G$9,3,FALSE)</f>
        <v>1</v>
      </c>
      <c r="M41" s="441">
        <v>156</v>
      </c>
      <c r="N41" s="124"/>
      <c r="O41" s="125" t="e">
        <f t="shared" si="1"/>
        <v>#DIV/0!</v>
      </c>
      <c r="P41" s="125">
        <f t="shared" si="4"/>
        <v>0</v>
      </c>
      <c r="Q41" s="383"/>
      <c r="R41" s="126">
        <f>IF(M41="nio",0,IF(M41&gt;0,VLOOKUP(I41,'2-Productie normen'!A:R,VLOOKUP(M41,'2-Productie normen'!T:U,2,FALSE),FALSE)))</f>
        <v>0</v>
      </c>
      <c r="S41" s="126">
        <f t="shared" si="2"/>
        <v>0</v>
      </c>
      <c r="T41" s="127" t="str">
        <f>IF(M41="nio",0,VLOOKUP(I41,'2-Productie normen'!A:R,14,FALSE))</f>
        <v>V</v>
      </c>
      <c r="U41" s="127"/>
      <c r="W41" s="93">
        <f t="shared" si="3"/>
        <v>4992</v>
      </c>
    </row>
    <row r="42" spans="1:23" ht="14.1" customHeight="1">
      <c r="A42" s="109">
        <f t="shared" si="0"/>
        <v>42</v>
      </c>
      <c r="B42" s="476" t="str">
        <f>VLOOKUP(C42,'1-Kosten per locatie'!$A$17:$D$89,4,FALSE)</f>
        <v>Facilitaire Services</v>
      </c>
      <c r="C42" s="398" t="s">
        <v>310</v>
      </c>
      <c r="D42" s="476" t="str">
        <f>VLOOKUP(C42,'1-Kosten per locatie'!$A$17:$C$89,3,FALSE)</f>
        <v>Kantoor</v>
      </c>
      <c r="E42" s="400" t="s">
        <v>322</v>
      </c>
      <c r="F42" s="400"/>
      <c r="G42" s="401">
        <v>3</v>
      </c>
      <c r="H42" s="398" t="s">
        <v>312</v>
      </c>
      <c r="I42" s="455" t="s">
        <v>299</v>
      </c>
      <c r="J42" s="402"/>
      <c r="K42" s="403">
        <v>1</v>
      </c>
      <c r="L42" s="486">
        <f>VLOOKUP(D42,'1-Kosten per locatie'!$E$3:$G$9,3,FALSE)</f>
        <v>1</v>
      </c>
      <c r="M42" s="441" t="s">
        <v>101</v>
      </c>
      <c r="N42" s="124"/>
      <c r="O42" s="125">
        <f t="shared" si="1"/>
        <v>0</v>
      </c>
      <c r="P42" s="125">
        <f t="shared" si="4"/>
        <v>0</v>
      </c>
      <c r="Q42" s="383"/>
      <c r="R42" s="126">
        <f>IF(M42="nio",0,IF(M42&gt;0,VLOOKUP(I42,'2-Productie normen'!A:R,VLOOKUP(M42,'2-Productie normen'!T:U,2,FALSE),FALSE)))</f>
        <v>0</v>
      </c>
      <c r="S42" s="126">
        <f t="shared" si="2"/>
        <v>0</v>
      </c>
      <c r="T42" s="127">
        <f>IF(M42="nio",0,VLOOKUP(I42,'2-Productie normen'!A:R,14,FALSE))</f>
        <v>0</v>
      </c>
      <c r="U42" s="127"/>
      <c r="W42" s="93">
        <f t="shared" si="3"/>
        <v>0</v>
      </c>
    </row>
    <row r="43" spans="1:23" ht="14.1" customHeight="1">
      <c r="A43" s="109">
        <f t="shared" si="0"/>
        <v>43</v>
      </c>
      <c r="B43" s="476" t="str">
        <f>VLOOKUP(C43,'1-Kosten per locatie'!$A$17:$D$89,4,FALSE)</f>
        <v>Facilitaire Services</v>
      </c>
      <c r="C43" s="398" t="s">
        <v>310</v>
      </c>
      <c r="D43" s="476" t="str">
        <f>VLOOKUP(C43,'1-Kosten per locatie'!$A$17:$C$89,3,FALSE)</f>
        <v>Kantoor</v>
      </c>
      <c r="E43" s="400" t="s">
        <v>322</v>
      </c>
      <c r="F43" s="400"/>
      <c r="G43" s="401">
        <v>4</v>
      </c>
      <c r="H43" s="398" t="s">
        <v>313</v>
      </c>
      <c r="I43" s="433" t="s">
        <v>15</v>
      </c>
      <c r="J43" s="402" t="s">
        <v>200</v>
      </c>
      <c r="K43" s="403">
        <v>5.3</v>
      </c>
      <c r="L43" s="486">
        <f>VLOOKUP(D43,'1-Kosten per locatie'!$E$3:$G$9,3,FALSE)</f>
        <v>1</v>
      </c>
      <c r="M43" s="441">
        <v>255</v>
      </c>
      <c r="N43" s="124">
        <v>255</v>
      </c>
      <c r="O43" s="125" t="e">
        <f t="shared" si="1"/>
        <v>#DIV/0!</v>
      </c>
      <c r="P43" s="125" t="e">
        <f t="shared" si="4"/>
        <v>#DIV/0!</v>
      </c>
      <c r="Q43" s="383"/>
      <c r="R43" s="126">
        <f>IF(M43="nio",0,IF(M43&gt;0,VLOOKUP(I43,'2-Productie normen'!A:R,VLOOKUP(M43,'2-Productie normen'!T:U,2,FALSE),FALSE)))</f>
        <v>0</v>
      </c>
      <c r="S43" s="126">
        <f t="shared" si="2"/>
        <v>0</v>
      </c>
      <c r="T43" s="127" t="str">
        <f>IF(M43="nio",0,VLOOKUP(I43,'2-Productie normen'!A:R,14,FALSE))</f>
        <v>S</v>
      </c>
      <c r="U43" s="127"/>
      <c r="W43" s="93">
        <f t="shared" si="3"/>
        <v>2703</v>
      </c>
    </row>
    <row r="44" spans="1:23" ht="14.1" customHeight="1">
      <c r="A44" s="109">
        <f t="shared" si="0"/>
        <v>44</v>
      </c>
      <c r="B44" s="476" t="str">
        <f>VLOOKUP(C44,'1-Kosten per locatie'!$A$17:$D$89,4,FALSE)</f>
        <v>Facilitaire Services</v>
      </c>
      <c r="C44" s="398" t="s">
        <v>310</v>
      </c>
      <c r="D44" s="476" t="str">
        <f>VLOOKUP(C44,'1-Kosten per locatie'!$A$17:$C$89,3,FALSE)</f>
        <v>Kantoor</v>
      </c>
      <c r="E44" s="400" t="s">
        <v>322</v>
      </c>
      <c r="F44" s="400"/>
      <c r="G44" s="401">
        <v>5</v>
      </c>
      <c r="H44" s="398" t="s">
        <v>195</v>
      </c>
      <c r="I44" s="455" t="s">
        <v>299</v>
      </c>
      <c r="J44" s="402" t="s">
        <v>323</v>
      </c>
      <c r="K44" s="403">
        <v>4.3</v>
      </c>
      <c r="L44" s="486">
        <f>VLOOKUP(D44,'1-Kosten per locatie'!$E$3:$G$9,3,FALSE)</f>
        <v>1</v>
      </c>
      <c r="M44" s="441" t="s">
        <v>101</v>
      </c>
      <c r="N44" s="124"/>
      <c r="O44" s="125">
        <f t="shared" si="1"/>
        <v>0</v>
      </c>
      <c r="P44" s="125">
        <f t="shared" si="4"/>
        <v>0</v>
      </c>
      <c r="Q44" s="383"/>
      <c r="R44" s="126">
        <f>IF(M44="nio",0,IF(M44&gt;0,VLOOKUP(I44,'2-Productie normen'!A:R,VLOOKUP(M44,'2-Productie normen'!T:U,2,FALSE),FALSE)))</f>
        <v>0</v>
      </c>
      <c r="S44" s="126">
        <f t="shared" si="2"/>
        <v>0</v>
      </c>
      <c r="T44" s="127">
        <f>IF(M44="nio",0,VLOOKUP(I44,'2-Productie normen'!A:R,14,FALSE))</f>
        <v>0</v>
      </c>
      <c r="U44" s="127"/>
      <c r="W44" s="93">
        <f t="shared" si="3"/>
        <v>0</v>
      </c>
    </row>
    <row r="45" spans="1:23" ht="14.1" customHeight="1">
      <c r="A45" s="109">
        <f t="shared" si="0"/>
        <v>45</v>
      </c>
      <c r="B45" s="476" t="str">
        <f>VLOOKUP(C45,'1-Kosten per locatie'!$A$17:$D$89,4,FALSE)</f>
        <v>Facilitaire Services</v>
      </c>
      <c r="C45" s="398" t="s">
        <v>310</v>
      </c>
      <c r="D45" s="476" t="str">
        <f>VLOOKUP(C45,'1-Kosten per locatie'!$A$17:$C$89,3,FALSE)</f>
        <v>Kantoor</v>
      </c>
      <c r="E45" s="400" t="s">
        <v>322</v>
      </c>
      <c r="F45" s="400"/>
      <c r="G45" s="401">
        <v>6</v>
      </c>
      <c r="H45" s="398" t="s">
        <v>314</v>
      </c>
      <c r="I45" s="433" t="s">
        <v>15</v>
      </c>
      <c r="J45" s="402" t="s">
        <v>200</v>
      </c>
      <c r="K45" s="403">
        <v>6</v>
      </c>
      <c r="L45" s="486">
        <f>VLOOKUP(D45,'1-Kosten per locatie'!$E$3:$G$9,3,FALSE)</f>
        <v>1</v>
      </c>
      <c r="M45" s="441">
        <v>255</v>
      </c>
      <c r="N45" s="124">
        <v>255</v>
      </c>
      <c r="O45" s="125" t="e">
        <f t="shared" si="1"/>
        <v>#DIV/0!</v>
      </c>
      <c r="P45" s="125" t="e">
        <f t="shared" si="4"/>
        <v>#DIV/0!</v>
      </c>
      <c r="Q45" s="383"/>
      <c r="R45" s="126">
        <f>IF(M45="nio",0,IF(M45&gt;0,VLOOKUP(I45,'2-Productie normen'!A:R,VLOOKUP(M45,'2-Productie normen'!T:U,2,FALSE),FALSE)))</f>
        <v>0</v>
      </c>
      <c r="S45" s="126">
        <f t="shared" si="2"/>
        <v>0</v>
      </c>
      <c r="T45" s="127" t="str">
        <f>IF(M45="nio",0,VLOOKUP(I45,'2-Productie normen'!A:R,14,FALSE))</f>
        <v>S</v>
      </c>
      <c r="U45" s="127"/>
      <c r="W45" s="93">
        <f t="shared" si="3"/>
        <v>3060</v>
      </c>
    </row>
    <row r="46" spans="1:23" ht="14.1" customHeight="1">
      <c r="A46" s="109">
        <f t="shared" si="0"/>
        <v>46</v>
      </c>
      <c r="B46" s="476" t="str">
        <f>VLOOKUP(C46,'1-Kosten per locatie'!$A$17:$D$89,4,FALSE)</f>
        <v>Facilitaire Services</v>
      </c>
      <c r="C46" s="398" t="s">
        <v>310</v>
      </c>
      <c r="D46" s="476" t="str">
        <f>VLOOKUP(C46,'1-Kosten per locatie'!$A$17:$C$89,3,FALSE)</f>
        <v>Kantoor</v>
      </c>
      <c r="E46" s="400" t="s">
        <v>322</v>
      </c>
      <c r="F46" s="400"/>
      <c r="G46" s="401">
        <v>7</v>
      </c>
      <c r="H46" s="398" t="s">
        <v>315</v>
      </c>
      <c r="I46" s="455" t="s">
        <v>299</v>
      </c>
      <c r="J46" s="402"/>
      <c r="K46" s="403">
        <v>9</v>
      </c>
      <c r="L46" s="486">
        <f>VLOOKUP(D46,'1-Kosten per locatie'!$E$3:$G$9,3,FALSE)</f>
        <v>1</v>
      </c>
      <c r="M46" s="441" t="s">
        <v>101</v>
      </c>
      <c r="N46" s="124"/>
      <c r="O46" s="125">
        <f t="shared" si="1"/>
        <v>0</v>
      </c>
      <c r="P46" s="125">
        <f t="shared" si="4"/>
        <v>0</v>
      </c>
      <c r="Q46" s="383"/>
      <c r="R46" s="126">
        <f>IF(M46="nio",0,IF(M46&gt;0,VLOOKUP(I46,'2-Productie normen'!A:R,VLOOKUP(M46,'2-Productie normen'!T:U,2,FALSE),FALSE)))</f>
        <v>0</v>
      </c>
      <c r="S46" s="126">
        <f t="shared" si="2"/>
        <v>0</v>
      </c>
      <c r="T46" s="127">
        <f>IF(M46="nio",0,VLOOKUP(I46,'2-Productie normen'!A:R,14,FALSE))</f>
        <v>0</v>
      </c>
      <c r="U46" s="127"/>
      <c r="W46" s="93">
        <f t="shared" si="3"/>
        <v>0</v>
      </c>
    </row>
    <row r="47" spans="1:23" ht="14.1" customHeight="1">
      <c r="A47" s="109">
        <f t="shared" si="0"/>
        <v>47</v>
      </c>
      <c r="B47" s="476" t="str">
        <f>VLOOKUP(C47,'1-Kosten per locatie'!$A$17:$D$89,4,FALSE)</f>
        <v>Facilitaire Services</v>
      </c>
      <c r="C47" s="398" t="s">
        <v>310</v>
      </c>
      <c r="D47" s="476" t="str">
        <f>VLOOKUP(C47,'1-Kosten per locatie'!$A$17:$C$89,3,FALSE)</f>
        <v>Kantoor</v>
      </c>
      <c r="E47" s="400" t="s">
        <v>322</v>
      </c>
      <c r="F47" s="400"/>
      <c r="G47" s="401">
        <v>9</v>
      </c>
      <c r="H47" s="398" t="s">
        <v>315</v>
      </c>
      <c r="I47" s="455" t="s">
        <v>299</v>
      </c>
      <c r="J47" s="402"/>
      <c r="K47" s="403">
        <v>7.8</v>
      </c>
      <c r="L47" s="486">
        <f>VLOOKUP(D47,'1-Kosten per locatie'!$E$3:$G$9,3,FALSE)</f>
        <v>1</v>
      </c>
      <c r="M47" s="441" t="s">
        <v>101</v>
      </c>
      <c r="N47" s="124"/>
      <c r="O47" s="125">
        <f t="shared" si="1"/>
        <v>0</v>
      </c>
      <c r="P47" s="125">
        <f t="shared" si="4"/>
        <v>0</v>
      </c>
      <c r="Q47" s="383"/>
      <c r="R47" s="126">
        <f>IF(M47="nio",0,IF(M47&gt;0,VLOOKUP(I47,'2-Productie normen'!A:R,VLOOKUP(M47,'2-Productie normen'!T:U,2,FALSE),FALSE)))</f>
        <v>0</v>
      </c>
      <c r="S47" s="126">
        <f t="shared" si="2"/>
        <v>0</v>
      </c>
      <c r="T47" s="127">
        <f>IF(M47="nio",0,VLOOKUP(I47,'2-Productie normen'!A:R,14,FALSE))</f>
        <v>0</v>
      </c>
      <c r="U47" s="127"/>
      <c r="W47" s="93">
        <f t="shared" si="3"/>
        <v>0</v>
      </c>
    </row>
    <row r="48" spans="1:23" ht="14.1" customHeight="1">
      <c r="A48" s="109">
        <f t="shared" si="0"/>
        <v>48</v>
      </c>
      <c r="B48" s="476" t="str">
        <f>VLOOKUP(C48,'1-Kosten per locatie'!$A$17:$D$89,4,FALSE)</f>
        <v>Facilitaire Services</v>
      </c>
      <c r="C48" s="398" t="s">
        <v>310</v>
      </c>
      <c r="D48" s="476" t="str">
        <f>VLOOKUP(C48,'1-Kosten per locatie'!$A$17:$C$89,3,FALSE)</f>
        <v>Kantoor</v>
      </c>
      <c r="E48" s="400" t="s">
        <v>322</v>
      </c>
      <c r="F48" s="400"/>
      <c r="G48" s="401">
        <v>10</v>
      </c>
      <c r="H48" s="398" t="s">
        <v>321</v>
      </c>
      <c r="I48" s="433" t="s">
        <v>149</v>
      </c>
      <c r="J48" s="402" t="s">
        <v>198</v>
      </c>
      <c r="K48" s="403">
        <v>209</v>
      </c>
      <c r="L48" s="486">
        <f>VLOOKUP(D48,'1-Kosten per locatie'!$E$3:$G$9,3,FALSE)</f>
        <v>1</v>
      </c>
      <c r="M48" s="441">
        <v>104</v>
      </c>
      <c r="N48" s="124"/>
      <c r="O48" s="125" t="e">
        <f t="shared" si="1"/>
        <v>#DIV/0!</v>
      </c>
      <c r="P48" s="125">
        <f t="shared" si="4"/>
        <v>0</v>
      </c>
      <c r="Q48" s="383"/>
      <c r="R48" s="126">
        <f>IF(M48="nio",0,IF(M48&gt;0,VLOOKUP(I48,'2-Productie normen'!A:R,VLOOKUP(M48,'2-Productie normen'!T:U,2,FALSE),FALSE)))</f>
        <v>0</v>
      </c>
      <c r="S48" s="126">
        <f t="shared" si="2"/>
        <v>0</v>
      </c>
      <c r="T48" s="127" t="str">
        <f>IF(M48="nio",0,VLOOKUP(I48,'2-Productie normen'!A:R,14,FALSE))</f>
        <v>B</v>
      </c>
      <c r="U48" s="127"/>
      <c r="W48" s="93">
        <f t="shared" si="3"/>
        <v>21736</v>
      </c>
    </row>
    <row r="49" spans="1:23" ht="14.1" customHeight="1">
      <c r="A49" s="109">
        <f t="shared" si="0"/>
        <v>49</v>
      </c>
      <c r="B49" s="476" t="str">
        <f>VLOOKUP(C49,'1-Kosten per locatie'!$A$17:$D$89,4,FALSE)</f>
        <v>Facilitaire Services</v>
      </c>
      <c r="C49" s="398" t="s">
        <v>310</v>
      </c>
      <c r="D49" s="476" t="str">
        <f>VLOOKUP(C49,'1-Kosten per locatie'!$A$17:$C$89,3,FALSE)</f>
        <v>Kantoor</v>
      </c>
      <c r="E49" s="400" t="s">
        <v>322</v>
      </c>
      <c r="F49" s="400"/>
      <c r="G49" s="401">
        <v>11</v>
      </c>
      <c r="H49" s="398" t="s">
        <v>192</v>
      </c>
      <c r="I49" s="455" t="s">
        <v>299</v>
      </c>
      <c r="J49" s="402" t="s">
        <v>198</v>
      </c>
      <c r="K49" s="403">
        <v>12</v>
      </c>
      <c r="L49" s="486">
        <f>VLOOKUP(D49,'1-Kosten per locatie'!$E$3:$G$9,3,FALSE)</f>
        <v>1</v>
      </c>
      <c r="M49" s="441" t="s">
        <v>101</v>
      </c>
      <c r="N49" s="124"/>
      <c r="O49" s="125">
        <f t="shared" si="1"/>
        <v>0</v>
      </c>
      <c r="P49" s="125">
        <f t="shared" si="4"/>
        <v>0</v>
      </c>
      <c r="Q49" s="383"/>
      <c r="R49" s="126">
        <f>IF(M49="nio",0,IF(M49&gt;0,VLOOKUP(I49,'2-Productie normen'!A:R,VLOOKUP(M49,'2-Productie normen'!T:U,2,FALSE),FALSE)))</f>
        <v>0</v>
      </c>
      <c r="S49" s="126">
        <f t="shared" si="2"/>
        <v>0</v>
      </c>
      <c r="T49" s="127">
        <f>IF(M49="nio",0,VLOOKUP(I49,'2-Productie normen'!A:R,14,FALSE))</f>
        <v>0</v>
      </c>
      <c r="U49" s="127"/>
      <c r="W49" s="93">
        <f t="shared" si="3"/>
        <v>0</v>
      </c>
    </row>
    <row r="50" spans="1:23" ht="14.1" customHeight="1">
      <c r="A50" s="109">
        <f t="shared" si="0"/>
        <v>50</v>
      </c>
      <c r="B50" s="476" t="str">
        <f>VLOOKUP(C50,'1-Kosten per locatie'!$A$17:$D$89,4,FALSE)</f>
        <v>Facilitaire Services</v>
      </c>
      <c r="C50" s="398" t="s">
        <v>310</v>
      </c>
      <c r="D50" s="476" t="str">
        <f>VLOOKUP(C50,'1-Kosten per locatie'!$A$17:$C$89,3,FALSE)</f>
        <v>Kantoor</v>
      </c>
      <c r="E50" s="400" t="s">
        <v>322</v>
      </c>
      <c r="F50" s="400"/>
      <c r="G50" s="401">
        <v>12</v>
      </c>
      <c r="H50" s="398" t="s">
        <v>192</v>
      </c>
      <c r="I50" s="455" t="s">
        <v>299</v>
      </c>
      <c r="J50" s="402" t="s">
        <v>198</v>
      </c>
      <c r="K50" s="403">
        <v>12</v>
      </c>
      <c r="L50" s="486">
        <f>VLOOKUP(D50,'1-Kosten per locatie'!$E$3:$G$9,3,FALSE)</f>
        <v>1</v>
      </c>
      <c r="M50" s="441" t="s">
        <v>101</v>
      </c>
      <c r="N50" s="124"/>
      <c r="O50" s="125">
        <f t="shared" si="1"/>
        <v>0</v>
      </c>
      <c r="P50" s="125">
        <f t="shared" si="4"/>
        <v>0</v>
      </c>
      <c r="Q50" s="383"/>
      <c r="R50" s="126">
        <f>IF(M50="nio",0,IF(M50&gt;0,VLOOKUP(I50,'2-Productie normen'!A:R,VLOOKUP(M50,'2-Productie normen'!T:U,2,FALSE),FALSE)))</f>
        <v>0</v>
      </c>
      <c r="S50" s="126">
        <f t="shared" si="2"/>
        <v>0</v>
      </c>
      <c r="T50" s="127">
        <f>IF(M50="nio",0,VLOOKUP(I50,'2-Productie normen'!A:R,14,FALSE))</f>
        <v>0</v>
      </c>
      <c r="U50" s="127"/>
      <c r="W50" s="93">
        <f t="shared" si="3"/>
        <v>0</v>
      </c>
    </row>
    <row r="51" spans="1:23" ht="14.1" customHeight="1">
      <c r="A51" s="109">
        <f t="shared" si="0"/>
        <v>51</v>
      </c>
      <c r="B51" s="476" t="str">
        <f>VLOOKUP(C51,'1-Kosten per locatie'!$A$17:$D$89,4,FALSE)</f>
        <v>Facilitaire Services</v>
      </c>
      <c r="C51" s="398" t="s">
        <v>310</v>
      </c>
      <c r="D51" s="476" t="str">
        <f>VLOOKUP(C51,'1-Kosten per locatie'!$A$17:$C$89,3,FALSE)</f>
        <v>Kantoor</v>
      </c>
      <c r="E51" s="400" t="s">
        <v>322</v>
      </c>
      <c r="F51" s="400"/>
      <c r="G51" s="401">
        <v>13</v>
      </c>
      <c r="H51" s="398" t="s">
        <v>320</v>
      </c>
      <c r="I51" s="455" t="s">
        <v>299</v>
      </c>
      <c r="J51" s="402" t="s">
        <v>198</v>
      </c>
      <c r="K51" s="403">
        <v>2</v>
      </c>
      <c r="L51" s="486">
        <f>VLOOKUP(D51,'1-Kosten per locatie'!$E$3:$G$9,3,FALSE)</f>
        <v>1</v>
      </c>
      <c r="M51" s="441" t="s">
        <v>101</v>
      </c>
      <c r="N51" s="124"/>
      <c r="O51" s="125">
        <f t="shared" si="1"/>
        <v>0</v>
      </c>
      <c r="P51" s="125">
        <f t="shared" si="4"/>
        <v>0</v>
      </c>
      <c r="Q51" s="383"/>
      <c r="R51" s="126">
        <f>IF(M51="nio",0,IF(M51&gt;0,VLOOKUP(I51,'2-Productie normen'!A:R,VLOOKUP(M51,'2-Productie normen'!T:U,2,FALSE),FALSE)))</f>
        <v>0</v>
      </c>
      <c r="S51" s="126">
        <f t="shared" si="2"/>
        <v>0</v>
      </c>
      <c r="T51" s="127">
        <f>IF(M51="nio",0,VLOOKUP(I51,'2-Productie normen'!A:R,14,FALSE))</f>
        <v>0</v>
      </c>
      <c r="U51" s="127"/>
      <c r="W51" s="93">
        <f t="shared" si="3"/>
        <v>0</v>
      </c>
    </row>
    <row r="52" spans="1:23" ht="14.1" customHeight="1">
      <c r="A52" s="109">
        <f t="shared" si="0"/>
        <v>52</v>
      </c>
      <c r="B52" s="476" t="str">
        <f>VLOOKUP(C52,'1-Kosten per locatie'!$A$17:$D$89,4,FALSE)</f>
        <v>Facilitaire Services</v>
      </c>
      <c r="C52" s="398" t="s">
        <v>310</v>
      </c>
      <c r="D52" s="476" t="str">
        <f>VLOOKUP(C52,'1-Kosten per locatie'!$A$17:$C$89,3,FALSE)</f>
        <v>Kantoor</v>
      </c>
      <c r="E52" s="400" t="s">
        <v>322</v>
      </c>
      <c r="F52" s="400"/>
      <c r="G52" s="401">
        <v>14</v>
      </c>
      <c r="H52" s="398" t="s">
        <v>320</v>
      </c>
      <c r="I52" s="455" t="s">
        <v>299</v>
      </c>
      <c r="J52" s="402" t="s">
        <v>198</v>
      </c>
      <c r="K52" s="403">
        <v>2</v>
      </c>
      <c r="L52" s="486">
        <f>VLOOKUP(D52,'1-Kosten per locatie'!$E$3:$G$9,3,FALSE)</f>
        <v>1</v>
      </c>
      <c r="M52" s="441" t="s">
        <v>101</v>
      </c>
      <c r="N52" s="124"/>
      <c r="O52" s="125">
        <f t="shared" si="1"/>
        <v>0</v>
      </c>
      <c r="P52" s="125">
        <f t="shared" si="4"/>
        <v>0</v>
      </c>
      <c r="Q52" s="383"/>
      <c r="R52" s="126">
        <f>IF(M52="nio",0,IF(M52&gt;0,VLOOKUP(I52,'2-Productie normen'!A:R,VLOOKUP(M52,'2-Productie normen'!T:U,2,FALSE),FALSE)))</f>
        <v>0</v>
      </c>
      <c r="S52" s="126">
        <f t="shared" si="2"/>
        <v>0</v>
      </c>
      <c r="T52" s="127">
        <f>IF(M52="nio",0,VLOOKUP(I52,'2-Productie normen'!A:R,14,FALSE))</f>
        <v>0</v>
      </c>
      <c r="U52" s="127"/>
      <c r="W52" s="93">
        <f t="shared" si="3"/>
        <v>0</v>
      </c>
    </row>
    <row r="53" spans="1:23" ht="14.1" customHeight="1">
      <c r="A53" s="109">
        <f t="shared" si="0"/>
        <v>53</v>
      </c>
      <c r="B53" s="476" t="str">
        <f>VLOOKUP(C53,'1-Kosten per locatie'!$A$17:$D$89,4,FALSE)</f>
        <v>Facilitaire Services</v>
      </c>
      <c r="C53" s="398" t="s">
        <v>310</v>
      </c>
      <c r="D53" s="476" t="str">
        <f>VLOOKUP(C53,'1-Kosten per locatie'!$A$17:$C$89,3,FALSE)</f>
        <v>Kantoor</v>
      </c>
      <c r="E53" s="400" t="s">
        <v>322</v>
      </c>
      <c r="F53" s="400"/>
      <c r="G53" s="401">
        <v>15</v>
      </c>
      <c r="H53" s="398" t="s">
        <v>320</v>
      </c>
      <c r="I53" s="455" t="s">
        <v>299</v>
      </c>
      <c r="J53" s="402" t="s">
        <v>198</v>
      </c>
      <c r="K53" s="403">
        <v>2</v>
      </c>
      <c r="L53" s="486">
        <f>VLOOKUP(D53,'1-Kosten per locatie'!$E$3:$G$9,3,FALSE)</f>
        <v>1</v>
      </c>
      <c r="M53" s="441" t="s">
        <v>101</v>
      </c>
      <c r="N53" s="124"/>
      <c r="O53" s="125">
        <f t="shared" si="1"/>
        <v>0</v>
      </c>
      <c r="P53" s="125">
        <f t="shared" si="4"/>
        <v>0</v>
      </c>
      <c r="Q53" s="383"/>
      <c r="R53" s="126">
        <f>IF(M53="nio",0,IF(M53&gt;0,VLOOKUP(I53,'2-Productie normen'!A:R,VLOOKUP(M53,'2-Productie normen'!T:U,2,FALSE),FALSE)))</f>
        <v>0</v>
      </c>
      <c r="S53" s="126">
        <f t="shared" si="2"/>
        <v>0</v>
      </c>
      <c r="T53" s="127">
        <f>IF(M53="nio",0,VLOOKUP(I53,'2-Productie normen'!A:R,14,FALSE))</f>
        <v>0</v>
      </c>
      <c r="U53" s="127"/>
      <c r="W53" s="93">
        <f t="shared" si="3"/>
        <v>0</v>
      </c>
    </row>
    <row r="54" spans="1:23" ht="14.1" customHeight="1">
      <c r="A54" s="109">
        <f t="shared" si="0"/>
        <v>54</v>
      </c>
      <c r="B54" s="476" t="str">
        <f>VLOOKUP(C54,'1-Kosten per locatie'!$A$17:$D$89,4,FALSE)</f>
        <v>Facilitaire Services</v>
      </c>
      <c r="C54" s="398" t="s">
        <v>310</v>
      </c>
      <c r="D54" s="476" t="str">
        <f>VLOOKUP(C54,'1-Kosten per locatie'!$A$17:$C$89,3,FALSE)</f>
        <v>Kantoor</v>
      </c>
      <c r="E54" s="400" t="s">
        <v>322</v>
      </c>
      <c r="F54" s="400"/>
      <c r="G54" s="401">
        <v>16</v>
      </c>
      <c r="H54" s="398" t="s">
        <v>319</v>
      </c>
      <c r="I54" s="433" t="s">
        <v>298</v>
      </c>
      <c r="J54" s="402" t="s">
        <v>305</v>
      </c>
      <c r="K54" s="403">
        <v>24</v>
      </c>
      <c r="L54" s="486">
        <f>VLOOKUP(D54,'1-Kosten per locatie'!$E$3:$G$9,3,FALSE)</f>
        <v>1</v>
      </c>
      <c r="M54" s="441">
        <v>255</v>
      </c>
      <c r="N54" s="124"/>
      <c r="O54" s="125" t="e">
        <f t="shared" si="1"/>
        <v>#DIV/0!</v>
      </c>
      <c r="P54" s="125">
        <f t="shared" si="4"/>
        <v>0</v>
      </c>
      <c r="Q54" s="383"/>
      <c r="R54" s="126">
        <f>IF(M54="nio",0,IF(M54&gt;0,VLOOKUP(I54,'2-Productie normen'!A:R,VLOOKUP(M54,'2-Productie normen'!T:U,2,FALSE),FALSE)))</f>
        <v>0</v>
      </c>
      <c r="S54" s="126">
        <f t="shared" si="2"/>
        <v>0</v>
      </c>
      <c r="T54" s="127" t="str">
        <f>IF(M54="nio",0,VLOOKUP(I54,'2-Productie normen'!A:R,14,FALSE))</f>
        <v>V</v>
      </c>
      <c r="U54" s="127"/>
      <c r="W54" s="93">
        <f t="shared" si="3"/>
        <v>6120</v>
      </c>
    </row>
    <row r="55" spans="1:23" ht="14.1" customHeight="1">
      <c r="A55" s="109">
        <f t="shared" si="0"/>
        <v>55</v>
      </c>
      <c r="B55" s="476" t="str">
        <f>VLOOKUP(C55,'1-Kosten per locatie'!$A$17:$D$89,4,FALSE)</f>
        <v>Facilitaire Services</v>
      </c>
      <c r="C55" s="398" t="s">
        <v>310</v>
      </c>
      <c r="D55" s="476" t="str">
        <f>VLOOKUP(C55,'1-Kosten per locatie'!$A$17:$C$89,3,FALSE)</f>
        <v>Kantoor</v>
      </c>
      <c r="E55" s="400" t="s">
        <v>322</v>
      </c>
      <c r="F55" s="400"/>
      <c r="G55" s="401">
        <v>17</v>
      </c>
      <c r="H55" s="398" t="s">
        <v>324</v>
      </c>
      <c r="I55" s="433" t="s">
        <v>149</v>
      </c>
      <c r="J55" s="402" t="s">
        <v>198</v>
      </c>
      <c r="K55" s="403">
        <v>12</v>
      </c>
      <c r="L55" s="486">
        <f>VLOOKUP(D55,'1-Kosten per locatie'!$E$3:$G$9,3,FALSE)</f>
        <v>1</v>
      </c>
      <c r="M55" s="441">
        <v>104</v>
      </c>
      <c r="N55" s="124"/>
      <c r="O55" s="125" t="e">
        <f t="shared" si="1"/>
        <v>#DIV/0!</v>
      </c>
      <c r="P55" s="125">
        <f t="shared" si="4"/>
        <v>0</v>
      </c>
      <c r="Q55" s="383"/>
      <c r="R55" s="126">
        <f>IF(M55="nio",0,IF(M55&gt;0,VLOOKUP(I55,'2-Productie normen'!A:R,VLOOKUP(M55,'2-Productie normen'!T:U,2,FALSE),FALSE)))</f>
        <v>0</v>
      </c>
      <c r="S55" s="126">
        <f t="shared" si="2"/>
        <v>0</v>
      </c>
      <c r="T55" s="127" t="str">
        <f>IF(M55="nio",0,VLOOKUP(I55,'2-Productie normen'!A:R,14,FALSE))</f>
        <v>B</v>
      </c>
      <c r="U55" s="127"/>
      <c r="W55" s="93">
        <f t="shared" si="3"/>
        <v>1248</v>
      </c>
    </row>
    <row r="56" spans="1:23" ht="14.1" customHeight="1">
      <c r="A56" s="109">
        <f t="shared" si="0"/>
        <v>56</v>
      </c>
      <c r="B56" s="476" t="str">
        <f>VLOOKUP(C56,'1-Kosten per locatie'!$A$17:$D$89,4,FALSE)</f>
        <v>Facilitaire Services</v>
      </c>
      <c r="C56" s="398" t="s">
        <v>310</v>
      </c>
      <c r="D56" s="476" t="str">
        <f>VLOOKUP(C56,'1-Kosten per locatie'!$A$17:$C$89,3,FALSE)</f>
        <v>Kantoor</v>
      </c>
      <c r="E56" s="400" t="s">
        <v>322</v>
      </c>
      <c r="F56" s="400"/>
      <c r="G56" s="401">
        <v>18</v>
      </c>
      <c r="H56" s="398" t="s">
        <v>216</v>
      </c>
      <c r="I56" s="455" t="s">
        <v>299</v>
      </c>
      <c r="J56" s="402" t="s">
        <v>198</v>
      </c>
      <c r="K56" s="403">
        <v>6</v>
      </c>
      <c r="L56" s="486">
        <f>VLOOKUP(D56,'1-Kosten per locatie'!$E$3:$G$9,3,FALSE)</f>
        <v>1</v>
      </c>
      <c r="M56" s="441" t="s">
        <v>101</v>
      </c>
      <c r="N56" s="124"/>
      <c r="O56" s="125">
        <f t="shared" si="1"/>
        <v>0</v>
      </c>
      <c r="P56" s="125">
        <f t="shared" si="4"/>
        <v>0</v>
      </c>
      <c r="Q56" s="383"/>
      <c r="R56" s="126">
        <f>IF(M56="nio",0,IF(M56&gt;0,VLOOKUP(I56,'2-Productie normen'!A:R,VLOOKUP(M56,'2-Productie normen'!T:U,2,FALSE),FALSE)))</f>
        <v>0</v>
      </c>
      <c r="S56" s="126">
        <f t="shared" si="2"/>
        <v>0</v>
      </c>
      <c r="T56" s="127">
        <f>IF(M56="nio",0,VLOOKUP(I56,'2-Productie normen'!A:R,14,FALSE))</f>
        <v>0</v>
      </c>
      <c r="U56" s="127"/>
      <c r="W56" s="93">
        <f t="shared" si="3"/>
        <v>0</v>
      </c>
    </row>
    <row r="57" spans="1:23" ht="14.1" customHeight="1">
      <c r="A57" s="109">
        <f t="shared" si="0"/>
        <v>57</v>
      </c>
      <c r="B57" s="476" t="str">
        <f>VLOOKUP(C57,'1-Kosten per locatie'!$A$17:$D$89,4,FALSE)</f>
        <v>Facilitaire Services</v>
      </c>
      <c r="C57" s="398" t="s">
        <v>310</v>
      </c>
      <c r="D57" s="476" t="str">
        <f>VLOOKUP(C57,'1-Kosten per locatie'!$A$17:$C$89,3,FALSE)</f>
        <v>Kantoor</v>
      </c>
      <c r="E57" s="400" t="s">
        <v>322</v>
      </c>
      <c r="F57" s="400"/>
      <c r="G57" s="401">
        <v>19</v>
      </c>
      <c r="H57" s="398" t="s">
        <v>214</v>
      </c>
      <c r="I57" s="433" t="s">
        <v>294</v>
      </c>
      <c r="J57" s="402" t="s">
        <v>200</v>
      </c>
      <c r="K57" s="403">
        <v>21</v>
      </c>
      <c r="L57" s="486">
        <f>VLOOKUP(D57,'1-Kosten per locatie'!$E$3:$G$9,3,FALSE)</f>
        <v>1</v>
      </c>
      <c r="M57" s="441">
        <v>156</v>
      </c>
      <c r="N57" s="124"/>
      <c r="O57" s="125" t="e">
        <f t="shared" si="1"/>
        <v>#DIV/0!</v>
      </c>
      <c r="P57" s="125">
        <f t="shared" si="4"/>
        <v>0</v>
      </c>
      <c r="Q57" s="383"/>
      <c r="R57" s="126">
        <f>IF(M57="nio",0,IF(M57&gt;0,VLOOKUP(I57,'2-Productie normen'!A:R,VLOOKUP(M57,'2-Productie normen'!T:U,2,FALSE),FALSE)))</f>
        <v>0</v>
      </c>
      <c r="S57" s="126">
        <f t="shared" si="2"/>
        <v>0</v>
      </c>
      <c r="T57" s="127" t="str">
        <f>IF(M57="nio",0,VLOOKUP(I57,'2-Productie normen'!A:R,14,FALSE))</f>
        <v>V</v>
      </c>
      <c r="U57" s="127"/>
      <c r="W57" s="93">
        <f t="shared" si="3"/>
        <v>3276</v>
      </c>
    </row>
    <row r="58" spans="1:23" ht="14.1" customHeight="1">
      <c r="A58" s="109">
        <f t="shared" si="0"/>
        <v>58</v>
      </c>
      <c r="B58" s="476" t="str">
        <f>VLOOKUP(C58,'1-Kosten per locatie'!$A$17:$D$89,4,FALSE)</f>
        <v>Facilitaire Services</v>
      </c>
      <c r="C58" s="398" t="s">
        <v>310</v>
      </c>
      <c r="D58" s="476" t="str">
        <f>VLOOKUP(C58,'1-Kosten per locatie'!$A$17:$C$89,3,FALSE)</f>
        <v>Kantoor</v>
      </c>
      <c r="E58" s="400" t="s">
        <v>322</v>
      </c>
      <c r="F58" s="400"/>
      <c r="G58" s="401">
        <v>20</v>
      </c>
      <c r="H58" s="398" t="s">
        <v>321</v>
      </c>
      <c r="I58" s="433" t="s">
        <v>149</v>
      </c>
      <c r="J58" s="402" t="s">
        <v>198</v>
      </c>
      <c r="K58" s="403">
        <v>127</v>
      </c>
      <c r="L58" s="486">
        <f>VLOOKUP(D58,'1-Kosten per locatie'!$E$3:$G$9,3,FALSE)</f>
        <v>1</v>
      </c>
      <c r="M58" s="441">
        <v>104</v>
      </c>
      <c r="N58" s="124"/>
      <c r="O58" s="125" t="e">
        <f t="shared" si="1"/>
        <v>#DIV/0!</v>
      </c>
      <c r="P58" s="125">
        <f t="shared" si="4"/>
        <v>0</v>
      </c>
      <c r="Q58" s="383"/>
      <c r="R58" s="126">
        <f>IF(M58="nio",0,IF(M58&gt;0,VLOOKUP(I58,'2-Productie normen'!A:R,VLOOKUP(M58,'2-Productie normen'!T:U,2,FALSE),FALSE)))</f>
        <v>0</v>
      </c>
      <c r="S58" s="126">
        <f t="shared" si="2"/>
        <v>0</v>
      </c>
      <c r="T58" s="127" t="str">
        <f>IF(M58="nio",0,VLOOKUP(I58,'2-Productie normen'!A:R,14,FALSE))</f>
        <v>B</v>
      </c>
      <c r="U58" s="127"/>
      <c r="W58" s="93">
        <f t="shared" si="3"/>
        <v>13208</v>
      </c>
    </row>
    <row r="59" spans="1:23" ht="14.1" customHeight="1">
      <c r="A59" s="109">
        <f t="shared" si="0"/>
        <v>59</v>
      </c>
      <c r="B59" s="476" t="str">
        <f>VLOOKUP(C59,'1-Kosten per locatie'!$A$17:$D$89,4,FALSE)</f>
        <v>Facilitaire Services</v>
      </c>
      <c r="C59" s="398" t="s">
        <v>310</v>
      </c>
      <c r="D59" s="476" t="str">
        <f>VLOOKUP(C59,'1-Kosten per locatie'!$A$17:$C$89,3,FALSE)</f>
        <v>Kantoor</v>
      </c>
      <c r="E59" s="400" t="s">
        <v>322</v>
      </c>
      <c r="F59" s="400"/>
      <c r="G59" s="401">
        <v>21</v>
      </c>
      <c r="H59" s="398" t="s">
        <v>192</v>
      </c>
      <c r="I59" s="433" t="s">
        <v>297</v>
      </c>
      <c r="J59" s="402" t="s">
        <v>198</v>
      </c>
      <c r="K59" s="403">
        <v>19</v>
      </c>
      <c r="L59" s="486">
        <f>VLOOKUP(D59,'1-Kosten per locatie'!$E$3:$G$9,3,FALSE)</f>
        <v>1</v>
      </c>
      <c r="M59" s="441">
        <v>255</v>
      </c>
      <c r="N59" s="124"/>
      <c r="O59" s="125" t="e">
        <f t="shared" si="1"/>
        <v>#DIV/0!</v>
      </c>
      <c r="P59" s="125">
        <f t="shared" si="4"/>
        <v>0</v>
      </c>
      <c r="Q59" s="383"/>
      <c r="R59" s="126">
        <f>IF(M59="nio",0,IF(M59&gt;0,VLOOKUP(I59,'2-Productie normen'!A:R,VLOOKUP(M59,'2-Productie normen'!T:U,2,FALSE),FALSE)))</f>
        <v>0</v>
      </c>
      <c r="S59" s="126">
        <f t="shared" si="2"/>
        <v>0</v>
      </c>
      <c r="T59" s="127" t="str">
        <f>IF(M59="nio",0,VLOOKUP(I59,'2-Productie normen'!A:R,14,FALSE))</f>
        <v>B</v>
      </c>
      <c r="U59" s="127"/>
      <c r="W59" s="93">
        <f t="shared" si="3"/>
        <v>4845</v>
      </c>
    </row>
    <row r="60" spans="1:23" ht="14.1" customHeight="1">
      <c r="A60" s="109">
        <f t="shared" si="0"/>
        <v>60</v>
      </c>
      <c r="B60" s="476" t="str">
        <f>VLOOKUP(C60,'1-Kosten per locatie'!$A$17:$D$89,4,FALSE)</f>
        <v>Facilitaire Services</v>
      </c>
      <c r="C60" s="398" t="s">
        <v>310</v>
      </c>
      <c r="D60" s="476" t="str">
        <f>VLOOKUP(C60,'1-Kosten per locatie'!$A$17:$C$89,3,FALSE)</f>
        <v>Kantoor</v>
      </c>
      <c r="E60" s="400" t="s">
        <v>322</v>
      </c>
      <c r="F60" s="400"/>
      <c r="G60" s="401">
        <v>22</v>
      </c>
      <c r="H60" s="398" t="s">
        <v>196</v>
      </c>
      <c r="I60" s="433" t="s">
        <v>149</v>
      </c>
      <c r="J60" s="402" t="s">
        <v>198</v>
      </c>
      <c r="K60" s="403">
        <v>19</v>
      </c>
      <c r="L60" s="486">
        <f>VLOOKUP(D60,'1-Kosten per locatie'!$E$3:$G$9,3,FALSE)</f>
        <v>1</v>
      </c>
      <c r="M60" s="441">
        <v>104</v>
      </c>
      <c r="N60" s="124"/>
      <c r="O60" s="125" t="e">
        <f t="shared" si="1"/>
        <v>#DIV/0!</v>
      </c>
      <c r="P60" s="125">
        <f t="shared" si="4"/>
        <v>0</v>
      </c>
      <c r="Q60" s="383"/>
      <c r="R60" s="126">
        <f>IF(M60="nio",0,IF(M60&gt;0,VLOOKUP(I60,'2-Productie normen'!A:R,VLOOKUP(M60,'2-Productie normen'!T:U,2,FALSE),FALSE)))</f>
        <v>0</v>
      </c>
      <c r="S60" s="126">
        <f t="shared" si="2"/>
        <v>0</v>
      </c>
      <c r="T60" s="127" t="str">
        <f>IF(M60="nio",0,VLOOKUP(I60,'2-Productie normen'!A:R,14,FALSE))</f>
        <v>B</v>
      </c>
      <c r="U60" s="127"/>
      <c r="W60" s="93">
        <f t="shared" si="3"/>
        <v>1976</v>
      </c>
    </row>
    <row r="61" spans="1:23" ht="14.1" customHeight="1">
      <c r="A61" s="109">
        <f t="shared" si="0"/>
        <v>61</v>
      </c>
      <c r="B61" s="476" t="str">
        <f>VLOOKUP(C61,'1-Kosten per locatie'!$A$17:$D$89,4,FALSE)</f>
        <v>Facilitaire Services</v>
      </c>
      <c r="C61" s="398" t="s">
        <v>310</v>
      </c>
      <c r="D61" s="476" t="str">
        <f>VLOOKUP(C61,'1-Kosten per locatie'!$A$17:$C$89,3,FALSE)</f>
        <v>Kantoor</v>
      </c>
      <c r="E61" s="400" t="s">
        <v>322</v>
      </c>
      <c r="F61" s="400"/>
      <c r="G61" s="401">
        <v>23</v>
      </c>
      <c r="H61" s="398" t="s">
        <v>196</v>
      </c>
      <c r="I61" s="433" t="s">
        <v>149</v>
      </c>
      <c r="J61" s="402" t="s">
        <v>198</v>
      </c>
      <c r="K61" s="403">
        <v>12</v>
      </c>
      <c r="L61" s="486">
        <f>VLOOKUP(D61,'1-Kosten per locatie'!$E$3:$G$9,3,FALSE)</f>
        <v>1</v>
      </c>
      <c r="M61" s="441">
        <v>104</v>
      </c>
      <c r="N61" s="124"/>
      <c r="O61" s="125" t="e">
        <f t="shared" si="1"/>
        <v>#DIV/0!</v>
      </c>
      <c r="P61" s="125">
        <f t="shared" si="4"/>
        <v>0</v>
      </c>
      <c r="Q61" s="383"/>
      <c r="R61" s="126">
        <f>IF(M61="nio",0,IF(M61&gt;0,VLOOKUP(I61,'2-Productie normen'!A:R,VLOOKUP(M61,'2-Productie normen'!T:U,2,FALSE),FALSE)))</f>
        <v>0</v>
      </c>
      <c r="S61" s="126">
        <f t="shared" si="2"/>
        <v>0</v>
      </c>
      <c r="T61" s="127" t="str">
        <f>IF(M61="nio",0,VLOOKUP(I61,'2-Productie normen'!A:R,14,FALSE))</f>
        <v>B</v>
      </c>
      <c r="U61" s="127"/>
      <c r="W61" s="93">
        <f t="shared" si="3"/>
        <v>1248</v>
      </c>
    </row>
    <row r="62" spans="1:23" ht="14.1" customHeight="1">
      <c r="A62" s="109">
        <f t="shared" si="0"/>
        <v>62</v>
      </c>
      <c r="B62" s="476" t="str">
        <f>VLOOKUP(C62,'1-Kosten per locatie'!$A$17:$D$89,4,FALSE)</f>
        <v>Facilitaire Services</v>
      </c>
      <c r="C62" s="398" t="s">
        <v>310</v>
      </c>
      <c r="D62" s="476" t="str">
        <f>VLOOKUP(C62,'1-Kosten per locatie'!$A$17:$C$89,3,FALSE)</f>
        <v>Kantoor</v>
      </c>
      <c r="E62" s="400" t="s">
        <v>322</v>
      </c>
      <c r="F62" s="400"/>
      <c r="G62" s="401">
        <v>24</v>
      </c>
      <c r="H62" s="398" t="s">
        <v>196</v>
      </c>
      <c r="I62" s="433" t="s">
        <v>149</v>
      </c>
      <c r="J62" s="402" t="s">
        <v>198</v>
      </c>
      <c r="K62" s="403">
        <v>12</v>
      </c>
      <c r="L62" s="486">
        <f>VLOOKUP(D62,'1-Kosten per locatie'!$E$3:$G$9,3,FALSE)</f>
        <v>1</v>
      </c>
      <c r="M62" s="441">
        <v>104</v>
      </c>
      <c r="N62" s="124"/>
      <c r="O62" s="125" t="e">
        <f t="shared" si="1"/>
        <v>#DIV/0!</v>
      </c>
      <c r="P62" s="125">
        <f t="shared" si="4"/>
        <v>0</v>
      </c>
      <c r="Q62" s="383"/>
      <c r="R62" s="126">
        <f>IF(M62="nio",0,IF(M62&gt;0,VLOOKUP(I62,'2-Productie normen'!A:R,VLOOKUP(M62,'2-Productie normen'!T:U,2,FALSE),FALSE)))</f>
        <v>0</v>
      </c>
      <c r="S62" s="126">
        <f t="shared" si="2"/>
        <v>0</v>
      </c>
      <c r="T62" s="127" t="str">
        <f>IF(M62="nio",0,VLOOKUP(I62,'2-Productie normen'!A:R,14,FALSE))</f>
        <v>B</v>
      </c>
      <c r="U62" s="127"/>
      <c r="W62" s="93">
        <f t="shared" si="3"/>
        <v>1248</v>
      </c>
    </row>
    <row r="63" spans="1:23" ht="14.1" customHeight="1">
      <c r="A63" s="109">
        <f t="shared" si="0"/>
        <v>63</v>
      </c>
      <c r="B63" s="476" t="str">
        <f>VLOOKUP(C63,'1-Kosten per locatie'!$A$17:$D$89,4,FALSE)</f>
        <v>Facilitaire Services</v>
      </c>
      <c r="C63" s="398" t="s">
        <v>310</v>
      </c>
      <c r="D63" s="476" t="str">
        <f>VLOOKUP(C63,'1-Kosten per locatie'!$A$17:$C$89,3,FALSE)</f>
        <v>Kantoor</v>
      </c>
      <c r="E63" s="400" t="s">
        <v>322</v>
      </c>
      <c r="F63" s="400"/>
      <c r="G63" s="401">
        <v>25</v>
      </c>
      <c r="H63" s="398" t="s">
        <v>315</v>
      </c>
      <c r="I63" s="455" t="s">
        <v>299</v>
      </c>
      <c r="J63" s="402"/>
      <c r="K63" s="403">
        <v>2.1</v>
      </c>
      <c r="L63" s="486">
        <f>VLOOKUP(D63,'1-Kosten per locatie'!$E$3:$G$9,3,FALSE)</f>
        <v>1</v>
      </c>
      <c r="M63" s="441" t="s">
        <v>101</v>
      </c>
      <c r="N63" s="124"/>
      <c r="O63" s="125">
        <f t="shared" si="1"/>
        <v>0</v>
      </c>
      <c r="P63" s="125">
        <f t="shared" si="4"/>
        <v>0</v>
      </c>
      <c r="Q63" s="383"/>
      <c r="R63" s="126">
        <f>IF(M63="nio",0,IF(M63&gt;0,VLOOKUP(I63,'2-Productie normen'!A:R,VLOOKUP(M63,'2-Productie normen'!T:U,2,FALSE),FALSE)))</f>
        <v>0</v>
      </c>
      <c r="S63" s="126">
        <f t="shared" si="2"/>
        <v>0</v>
      </c>
      <c r="T63" s="127">
        <f>IF(M63="nio",0,VLOOKUP(I63,'2-Productie normen'!A:R,14,FALSE))</f>
        <v>0</v>
      </c>
      <c r="U63" s="127"/>
      <c r="W63" s="93">
        <f t="shared" si="3"/>
        <v>0</v>
      </c>
    </row>
    <row r="64" spans="1:23" ht="14.1" customHeight="1">
      <c r="A64" s="109">
        <f t="shared" si="0"/>
        <v>64</v>
      </c>
      <c r="B64" s="476" t="str">
        <f>VLOOKUP(C64,'1-Kosten per locatie'!$A$17:$D$89,4,FALSE)</f>
        <v>Facilitaire Services</v>
      </c>
      <c r="C64" s="398" t="s">
        <v>310</v>
      </c>
      <c r="D64" s="476" t="str">
        <f>VLOOKUP(C64,'1-Kosten per locatie'!$A$17:$C$89,3,FALSE)</f>
        <v>Kantoor</v>
      </c>
      <c r="E64" s="400" t="s">
        <v>322</v>
      </c>
      <c r="F64" s="400"/>
      <c r="G64" s="401">
        <v>26</v>
      </c>
      <c r="H64" s="398" t="s">
        <v>315</v>
      </c>
      <c r="I64" s="455" t="s">
        <v>299</v>
      </c>
      <c r="J64" s="402"/>
      <c r="K64" s="403">
        <v>1.7</v>
      </c>
      <c r="L64" s="486">
        <f>VLOOKUP(D64,'1-Kosten per locatie'!$E$3:$G$9,3,FALSE)</f>
        <v>1</v>
      </c>
      <c r="M64" s="441" t="s">
        <v>101</v>
      </c>
      <c r="N64" s="124"/>
      <c r="O64" s="125">
        <f t="shared" si="1"/>
        <v>0</v>
      </c>
      <c r="P64" s="125">
        <f t="shared" si="4"/>
        <v>0</v>
      </c>
      <c r="Q64" s="383"/>
      <c r="R64" s="126">
        <f>IF(M64="nio",0,IF(M64&gt;0,VLOOKUP(I64,'2-Productie normen'!A:R,VLOOKUP(M64,'2-Productie normen'!T:U,2,FALSE),FALSE)))</f>
        <v>0</v>
      </c>
      <c r="S64" s="126">
        <f t="shared" si="2"/>
        <v>0</v>
      </c>
      <c r="T64" s="127">
        <f>IF(M64="nio",0,VLOOKUP(I64,'2-Productie normen'!A:R,14,FALSE))</f>
        <v>0</v>
      </c>
      <c r="U64" s="127"/>
      <c r="W64" s="93">
        <f t="shared" si="3"/>
        <v>0</v>
      </c>
    </row>
    <row r="65" spans="1:23" ht="14.1" customHeight="1">
      <c r="A65" s="109">
        <f t="shared" si="0"/>
        <v>65</v>
      </c>
      <c r="B65" s="476" t="str">
        <f>VLOOKUP(C65,'1-Kosten per locatie'!$A$17:$D$89,4,FALSE)</f>
        <v>Facilitaire Services</v>
      </c>
      <c r="C65" s="398" t="s">
        <v>310</v>
      </c>
      <c r="D65" s="476" t="str">
        <f>VLOOKUP(C65,'1-Kosten per locatie'!$A$17:$C$89,3,FALSE)</f>
        <v>Kantoor</v>
      </c>
      <c r="E65" s="400" t="s">
        <v>322</v>
      </c>
      <c r="F65" s="400"/>
      <c r="G65" s="401">
        <v>27</v>
      </c>
      <c r="H65" s="398" t="s">
        <v>321</v>
      </c>
      <c r="I65" s="455" t="s">
        <v>299</v>
      </c>
      <c r="J65" s="402" t="s">
        <v>198</v>
      </c>
      <c r="K65" s="403">
        <v>194</v>
      </c>
      <c r="L65" s="486">
        <f>VLOOKUP(D65,'1-Kosten per locatie'!$E$3:$G$9,3,FALSE)</f>
        <v>1</v>
      </c>
      <c r="M65" s="441" t="s">
        <v>101</v>
      </c>
      <c r="N65" s="124"/>
      <c r="O65" s="125">
        <f t="shared" si="1"/>
        <v>0</v>
      </c>
      <c r="P65" s="125">
        <f t="shared" si="4"/>
        <v>0</v>
      </c>
      <c r="Q65" s="383"/>
      <c r="R65" s="126">
        <f>IF(M65="nio",0,IF(M65&gt;0,VLOOKUP(I65,'2-Productie normen'!A:R,VLOOKUP(M65,'2-Productie normen'!T:U,2,FALSE),FALSE)))</f>
        <v>0</v>
      </c>
      <c r="S65" s="126">
        <f t="shared" si="2"/>
        <v>0</v>
      </c>
      <c r="T65" s="127">
        <f>IF(M65="nio",0,VLOOKUP(I65,'2-Productie normen'!A:R,14,FALSE))</f>
        <v>0</v>
      </c>
      <c r="U65" s="127"/>
      <c r="W65" s="93">
        <f t="shared" si="3"/>
        <v>0</v>
      </c>
    </row>
    <row r="66" spans="1:23" ht="14.1" customHeight="1">
      <c r="A66" s="109">
        <f t="shared" si="0"/>
        <v>66</v>
      </c>
      <c r="B66" s="476" t="str">
        <f>VLOOKUP(C66,'1-Kosten per locatie'!$A$17:$D$89,4,FALSE)</f>
        <v>Facilitaire Services</v>
      </c>
      <c r="C66" s="398" t="s">
        <v>310</v>
      </c>
      <c r="D66" s="476" t="str">
        <f>VLOOKUP(C66,'1-Kosten per locatie'!$A$17:$C$89,3,FALSE)</f>
        <v>Kantoor</v>
      </c>
      <c r="E66" s="400" t="s">
        <v>322</v>
      </c>
      <c r="F66" s="400"/>
      <c r="G66" s="401">
        <v>28</v>
      </c>
      <c r="H66" s="398" t="s">
        <v>196</v>
      </c>
      <c r="I66" s="455" t="s">
        <v>299</v>
      </c>
      <c r="J66" s="402" t="s">
        <v>198</v>
      </c>
      <c r="K66" s="403">
        <v>28</v>
      </c>
      <c r="L66" s="486">
        <f>VLOOKUP(D66,'1-Kosten per locatie'!$E$3:$G$9,3,FALSE)</f>
        <v>1</v>
      </c>
      <c r="M66" s="441" t="s">
        <v>101</v>
      </c>
      <c r="N66" s="124"/>
      <c r="O66" s="125">
        <f t="shared" si="1"/>
        <v>0</v>
      </c>
      <c r="P66" s="125">
        <f t="shared" si="4"/>
        <v>0</v>
      </c>
      <c r="Q66" s="383"/>
      <c r="R66" s="126">
        <f>IF(M66="nio",0,IF(M66&gt;0,VLOOKUP(I66,'2-Productie normen'!A:R,VLOOKUP(M66,'2-Productie normen'!T:U,2,FALSE),FALSE)))</f>
        <v>0</v>
      </c>
      <c r="S66" s="126">
        <f t="shared" si="2"/>
        <v>0</v>
      </c>
      <c r="T66" s="127">
        <f>IF(M66="nio",0,VLOOKUP(I66,'2-Productie normen'!A:R,14,FALSE))</f>
        <v>0</v>
      </c>
      <c r="U66" s="127"/>
      <c r="W66" s="93">
        <f t="shared" si="3"/>
        <v>0</v>
      </c>
    </row>
    <row r="67" spans="1:23" ht="14.1" customHeight="1">
      <c r="A67" s="109">
        <f t="shared" ref="A67:A130" si="5">A66+1</f>
        <v>67</v>
      </c>
      <c r="B67" s="476" t="str">
        <f>VLOOKUP(C67,'1-Kosten per locatie'!$A$17:$D$89,4,FALSE)</f>
        <v>Facilitaire Services</v>
      </c>
      <c r="C67" s="398" t="s">
        <v>310</v>
      </c>
      <c r="D67" s="476" t="str">
        <f>VLOOKUP(C67,'1-Kosten per locatie'!$A$17:$C$89,3,FALSE)</f>
        <v>Kantoor</v>
      </c>
      <c r="E67" s="400" t="s">
        <v>322</v>
      </c>
      <c r="F67" s="400"/>
      <c r="G67" s="401">
        <v>108</v>
      </c>
      <c r="H67" s="398" t="s">
        <v>214</v>
      </c>
      <c r="I67" s="433" t="s">
        <v>294</v>
      </c>
      <c r="J67" s="402" t="s">
        <v>200</v>
      </c>
      <c r="K67" s="403">
        <v>13.9</v>
      </c>
      <c r="L67" s="486">
        <f>VLOOKUP(D67,'1-Kosten per locatie'!$E$3:$G$9,3,FALSE)</f>
        <v>1</v>
      </c>
      <c r="M67" s="441">
        <v>156</v>
      </c>
      <c r="N67" s="124"/>
      <c r="O67" s="125" t="e">
        <f t="shared" si="1"/>
        <v>#DIV/0!</v>
      </c>
      <c r="P67" s="125">
        <f t="shared" si="4"/>
        <v>0</v>
      </c>
      <c r="Q67" s="383"/>
      <c r="R67" s="126">
        <f>IF(M67="nio",0,IF(M67&gt;0,VLOOKUP(I67,'2-Productie normen'!A:R,VLOOKUP(M67,'2-Productie normen'!T:U,2,FALSE),FALSE)))</f>
        <v>0</v>
      </c>
      <c r="S67" s="126">
        <f t="shared" si="2"/>
        <v>0</v>
      </c>
      <c r="T67" s="127" t="str">
        <f>IF(M67="nio",0,VLOOKUP(I67,'2-Productie normen'!A:R,14,FALSE))</f>
        <v>V</v>
      </c>
      <c r="U67" s="127"/>
      <c r="W67" s="93">
        <f t="shared" si="3"/>
        <v>2168.4</v>
      </c>
    </row>
    <row r="68" spans="1:23" ht="14.1" customHeight="1">
      <c r="A68" s="109">
        <f t="shared" si="5"/>
        <v>68</v>
      </c>
      <c r="B68" s="476" t="str">
        <f>VLOOKUP(C68,'1-Kosten per locatie'!$A$17:$D$89,4,FALSE)</f>
        <v>Facilitaire Services</v>
      </c>
      <c r="C68" s="398" t="s">
        <v>310</v>
      </c>
      <c r="D68" s="476" t="str">
        <f>VLOOKUP(C68,'1-Kosten per locatie'!$A$17:$C$89,3,FALSE)</f>
        <v>Kantoor</v>
      </c>
      <c r="E68" s="404" t="s">
        <v>325</v>
      </c>
      <c r="F68" s="400"/>
      <c r="G68" s="401">
        <v>220</v>
      </c>
      <c r="H68" s="398" t="s">
        <v>196</v>
      </c>
      <c r="I68" s="433" t="s">
        <v>149</v>
      </c>
      <c r="J68" s="402" t="s">
        <v>198</v>
      </c>
      <c r="K68" s="403">
        <v>28.4</v>
      </c>
      <c r="L68" s="486">
        <f>VLOOKUP(D68,'1-Kosten per locatie'!$E$3:$G$9,3,FALSE)</f>
        <v>1</v>
      </c>
      <c r="M68" s="441">
        <v>104</v>
      </c>
      <c r="N68" s="124"/>
      <c r="O68" s="125" t="e">
        <f t="shared" si="1"/>
        <v>#DIV/0!</v>
      </c>
      <c r="P68" s="125">
        <f t="shared" si="4"/>
        <v>0</v>
      </c>
      <c r="Q68" s="383"/>
      <c r="R68" s="126">
        <f>IF(M68="nio",0,IF(M68&gt;0,VLOOKUP(I68,'2-Productie normen'!A:R,VLOOKUP(M68,'2-Productie normen'!T:U,2,FALSE),FALSE)))</f>
        <v>0</v>
      </c>
      <c r="S68" s="126">
        <f t="shared" si="2"/>
        <v>0</v>
      </c>
      <c r="T68" s="127" t="str">
        <f>IF(M68="nio",0,VLOOKUP(I68,'2-Productie normen'!A:R,14,FALSE))</f>
        <v>B</v>
      </c>
      <c r="U68" s="127"/>
      <c r="W68" s="93">
        <f t="shared" si="3"/>
        <v>2953.6</v>
      </c>
    </row>
    <row r="69" spans="1:23" ht="14.1" customHeight="1">
      <c r="A69" s="109">
        <f t="shared" si="5"/>
        <v>69</v>
      </c>
      <c r="B69" s="476" t="str">
        <f>VLOOKUP(C69,'1-Kosten per locatie'!$A$17:$D$89,4,FALSE)</f>
        <v>Facilitaire Services</v>
      </c>
      <c r="C69" s="398" t="s">
        <v>310</v>
      </c>
      <c r="D69" s="476" t="str">
        <f>VLOOKUP(C69,'1-Kosten per locatie'!$A$17:$C$89,3,FALSE)</f>
        <v>Kantoor</v>
      </c>
      <c r="E69" s="404" t="s">
        <v>325</v>
      </c>
      <c r="F69" s="400"/>
      <c r="G69" s="401" t="s">
        <v>326</v>
      </c>
      <c r="H69" s="398" t="s">
        <v>191</v>
      </c>
      <c r="I69" s="433" t="s">
        <v>300</v>
      </c>
      <c r="J69" s="402" t="s">
        <v>305</v>
      </c>
      <c r="K69" s="403">
        <v>25</v>
      </c>
      <c r="L69" s="486">
        <f>VLOOKUP(D69,'1-Kosten per locatie'!$E$3:$G$9,3,FALSE)</f>
        <v>1</v>
      </c>
      <c r="M69" s="441">
        <v>12</v>
      </c>
      <c r="N69" s="124"/>
      <c r="O69" s="125" t="e">
        <f t="shared" si="1"/>
        <v>#DIV/0!</v>
      </c>
      <c r="P69" s="125">
        <f t="shared" si="4"/>
        <v>0</v>
      </c>
      <c r="Q69" s="383"/>
      <c r="R69" s="126">
        <f>IF(M69="nio",0,IF(M69&gt;0,VLOOKUP(I69,'2-Productie normen'!A:R,VLOOKUP(M69,'2-Productie normen'!T:U,2,FALSE),FALSE)))</f>
        <v>0</v>
      </c>
      <c r="S69" s="126">
        <f t="shared" si="2"/>
        <v>0</v>
      </c>
      <c r="T69" s="127" t="str">
        <f>IF(M69="nio",0,VLOOKUP(I69,'2-Productie normen'!A:R,14,FALSE))</f>
        <v>V</v>
      </c>
      <c r="U69" s="127"/>
      <c r="W69" s="93">
        <f t="shared" si="3"/>
        <v>300</v>
      </c>
    </row>
    <row r="70" spans="1:23" ht="14.1" customHeight="1">
      <c r="A70" s="109">
        <f t="shared" si="5"/>
        <v>70</v>
      </c>
      <c r="B70" s="476" t="str">
        <f>VLOOKUP(C70,'1-Kosten per locatie'!$A$17:$D$89,4,FALSE)</f>
        <v>Facilitaire Services</v>
      </c>
      <c r="C70" s="398" t="s">
        <v>310</v>
      </c>
      <c r="D70" s="476" t="str">
        <f>VLOOKUP(C70,'1-Kosten per locatie'!$A$17:$C$89,3,FALSE)</f>
        <v>Kantoor</v>
      </c>
      <c r="E70" s="404" t="s">
        <v>325</v>
      </c>
      <c r="F70" s="400"/>
      <c r="G70" s="401" t="s">
        <v>327</v>
      </c>
      <c r="H70" s="398" t="s">
        <v>321</v>
      </c>
      <c r="I70" s="455" t="s">
        <v>299</v>
      </c>
      <c r="J70" s="402" t="s">
        <v>198</v>
      </c>
      <c r="K70" s="403">
        <v>50.9</v>
      </c>
      <c r="L70" s="486">
        <f>VLOOKUP(D70,'1-Kosten per locatie'!$E$3:$G$9,3,FALSE)</f>
        <v>1</v>
      </c>
      <c r="M70" s="441" t="s">
        <v>101</v>
      </c>
      <c r="N70" s="124"/>
      <c r="O70" s="125">
        <f t="shared" si="1"/>
        <v>0</v>
      </c>
      <c r="P70" s="125">
        <f t="shared" si="4"/>
        <v>0</v>
      </c>
      <c r="Q70" s="383"/>
      <c r="R70" s="126">
        <f>IF(M70="nio",0,IF(M70&gt;0,VLOOKUP(I70,'2-Productie normen'!A:R,VLOOKUP(M70,'2-Productie normen'!T:U,2,FALSE),FALSE)))</f>
        <v>0</v>
      </c>
      <c r="S70" s="126">
        <f t="shared" si="2"/>
        <v>0</v>
      </c>
      <c r="T70" s="127">
        <f>IF(M70="nio",0,VLOOKUP(I70,'2-Productie normen'!A:R,14,FALSE))</f>
        <v>0</v>
      </c>
      <c r="U70" s="127"/>
      <c r="W70" s="93">
        <f t="shared" si="3"/>
        <v>0</v>
      </c>
    </row>
    <row r="71" spans="1:23" ht="14.1" customHeight="1">
      <c r="A71" s="109">
        <f t="shared" si="5"/>
        <v>71</v>
      </c>
      <c r="B71" s="476" t="str">
        <f>VLOOKUP(C71,'1-Kosten per locatie'!$A$17:$D$89,4,FALSE)</f>
        <v>Facilitaire Services</v>
      </c>
      <c r="C71" s="398" t="s">
        <v>310</v>
      </c>
      <c r="D71" s="476" t="str">
        <f>VLOOKUP(C71,'1-Kosten per locatie'!$A$17:$C$89,3,FALSE)</f>
        <v>Kantoor</v>
      </c>
      <c r="E71" s="404" t="s">
        <v>325</v>
      </c>
      <c r="F71" s="400"/>
      <c r="G71" s="401" t="s">
        <v>328</v>
      </c>
      <c r="H71" s="398" t="s">
        <v>321</v>
      </c>
      <c r="I71" s="455" t="s">
        <v>299</v>
      </c>
      <c r="J71" s="402" t="s">
        <v>198</v>
      </c>
      <c r="K71" s="403">
        <v>47.3</v>
      </c>
      <c r="L71" s="486">
        <f>VLOOKUP(D71,'1-Kosten per locatie'!$E$3:$G$9,3,FALSE)</f>
        <v>1</v>
      </c>
      <c r="M71" s="441" t="s">
        <v>101</v>
      </c>
      <c r="N71" s="124"/>
      <c r="O71" s="125">
        <f t="shared" si="1"/>
        <v>0</v>
      </c>
      <c r="P71" s="125">
        <f t="shared" si="4"/>
        <v>0</v>
      </c>
      <c r="Q71" s="383"/>
      <c r="R71" s="126">
        <f>IF(M71="nio",0,IF(M71&gt;0,VLOOKUP(I71,'2-Productie normen'!A:R,VLOOKUP(M71,'2-Productie normen'!T:U,2,FALSE),FALSE)))</f>
        <v>0</v>
      </c>
      <c r="S71" s="126">
        <f t="shared" si="2"/>
        <v>0</v>
      </c>
      <c r="T71" s="127">
        <f>IF(M71="nio",0,VLOOKUP(I71,'2-Productie normen'!A:R,14,FALSE))</f>
        <v>0</v>
      </c>
      <c r="U71" s="127"/>
      <c r="W71" s="93">
        <f t="shared" si="3"/>
        <v>0</v>
      </c>
    </row>
    <row r="72" spans="1:23" ht="14.1" customHeight="1">
      <c r="A72" s="109">
        <f t="shared" si="5"/>
        <v>72</v>
      </c>
      <c r="B72" s="476" t="str">
        <f>VLOOKUP(C72,'1-Kosten per locatie'!$A$17:$D$89,4,FALSE)</f>
        <v>Facilitaire Services</v>
      </c>
      <c r="C72" s="398" t="s">
        <v>310</v>
      </c>
      <c r="D72" s="476" t="str">
        <f>VLOOKUP(C72,'1-Kosten per locatie'!$A$17:$C$89,3,FALSE)</f>
        <v>Kantoor</v>
      </c>
      <c r="E72" s="404" t="s">
        <v>325</v>
      </c>
      <c r="F72" s="400"/>
      <c r="G72" s="401" t="s">
        <v>329</v>
      </c>
      <c r="H72" s="398" t="s">
        <v>330</v>
      </c>
      <c r="I72" s="433" t="s">
        <v>298</v>
      </c>
      <c r="J72" s="402" t="s">
        <v>305</v>
      </c>
      <c r="K72" s="403">
        <v>38.299999999999997</v>
      </c>
      <c r="L72" s="486">
        <f>VLOOKUP(D72,'1-Kosten per locatie'!$E$3:$G$9,3,FALSE)</f>
        <v>1</v>
      </c>
      <c r="M72" s="441">
        <v>255</v>
      </c>
      <c r="N72" s="124"/>
      <c r="O72" s="125" t="e">
        <f t="shared" si="1"/>
        <v>#DIV/0!</v>
      </c>
      <c r="P72" s="125">
        <f t="shared" si="4"/>
        <v>0</v>
      </c>
      <c r="Q72" s="383"/>
      <c r="R72" s="126">
        <f>IF(M72="nio",0,IF(M72&gt;0,VLOOKUP(I72,'2-Productie normen'!A:R,VLOOKUP(M72,'2-Productie normen'!T:U,2,FALSE),FALSE)))</f>
        <v>0</v>
      </c>
      <c r="S72" s="126">
        <f t="shared" si="2"/>
        <v>0</v>
      </c>
      <c r="T72" s="127" t="str">
        <f>IF(M72="nio",0,VLOOKUP(I72,'2-Productie normen'!A:R,14,FALSE))</f>
        <v>V</v>
      </c>
      <c r="U72" s="127"/>
      <c r="W72" s="93">
        <f t="shared" si="3"/>
        <v>9766.5</v>
      </c>
    </row>
    <row r="73" spans="1:23" ht="14.1" customHeight="1">
      <c r="A73" s="109">
        <f t="shared" si="5"/>
        <v>73</v>
      </c>
      <c r="B73" s="476" t="str">
        <f>VLOOKUP(C73,'1-Kosten per locatie'!$A$17:$D$89,4,FALSE)</f>
        <v>Facilitaire Services</v>
      </c>
      <c r="C73" s="398" t="s">
        <v>310</v>
      </c>
      <c r="D73" s="476" t="str">
        <f>VLOOKUP(C73,'1-Kosten per locatie'!$A$17:$C$89,3,FALSE)</f>
        <v>Kantoor</v>
      </c>
      <c r="E73" s="404" t="s">
        <v>325</v>
      </c>
      <c r="F73" s="400"/>
      <c r="G73" s="401" t="s">
        <v>331</v>
      </c>
      <c r="H73" s="398" t="s">
        <v>196</v>
      </c>
      <c r="I73" s="433" t="s">
        <v>149</v>
      </c>
      <c r="J73" s="402" t="s">
        <v>198</v>
      </c>
      <c r="K73" s="403">
        <v>28.4</v>
      </c>
      <c r="L73" s="486">
        <f>VLOOKUP(D73,'1-Kosten per locatie'!$E$3:$G$9,3,FALSE)</f>
        <v>1</v>
      </c>
      <c r="M73" s="441">
        <v>104</v>
      </c>
      <c r="N73" s="124"/>
      <c r="O73" s="125" t="e">
        <f t="shared" si="1"/>
        <v>#DIV/0!</v>
      </c>
      <c r="P73" s="125">
        <f t="shared" si="4"/>
        <v>0</v>
      </c>
      <c r="Q73" s="383"/>
      <c r="R73" s="126">
        <f>IF(M73="nio",0,IF(M73&gt;0,VLOOKUP(I73,'2-Productie normen'!A:R,VLOOKUP(M73,'2-Productie normen'!T:U,2,FALSE),FALSE)))</f>
        <v>0</v>
      </c>
      <c r="S73" s="126">
        <f t="shared" si="2"/>
        <v>0</v>
      </c>
      <c r="T73" s="127" t="str">
        <f>IF(M73="nio",0,VLOOKUP(I73,'2-Productie normen'!A:R,14,FALSE))</f>
        <v>B</v>
      </c>
      <c r="U73" s="127"/>
      <c r="W73" s="93">
        <f t="shared" si="3"/>
        <v>2953.6</v>
      </c>
    </row>
    <row r="74" spans="1:23" ht="14.1" customHeight="1">
      <c r="A74" s="109">
        <f t="shared" si="5"/>
        <v>74</v>
      </c>
      <c r="B74" s="476" t="str">
        <f>VLOOKUP(C74,'1-Kosten per locatie'!$A$17:$D$89,4,FALSE)</f>
        <v>Facilitaire Services</v>
      </c>
      <c r="C74" s="398" t="s">
        <v>310</v>
      </c>
      <c r="D74" s="476" t="str">
        <f>VLOOKUP(C74,'1-Kosten per locatie'!$A$17:$C$89,3,FALSE)</f>
        <v>Kantoor</v>
      </c>
      <c r="E74" s="404" t="s">
        <v>325</v>
      </c>
      <c r="F74" s="400"/>
      <c r="G74" s="401" t="s">
        <v>332</v>
      </c>
      <c r="H74" s="398" t="s">
        <v>196</v>
      </c>
      <c r="I74" s="433" t="s">
        <v>149</v>
      </c>
      <c r="J74" s="402" t="s">
        <v>198</v>
      </c>
      <c r="K74" s="403">
        <v>18.8</v>
      </c>
      <c r="L74" s="486">
        <f>VLOOKUP(D74,'1-Kosten per locatie'!$E$3:$G$9,3,FALSE)</f>
        <v>1</v>
      </c>
      <c r="M74" s="441">
        <v>104</v>
      </c>
      <c r="N74" s="124"/>
      <c r="O74" s="125" t="e">
        <f t="shared" ref="O74:O137" si="6">IF(M74="nio",0,IF(M74&gt;0,M74*K74/R74,0))*L74</f>
        <v>#DIV/0!</v>
      </c>
      <c r="P74" s="125">
        <f t="shared" si="4"/>
        <v>0</v>
      </c>
      <c r="Q74" s="383"/>
      <c r="R74" s="126">
        <f>IF(M74="nio",0,IF(M74&gt;0,VLOOKUP(I74,'2-Productie normen'!A:R,VLOOKUP(M74,'2-Productie normen'!T:U,2,FALSE),FALSE)))</f>
        <v>0</v>
      </c>
      <c r="S74" s="126">
        <f t="shared" ref="S74:S137" si="7">IF(N74&gt;0,R74*$S$8,0)</f>
        <v>0</v>
      </c>
      <c r="T74" s="127" t="str">
        <f>IF(M74="nio",0,VLOOKUP(I74,'2-Productie normen'!A:R,14,FALSE))</f>
        <v>B</v>
      </c>
      <c r="U74" s="127"/>
      <c r="W74" s="93">
        <f t="shared" ref="W74:W137" si="8">SUM(M74:N74)*K74</f>
        <v>1955.2</v>
      </c>
    </row>
    <row r="75" spans="1:23" ht="14.1" customHeight="1">
      <c r="A75" s="109">
        <f t="shared" si="5"/>
        <v>75</v>
      </c>
      <c r="B75" s="476" t="str">
        <f>VLOOKUP(C75,'1-Kosten per locatie'!$A$17:$D$89,4,FALSE)</f>
        <v>Facilitaire Services</v>
      </c>
      <c r="C75" s="398" t="s">
        <v>310</v>
      </c>
      <c r="D75" s="476" t="str">
        <f>VLOOKUP(C75,'1-Kosten per locatie'!$A$17:$C$89,3,FALSE)</f>
        <v>Kantoor</v>
      </c>
      <c r="E75" s="404" t="s">
        <v>325</v>
      </c>
      <c r="F75" s="400"/>
      <c r="G75" s="401" t="s">
        <v>333</v>
      </c>
      <c r="H75" s="398" t="s">
        <v>196</v>
      </c>
      <c r="I75" s="433" t="s">
        <v>149</v>
      </c>
      <c r="J75" s="402" t="s">
        <v>198</v>
      </c>
      <c r="K75" s="403">
        <v>37.6</v>
      </c>
      <c r="L75" s="486">
        <f>VLOOKUP(D75,'1-Kosten per locatie'!$E$3:$G$9,3,FALSE)</f>
        <v>1</v>
      </c>
      <c r="M75" s="441">
        <v>104</v>
      </c>
      <c r="N75" s="124"/>
      <c r="O75" s="125" t="e">
        <f t="shared" si="6"/>
        <v>#DIV/0!</v>
      </c>
      <c r="P75" s="125">
        <f t="shared" ref="P75:P138" si="9">IF(N75&gt;0,N75*K75/S75,0)*L75</f>
        <v>0</v>
      </c>
      <c r="Q75" s="383"/>
      <c r="R75" s="126">
        <f>IF(M75="nio",0,IF(M75&gt;0,VLOOKUP(I75,'2-Productie normen'!A:R,VLOOKUP(M75,'2-Productie normen'!T:U,2,FALSE),FALSE)))</f>
        <v>0</v>
      </c>
      <c r="S75" s="126">
        <f t="shared" si="7"/>
        <v>0</v>
      </c>
      <c r="T75" s="127" t="str">
        <f>IF(M75="nio",0,VLOOKUP(I75,'2-Productie normen'!A:R,14,FALSE))</f>
        <v>B</v>
      </c>
      <c r="U75" s="127"/>
      <c r="W75" s="93">
        <f t="shared" si="8"/>
        <v>3910.4</v>
      </c>
    </row>
    <row r="76" spans="1:23" ht="14.1" customHeight="1">
      <c r="A76" s="109">
        <f t="shared" si="5"/>
        <v>76</v>
      </c>
      <c r="B76" s="476" t="str">
        <f>VLOOKUP(C76,'1-Kosten per locatie'!$A$17:$D$89,4,FALSE)</f>
        <v>Facilitaire Services</v>
      </c>
      <c r="C76" s="398" t="s">
        <v>310</v>
      </c>
      <c r="D76" s="476" t="str">
        <f>VLOOKUP(C76,'1-Kosten per locatie'!$A$17:$C$89,3,FALSE)</f>
        <v>Kantoor</v>
      </c>
      <c r="E76" s="404" t="s">
        <v>325</v>
      </c>
      <c r="F76" s="400"/>
      <c r="G76" s="401" t="s">
        <v>334</v>
      </c>
      <c r="H76" s="398" t="s">
        <v>196</v>
      </c>
      <c r="I76" s="433" t="s">
        <v>149</v>
      </c>
      <c r="J76" s="402" t="s">
        <v>198</v>
      </c>
      <c r="K76" s="403">
        <v>18.100000000000001</v>
      </c>
      <c r="L76" s="486">
        <f>VLOOKUP(D76,'1-Kosten per locatie'!$E$3:$G$9,3,FALSE)</f>
        <v>1</v>
      </c>
      <c r="M76" s="441">
        <v>104</v>
      </c>
      <c r="N76" s="124"/>
      <c r="O76" s="125" t="e">
        <f t="shared" si="6"/>
        <v>#DIV/0!</v>
      </c>
      <c r="P76" s="125">
        <f t="shared" si="9"/>
        <v>0</v>
      </c>
      <c r="Q76" s="383"/>
      <c r="R76" s="126">
        <f>IF(M76="nio",0,IF(M76&gt;0,VLOOKUP(I76,'2-Productie normen'!A:R,VLOOKUP(M76,'2-Productie normen'!T:U,2,FALSE),FALSE)))</f>
        <v>0</v>
      </c>
      <c r="S76" s="126">
        <f t="shared" si="7"/>
        <v>0</v>
      </c>
      <c r="T76" s="127" t="str">
        <f>IF(M76="nio",0,VLOOKUP(I76,'2-Productie normen'!A:R,14,FALSE))</f>
        <v>B</v>
      </c>
      <c r="U76" s="127"/>
      <c r="W76" s="93">
        <f t="shared" si="8"/>
        <v>1882.4</v>
      </c>
    </row>
    <row r="77" spans="1:23" ht="14.1" customHeight="1">
      <c r="A77" s="109">
        <f t="shared" si="5"/>
        <v>77</v>
      </c>
      <c r="B77" s="476" t="str">
        <f>VLOOKUP(C77,'1-Kosten per locatie'!$A$17:$D$89,4,FALSE)</f>
        <v>Facilitaire Services</v>
      </c>
      <c r="C77" s="398" t="s">
        <v>310</v>
      </c>
      <c r="D77" s="476" t="str">
        <f>VLOOKUP(C77,'1-Kosten per locatie'!$A$17:$C$89,3,FALSE)</f>
        <v>Kantoor</v>
      </c>
      <c r="E77" s="404" t="s">
        <v>325</v>
      </c>
      <c r="F77" s="400"/>
      <c r="G77" s="401" t="s">
        <v>335</v>
      </c>
      <c r="H77" s="398" t="s">
        <v>196</v>
      </c>
      <c r="I77" s="433" t="s">
        <v>149</v>
      </c>
      <c r="J77" s="402" t="s">
        <v>198</v>
      </c>
      <c r="K77" s="403">
        <v>19</v>
      </c>
      <c r="L77" s="486">
        <f>VLOOKUP(D77,'1-Kosten per locatie'!$E$3:$G$9,3,FALSE)</f>
        <v>1</v>
      </c>
      <c r="M77" s="441">
        <v>104</v>
      </c>
      <c r="N77" s="124"/>
      <c r="O77" s="125" t="e">
        <f t="shared" si="6"/>
        <v>#DIV/0!</v>
      </c>
      <c r="P77" s="125">
        <f t="shared" si="9"/>
        <v>0</v>
      </c>
      <c r="Q77" s="383"/>
      <c r="R77" s="126">
        <f>IF(M77="nio",0,IF(M77&gt;0,VLOOKUP(I77,'2-Productie normen'!A:R,VLOOKUP(M77,'2-Productie normen'!T:U,2,FALSE),FALSE)))</f>
        <v>0</v>
      </c>
      <c r="S77" s="126">
        <f t="shared" si="7"/>
        <v>0</v>
      </c>
      <c r="T77" s="127" t="str">
        <f>IF(M77="nio",0,VLOOKUP(I77,'2-Productie normen'!A:R,14,FALSE))</f>
        <v>B</v>
      </c>
      <c r="U77" s="127"/>
      <c r="W77" s="93">
        <f t="shared" si="8"/>
        <v>1976</v>
      </c>
    </row>
    <row r="78" spans="1:23" ht="14.1" customHeight="1">
      <c r="A78" s="109">
        <f t="shared" si="5"/>
        <v>78</v>
      </c>
      <c r="B78" s="476" t="str">
        <f>VLOOKUP(C78,'1-Kosten per locatie'!$A$17:$D$89,4,FALSE)</f>
        <v>Facilitaire Services</v>
      </c>
      <c r="C78" s="398" t="s">
        <v>310</v>
      </c>
      <c r="D78" s="476" t="str">
        <f>VLOOKUP(C78,'1-Kosten per locatie'!$A$17:$C$89,3,FALSE)</f>
        <v>Kantoor</v>
      </c>
      <c r="E78" s="404" t="s">
        <v>325</v>
      </c>
      <c r="F78" s="400"/>
      <c r="G78" s="401" t="s">
        <v>336</v>
      </c>
      <c r="H78" s="398" t="s">
        <v>196</v>
      </c>
      <c r="I78" s="433" t="s">
        <v>149</v>
      </c>
      <c r="J78" s="402" t="s">
        <v>198</v>
      </c>
      <c r="K78" s="403">
        <v>19</v>
      </c>
      <c r="L78" s="486">
        <f>VLOOKUP(D78,'1-Kosten per locatie'!$E$3:$G$9,3,FALSE)</f>
        <v>1</v>
      </c>
      <c r="M78" s="441">
        <v>104</v>
      </c>
      <c r="N78" s="124"/>
      <c r="O78" s="125" t="e">
        <f t="shared" si="6"/>
        <v>#DIV/0!</v>
      </c>
      <c r="P78" s="125">
        <f t="shared" si="9"/>
        <v>0</v>
      </c>
      <c r="Q78" s="383"/>
      <c r="R78" s="126">
        <f>IF(M78="nio",0,IF(M78&gt;0,VLOOKUP(I78,'2-Productie normen'!A:R,VLOOKUP(M78,'2-Productie normen'!T:U,2,FALSE),FALSE)))</f>
        <v>0</v>
      </c>
      <c r="S78" s="126">
        <f t="shared" si="7"/>
        <v>0</v>
      </c>
      <c r="T78" s="127" t="str">
        <f>IF(M78="nio",0,VLOOKUP(I78,'2-Productie normen'!A:R,14,FALSE))</f>
        <v>B</v>
      </c>
      <c r="U78" s="127"/>
      <c r="W78" s="93">
        <f t="shared" si="8"/>
        <v>1976</v>
      </c>
    </row>
    <row r="79" spans="1:23" ht="14.1" customHeight="1">
      <c r="A79" s="109">
        <f t="shared" si="5"/>
        <v>79</v>
      </c>
      <c r="B79" s="476" t="str">
        <f>VLOOKUP(C79,'1-Kosten per locatie'!$A$17:$D$89,4,FALSE)</f>
        <v>Facilitaire Services</v>
      </c>
      <c r="C79" s="398" t="s">
        <v>310</v>
      </c>
      <c r="D79" s="476" t="str">
        <f>VLOOKUP(C79,'1-Kosten per locatie'!$A$17:$C$89,3,FALSE)</f>
        <v>Kantoor</v>
      </c>
      <c r="E79" s="404" t="s">
        <v>325</v>
      </c>
      <c r="F79" s="400"/>
      <c r="G79" s="401" t="s">
        <v>337</v>
      </c>
      <c r="H79" s="398" t="s">
        <v>196</v>
      </c>
      <c r="I79" s="433" t="s">
        <v>149</v>
      </c>
      <c r="J79" s="402" t="s">
        <v>198</v>
      </c>
      <c r="K79" s="403">
        <v>19</v>
      </c>
      <c r="L79" s="486">
        <f>VLOOKUP(D79,'1-Kosten per locatie'!$E$3:$G$9,3,FALSE)</f>
        <v>1</v>
      </c>
      <c r="M79" s="441">
        <v>104</v>
      </c>
      <c r="N79" s="124"/>
      <c r="O79" s="125" t="e">
        <f t="shared" si="6"/>
        <v>#DIV/0!</v>
      </c>
      <c r="P79" s="125">
        <f t="shared" si="9"/>
        <v>0</v>
      </c>
      <c r="Q79" s="383"/>
      <c r="R79" s="126">
        <f>IF(M79="nio",0,IF(M79&gt;0,VLOOKUP(I79,'2-Productie normen'!A:R,VLOOKUP(M79,'2-Productie normen'!T:U,2,FALSE),FALSE)))</f>
        <v>0</v>
      </c>
      <c r="S79" s="126">
        <f t="shared" si="7"/>
        <v>0</v>
      </c>
      <c r="T79" s="127" t="str">
        <f>IF(M79="nio",0,VLOOKUP(I79,'2-Productie normen'!A:R,14,FALSE))</f>
        <v>B</v>
      </c>
      <c r="U79" s="127"/>
      <c r="W79" s="93">
        <f t="shared" si="8"/>
        <v>1976</v>
      </c>
    </row>
    <row r="80" spans="1:23" ht="14.1" customHeight="1">
      <c r="A80" s="109">
        <f t="shared" si="5"/>
        <v>80</v>
      </c>
      <c r="B80" s="476" t="str">
        <f>VLOOKUP(C80,'1-Kosten per locatie'!$A$17:$D$89,4,FALSE)</f>
        <v>Facilitaire Services</v>
      </c>
      <c r="C80" s="398" t="s">
        <v>310</v>
      </c>
      <c r="D80" s="476" t="str">
        <f>VLOOKUP(C80,'1-Kosten per locatie'!$A$17:$C$89,3,FALSE)</f>
        <v>Kantoor</v>
      </c>
      <c r="E80" s="404" t="s">
        <v>325</v>
      </c>
      <c r="F80" s="400"/>
      <c r="G80" s="401" t="s">
        <v>338</v>
      </c>
      <c r="H80" s="398" t="s">
        <v>339</v>
      </c>
      <c r="I80" s="455" t="s">
        <v>299</v>
      </c>
      <c r="J80" s="402" t="s">
        <v>198</v>
      </c>
      <c r="K80" s="403">
        <v>16.8</v>
      </c>
      <c r="L80" s="486">
        <f>VLOOKUP(D80,'1-Kosten per locatie'!$E$3:$G$9,3,FALSE)</f>
        <v>1</v>
      </c>
      <c r="M80" s="441" t="s">
        <v>101</v>
      </c>
      <c r="N80" s="124"/>
      <c r="O80" s="125">
        <f t="shared" si="6"/>
        <v>0</v>
      </c>
      <c r="P80" s="125">
        <f t="shared" si="9"/>
        <v>0</v>
      </c>
      <c r="Q80" s="383"/>
      <c r="R80" s="126">
        <f>IF(M80="nio",0,IF(M80&gt;0,VLOOKUP(I80,'2-Productie normen'!A:R,VLOOKUP(M80,'2-Productie normen'!T:U,2,FALSE),FALSE)))</f>
        <v>0</v>
      </c>
      <c r="S80" s="126">
        <f t="shared" si="7"/>
        <v>0</v>
      </c>
      <c r="T80" s="127">
        <f>IF(M80="nio",0,VLOOKUP(I80,'2-Productie normen'!A:R,14,FALSE))</f>
        <v>0</v>
      </c>
      <c r="U80" s="127"/>
      <c r="W80" s="93">
        <f t="shared" si="8"/>
        <v>0</v>
      </c>
    </row>
    <row r="81" spans="1:23" ht="14.1" customHeight="1">
      <c r="A81" s="109">
        <f t="shared" si="5"/>
        <v>81</v>
      </c>
      <c r="B81" s="476" t="str">
        <f>VLOOKUP(C81,'1-Kosten per locatie'!$A$17:$D$89,4,FALSE)</f>
        <v>Facilitaire Services</v>
      </c>
      <c r="C81" s="398" t="s">
        <v>310</v>
      </c>
      <c r="D81" s="476" t="str">
        <f>VLOOKUP(C81,'1-Kosten per locatie'!$A$17:$C$89,3,FALSE)</f>
        <v>Kantoor</v>
      </c>
      <c r="E81" s="404" t="s">
        <v>325</v>
      </c>
      <c r="F81" s="400"/>
      <c r="G81" s="401" t="s">
        <v>340</v>
      </c>
      <c r="H81" s="398" t="s">
        <v>214</v>
      </c>
      <c r="I81" s="433" t="s">
        <v>294</v>
      </c>
      <c r="J81" s="402" t="s">
        <v>200</v>
      </c>
      <c r="K81" s="403">
        <v>21</v>
      </c>
      <c r="L81" s="486">
        <f>VLOOKUP(D81,'1-Kosten per locatie'!$E$3:$G$9,3,FALSE)</f>
        <v>1</v>
      </c>
      <c r="M81" s="441">
        <v>156</v>
      </c>
      <c r="N81" s="124"/>
      <c r="O81" s="125" t="e">
        <f t="shared" si="6"/>
        <v>#DIV/0!</v>
      </c>
      <c r="P81" s="125">
        <f t="shared" si="9"/>
        <v>0</v>
      </c>
      <c r="Q81" s="383"/>
      <c r="R81" s="126">
        <f>IF(M81="nio",0,IF(M81&gt;0,VLOOKUP(I81,'2-Productie normen'!A:R,VLOOKUP(M81,'2-Productie normen'!T:U,2,FALSE),FALSE)))</f>
        <v>0</v>
      </c>
      <c r="S81" s="126">
        <f t="shared" si="7"/>
        <v>0</v>
      </c>
      <c r="T81" s="127" t="str">
        <f>IF(M81="nio",0,VLOOKUP(I81,'2-Productie normen'!A:R,14,FALSE))</f>
        <v>V</v>
      </c>
      <c r="U81" s="127"/>
      <c r="W81" s="93">
        <f t="shared" si="8"/>
        <v>3276</v>
      </c>
    </row>
    <row r="82" spans="1:23" ht="14.1" customHeight="1">
      <c r="A82" s="109">
        <f t="shared" si="5"/>
        <v>82</v>
      </c>
      <c r="B82" s="476" t="str">
        <f>VLOOKUP(C82,'1-Kosten per locatie'!$A$17:$D$89,4,FALSE)</f>
        <v>Facilitaire Services</v>
      </c>
      <c r="C82" s="398" t="s">
        <v>310</v>
      </c>
      <c r="D82" s="476" t="str">
        <f>VLOOKUP(C82,'1-Kosten per locatie'!$A$17:$C$89,3,FALSE)</f>
        <v>Kantoor</v>
      </c>
      <c r="E82" s="404" t="s">
        <v>325</v>
      </c>
      <c r="F82" s="400"/>
      <c r="G82" s="401" t="s">
        <v>341</v>
      </c>
      <c r="H82" s="398" t="s">
        <v>193</v>
      </c>
      <c r="I82" s="433" t="s">
        <v>296</v>
      </c>
      <c r="J82" s="402" t="s">
        <v>198</v>
      </c>
      <c r="K82" s="403">
        <v>30</v>
      </c>
      <c r="L82" s="486">
        <f>VLOOKUP(D82,'1-Kosten per locatie'!$E$3:$G$9,3,FALSE)</f>
        <v>1</v>
      </c>
      <c r="M82" s="441">
        <v>156</v>
      </c>
      <c r="N82" s="124"/>
      <c r="O82" s="125" t="e">
        <f t="shared" si="6"/>
        <v>#DIV/0!</v>
      </c>
      <c r="P82" s="125">
        <f t="shared" si="9"/>
        <v>0</v>
      </c>
      <c r="Q82" s="383"/>
      <c r="R82" s="126">
        <f>IF(M82="nio",0,IF(M82&gt;0,VLOOKUP(I82,'2-Productie normen'!A:R,VLOOKUP(M82,'2-Productie normen'!T:U,2,FALSE),FALSE)))</f>
        <v>0</v>
      </c>
      <c r="S82" s="126">
        <f t="shared" si="7"/>
        <v>0</v>
      </c>
      <c r="T82" s="127" t="str">
        <f>IF(M82="nio",0,VLOOKUP(I82,'2-Productie normen'!A:R,14,FALSE))</f>
        <v>V</v>
      </c>
      <c r="U82" s="127"/>
      <c r="W82" s="93">
        <f t="shared" si="8"/>
        <v>4680</v>
      </c>
    </row>
    <row r="83" spans="1:23" ht="14.1" customHeight="1">
      <c r="A83" s="109">
        <f t="shared" si="5"/>
        <v>83</v>
      </c>
      <c r="B83" s="476" t="str">
        <f>VLOOKUP(C83,'1-Kosten per locatie'!$A$17:$D$89,4,FALSE)</f>
        <v>Facilitaire Services</v>
      </c>
      <c r="C83" s="398" t="s">
        <v>310</v>
      </c>
      <c r="D83" s="476" t="str">
        <f>VLOOKUP(C83,'1-Kosten per locatie'!$A$17:$C$89,3,FALSE)</f>
        <v>Kantoor</v>
      </c>
      <c r="E83" s="404" t="s">
        <v>325</v>
      </c>
      <c r="F83" s="400"/>
      <c r="G83" s="401" t="s">
        <v>342</v>
      </c>
      <c r="H83" s="398" t="s">
        <v>193</v>
      </c>
      <c r="I83" s="433" t="s">
        <v>296</v>
      </c>
      <c r="J83" s="402" t="s">
        <v>198</v>
      </c>
      <c r="K83" s="403">
        <v>24</v>
      </c>
      <c r="L83" s="486">
        <f>VLOOKUP(D83,'1-Kosten per locatie'!$E$3:$G$9,3,FALSE)</f>
        <v>1</v>
      </c>
      <c r="M83" s="441">
        <v>156</v>
      </c>
      <c r="N83" s="124"/>
      <c r="O83" s="125" t="e">
        <f t="shared" si="6"/>
        <v>#DIV/0!</v>
      </c>
      <c r="P83" s="125">
        <f t="shared" si="9"/>
        <v>0</v>
      </c>
      <c r="Q83" s="383"/>
      <c r="R83" s="126">
        <f>IF(M83="nio",0,IF(M83&gt;0,VLOOKUP(I83,'2-Productie normen'!A:R,VLOOKUP(M83,'2-Productie normen'!T:U,2,FALSE),FALSE)))</f>
        <v>0</v>
      </c>
      <c r="S83" s="126">
        <f t="shared" si="7"/>
        <v>0</v>
      </c>
      <c r="T83" s="127" t="str">
        <f>IF(M83="nio",0,VLOOKUP(I83,'2-Productie normen'!A:R,14,FALSE))</f>
        <v>V</v>
      </c>
      <c r="U83" s="127"/>
      <c r="W83" s="93">
        <f t="shared" si="8"/>
        <v>3744</v>
      </c>
    </row>
    <row r="84" spans="1:23" ht="14.1" customHeight="1">
      <c r="A84" s="109">
        <f t="shared" si="5"/>
        <v>84</v>
      </c>
      <c r="B84" s="476" t="str">
        <f>VLOOKUP(C84,'1-Kosten per locatie'!$A$17:$D$89,4,FALSE)</f>
        <v>Facilitaire Services</v>
      </c>
      <c r="C84" s="398" t="s">
        <v>310</v>
      </c>
      <c r="D84" s="476" t="str">
        <f>VLOOKUP(C84,'1-Kosten per locatie'!$A$17:$C$89,3,FALSE)</f>
        <v>Kantoor</v>
      </c>
      <c r="E84" s="404" t="s">
        <v>325</v>
      </c>
      <c r="F84" s="400"/>
      <c r="G84" s="401" t="s">
        <v>343</v>
      </c>
      <c r="H84" s="398" t="s">
        <v>312</v>
      </c>
      <c r="I84" s="455" t="s">
        <v>299</v>
      </c>
      <c r="J84" s="402"/>
      <c r="K84" s="403">
        <v>1</v>
      </c>
      <c r="L84" s="486">
        <f>VLOOKUP(D84,'1-Kosten per locatie'!$E$3:$G$9,3,FALSE)</f>
        <v>1</v>
      </c>
      <c r="M84" s="441" t="s">
        <v>101</v>
      </c>
      <c r="N84" s="124"/>
      <c r="O84" s="125">
        <f t="shared" si="6"/>
        <v>0</v>
      </c>
      <c r="P84" s="125">
        <f t="shared" si="9"/>
        <v>0</v>
      </c>
      <c r="Q84" s="383"/>
      <c r="R84" s="126">
        <f>IF(M84="nio",0,IF(M84&gt;0,VLOOKUP(I84,'2-Productie normen'!A:R,VLOOKUP(M84,'2-Productie normen'!T:U,2,FALSE),FALSE)))</f>
        <v>0</v>
      </c>
      <c r="S84" s="126">
        <f t="shared" si="7"/>
        <v>0</v>
      </c>
      <c r="T84" s="127">
        <f>IF(M84="nio",0,VLOOKUP(I84,'2-Productie normen'!A:R,14,FALSE))</f>
        <v>0</v>
      </c>
      <c r="U84" s="127"/>
      <c r="W84" s="93">
        <f t="shared" si="8"/>
        <v>0</v>
      </c>
    </row>
    <row r="85" spans="1:23" ht="14.1" customHeight="1">
      <c r="A85" s="109">
        <f t="shared" si="5"/>
        <v>85</v>
      </c>
      <c r="B85" s="476" t="str">
        <f>VLOOKUP(C85,'1-Kosten per locatie'!$A$17:$D$89,4,FALSE)</f>
        <v>Facilitaire Services</v>
      </c>
      <c r="C85" s="398" t="s">
        <v>310</v>
      </c>
      <c r="D85" s="476" t="str">
        <f>VLOOKUP(C85,'1-Kosten per locatie'!$A$17:$C$89,3,FALSE)</f>
        <v>Kantoor</v>
      </c>
      <c r="E85" s="404" t="s">
        <v>325</v>
      </c>
      <c r="F85" s="400"/>
      <c r="G85" s="401" t="s">
        <v>344</v>
      </c>
      <c r="H85" s="398" t="s">
        <v>313</v>
      </c>
      <c r="I85" s="433" t="s">
        <v>15</v>
      </c>
      <c r="J85" s="402" t="s">
        <v>200</v>
      </c>
      <c r="K85" s="403">
        <v>5.3</v>
      </c>
      <c r="L85" s="486">
        <f>VLOOKUP(D85,'1-Kosten per locatie'!$E$3:$G$9,3,FALSE)</f>
        <v>1</v>
      </c>
      <c r="M85" s="441">
        <v>255</v>
      </c>
      <c r="N85" s="124">
        <v>255</v>
      </c>
      <c r="O85" s="125" t="e">
        <f t="shared" si="6"/>
        <v>#DIV/0!</v>
      </c>
      <c r="P85" s="125" t="e">
        <f t="shared" si="9"/>
        <v>#DIV/0!</v>
      </c>
      <c r="Q85" s="383"/>
      <c r="R85" s="126">
        <f>IF(M85="nio",0,IF(M85&gt;0,VLOOKUP(I85,'2-Productie normen'!A:R,VLOOKUP(M85,'2-Productie normen'!T:U,2,FALSE),FALSE)))</f>
        <v>0</v>
      </c>
      <c r="S85" s="126">
        <f t="shared" si="7"/>
        <v>0</v>
      </c>
      <c r="T85" s="127" t="str">
        <f>IF(M85="nio",0,VLOOKUP(I85,'2-Productie normen'!A:R,14,FALSE))</f>
        <v>S</v>
      </c>
      <c r="U85" s="127"/>
      <c r="W85" s="93">
        <f t="shared" si="8"/>
        <v>2703</v>
      </c>
    </row>
    <row r="86" spans="1:23" ht="14.1" customHeight="1">
      <c r="A86" s="109">
        <f t="shared" si="5"/>
        <v>86</v>
      </c>
      <c r="B86" s="476" t="str">
        <f>VLOOKUP(C86,'1-Kosten per locatie'!$A$17:$D$89,4,FALSE)</f>
        <v>Facilitaire Services</v>
      </c>
      <c r="C86" s="398" t="s">
        <v>310</v>
      </c>
      <c r="D86" s="476" t="str">
        <f>VLOOKUP(C86,'1-Kosten per locatie'!$A$17:$C$89,3,FALSE)</f>
        <v>Kantoor</v>
      </c>
      <c r="E86" s="404" t="s">
        <v>325</v>
      </c>
      <c r="F86" s="400"/>
      <c r="G86" s="401" t="s">
        <v>345</v>
      </c>
      <c r="H86" s="398" t="s">
        <v>195</v>
      </c>
      <c r="I86" s="455" t="s">
        <v>299</v>
      </c>
      <c r="J86" s="402"/>
      <c r="K86" s="403">
        <v>4</v>
      </c>
      <c r="L86" s="486">
        <f>VLOOKUP(D86,'1-Kosten per locatie'!$E$3:$G$9,3,FALSE)</f>
        <v>1</v>
      </c>
      <c r="M86" s="441" t="s">
        <v>101</v>
      </c>
      <c r="N86" s="124"/>
      <c r="O86" s="125">
        <f t="shared" si="6"/>
        <v>0</v>
      </c>
      <c r="P86" s="125">
        <f t="shared" si="9"/>
        <v>0</v>
      </c>
      <c r="Q86" s="383"/>
      <c r="R86" s="126">
        <f>IF(M86="nio",0,IF(M86&gt;0,VLOOKUP(I86,'2-Productie normen'!A:R,VLOOKUP(M86,'2-Productie normen'!T:U,2,FALSE),FALSE)))</f>
        <v>0</v>
      </c>
      <c r="S86" s="126">
        <f t="shared" si="7"/>
        <v>0</v>
      </c>
      <c r="T86" s="127">
        <f>IF(M86="nio",0,VLOOKUP(I86,'2-Productie normen'!A:R,14,FALSE))</f>
        <v>0</v>
      </c>
      <c r="U86" s="127"/>
      <c r="W86" s="93">
        <f t="shared" si="8"/>
        <v>0</v>
      </c>
    </row>
    <row r="87" spans="1:23" ht="14.1" customHeight="1">
      <c r="A87" s="109">
        <f t="shared" si="5"/>
        <v>87</v>
      </c>
      <c r="B87" s="476" t="str">
        <f>VLOOKUP(C87,'1-Kosten per locatie'!$A$17:$D$89,4,FALSE)</f>
        <v>Facilitaire Services</v>
      </c>
      <c r="C87" s="398" t="s">
        <v>310</v>
      </c>
      <c r="D87" s="476" t="str">
        <f>VLOOKUP(C87,'1-Kosten per locatie'!$A$17:$C$89,3,FALSE)</f>
        <v>Kantoor</v>
      </c>
      <c r="E87" s="404" t="s">
        <v>325</v>
      </c>
      <c r="F87" s="400"/>
      <c r="G87" s="401" t="s">
        <v>346</v>
      </c>
      <c r="H87" s="398" t="s">
        <v>314</v>
      </c>
      <c r="I87" s="433" t="s">
        <v>15</v>
      </c>
      <c r="J87" s="402" t="s">
        <v>200</v>
      </c>
      <c r="K87" s="403">
        <v>6.2</v>
      </c>
      <c r="L87" s="486">
        <f>VLOOKUP(D87,'1-Kosten per locatie'!$E$3:$G$9,3,FALSE)</f>
        <v>1</v>
      </c>
      <c r="M87" s="441">
        <v>255</v>
      </c>
      <c r="N87" s="124">
        <v>255</v>
      </c>
      <c r="O87" s="125" t="e">
        <f t="shared" si="6"/>
        <v>#DIV/0!</v>
      </c>
      <c r="P87" s="125" t="e">
        <f t="shared" si="9"/>
        <v>#DIV/0!</v>
      </c>
      <c r="Q87" s="383"/>
      <c r="R87" s="126">
        <f>IF(M87="nio",0,IF(M87&gt;0,VLOOKUP(I87,'2-Productie normen'!A:R,VLOOKUP(M87,'2-Productie normen'!T:U,2,FALSE),FALSE)))</f>
        <v>0</v>
      </c>
      <c r="S87" s="126">
        <f t="shared" si="7"/>
        <v>0</v>
      </c>
      <c r="T87" s="127" t="str">
        <f>IF(M87="nio",0,VLOOKUP(I87,'2-Productie normen'!A:R,14,FALSE))</f>
        <v>S</v>
      </c>
      <c r="U87" s="127"/>
      <c r="W87" s="93">
        <f t="shared" si="8"/>
        <v>3162</v>
      </c>
    </row>
    <row r="88" spans="1:23" ht="14.1" customHeight="1">
      <c r="A88" s="109">
        <f t="shared" si="5"/>
        <v>88</v>
      </c>
      <c r="B88" s="476" t="str">
        <f>VLOOKUP(C88,'1-Kosten per locatie'!$A$17:$D$89,4,FALSE)</f>
        <v>Facilitaire Services</v>
      </c>
      <c r="C88" s="398" t="s">
        <v>310</v>
      </c>
      <c r="D88" s="476" t="str">
        <f>VLOOKUP(C88,'1-Kosten per locatie'!$A$17:$C$89,3,FALSE)</f>
        <v>Kantoor</v>
      </c>
      <c r="E88" s="404" t="s">
        <v>325</v>
      </c>
      <c r="F88" s="400"/>
      <c r="G88" s="401" t="s">
        <v>347</v>
      </c>
      <c r="H88" s="398" t="s">
        <v>315</v>
      </c>
      <c r="I88" s="455" t="s">
        <v>299</v>
      </c>
      <c r="J88" s="402"/>
      <c r="K88" s="403">
        <v>9</v>
      </c>
      <c r="L88" s="486">
        <f>VLOOKUP(D88,'1-Kosten per locatie'!$E$3:$G$9,3,FALSE)</f>
        <v>1</v>
      </c>
      <c r="M88" s="441" t="s">
        <v>101</v>
      </c>
      <c r="N88" s="124"/>
      <c r="O88" s="125">
        <f t="shared" si="6"/>
        <v>0</v>
      </c>
      <c r="P88" s="125">
        <f t="shared" si="9"/>
        <v>0</v>
      </c>
      <c r="Q88" s="383"/>
      <c r="R88" s="126">
        <f>IF(M88="nio",0,IF(M88&gt;0,VLOOKUP(I88,'2-Productie normen'!A:R,VLOOKUP(M88,'2-Productie normen'!T:U,2,FALSE),FALSE)))</f>
        <v>0</v>
      </c>
      <c r="S88" s="126">
        <f t="shared" si="7"/>
        <v>0</v>
      </c>
      <c r="T88" s="127">
        <f>IF(M88="nio",0,VLOOKUP(I88,'2-Productie normen'!A:R,14,FALSE))</f>
        <v>0</v>
      </c>
      <c r="U88" s="127"/>
      <c r="W88" s="93">
        <f t="shared" si="8"/>
        <v>0</v>
      </c>
    </row>
    <row r="89" spans="1:23" ht="14.1" customHeight="1">
      <c r="A89" s="109">
        <f t="shared" si="5"/>
        <v>89</v>
      </c>
      <c r="B89" s="476" t="str">
        <f>VLOOKUP(C89,'1-Kosten per locatie'!$A$17:$D$89,4,FALSE)</f>
        <v>Facilitaire Services</v>
      </c>
      <c r="C89" s="398" t="s">
        <v>310</v>
      </c>
      <c r="D89" s="476" t="str">
        <f>VLOOKUP(C89,'1-Kosten per locatie'!$A$17:$C$89,3,FALSE)</f>
        <v>Kantoor</v>
      </c>
      <c r="E89" s="404" t="s">
        <v>325</v>
      </c>
      <c r="F89" s="400"/>
      <c r="G89" s="401" t="s">
        <v>348</v>
      </c>
      <c r="H89" s="398" t="s">
        <v>214</v>
      </c>
      <c r="I89" s="433" t="s">
        <v>294</v>
      </c>
      <c r="J89" s="402" t="s">
        <v>200</v>
      </c>
      <c r="K89" s="403">
        <v>13.9</v>
      </c>
      <c r="L89" s="486">
        <f>VLOOKUP(D89,'1-Kosten per locatie'!$E$3:$G$9,3,FALSE)</f>
        <v>1</v>
      </c>
      <c r="M89" s="441">
        <v>156</v>
      </c>
      <c r="N89" s="124"/>
      <c r="O89" s="125" t="e">
        <f t="shared" si="6"/>
        <v>#DIV/0!</v>
      </c>
      <c r="P89" s="125">
        <f t="shared" si="9"/>
        <v>0</v>
      </c>
      <c r="Q89" s="383"/>
      <c r="R89" s="126">
        <f>IF(M89="nio",0,IF(M89&gt;0,VLOOKUP(I89,'2-Productie normen'!A:R,VLOOKUP(M89,'2-Productie normen'!T:U,2,FALSE),FALSE)))</f>
        <v>0</v>
      </c>
      <c r="S89" s="126">
        <f t="shared" si="7"/>
        <v>0</v>
      </c>
      <c r="T89" s="127" t="str">
        <f>IF(M89="nio",0,VLOOKUP(I89,'2-Productie normen'!A:R,14,FALSE))</f>
        <v>V</v>
      </c>
      <c r="U89" s="127"/>
      <c r="W89" s="93">
        <f t="shared" si="8"/>
        <v>2168.4</v>
      </c>
    </row>
    <row r="90" spans="1:23" ht="14.1" customHeight="1">
      <c r="A90" s="109">
        <f t="shared" si="5"/>
        <v>90</v>
      </c>
      <c r="B90" s="476" t="str">
        <f>VLOOKUP(C90,'1-Kosten per locatie'!$A$17:$D$89,4,FALSE)</f>
        <v>Facilitaire Services</v>
      </c>
      <c r="C90" s="398" t="s">
        <v>310</v>
      </c>
      <c r="D90" s="476" t="str">
        <f>VLOOKUP(C90,'1-Kosten per locatie'!$A$17:$C$89,3,FALSE)</f>
        <v>Kantoor</v>
      </c>
      <c r="E90" s="404" t="s">
        <v>325</v>
      </c>
      <c r="F90" s="400"/>
      <c r="G90" s="401" t="s">
        <v>349</v>
      </c>
      <c r="H90" s="398" t="s">
        <v>319</v>
      </c>
      <c r="I90" s="433" t="s">
        <v>298</v>
      </c>
      <c r="J90" s="402" t="s">
        <v>305</v>
      </c>
      <c r="K90" s="403">
        <v>16</v>
      </c>
      <c r="L90" s="486">
        <f>VLOOKUP(D90,'1-Kosten per locatie'!$E$3:$G$9,3,FALSE)</f>
        <v>1</v>
      </c>
      <c r="M90" s="441">
        <v>255</v>
      </c>
      <c r="N90" s="124"/>
      <c r="O90" s="125" t="e">
        <f t="shared" si="6"/>
        <v>#DIV/0!</v>
      </c>
      <c r="P90" s="125">
        <f t="shared" si="9"/>
        <v>0</v>
      </c>
      <c r="Q90" s="383"/>
      <c r="R90" s="126">
        <f>IF(M90="nio",0,IF(M90&gt;0,VLOOKUP(I90,'2-Productie normen'!A:R,VLOOKUP(M90,'2-Productie normen'!T:U,2,FALSE),FALSE)))</f>
        <v>0</v>
      </c>
      <c r="S90" s="126">
        <f t="shared" si="7"/>
        <v>0</v>
      </c>
      <c r="T90" s="127" t="str">
        <f>IF(M90="nio",0,VLOOKUP(I90,'2-Productie normen'!A:R,14,FALSE))</f>
        <v>V</v>
      </c>
      <c r="U90" s="127"/>
      <c r="W90" s="93">
        <f t="shared" si="8"/>
        <v>4080</v>
      </c>
    </row>
    <row r="91" spans="1:23" ht="14.1" customHeight="1">
      <c r="A91" s="109">
        <f t="shared" si="5"/>
        <v>91</v>
      </c>
      <c r="B91" s="476" t="str">
        <f>VLOOKUP(C91,'1-Kosten per locatie'!$A$17:$D$89,4,FALSE)</f>
        <v>Facilitaire Services</v>
      </c>
      <c r="C91" s="398" t="s">
        <v>310</v>
      </c>
      <c r="D91" s="476" t="str">
        <f>VLOOKUP(C91,'1-Kosten per locatie'!$A$17:$C$89,3,FALSE)</f>
        <v>Kantoor</v>
      </c>
      <c r="E91" s="404" t="s">
        <v>325</v>
      </c>
      <c r="F91" s="400"/>
      <c r="G91" s="401" t="s">
        <v>350</v>
      </c>
      <c r="H91" s="398" t="s">
        <v>192</v>
      </c>
      <c r="I91" s="455" t="s">
        <v>299</v>
      </c>
      <c r="J91" s="402" t="s">
        <v>198</v>
      </c>
      <c r="K91" s="403">
        <v>19</v>
      </c>
      <c r="L91" s="486">
        <f>VLOOKUP(D91,'1-Kosten per locatie'!$E$3:$G$9,3,FALSE)</f>
        <v>1</v>
      </c>
      <c r="M91" s="441" t="s">
        <v>101</v>
      </c>
      <c r="N91" s="124"/>
      <c r="O91" s="125">
        <f t="shared" si="6"/>
        <v>0</v>
      </c>
      <c r="P91" s="125">
        <f t="shared" si="9"/>
        <v>0</v>
      </c>
      <c r="Q91" s="383"/>
      <c r="R91" s="126">
        <f>IF(M91="nio",0,IF(M91&gt;0,VLOOKUP(I91,'2-Productie normen'!A:R,VLOOKUP(M91,'2-Productie normen'!T:U,2,FALSE),FALSE)))</f>
        <v>0</v>
      </c>
      <c r="S91" s="126">
        <f t="shared" si="7"/>
        <v>0</v>
      </c>
      <c r="T91" s="127">
        <f>IF(M91="nio",0,VLOOKUP(I91,'2-Productie normen'!A:R,14,FALSE))</f>
        <v>0</v>
      </c>
      <c r="U91" s="127"/>
      <c r="W91" s="93">
        <f t="shared" si="8"/>
        <v>0</v>
      </c>
    </row>
    <row r="92" spans="1:23" ht="14.1" customHeight="1">
      <c r="A92" s="109">
        <f t="shared" si="5"/>
        <v>92</v>
      </c>
      <c r="B92" s="476" t="str">
        <f>VLOOKUP(C92,'1-Kosten per locatie'!$A$17:$D$89,4,FALSE)</f>
        <v>Facilitaire Services</v>
      </c>
      <c r="C92" s="398" t="s">
        <v>310</v>
      </c>
      <c r="D92" s="476" t="str">
        <f>VLOOKUP(C92,'1-Kosten per locatie'!$A$17:$C$89,3,FALSE)</f>
        <v>Kantoor</v>
      </c>
      <c r="E92" s="404" t="s">
        <v>325</v>
      </c>
      <c r="F92" s="400"/>
      <c r="G92" s="401" t="s">
        <v>351</v>
      </c>
      <c r="H92" s="398" t="s">
        <v>246</v>
      </c>
      <c r="I92" s="455" t="s">
        <v>299</v>
      </c>
      <c r="J92" s="402" t="s">
        <v>198</v>
      </c>
      <c r="K92" s="403">
        <v>34</v>
      </c>
      <c r="L92" s="486">
        <f>VLOOKUP(D92,'1-Kosten per locatie'!$E$3:$G$9,3,FALSE)</f>
        <v>1</v>
      </c>
      <c r="M92" s="441" t="s">
        <v>101</v>
      </c>
      <c r="N92" s="124"/>
      <c r="O92" s="125">
        <f t="shared" si="6"/>
        <v>0</v>
      </c>
      <c r="P92" s="125">
        <f t="shared" si="9"/>
        <v>0</v>
      </c>
      <c r="Q92" s="383"/>
      <c r="R92" s="126">
        <f>IF(M92="nio",0,IF(M92&gt;0,VLOOKUP(I92,'2-Productie normen'!A:R,VLOOKUP(M92,'2-Productie normen'!T:U,2,FALSE),FALSE)))</f>
        <v>0</v>
      </c>
      <c r="S92" s="126">
        <f t="shared" si="7"/>
        <v>0</v>
      </c>
      <c r="T92" s="127">
        <f>IF(M92="nio",0,VLOOKUP(I92,'2-Productie normen'!A:R,14,FALSE))</f>
        <v>0</v>
      </c>
      <c r="U92" s="127"/>
      <c r="W92" s="93">
        <f t="shared" si="8"/>
        <v>0</v>
      </c>
    </row>
    <row r="93" spans="1:23" ht="14.1" customHeight="1">
      <c r="A93" s="109">
        <f t="shared" si="5"/>
        <v>93</v>
      </c>
      <c r="B93" s="476" t="str">
        <f>VLOOKUP(C93,'1-Kosten per locatie'!$A$17:$D$89,4,FALSE)</f>
        <v>Facilitaire Services</v>
      </c>
      <c r="C93" s="398" t="s">
        <v>310</v>
      </c>
      <c r="D93" s="476" t="str">
        <f>VLOOKUP(C93,'1-Kosten per locatie'!$A$17:$C$89,3,FALSE)</f>
        <v>Kantoor</v>
      </c>
      <c r="E93" s="404" t="s">
        <v>325</v>
      </c>
      <c r="F93" s="400"/>
      <c r="G93" s="401" t="s">
        <v>352</v>
      </c>
      <c r="H93" s="398" t="s">
        <v>193</v>
      </c>
      <c r="I93" s="433" t="s">
        <v>296</v>
      </c>
      <c r="J93" s="402" t="s">
        <v>198</v>
      </c>
      <c r="K93" s="403">
        <v>25</v>
      </c>
      <c r="L93" s="486">
        <f>VLOOKUP(D93,'1-Kosten per locatie'!$E$3:$G$9,3,FALSE)</f>
        <v>1</v>
      </c>
      <c r="M93" s="441">
        <v>156</v>
      </c>
      <c r="N93" s="124"/>
      <c r="O93" s="125" t="e">
        <f t="shared" si="6"/>
        <v>#DIV/0!</v>
      </c>
      <c r="P93" s="125">
        <f t="shared" si="9"/>
        <v>0</v>
      </c>
      <c r="Q93" s="383"/>
      <c r="R93" s="126">
        <f>IF(M93="nio",0,IF(M93&gt;0,VLOOKUP(I93,'2-Productie normen'!A:R,VLOOKUP(M93,'2-Productie normen'!T:U,2,FALSE),FALSE)))</f>
        <v>0</v>
      </c>
      <c r="S93" s="126">
        <f t="shared" si="7"/>
        <v>0</v>
      </c>
      <c r="T93" s="127" t="str">
        <f>IF(M93="nio",0,VLOOKUP(I93,'2-Productie normen'!A:R,14,FALSE))</f>
        <v>V</v>
      </c>
      <c r="U93" s="127"/>
      <c r="W93" s="93">
        <f t="shared" si="8"/>
        <v>3900</v>
      </c>
    </row>
    <row r="94" spans="1:23" ht="14.1" customHeight="1">
      <c r="A94" s="109">
        <f t="shared" si="5"/>
        <v>94</v>
      </c>
      <c r="B94" s="476" t="str">
        <f>VLOOKUP(C94,'1-Kosten per locatie'!$A$17:$D$89,4,FALSE)</f>
        <v>Facilitaire Services</v>
      </c>
      <c r="C94" s="398" t="s">
        <v>310</v>
      </c>
      <c r="D94" s="476" t="str">
        <f>VLOOKUP(C94,'1-Kosten per locatie'!$A$17:$C$89,3,FALSE)</f>
        <v>Kantoor</v>
      </c>
      <c r="E94" s="404" t="s">
        <v>325</v>
      </c>
      <c r="F94" s="400"/>
      <c r="G94" s="401" t="s">
        <v>353</v>
      </c>
      <c r="H94" s="398" t="s">
        <v>315</v>
      </c>
      <c r="I94" s="455" t="s">
        <v>299</v>
      </c>
      <c r="J94" s="402"/>
      <c r="K94" s="403">
        <v>2.1</v>
      </c>
      <c r="L94" s="486">
        <f>VLOOKUP(D94,'1-Kosten per locatie'!$E$3:$G$9,3,FALSE)</f>
        <v>1</v>
      </c>
      <c r="M94" s="441" t="s">
        <v>101</v>
      </c>
      <c r="N94" s="124"/>
      <c r="O94" s="125">
        <f t="shared" si="6"/>
        <v>0</v>
      </c>
      <c r="P94" s="125">
        <f t="shared" si="9"/>
        <v>0</v>
      </c>
      <c r="Q94" s="383"/>
      <c r="R94" s="126">
        <f>IF(M94="nio",0,IF(M94&gt;0,VLOOKUP(I94,'2-Productie normen'!A:R,VLOOKUP(M94,'2-Productie normen'!T:U,2,FALSE),FALSE)))</f>
        <v>0</v>
      </c>
      <c r="S94" s="126">
        <f t="shared" si="7"/>
        <v>0</v>
      </c>
      <c r="T94" s="127">
        <f>IF(M94="nio",0,VLOOKUP(I94,'2-Productie normen'!A:R,14,FALSE))</f>
        <v>0</v>
      </c>
      <c r="U94" s="127"/>
      <c r="W94" s="93">
        <f t="shared" si="8"/>
        <v>0</v>
      </c>
    </row>
    <row r="95" spans="1:23" ht="14.1" customHeight="1">
      <c r="A95" s="109">
        <f t="shared" si="5"/>
        <v>95</v>
      </c>
      <c r="B95" s="476" t="str">
        <f>VLOOKUP(C95,'1-Kosten per locatie'!$A$17:$D$89,4,FALSE)</f>
        <v>Facilitaire Services</v>
      </c>
      <c r="C95" s="398" t="s">
        <v>310</v>
      </c>
      <c r="D95" s="476" t="str">
        <f>VLOOKUP(C95,'1-Kosten per locatie'!$A$17:$C$89,3,FALSE)</f>
        <v>Kantoor</v>
      </c>
      <c r="E95" s="404" t="s">
        <v>325</v>
      </c>
      <c r="F95" s="400"/>
      <c r="G95" s="401" t="s">
        <v>354</v>
      </c>
      <c r="H95" s="398" t="s">
        <v>321</v>
      </c>
      <c r="I95" s="433" t="s">
        <v>149</v>
      </c>
      <c r="J95" s="402" t="s">
        <v>198</v>
      </c>
      <c r="K95" s="403">
        <v>187</v>
      </c>
      <c r="L95" s="486">
        <f>VLOOKUP(D95,'1-Kosten per locatie'!$E$3:$G$9,3,FALSE)</f>
        <v>1</v>
      </c>
      <c r="M95" s="441">
        <v>104</v>
      </c>
      <c r="N95" s="124"/>
      <c r="O95" s="125" t="e">
        <f t="shared" si="6"/>
        <v>#DIV/0!</v>
      </c>
      <c r="P95" s="125">
        <f t="shared" si="9"/>
        <v>0</v>
      </c>
      <c r="Q95" s="383"/>
      <c r="R95" s="126">
        <f>IF(M95="nio",0,IF(M95&gt;0,VLOOKUP(I95,'2-Productie normen'!A:R,VLOOKUP(M95,'2-Productie normen'!T:U,2,FALSE),FALSE)))</f>
        <v>0</v>
      </c>
      <c r="S95" s="126">
        <f t="shared" si="7"/>
        <v>0</v>
      </c>
      <c r="T95" s="127" t="str">
        <f>IF(M95="nio",0,VLOOKUP(I95,'2-Productie normen'!A:R,14,FALSE))</f>
        <v>B</v>
      </c>
      <c r="U95" s="127"/>
      <c r="W95" s="93">
        <f t="shared" si="8"/>
        <v>19448</v>
      </c>
    </row>
    <row r="96" spans="1:23" ht="14.1" customHeight="1">
      <c r="A96" s="109">
        <f t="shared" si="5"/>
        <v>96</v>
      </c>
      <c r="B96" s="476" t="str">
        <f>VLOOKUP(C96,'1-Kosten per locatie'!$A$17:$D$89,4,FALSE)</f>
        <v>Facilitaire Services</v>
      </c>
      <c r="C96" s="398" t="s">
        <v>310</v>
      </c>
      <c r="D96" s="476" t="str">
        <f>VLOOKUP(C96,'1-Kosten per locatie'!$A$17:$C$89,3,FALSE)</f>
        <v>Kantoor</v>
      </c>
      <c r="E96" s="404" t="s">
        <v>325</v>
      </c>
      <c r="F96" s="400"/>
      <c r="G96" s="401" t="s">
        <v>355</v>
      </c>
      <c r="H96" s="398" t="s">
        <v>216</v>
      </c>
      <c r="I96" s="455" t="s">
        <v>299</v>
      </c>
      <c r="J96" s="402" t="s">
        <v>198</v>
      </c>
      <c r="K96" s="403">
        <v>12</v>
      </c>
      <c r="L96" s="486">
        <f>VLOOKUP(D96,'1-Kosten per locatie'!$E$3:$G$9,3,FALSE)</f>
        <v>1</v>
      </c>
      <c r="M96" s="441" t="s">
        <v>101</v>
      </c>
      <c r="N96" s="124"/>
      <c r="O96" s="125">
        <f t="shared" si="6"/>
        <v>0</v>
      </c>
      <c r="P96" s="125">
        <f t="shared" si="9"/>
        <v>0</v>
      </c>
      <c r="Q96" s="383"/>
      <c r="R96" s="126">
        <f>IF(M96="nio",0,IF(M96&gt;0,VLOOKUP(I96,'2-Productie normen'!A:R,VLOOKUP(M96,'2-Productie normen'!T:U,2,FALSE),FALSE)))</f>
        <v>0</v>
      </c>
      <c r="S96" s="126">
        <f t="shared" si="7"/>
        <v>0</v>
      </c>
      <c r="T96" s="127">
        <f>IF(M96="nio",0,VLOOKUP(I96,'2-Productie normen'!A:R,14,FALSE))</f>
        <v>0</v>
      </c>
      <c r="U96" s="127"/>
      <c r="W96" s="93">
        <f t="shared" si="8"/>
        <v>0</v>
      </c>
    </row>
    <row r="97" spans="1:23" ht="14.1" customHeight="1">
      <c r="A97" s="109">
        <f t="shared" si="5"/>
        <v>97</v>
      </c>
      <c r="B97" s="476" t="str">
        <f>VLOOKUP(C97,'1-Kosten per locatie'!$A$17:$D$89,4,FALSE)</f>
        <v>Facilitaire Services</v>
      </c>
      <c r="C97" s="398" t="s">
        <v>310</v>
      </c>
      <c r="D97" s="476" t="str">
        <f>VLOOKUP(C97,'1-Kosten per locatie'!$A$17:$C$89,3,FALSE)</f>
        <v>Kantoor</v>
      </c>
      <c r="E97" s="404" t="s">
        <v>325</v>
      </c>
      <c r="F97" s="400"/>
      <c r="G97" s="401" t="s">
        <v>356</v>
      </c>
      <c r="H97" s="398" t="s">
        <v>192</v>
      </c>
      <c r="I97" s="433" t="s">
        <v>297</v>
      </c>
      <c r="J97" s="402" t="s">
        <v>198</v>
      </c>
      <c r="K97" s="403">
        <v>12</v>
      </c>
      <c r="L97" s="486">
        <f>VLOOKUP(D97,'1-Kosten per locatie'!$E$3:$G$9,3,FALSE)</f>
        <v>1</v>
      </c>
      <c r="M97" s="441">
        <v>255</v>
      </c>
      <c r="N97" s="124"/>
      <c r="O97" s="125" t="e">
        <f t="shared" si="6"/>
        <v>#DIV/0!</v>
      </c>
      <c r="P97" s="125">
        <f t="shared" si="9"/>
        <v>0</v>
      </c>
      <c r="Q97" s="383"/>
      <c r="R97" s="126">
        <f>IF(M97="nio",0,IF(M97&gt;0,VLOOKUP(I97,'2-Productie normen'!A:R,VLOOKUP(M97,'2-Productie normen'!T:U,2,FALSE),FALSE)))</f>
        <v>0</v>
      </c>
      <c r="S97" s="126">
        <f t="shared" si="7"/>
        <v>0</v>
      </c>
      <c r="T97" s="127" t="str">
        <f>IF(M97="nio",0,VLOOKUP(I97,'2-Productie normen'!A:R,14,FALSE))</f>
        <v>B</v>
      </c>
      <c r="U97" s="127"/>
      <c r="W97" s="93">
        <f t="shared" si="8"/>
        <v>3060</v>
      </c>
    </row>
    <row r="98" spans="1:23" ht="14.1" customHeight="1">
      <c r="A98" s="109">
        <f t="shared" si="5"/>
        <v>98</v>
      </c>
      <c r="B98" s="476" t="str">
        <f>VLOOKUP(C98,'1-Kosten per locatie'!$A$17:$D$89,4,FALSE)</f>
        <v>Facilitaire Services</v>
      </c>
      <c r="C98" s="398" t="s">
        <v>310</v>
      </c>
      <c r="D98" s="476" t="str">
        <f>VLOOKUP(C98,'1-Kosten per locatie'!$A$17:$C$89,3,FALSE)</f>
        <v>Kantoor</v>
      </c>
      <c r="E98" s="404" t="s">
        <v>325</v>
      </c>
      <c r="F98" s="400"/>
      <c r="G98" s="401" t="s">
        <v>357</v>
      </c>
      <c r="H98" s="398" t="s">
        <v>320</v>
      </c>
      <c r="I98" s="455" t="s">
        <v>299</v>
      </c>
      <c r="J98" s="402" t="s">
        <v>198</v>
      </c>
      <c r="K98" s="403">
        <v>2</v>
      </c>
      <c r="L98" s="486">
        <f>VLOOKUP(D98,'1-Kosten per locatie'!$E$3:$G$9,3,FALSE)</f>
        <v>1</v>
      </c>
      <c r="M98" s="441" t="s">
        <v>101</v>
      </c>
      <c r="N98" s="124"/>
      <c r="O98" s="125">
        <f t="shared" si="6"/>
        <v>0</v>
      </c>
      <c r="P98" s="125">
        <f t="shared" si="9"/>
        <v>0</v>
      </c>
      <c r="Q98" s="383"/>
      <c r="R98" s="126">
        <f>IF(M98="nio",0,IF(M98&gt;0,VLOOKUP(I98,'2-Productie normen'!A:R,VLOOKUP(M98,'2-Productie normen'!T:U,2,FALSE),FALSE)))</f>
        <v>0</v>
      </c>
      <c r="S98" s="126">
        <f t="shared" si="7"/>
        <v>0</v>
      </c>
      <c r="T98" s="127">
        <f>IF(M98="nio",0,VLOOKUP(I98,'2-Productie normen'!A:R,14,FALSE))</f>
        <v>0</v>
      </c>
      <c r="U98" s="127"/>
      <c r="W98" s="93">
        <f t="shared" si="8"/>
        <v>0</v>
      </c>
    </row>
    <row r="99" spans="1:23" ht="14.1" customHeight="1">
      <c r="A99" s="109">
        <f t="shared" si="5"/>
        <v>99</v>
      </c>
      <c r="B99" s="476" t="str">
        <f>VLOOKUP(C99,'1-Kosten per locatie'!$A$17:$D$89,4,FALSE)</f>
        <v>Facilitaire Services</v>
      </c>
      <c r="C99" s="398" t="s">
        <v>310</v>
      </c>
      <c r="D99" s="476" t="str">
        <f>VLOOKUP(C99,'1-Kosten per locatie'!$A$17:$C$89,3,FALSE)</f>
        <v>Kantoor</v>
      </c>
      <c r="E99" s="404" t="s">
        <v>325</v>
      </c>
      <c r="F99" s="400"/>
      <c r="G99" s="401" t="s">
        <v>358</v>
      </c>
      <c r="H99" s="398" t="s">
        <v>320</v>
      </c>
      <c r="I99" s="455" t="s">
        <v>299</v>
      </c>
      <c r="J99" s="402" t="s">
        <v>198</v>
      </c>
      <c r="K99" s="403">
        <v>2</v>
      </c>
      <c r="L99" s="486">
        <f>VLOOKUP(D99,'1-Kosten per locatie'!$E$3:$G$9,3,FALSE)</f>
        <v>1</v>
      </c>
      <c r="M99" s="441" t="s">
        <v>101</v>
      </c>
      <c r="N99" s="124"/>
      <c r="O99" s="125">
        <f t="shared" si="6"/>
        <v>0</v>
      </c>
      <c r="P99" s="125">
        <f t="shared" si="9"/>
        <v>0</v>
      </c>
      <c r="Q99" s="383"/>
      <c r="R99" s="126">
        <f>IF(M99="nio",0,IF(M99&gt;0,VLOOKUP(I99,'2-Productie normen'!A:R,VLOOKUP(M99,'2-Productie normen'!T:U,2,FALSE),FALSE)))</f>
        <v>0</v>
      </c>
      <c r="S99" s="126">
        <f t="shared" si="7"/>
        <v>0</v>
      </c>
      <c r="T99" s="127">
        <f>IF(M99="nio",0,VLOOKUP(I99,'2-Productie normen'!A:R,14,FALSE))</f>
        <v>0</v>
      </c>
      <c r="U99" s="127"/>
      <c r="W99" s="93">
        <f t="shared" si="8"/>
        <v>0</v>
      </c>
    </row>
    <row r="100" spans="1:23" ht="14.1" customHeight="1">
      <c r="A100" s="109">
        <f t="shared" si="5"/>
        <v>100</v>
      </c>
      <c r="B100" s="476" t="str">
        <f>VLOOKUP(C100,'1-Kosten per locatie'!$A$17:$D$89,4,FALSE)</f>
        <v>Facilitaire Services</v>
      </c>
      <c r="C100" s="398" t="s">
        <v>310</v>
      </c>
      <c r="D100" s="476" t="str">
        <f>VLOOKUP(C100,'1-Kosten per locatie'!$A$17:$C$89,3,FALSE)</f>
        <v>Kantoor</v>
      </c>
      <c r="E100" s="404" t="s">
        <v>325</v>
      </c>
      <c r="F100" s="400"/>
      <c r="G100" s="401" t="s">
        <v>359</v>
      </c>
      <c r="H100" s="398" t="s">
        <v>320</v>
      </c>
      <c r="I100" s="455" t="s">
        <v>299</v>
      </c>
      <c r="J100" s="402" t="s">
        <v>198</v>
      </c>
      <c r="K100" s="403">
        <v>2</v>
      </c>
      <c r="L100" s="486">
        <f>VLOOKUP(D100,'1-Kosten per locatie'!$E$3:$G$9,3,FALSE)</f>
        <v>1</v>
      </c>
      <c r="M100" s="441" t="s">
        <v>101</v>
      </c>
      <c r="N100" s="124"/>
      <c r="O100" s="125">
        <f t="shared" si="6"/>
        <v>0</v>
      </c>
      <c r="P100" s="125">
        <f t="shared" si="9"/>
        <v>0</v>
      </c>
      <c r="Q100" s="383"/>
      <c r="R100" s="126">
        <f>IF(M100="nio",0,IF(M100&gt;0,VLOOKUP(I100,'2-Productie normen'!A:R,VLOOKUP(M100,'2-Productie normen'!T:U,2,FALSE),FALSE)))</f>
        <v>0</v>
      </c>
      <c r="S100" s="126">
        <f t="shared" si="7"/>
        <v>0</v>
      </c>
      <c r="T100" s="127">
        <f>IF(M100="nio",0,VLOOKUP(I100,'2-Productie normen'!A:R,14,FALSE))</f>
        <v>0</v>
      </c>
      <c r="U100" s="127"/>
      <c r="W100" s="93">
        <f t="shared" si="8"/>
        <v>0</v>
      </c>
    </row>
    <row r="101" spans="1:23" ht="14.1" customHeight="1">
      <c r="A101" s="109">
        <f t="shared" si="5"/>
        <v>101</v>
      </c>
      <c r="B101" s="476" t="str">
        <f>VLOOKUP(C101,'1-Kosten per locatie'!$A$17:$D$89,4,FALSE)</f>
        <v>Facilitaire Services</v>
      </c>
      <c r="C101" s="398" t="s">
        <v>310</v>
      </c>
      <c r="D101" s="476" t="str">
        <f>VLOOKUP(C101,'1-Kosten per locatie'!$A$17:$C$89,3,FALSE)</f>
        <v>Kantoor</v>
      </c>
      <c r="E101" s="404" t="s">
        <v>325</v>
      </c>
      <c r="F101" s="400"/>
      <c r="G101" s="401" t="s">
        <v>360</v>
      </c>
      <c r="H101" s="398" t="s">
        <v>193</v>
      </c>
      <c r="I101" s="433" t="s">
        <v>296</v>
      </c>
      <c r="J101" s="402" t="s">
        <v>198</v>
      </c>
      <c r="K101" s="403">
        <v>39.200000000000003</v>
      </c>
      <c r="L101" s="486">
        <f>VLOOKUP(D101,'1-Kosten per locatie'!$E$3:$G$9,3,FALSE)</f>
        <v>1</v>
      </c>
      <c r="M101" s="441">
        <v>156</v>
      </c>
      <c r="N101" s="124"/>
      <c r="O101" s="125" t="e">
        <f t="shared" si="6"/>
        <v>#DIV/0!</v>
      </c>
      <c r="P101" s="125">
        <f t="shared" si="9"/>
        <v>0</v>
      </c>
      <c r="Q101" s="383"/>
      <c r="R101" s="126">
        <f>IF(M101="nio",0,IF(M101&gt;0,VLOOKUP(I101,'2-Productie normen'!A:R,VLOOKUP(M101,'2-Productie normen'!T:U,2,FALSE),FALSE)))</f>
        <v>0</v>
      </c>
      <c r="S101" s="126">
        <f t="shared" si="7"/>
        <v>0</v>
      </c>
      <c r="T101" s="127" t="str">
        <f>IF(M101="nio",0,VLOOKUP(I101,'2-Productie normen'!A:R,14,FALSE))</f>
        <v>V</v>
      </c>
      <c r="U101" s="127"/>
      <c r="W101" s="93">
        <f t="shared" si="8"/>
        <v>6115.2000000000007</v>
      </c>
    </row>
    <row r="102" spans="1:23" ht="14.1" customHeight="1">
      <c r="A102" s="109">
        <f t="shared" si="5"/>
        <v>102</v>
      </c>
      <c r="B102" s="476" t="str">
        <f>VLOOKUP(C102,'1-Kosten per locatie'!$A$17:$D$89,4,FALSE)</f>
        <v>Facilitaire Services</v>
      </c>
      <c r="C102" s="398" t="s">
        <v>310</v>
      </c>
      <c r="D102" s="476" t="str">
        <f>VLOOKUP(C102,'1-Kosten per locatie'!$A$17:$C$89,3,FALSE)</f>
        <v>Kantoor</v>
      </c>
      <c r="E102" s="404" t="s">
        <v>325</v>
      </c>
      <c r="F102" s="400"/>
      <c r="G102" s="401" t="s">
        <v>361</v>
      </c>
      <c r="H102" s="398" t="s">
        <v>315</v>
      </c>
      <c r="I102" s="455" t="s">
        <v>299</v>
      </c>
      <c r="J102" s="402"/>
      <c r="K102" s="403">
        <v>1.9</v>
      </c>
      <c r="L102" s="486">
        <f>VLOOKUP(D102,'1-Kosten per locatie'!$E$3:$G$9,3,FALSE)</f>
        <v>1</v>
      </c>
      <c r="M102" s="441" t="s">
        <v>101</v>
      </c>
      <c r="N102" s="124"/>
      <c r="O102" s="125">
        <f t="shared" si="6"/>
        <v>0</v>
      </c>
      <c r="P102" s="125">
        <f t="shared" si="9"/>
        <v>0</v>
      </c>
      <c r="Q102" s="383"/>
      <c r="R102" s="126">
        <f>IF(M102="nio",0,IF(M102&gt;0,VLOOKUP(I102,'2-Productie normen'!A:R,VLOOKUP(M102,'2-Productie normen'!T:U,2,FALSE),FALSE)))</f>
        <v>0</v>
      </c>
      <c r="S102" s="126">
        <f t="shared" si="7"/>
        <v>0</v>
      </c>
      <c r="T102" s="127">
        <f>IF(M102="nio",0,VLOOKUP(I102,'2-Productie normen'!A:R,14,FALSE))</f>
        <v>0</v>
      </c>
      <c r="U102" s="127"/>
      <c r="W102" s="93">
        <f t="shared" si="8"/>
        <v>0</v>
      </c>
    </row>
    <row r="103" spans="1:23" ht="14.1" customHeight="1">
      <c r="A103" s="109">
        <f t="shared" si="5"/>
        <v>103</v>
      </c>
      <c r="B103" s="476" t="str">
        <f>VLOOKUP(C103,'1-Kosten per locatie'!$A$17:$D$89,4,FALSE)</f>
        <v>Facilitaire Services</v>
      </c>
      <c r="C103" s="398" t="s">
        <v>310</v>
      </c>
      <c r="D103" s="476" t="str">
        <f>VLOOKUP(C103,'1-Kosten per locatie'!$A$17:$C$89,3,FALSE)</f>
        <v>Kantoor</v>
      </c>
      <c r="E103" s="404" t="s">
        <v>325</v>
      </c>
      <c r="F103" s="400" t="s">
        <v>362</v>
      </c>
      <c r="G103" s="401" t="s">
        <v>363</v>
      </c>
      <c r="H103" s="398" t="s">
        <v>192</v>
      </c>
      <c r="I103" s="433" t="s">
        <v>297</v>
      </c>
      <c r="J103" s="402" t="s">
        <v>198</v>
      </c>
      <c r="K103" s="403">
        <v>27.155000000000001</v>
      </c>
      <c r="L103" s="486">
        <f>VLOOKUP(D103,'1-Kosten per locatie'!$E$3:$G$9,3,FALSE)</f>
        <v>1</v>
      </c>
      <c r="M103" s="441">
        <v>255</v>
      </c>
      <c r="N103" s="124"/>
      <c r="O103" s="125" t="e">
        <f t="shared" si="6"/>
        <v>#DIV/0!</v>
      </c>
      <c r="P103" s="125">
        <f t="shared" si="9"/>
        <v>0</v>
      </c>
      <c r="Q103" s="383"/>
      <c r="R103" s="126">
        <f>IF(M103="nio",0,IF(M103&gt;0,VLOOKUP(I103,'2-Productie normen'!A:R,VLOOKUP(M103,'2-Productie normen'!T:U,2,FALSE),FALSE)))</f>
        <v>0</v>
      </c>
      <c r="S103" s="126">
        <f t="shared" si="7"/>
        <v>0</v>
      </c>
      <c r="T103" s="127" t="str">
        <f>IF(M103="nio",0,VLOOKUP(I103,'2-Productie normen'!A:R,14,FALSE))</f>
        <v>B</v>
      </c>
      <c r="U103" s="127"/>
      <c r="W103" s="93">
        <f t="shared" si="8"/>
        <v>6924.5250000000005</v>
      </c>
    </row>
    <row r="104" spans="1:23" ht="14.1" customHeight="1">
      <c r="A104" s="109">
        <f t="shared" si="5"/>
        <v>104</v>
      </c>
      <c r="B104" s="476" t="str">
        <f>VLOOKUP(C104,'1-Kosten per locatie'!$A$17:$D$89,4,FALSE)</f>
        <v>Facilitaire Services</v>
      </c>
      <c r="C104" s="398" t="s">
        <v>310</v>
      </c>
      <c r="D104" s="476" t="str">
        <f>VLOOKUP(C104,'1-Kosten per locatie'!$A$17:$C$89,3,FALSE)</f>
        <v>Kantoor</v>
      </c>
      <c r="E104" s="404" t="s">
        <v>325</v>
      </c>
      <c r="F104" s="400" t="s">
        <v>362</v>
      </c>
      <c r="G104" s="401" t="s">
        <v>364</v>
      </c>
      <c r="H104" s="398" t="s">
        <v>196</v>
      </c>
      <c r="I104" s="433" t="s">
        <v>149</v>
      </c>
      <c r="J104" s="402" t="s">
        <v>198</v>
      </c>
      <c r="K104" s="403">
        <v>27.155000000000001</v>
      </c>
      <c r="L104" s="486">
        <f>VLOOKUP(D104,'1-Kosten per locatie'!$E$3:$G$9,3,FALSE)</f>
        <v>1</v>
      </c>
      <c r="M104" s="441">
        <v>104</v>
      </c>
      <c r="N104" s="124"/>
      <c r="O104" s="125" t="e">
        <f t="shared" si="6"/>
        <v>#DIV/0!</v>
      </c>
      <c r="P104" s="125">
        <f t="shared" si="9"/>
        <v>0</v>
      </c>
      <c r="Q104" s="383"/>
      <c r="R104" s="126">
        <f>IF(M104="nio",0,IF(M104&gt;0,VLOOKUP(I104,'2-Productie normen'!A:R,VLOOKUP(M104,'2-Productie normen'!T:U,2,FALSE),FALSE)))</f>
        <v>0</v>
      </c>
      <c r="S104" s="126">
        <f t="shared" si="7"/>
        <v>0</v>
      </c>
      <c r="T104" s="127" t="str">
        <f>IF(M104="nio",0,VLOOKUP(I104,'2-Productie normen'!A:R,14,FALSE))</f>
        <v>B</v>
      </c>
      <c r="U104" s="127"/>
      <c r="W104" s="93">
        <f t="shared" si="8"/>
        <v>2824.12</v>
      </c>
    </row>
    <row r="105" spans="1:23" ht="14.1" customHeight="1">
      <c r="A105" s="109">
        <f t="shared" si="5"/>
        <v>105</v>
      </c>
      <c r="B105" s="476" t="str">
        <f>VLOOKUP(C105,'1-Kosten per locatie'!$A$17:$D$89,4,FALSE)</f>
        <v>Facilitaire Services</v>
      </c>
      <c r="C105" s="398" t="s">
        <v>310</v>
      </c>
      <c r="D105" s="476" t="str">
        <f>VLOOKUP(C105,'1-Kosten per locatie'!$A$17:$C$89,3,FALSE)</f>
        <v>Kantoor</v>
      </c>
      <c r="E105" s="404" t="s">
        <v>325</v>
      </c>
      <c r="F105" s="400" t="s">
        <v>362</v>
      </c>
      <c r="G105" s="401" t="s">
        <v>365</v>
      </c>
      <c r="H105" s="398" t="s">
        <v>192</v>
      </c>
      <c r="I105" s="433" t="s">
        <v>297</v>
      </c>
      <c r="J105" s="402" t="s">
        <v>198</v>
      </c>
      <c r="K105" s="403">
        <v>18.41</v>
      </c>
      <c r="L105" s="486">
        <f>VLOOKUP(D105,'1-Kosten per locatie'!$E$3:$G$9,3,FALSE)</f>
        <v>1</v>
      </c>
      <c r="M105" s="441">
        <v>255</v>
      </c>
      <c r="N105" s="124"/>
      <c r="O105" s="125" t="e">
        <f t="shared" si="6"/>
        <v>#DIV/0!</v>
      </c>
      <c r="P105" s="125">
        <f t="shared" si="9"/>
        <v>0</v>
      </c>
      <c r="Q105" s="383"/>
      <c r="R105" s="126">
        <f>IF(M105="nio",0,IF(M105&gt;0,VLOOKUP(I105,'2-Productie normen'!A:R,VLOOKUP(M105,'2-Productie normen'!T:U,2,FALSE),FALSE)))</f>
        <v>0</v>
      </c>
      <c r="S105" s="126">
        <f t="shared" si="7"/>
        <v>0</v>
      </c>
      <c r="T105" s="127" t="str">
        <f>IF(M105="nio",0,VLOOKUP(I105,'2-Productie normen'!A:R,14,FALSE))</f>
        <v>B</v>
      </c>
      <c r="U105" s="127"/>
      <c r="W105" s="93">
        <f t="shared" si="8"/>
        <v>4694.55</v>
      </c>
    </row>
    <row r="106" spans="1:23" ht="14.1" customHeight="1">
      <c r="A106" s="109">
        <f t="shared" si="5"/>
        <v>106</v>
      </c>
      <c r="B106" s="476" t="str">
        <f>VLOOKUP(C106,'1-Kosten per locatie'!$A$17:$D$89,4,FALSE)</f>
        <v>Facilitaire Services</v>
      </c>
      <c r="C106" s="398" t="s">
        <v>310</v>
      </c>
      <c r="D106" s="476" t="str">
        <f>VLOOKUP(C106,'1-Kosten per locatie'!$A$17:$C$89,3,FALSE)</f>
        <v>Kantoor</v>
      </c>
      <c r="E106" s="400" t="s">
        <v>366</v>
      </c>
      <c r="F106" s="400"/>
      <c r="G106" s="401">
        <v>314</v>
      </c>
      <c r="H106" s="398" t="s">
        <v>196</v>
      </c>
      <c r="I106" s="433" t="s">
        <v>149</v>
      </c>
      <c r="J106" s="402" t="s">
        <v>198</v>
      </c>
      <c r="K106" s="403">
        <v>18.8</v>
      </c>
      <c r="L106" s="486">
        <f>VLOOKUP(D106,'1-Kosten per locatie'!$E$3:$G$9,3,FALSE)</f>
        <v>1</v>
      </c>
      <c r="M106" s="441">
        <v>104</v>
      </c>
      <c r="N106" s="124"/>
      <c r="O106" s="125" t="e">
        <f t="shared" si="6"/>
        <v>#DIV/0!</v>
      </c>
      <c r="P106" s="125">
        <f t="shared" si="9"/>
        <v>0</v>
      </c>
      <c r="Q106" s="383"/>
      <c r="R106" s="126">
        <f>IF(M106="nio",0,IF(M106&gt;0,VLOOKUP(I106,'2-Productie normen'!A:R,VLOOKUP(M106,'2-Productie normen'!T:U,2,FALSE),FALSE)))</f>
        <v>0</v>
      </c>
      <c r="S106" s="126">
        <f t="shared" si="7"/>
        <v>0</v>
      </c>
      <c r="T106" s="127" t="str">
        <f>IF(M106="nio",0,VLOOKUP(I106,'2-Productie normen'!A:R,14,FALSE))</f>
        <v>B</v>
      </c>
      <c r="U106" s="127"/>
      <c r="W106" s="93">
        <f t="shared" si="8"/>
        <v>1955.2</v>
      </c>
    </row>
    <row r="107" spans="1:23" ht="14.1" customHeight="1">
      <c r="A107" s="109">
        <f t="shared" si="5"/>
        <v>107</v>
      </c>
      <c r="B107" s="476" t="str">
        <f>VLOOKUP(C107,'1-Kosten per locatie'!$A$17:$D$89,4,FALSE)</f>
        <v>Facilitaire Services</v>
      </c>
      <c r="C107" s="398" t="s">
        <v>310</v>
      </c>
      <c r="D107" s="476" t="str">
        <f>VLOOKUP(C107,'1-Kosten per locatie'!$A$17:$C$89,3,FALSE)</f>
        <v>Kantoor</v>
      </c>
      <c r="E107" s="400" t="s">
        <v>366</v>
      </c>
      <c r="F107" s="400"/>
      <c r="G107" s="401" t="s">
        <v>367</v>
      </c>
      <c r="H107" s="398" t="s">
        <v>196</v>
      </c>
      <c r="I107" s="433" t="s">
        <v>149</v>
      </c>
      <c r="J107" s="402" t="s">
        <v>198</v>
      </c>
      <c r="K107" s="403">
        <v>78.099999999999994</v>
      </c>
      <c r="L107" s="486">
        <f>VLOOKUP(D107,'1-Kosten per locatie'!$E$3:$G$9,3,FALSE)</f>
        <v>1</v>
      </c>
      <c r="M107" s="441">
        <v>104</v>
      </c>
      <c r="N107" s="124"/>
      <c r="O107" s="125" t="e">
        <f t="shared" si="6"/>
        <v>#DIV/0!</v>
      </c>
      <c r="P107" s="125">
        <f t="shared" si="9"/>
        <v>0</v>
      </c>
      <c r="Q107" s="383"/>
      <c r="R107" s="126">
        <f>IF(M107="nio",0,IF(M107&gt;0,VLOOKUP(I107,'2-Productie normen'!A:R,VLOOKUP(M107,'2-Productie normen'!T:U,2,FALSE),FALSE)))</f>
        <v>0</v>
      </c>
      <c r="S107" s="126">
        <f t="shared" si="7"/>
        <v>0</v>
      </c>
      <c r="T107" s="127" t="str">
        <f>IF(M107="nio",0,VLOOKUP(I107,'2-Productie normen'!A:R,14,FALSE))</f>
        <v>B</v>
      </c>
      <c r="U107" s="127"/>
      <c r="W107" s="93">
        <f t="shared" si="8"/>
        <v>8122.4</v>
      </c>
    </row>
    <row r="108" spans="1:23" ht="14.1" customHeight="1">
      <c r="A108" s="109">
        <f t="shared" si="5"/>
        <v>108</v>
      </c>
      <c r="B108" s="476" t="str">
        <f>VLOOKUP(C108,'1-Kosten per locatie'!$A$17:$D$89,4,FALSE)</f>
        <v>Facilitaire Services</v>
      </c>
      <c r="C108" s="398" t="s">
        <v>310</v>
      </c>
      <c r="D108" s="476" t="str">
        <f>VLOOKUP(C108,'1-Kosten per locatie'!$A$17:$C$89,3,FALSE)</f>
        <v>Kantoor</v>
      </c>
      <c r="E108" s="400" t="s">
        <v>366</v>
      </c>
      <c r="F108" s="400"/>
      <c r="G108" s="401" t="s">
        <v>368</v>
      </c>
      <c r="H108" s="398" t="s">
        <v>196</v>
      </c>
      <c r="I108" s="433" t="s">
        <v>149</v>
      </c>
      <c r="J108" s="402" t="s">
        <v>198</v>
      </c>
      <c r="K108" s="403">
        <v>57.2</v>
      </c>
      <c r="L108" s="486">
        <f>VLOOKUP(D108,'1-Kosten per locatie'!$E$3:$G$9,3,FALSE)</f>
        <v>1</v>
      </c>
      <c r="M108" s="441">
        <v>104</v>
      </c>
      <c r="N108" s="124"/>
      <c r="O108" s="125" t="e">
        <f t="shared" si="6"/>
        <v>#DIV/0!</v>
      </c>
      <c r="P108" s="125">
        <f t="shared" si="9"/>
        <v>0</v>
      </c>
      <c r="Q108" s="383"/>
      <c r="R108" s="126">
        <f>IF(M108="nio",0,IF(M108&gt;0,VLOOKUP(I108,'2-Productie normen'!A:R,VLOOKUP(M108,'2-Productie normen'!T:U,2,FALSE),FALSE)))</f>
        <v>0</v>
      </c>
      <c r="S108" s="126">
        <f t="shared" si="7"/>
        <v>0</v>
      </c>
      <c r="T108" s="127" t="str">
        <f>IF(M108="nio",0,VLOOKUP(I108,'2-Productie normen'!A:R,14,FALSE))</f>
        <v>B</v>
      </c>
      <c r="U108" s="127"/>
      <c r="W108" s="93">
        <f t="shared" si="8"/>
        <v>5948.8</v>
      </c>
    </row>
    <row r="109" spans="1:23" ht="14.1" customHeight="1">
      <c r="A109" s="109">
        <f t="shared" si="5"/>
        <v>109</v>
      </c>
      <c r="B109" s="476" t="str">
        <f>VLOOKUP(C109,'1-Kosten per locatie'!$A$17:$D$89,4,FALSE)</f>
        <v>Facilitaire Services</v>
      </c>
      <c r="C109" s="398" t="s">
        <v>310</v>
      </c>
      <c r="D109" s="476" t="str">
        <f>VLOOKUP(C109,'1-Kosten per locatie'!$A$17:$C$89,3,FALSE)</f>
        <v>Kantoor</v>
      </c>
      <c r="E109" s="400" t="s">
        <v>366</v>
      </c>
      <c r="F109" s="400"/>
      <c r="G109" s="401" t="s">
        <v>369</v>
      </c>
      <c r="H109" s="398" t="s">
        <v>191</v>
      </c>
      <c r="I109" s="433" t="s">
        <v>300</v>
      </c>
      <c r="J109" s="402" t="s">
        <v>198</v>
      </c>
      <c r="K109" s="403">
        <v>25</v>
      </c>
      <c r="L109" s="486">
        <f>VLOOKUP(D109,'1-Kosten per locatie'!$E$3:$G$9,3,FALSE)</f>
        <v>1</v>
      </c>
      <c r="M109" s="441">
        <v>12</v>
      </c>
      <c r="N109" s="124"/>
      <c r="O109" s="125" t="e">
        <f t="shared" si="6"/>
        <v>#DIV/0!</v>
      </c>
      <c r="P109" s="125">
        <f t="shared" si="9"/>
        <v>0</v>
      </c>
      <c r="Q109" s="383"/>
      <c r="R109" s="126">
        <f>IF(M109="nio",0,IF(M109&gt;0,VLOOKUP(I109,'2-Productie normen'!A:R,VLOOKUP(M109,'2-Productie normen'!T:U,2,FALSE),FALSE)))</f>
        <v>0</v>
      </c>
      <c r="S109" s="126">
        <f t="shared" si="7"/>
        <v>0</v>
      </c>
      <c r="T109" s="127" t="str">
        <f>IF(M109="nio",0,VLOOKUP(I109,'2-Productie normen'!A:R,14,FALSE))</f>
        <v>V</v>
      </c>
      <c r="U109" s="127"/>
      <c r="W109" s="93">
        <f t="shared" si="8"/>
        <v>300</v>
      </c>
    </row>
    <row r="110" spans="1:23" ht="14.1" customHeight="1">
      <c r="A110" s="109">
        <f t="shared" si="5"/>
        <v>110</v>
      </c>
      <c r="B110" s="476" t="str">
        <f>VLOOKUP(C110,'1-Kosten per locatie'!$A$17:$D$89,4,FALSE)</f>
        <v>Facilitaire Services</v>
      </c>
      <c r="C110" s="398" t="s">
        <v>310</v>
      </c>
      <c r="D110" s="476" t="str">
        <f>VLOOKUP(C110,'1-Kosten per locatie'!$A$17:$C$89,3,FALSE)</f>
        <v>Kantoor</v>
      </c>
      <c r="E110" s="400" t="s">
        <v>366</v>
      </c>
      <c r="F110" s="400"/>
      <c r="G110" s="401" t="s">
        <v>370</v>
      </c>
      <c r="H110" s="398" t="s">
        <v>191</v>
      </c>
      <c r="I110" s="433" t="s">
        <v>300</v>
      </c>
      <c r="J110" s="402" t="s">
        <v>198</v>
      </c>
      <c r="K110" s="403">
        <v>24.8</v>
      </c>
      <c r="L110" s="486">
        <f>VLOOKUP(D110,'1-Kosten per locatie'!$E$3:$G$9,3,FALSE)</f>
        <v>1</v>
      </c>
      <c r="M110" s="441">
        <v>12</v>
      </c>
      <c r="N110" s="124"/>
      <c r="O110" s="125" t="e">
        <f t="shared" si="6"/>
        <v>#DIV/0!</v>
      </c>
      <c r="P110" s="125">
        <f t="shared" si="9"/>
        <v>0</v>
      </c>
      <c r="Q110" s="383"/>
      <c r="R110" s="126">
        <f>IF(M110="nio",0,IF(M110&gt;0,VLOOKUP(I110,'2-Productie normen'!A:R,VLOOKUP(M110,'2-Productie normen'!T:U,2,FALSE),FALSE)))</f>
        <v>0</v>
      </c>
      <c r="S110" s="126">
        <f t="shared" si="7"/>
        <v>0</v>
      </c>
      <c r="T110" s="127" t="str">
        <f>IF(M110="nio",0,VLOOKUP(I110,'2-Productie normen'!A:R,14,FALSE))</f>
        <v>V</v>
      </c>
      <c r="U110" s="127"/>
      <c r="W110" s="93">
        <f t="shared" si="8"/>
        <v>297.60000000000002</v>
      </c>
    </row>
    <row r="111" spans="1:23" ht="14.1" customHeight="1">
      <c r="A111" s="109">
        <f t="shared" si="5"/>
        <v>111</v>
      </c>
      <c r="B111" s="476" t="str">
        <f>VLOOKUP(C111,'1-Kosten per locatie'!$A$17:$D$89,4,FALSE)</f>
        <v>Facilitaire Services</v>
      </c>
      <c r="C111" s="398" t="s">
        <v>310</v>
      </c>
      <c r="D111" s="476" t="str">
        <f>VLOOKUP(C111,'1-Kosten per locatie'!$A$17:$C$89,3,FALSE)</f>
        <v>Kantoor</v>
      </c>
      <c r="E111" s="400" t="s">
        <v>366</v>
      </c>
      <c r="F111" s="400"/>
      <c r="G111" s="401" t="s">
        <v>371</v>
      </c>
      <c r="H111" s="398" t="s">
        <v>191</v>
      </c>
      <c r="I111" s="433" t="s">
        <v>300</v>
      </c>
      <c r="J111" s="402" t="s">
        <v>198</v>
      </c>
      <c r="K111" s="403">
        <v>6.3</v>
      </c>
      <c r="L111" s="486">
        <f>VLOOKUP(D111,'1-Kosten per locatie'!$E$3:$G$9,3,FALSE)</f>
        <v>1</v>
      </c>
      <c r="M111" s="441">
        <v>12</v>
      </c>
      <c r="N111" s="124"/>
      <c r="O111" s="125" t="e">
        <f t="shared" si="6"/>
        <v>#DIV/0!</v>
      </c>
      <c r="P111" s="125">
        <f t="shared" si="9"/>
        <v>0</v>
      </c>
      <c r="Q111" s="383"/>
      <c r="R111" s="126">
        <f>IF(M111="nio",0,IF(M111&gt;0,VLOOKUP(I111,'2-Productie normen'!A:R,VLOOKUP(M111,'2-Productie normen'!T:U,2,FALSE),FALSE)))</f>
        <v>0</v>
      </c>
      <c r="S111" s="126">
        <f t="shared" si="7"/>
        <v>0</v>
      </c>
      <c r="T111" s="127" t="str">
        <f>IF(M111="nio",0,VLOOKUP(I111,'2-Productie normen'!A:R,14,FALSE))</f>
        <v>V</v>
      </c>
      <c r="U111" s="127"/>
      <c r="W111" s="93">
        <f t="shared" si="8"/>
        <v>75.599999999999994</v>
      </c>
    </row>
    <row r="112" spans="1:23" ht="14.1" customHeight="1">
      <c r="A112" s="109">
        <f t="shared" si="5"/>
        <v>112</v>
      </c>
      <c r="B112" s="476" t="str">
        <f>VLOOKUP(C112,'1-Kosten per locatie'!$A$17:$D$89,4,FALSE)</f>
        <v>Facilitaire Services</v>
      </c>
      <c r="C112" s="398" t="s">
        <v>310</v>
      </c>
      <c r="D112" s="476" t="str">
        <f>VLOOKUP(C112,'1-Kosten per locatie'!$A$17:$C$89,3,FALSE)</f>
        <v>Kantoor</v>
      </c>
      <c r="E112" s="400" t="s">
        <v>366</v>
      </c>
      <c r="F112" s="400"/>
      <c r="G112" s="401" t="s">
        <v>372</v>
      </c>
      <c r="H112" s="398" t="s">
        <v>373</v>
      </c>
      <c r="I112" s="455" t="s">
        <v>299</v>
      </c>
      <c r="J112" s="402"/>
      <c r="K112" s="403">
        <v>15.92</v>
      </c>
      <c r="L112" s="486">
        <f>VLOOKUP(D112,'1-Kosten per locatie'!$E$3:$G$9,3,FALSE)</f>
        <v>1</v>
      </c>
      <c r="M112" s="441" t="s">
        <v>101</v>
      </c>
      <c r="N112" s="124"/>
      <c r="O112" s="125">
        <f t="shared" si="6"/>
        <v>0</v>
      </c>
      <c r="P112" s="125">
        <f t="shared" si="9"/>
        <v>0</v>
      </c>
      <c r="Q112" s="383"/>
      <c r="R112" s="126">
        <f>IF(M112="nio",0,IF(M112&gt;0,VLOOKUP(I112,'2-Productie normen'!A:R,VLOOKUP(M112,'2-Productie normen'!T:U,2,FALSE),FALSE)))</f>
        <v>0</v>
      </c>
      <c r="S112" s="126">
        <f t="shared" si="7"/>
        <v>0</v>
      </c>
      <c r="T112" s="127">
        <f>IF(M112="nio",0,VLOOKUP(I112,'2-Productie normen'!A:R,14,FALSE))</f>
        <v>0</v>
      </c>
      <c r="U112" s="127"/>
      <c r="W112" s="93">
        <f t="shared" si="8"/>
        <v>0</v>
      </c>
    </row>
    <row r="113" spans="1:23" ht="14.1" customHeight="1">
      <c r="A113" s="109">
        <f t="shared" si="5"/>
        <v>113</v>
      </c>
      <c r="B113" s="476" t="str">
        <f>VLOOKUP(C113,'1-Kosten per locatie'!$A$17:$D$89,4,FALSE)</f>
        <v>Facilitaire Services</v>
      </c>
      <c r="C113" s="398" t="s">
        <v>310</v>
      </c>
      <c r="D113" s="476" t="str">
        <f>VLOOKUP(C113,'1-Kosten per locatie'!$A$17:$C$89,3,FALSE)</f>
        <v>Kantoor</v>
      </c>
      <c r="E113" s="400" t="s">
        <v>366</v>
      </c>
      <c r="F113" s="400"/>
      <c r="G113" s="401" t="s">
        <v>374</v>
      </c>
      <c r="H113" s="398" t="s">
        <v>373</v>
      </c>
      <c r="I113" s="455" t="s">
        <v>299</v>
      </c>
      <c r="J113" s="402"/>
      <c r="K113" s="403">
        <v>79.260000000000005</v>
      </c>
      <c r="L113" s="486">
        <f>VLOOKUP(D113,'1-Kosten per locatie'!$E$3:$G$9,3,FALSE)</f>
        <v>1</v>
      </c>
      <c r="M113" s="441" t="s">
        <v>101</v>
      </c>
      <c r="N113" s="124"/>
      <c r="O113" s="125">
        <f t="shared" si="6"/>
        <v>0</v>
      </c>
      <c r="P113" s="125">
        <f t="shared" si="9"/>
        <v>0</v>
      </c>
      <c r="Q113" s="383"/>
      <c r="R113" s="126">
        <f>IF(M113="nio",0,IF(M113&gt;0,VLOOKUP(I113,'2-Productie normen'!A:R,VLOOKUP(M113,'2-Productie normen'!T:U,2,FALSE),FALSE)))</f>
        <v>0</v>
      </c>
      <c r="S113" s="126">
        <f t="shared" si="7"/>
        <v>0</v>
      </c>
      <c r="T113" s="127">
        <f>IF(M113="nio",0,VLOOKUP(I113,'2-Productie normen'!A:R,14,FALSE))</f>
        <v>0</v>
      </c>
      <c r="U113" s="127"/>
      <c r="W113" s="93">
        <f t="shared" si="8"/>
        <v>0</v>
      </c>
    </row>
    <row r="114" spans="1:23" ht="14.1" customHeight="1">
      <c r="A114" s="109">
        <f t="shared" si="5"/>
        <v>114</v>
      </c>
      <c r="B114" s="476" t="str">
        <f>VLOOKUP(C114,'1-Kosten per locatie'!$A$17:$D$89,4,FALSE)</f>
        <v>Facilitaire Services</v>
      </c>
      <c r="C114" s="398" t="s">
        <v>310</v>
      </c>
      <c r="D114" s="476" t="str">
        <f>VLOOKUP(C114,'1-Kosten per locatie'!$A$17:$C$89,3,FALSE)</f>
        <v>Kantoor</v>
      </c>
      <c r="E114" s="400" t="s">
        <v>366</v>
      </c>
      <c r="F114" s="400"/>
      <c r="G114" s="401" t="s">
        <v>375</v>
      </c>
      <c r="H114" s="398" t="s">
        <v>196</v>
      </c>
      <c r="I114" s="433" t="s">
        <v>149</v>
      </c>
      <c r="J114" s="402" t="s">
        <v>198</v>
      </c>
      <c r="K114" s="403">
        <v>47.9</v>
      </c>
      <c r="L114" s="486">
        <f>VLOOKUP(D114,'1-Kosten per locatie'!$E$3:$G$9,3,FALSE)</f>
        <v>1</v>
      </c>
      <c r="M114" s="441">
        <v>104</v>
      </c>
      <c r="N114" s="124"/>
      <c r="O114" s="125" t="e">
        <f t="shared" si="6"/>
        <v>#DIV/0!</v>
      </c>
      <c r="P114" s="125">
        <f t="shared" si="9"/>
        <v>0</v>
      </c>
      <c r="Q114" s="383"/>
      <c r="R114" s="126">
        <f>IF(M114="nio",0,IF(M114&gt;0,VLOOKUP(I114,'2-Productie normen'!A:R,VLOOKUP(M114,'2-Productie normen'!T:U,2,FALSE),FALSE)))</f>
        <v>0</v>
      </c>
      <c r="S114" s="126">
        <f t="shared" si="7"/>
        <v>0</v>
      </c>
      <c r="T114" s="127" t="str">
        <f>IF(M114="nio",0,VLOOKUP(I114,'2-Productie normen'!A:R,14,FALSE))</f>
        <v>B</v>
      </c>
      <c r="U114" s="127"/>
      <c r="W114" s="93">
        <f t="shared" si="8"/>
        <v>4981.5999999999995</v>
      </c>
    </row>
    <row r="115" spans="1:23" ht="14.1" customHeight="1">
      <c r="A115" s="109">
        <f t="shared" si="5"/>
        <v>115</v>
      </c>
      <c r="B115" s="476" t="str">
        <f>VLOOKUP(C115,'1-Kosten per locatie'!$A$17:$D$89,4,FALSE)</f>
        <v>Facilitaire Services</v>
      </c>
      <c r="C115" s="398" t="s">
        <v>310</v>
      </c>
      <c r="D115" s="476" t="str">
        <f>VLOOKUP(C115,'1-Kosten per locatie'!$A$17:$C$89,3,FALSE)</f>
        <v>Kantoor</v>
      </c>
      <c r="E115" s="400" t="s">
        <v>366</v>
      </c>
      <c r="F115" s="400"/>
      <c r="G115" s="401" t="s">
        <v>376</v>
      </c>
      <c r="H115" s="398" t="s">
        <v>196</v>
      </c>
      <c r="I115" s="433" t="s">
        <v>149</v>
      </c>
      <c r="J115" s="402" t="s">
        <v>198</v>
      </c>
      <c r="K115" s="403">
        <v>40.4</v>
      </c>
      <c r="L115" s="486">
        <f>VLOOKUP(D115,'1-Kosten per locatie'!$E$3:$G$9,3,FALSE)</f>
        <v>1</v>
      </c>
      <c r="M115" s="441">
        <v>104</v>
      </c>
      <c r="N115" s="124"/>
      <c r="O115" s="125" t="e">
        <f t="shared" si="6"/>
        <v>#DIV/0!</v>
      </c>
      <c r="P115" s="125">
        <f t="shared" si="9"/>
        <v>0</v>
      </c>
      <c r="Q115" s="383"/>
      <c r="R115" s="126">
        <f>IF(M115="nio",0,IF(M115&gt;0,VLOOKUP(I115,'2-Productie normen'!A:R,VLOOKUP(M115,'2-Productie normen'!T:U,2,FALSE),FALSE)))</f>
        <v>0</v>
      </c>
      <c r="S115" s="126">
        <f t="shared" si="7"/>
        <v>0</v>
      </c>
      <c r="T115" s="127" t="str">
        <f>IF(M115="nio",0,VLOOKUP(I115,'2-Productie normen'!A:R,14,FALSE))</f>
        <v>B</v>
      </c>
      <c r="U115" s="127"/>
      <c r="W115" s="93">
        <f t="shared" si="8"/>
        <v>4201.5999999999995</v>
      </c>
    </row>
    <row r="116" spans="1:23" ht="14.1" customHeight="1">
      <c r="A116" s="109">
        <f t="shared" si="5"/>
        <v>116</v>
      </c>
      <c r="B116" s="476" t="str">
        <f>VLOOKUP(C116,'1-Kosten per locatie'!$A$17:$D$89,4,FALSE)</f>
        <v>Facilitaire Services</v>
      </c>
      <c r="C116" s="398" t="s">
        <v>310</v>
      </c>
      <c r="D116" s="476" t="str">
        <f>VLOOKUP(C116,'1-Kosten per locatie'!$A$17:$C$89,3,FALSE)</f>
        <v>Kantoor</v>
      </c>
      <c r="E116" s="400" t="s">
        <v>366</v>
      </c>
      <c r="F116" s="400"/>
      <c r="G116" s="401" t="s">
        <v>377</v>
      </c>
      <c r="H116" s="398" t="s">
        <v>192</v>
      </c>
      <c r="I116" s="433" t="s">
        <v>297</v>
      </c>
      <c r="J116" s="402" t="s">
        <v>198</v>
      </c>
      <c r="K116" s="403">
        <v>18.8</v>
      </c>
      <c r="L116" s="486">
        <f>VLOOKUP(D116,'1-Kosten per locatie'!$E$3:$G$9,3,FALSE)</f>
        <v>1</v>
      </c>
      <c r="M116" s="441">
        <v>255</v>
      </c>
      <c r="N116" s="124"/>
      <c r="O116" s="125" t="e">
        <f t="shared" si="6"/>
        <v>#DIV/0!</v>
      </c>
      <c r="P116" s="125">
        <f t="shared" si="9"/>
        <v>0</v>
      </c>
      <c r="Q116" s="383"/>
      <c r="R116" s="126">
        <f>IF(M116="nio",0,IF(M116&gt;0,VLOOKUP(I116,'2-Productie normen'!A:R,VLOOKUP(M116,'2-Productie normen'!T:U,2,FALSE),FALSE)))</f>
        <v>0</v>
      </c>
      <c r="S116" s="126">
        <f t="shared" si="7"/>
        <v>0</v>
      </c>
      <c r="T116" s="127" t="str">
        <f>IF(M116="nio",0,VLOOKUP(I116,'2-Productie normen'!A:R,14,FALSE))</f>
        <v>B</v>
      </c>
      <c r="U116" s="127"/>
      <c r="W116" s="93">
        <f t="shared" si="8"/>
        <v>4794</v>
      </c>
    </row>
    <row r="117" spans="1:23" ht="14.1" customHeight="1">
      <c r="A117" s="109">
        <f t="shared" si="5"/>
        <v>117</v>
      </c>
      <c r="B117" s="476" t="str">
        <f>VLOOKUP(C117,'1-Kosten per locatie'!$A$17:$D$89,4,FALSE)</f>
        <v>Facilitaire Services</v>
      </c>
      <c r="C117" s="398" t="s">
        <v>310</v>
      </c>
      <c r="D117" s="476" t="str">
        <f>VLOOKUP(C117,'1-Kosten per locatie'!$A$17:$C$89,3,FALSE)</f>
        <v>Kantoor</v>
      </c>
      <c r="E117" s="400" t="s">
        <v>366</v>
      </c>
      <c r="F117" s="400"/>
      <c r="G117" s="401" t="s">
        <v>378</v>
      </c>
      <c r="H117" s="398" t="s">
        <v>192</v>
      </c>
      <c r="I117" s="433" t="s">
        <v>297</v>
      </c>
      <c r="J117" s="402" t="s">
        <v>198</v>
      </c>
      <c r="K117" s="403">
        <v>18.8</v>
      </c>
      <c r="L117" s="486">
        <f>VLOOKUP(D117,'1-Kosten per locatie'!$E$3:$G$9,3,FALSE)</f>
        <v>1</v>
      </c>
      <c r="M117" s="441">
        <v>255</v>
      </c>
      <c r="N117" s="124"/>
      <c r="O117" s="125" t="e">
        <f t="shared" si="6"/>
        <v>#DIV/0!</v>
      </c>
      <c r="P117" s="125">
        <f t="shared" si="9"/>
        <v>0</v>
      </c>
      <c r="Q117" s="383"/>
      <c r="R117" s="126">
        <f>IF(M117="nio",0,IF(M117&gt;0,VLOOKUP(I117,'2-Productie normen'!A:R,VLOOKUP(M117,'2-Productie normen'!T:U,2,FALSE),FALSE)))</f>
        <v>0</v>
      </c>
      <c r="S117" s="126">
        <f t="shared" si="7"/>
        <v>0</v>
      </c>
      <c r="T117" s="127" t="str">
        <f>IF(M117="nio",0,VLOOKUP(I117,'2-Productie normen'!A:R,14,FALSE))</f>
        <v>B</v>
      </c>
      <c r="U117" s="127"/>
      <c r="W117" s="93">
        <f t="shared" si="8"/>
        <v>4794</v>
      </c>
    </row>
    <row r="118" spans="1:23" ht="14.1" customHeight="1">
      <c r="A118" s="109">
        <f t="shared" si="5"/>
        <v>118</v>
      </c>
      <c r="B118" s="476" t="str">
        <f>VLOOKUP(C118,'1-Kosten per locatie'!$A$17:$D$89,4,FALSE)</f>
        <v>Facilitaire Services</v>
      </c>
      <c r="C118" s="398" t="s">
        <v>310</v>
      </c>
      <c r="D118" s="476" t="str">
        <f>VLOOKUP(C118,'1-Kosten per locatie'!$A$17:$C$89,3,FALSE)</f>
        <v>Kantoor</v>
      </c>
      <c r="E118" s="400" t="s">
        <v>366</v>
      </c>
      <c r="F118" s="400"/>
      <c r="G118" s="401" t="s">
        <v>379</v>
      </c>
      <c r="H118" s="398" t="s">
        <v>196</v>
      </c>
      <c r="I118" s="433" t="s">
        <v>149</v>
      </c>
      <c r="J118" s="402" t="s">
        <v>198</v>
      </c>
      <c r="K118" s="403">
        <v>28.2</v>
      </c>
      <c r="L118" s="486">
        <f>VLOOKUP(D118,'1-Kosten per locatie'!$E$3:$G$9,3,FALSE)</f>
        <v>1</v>
      </c>
      <c r="M118" s="441">
        <v>104</v>
      </c>
      <c r="N118" s="124"/>
      <c r="O118" s="125" t="e">
        <f t="shared" si="6"/>
        <v>#DIV/0!</v>
      </c>
      <c r="P118" s="125">
        <f t="shared" si="9"/>
        <v>0</v>
      </c>
      <c r="Q118" s="383"/>
      <c r="R118" s="126">
        <f>IF(M118="nio",0,IF(M118&gt;0,VLOOKUP(I118,'2-Productie normen'!A:R,VLOOKUP(M118,'2-Productie normen'!T:U,2,FALSE),FALSE)))</f>
        <v>0</v>
      </c>
      <c r="S118" s="126">
        <f t="shared" si="7"/>
        <v>0</v>
      </c>
      <c r="T118" s="127" t="str">
        <f>IF(M118="nio",0,VLOOKUP(I118,'2-Productie normen'!A:R,14,FALSE))</f>
        <v>B</v>
      </c>
      <c r="U118" s="127"/>
      <c r="W118" s="93">
        <f t="shared" si="8"/>
        <v>2932.7999999999997</v>
      </c>
    </row>
    <row r="119" spans="1:23" ht="14.1" customHeight="1">
      <c r="A119" s="109">
        <f t="shared" si="5"/>
        <v>119</v>
      </c>
      <c r="B119" s="476" t="str">
        <f>VLOOKUP(C119,'1-Kosten per locatie'!$A$17:$D$89,4,FALSE)</f>
        <v>Facilitaire Services</v>
      </c>
      <c r="C119" s="398" t="s">
        <v>310</v>
      </c>
      <c r="D119" s="476" t="str">
        <f>VLOOKUP(C119,'1-Kosten per locatie'!$A$17:$C$89,3,FALSE)</f>
        <v>Kantoor</v>
      </c>
      <c r="E119" s="400" t="s">
        <v>366</v>
      </c>
      <c r="F119" s="400"/>
      <c r="G119" s="401" t="s">
        <v>380</v>
      </c>
      <c r="H119" s="398" t="s">
        <v>196</v>
      </c>
      <c r="I119" s="433" t="s">
        <v>149</v>
      </c>
      <c r="J119" s="402" t="s">
        <v>198</v>
      </c>
      <c r="K119" s="403">
        <v>28.2</v>
      </c>
      <c r="L119" s="486">
        <f>VLOOKUP(D119,'1-Kosten per locatie'!$E$3:$G$9,3,FALSE)</f>
        <v>1</v>
      </c>
      <c r="M119" s="441">
        <v>104</v>
      </c>
      <c r="N119" s="124"/>
      <c r="O119" s="125" t="e">
        <f t="shared" si="6"/>
        <v>#DIV/0!</v>
      </c>
      <c r="P119" s="125">
        <f t="shared" si="9"/>
        <v>0</v>
      </c>
      <c r="Q119" s="383"/>
      <c r="R119" s="126">
        <f>IF(M119="nio",0,IF(M119&gt;0,VLOOKUP(I119,'2-Productie normen'!A:R,VLOOKUP(M119,'2-Productie normen'!T:U,2,FALSE),FALSE)))</f>
        <v>0</v>
      </c>
      <c r="S119" s="126">
        <f t="shared" si="7"/>
        <v>0</v>
      </c>
      <c r="T119" s="127" t="str">
        <f>IF(M119="nio",0,VLOOKUP(I119,'2-Productie normen'!A:R,14,FALSE))</f>
        <v>B</v>
      </c>
      <c r="U119" s="127"/>
      <c r="W119" s="93">
        <f t="shared" si="8"/>
        <v>2932.7999999999997</v>
      </c>
    </row>
    <row r="120" spans="1:23" ht="14.1" customHeight="1">
      <c r="A120" s="109">
        <f t="shared" si="5"/>
        <v>120</v>
      </c>
      <c r="B120" s="476" t="str">
        <f>VLOOKUP(C120,'1-Kosten per locatie'!$A$17:$D$89,4,FALSE)</f>
        <v>Facilitaire Services</v>
      </c>
      <c r="C120" s="398" t="s">
        <v>310</v>
      </c>
      <c r="D120" s="476" t="str">
        <f>VLOOKUP(C120,'1-Kosten per locatie'!$A$17:$C$89,3,FALSE)</f>
        <v>Kantoor</v>
      </c>
      <c r="E120" s="400" t="s">
        <v>366</v>
      </c>
      <c r="F120" s="400"/>
      <c r="G120" s="401" t="s">
        <v>381</v>
      </c>
      <c r="H120" s="398" t="s">
        <v>196</v>
      </c>
      <c r="I120" s="433" t="s">
        <v>149</v>
      </c>
      <c r="J120" s="402" t="s">
        <v>198</v>
      </c>
      <c r="K120" s="403">
        <v>18.8</v>
      </c>
      <c r="L120" s="486">
        <f>VLOOKUP(D120,'1-Kosten per locatie'!$E$3:$G$9,3,FALSE)</f>
        <v>1</v>
      </c>
      <c r="M120" s="441">
        <v>104</v>
      </c>
      <c r="N120" s="124"/>
      <c r="O120" s="125" t="e">
        <f t="shared" si="6"/>
        <v>#DIV/0!</v>
      </c>
      <c r="P120" s="125">
        <f t="shared" si="9"/>
        <v>0</v>
      </c>
      <c r="Q120" s="383"/>
      <c r="R120" s="126">
        <f>IF(M120="nio",0,IF(M120&gt;0,VLOOKUP(I120,'2-Productie normen'!A:R,VLOOKUP(M120,'2-Productie normen'!T:U,2,FALSE),FALSE)))</f>
        <v>0</v>
      </c>
      <c r="S120" s="126">
        <f t="shared" si="7"/>
        <v>0</v>
      </c>
      <c r="T120" s="127" t="str">
        <f>IF(M120="nio",0,VLOOKUP(I120,'2-Productie normen'!A:R,14,FALSE))</f>
        <v>B</v>
      </c>
      <c r="U120" s="127"/>
      <c r="W120" s="93">
        <f t="shared" si="8"/>
        <v>1955.2</v>
      </c>
    </row>
    <row r="121" spans="1:23" ht="14.1" customHeight="1">
      <c r="A121" s="109">
        <f t="shared" si="5"/>
        <v>121</v>
      </c>
      <c r="B121" s="476" t="str">
        <f>VLOOKUP(C121,'1-Kosten per locatie'!$A$17:$D$89,4,FALSE)</f>
        <v>Facilitaire Services</v>
      </c>
      <c r="C121" s="398" t="s">
        <v>310</v>
      </c>
      <c r="D121" s="476" t="str">
        <f>VLOOKUP(C121,'1-Kosten per locatie'!$A$17:$C$89,3,FALSE)</f>
        <v>Kantoor</v>
      </c>
      <c r="E121" s="400" t="s">
        <v>366</v>
      </c>
      <c r="F121" s="400"/>
      <c r="G121" s="401" t="s">
        <v>382</v>
      </c>
      <c r="H121" s="398" t="s">
        <v>196</v>
      </c>
      <c r="I121" s="433" t="s">
        <v>149</v>
      </c>
      <c r="J121" s="402" t="s">
        <v>198</v>
      </c>
      <c r="K121" s="403">
        <v>19</v>
      </c>
      <c r="L121" s="486">
        <f>VLOOKUP(D121,'1-Kosten per locatie'!$E$3:$G$9,3,FALSE)</f>
        <v>1</v>
      </c>
      <c r="M121" s="441">
        <v>104</v>
      </c>
      <c r="N121" s="124"/>
      <c r="O121" s="125" t="e">
        <f t="shared" si="6"/>
        <v>#DIV/0!</v>
      </c>
      <c r="P121" s="125">
        <f t="shared" si="9"/>
        <v>0</v>
      </c>
      <c r="Q121" s="383"/>
      <c r="R121" s="126">
        <f>IF(M121="nio",0,IF(M121&gt;0,VLOOKUP(I121,'2-Productie normen'!A:R,VLOOKUP(M121,'2-Productie normen'!T:U,2,FALSE),FALSE)))</f>
        <v>0</v>
      </c>
      <c r="S121" s="126">
        <f t="shared" si="7"/>
        <v>0</v>
      </c>
      <c r="T121" s="127" t="str">
        <f>IF(M121="nio",0,VLOOKUP(I121,'2-Productie normen'!A:R,14,FALSE))</f>
        <v>B</v>
      </c>
      <c r="U121" s="127"/>
      <c r="W121" s="93">
        <f t="shared" si="8"/>
        <v>1976</v>
      </c>
    </row>
    <row r="122" spans="1:23" ht="14.1" customHeight="1">
      <c r="A122" s="109">
        <f t="shared" si="5"/>
        <v>122</v>
      </c>
      <c r="B122" s="476" t="str">
        <f>VLOOKUP(C122,'1-Kosten per locatie'!$A$17:$D$89,4,FALSE)</f>
        <v>Facilitaire Services</v>
      </c>
      <c r="C122" s="398" t="s">
        <v>310</v>
      </c>
      <c r="D122" s="476" t="str">
        <f>VLOOKUP(C122,'1-Kosten per locatie'!$A$17:$C$89,3,FALSE)</f>
        <v>Kantoor</v>
      </c>
      <c r="E122" s="400" t="s">
        <v>366</v>
      </c>
      <c r="F122" s="400"/>
      <c r="G122" s="401" t="s">
        <v>383</v>
      </c>
      <c r="H122" s="398" t="s">
        <v>196</v>
      </c>
      <c r="I122" s="433" t="s">
        <v>149</v>
      </c>
      <c r="J122" s="402" t="s">
        <v>198</v>
      </c>
      <c r="K122" s="403">
        <v>19</v>
      </c>
      <c r="L122" s="486">
        <f>VLOOKUP(D122,'1-Kosten per locatie'!$E$3:$G$9,3,FALSE)</f>
        <v>1</v>
      </c>
      <c r="M122" s="441">
        <v>104</v>
      </c>
      <c r="N122" s="124"/>
      <c r="O122" s="125" t="e">
        <f t="shared" si="6"/>
        <v>#DIV/0!</v>
      </c>
      <c r="P122" s="125">
        <f t="shared" si="9"/>
        <v>0</v>
      </c>
      <c r="Q122" s="383"/>
      <c r="R122" s="126">
        <f>IF(M122="nio",0,IF(M122&gt;0,VLOOKUP(I122,'2-Productie normen'!A:R,VLOOKUP(M122,'2-Productie normen'!T:U,2,FALSE),FALSE)))</f>
        <v>0</v>
      </c>
      <c r="S122" s="126">
        <f t="shared" si="7"/>
        <v>0</v>
      </c>
      <c r="T122" s="127" t="str">
        <f>IF(M122="nio",0,VLOOKUP(I122,'2-Productie normen'!A:R,14,FALSE))</f>
        <v>B</v>
      </c>
      <c r="U122" s="127"/>
      <c r="W122" s="93">
        <f t="shared" si="8"/>
        <v>1976</v>
      </c>
    </row>
    <row r="123" spans="1:23" ht="14.1" customHeight="1">
      <c r="A123" s="109">
        <f t="shared" si="5"/>
        <v>123</v>
      </c>
      <c r="B123" s="476" t="str">
        <f>VLOOKUP(C123,'1-Kosten per locatie'!$A$17:$D$89,4,FALSE)</f>
        <v>Facilitaire Services</v>
      </c>
      <c r="C123" s="398" t="s">
        <v>310</v>
      </c>
      <c r="D123" s="476" t="str">
        <f>VLOOKUP(C123,'1-Kosten per locatie'!$A$17:$C$89,3,FALSE)</f>
        <v>Kantoor</v>
      </c>
      <c r="E123" s="400" t="s">
        <v>366</v>
      </c>
      <c r="F123" s="400"/>
      <c r="G123" s="401" t="s">
        <v>384</v>
      </c>
      <c r="H123" s="398" t="s">
        <v>196</v>
      </c>
      <c r="I123" s="433" t="s">
        <v>149</v>
      </c>
      <c r="J123" s="402" t="s">
        <v>198</v>
      </c>
      <c r="K123" s="403">
        <v>19</v>
      </c>
      <c r="L123" s="486">
        <f>VLOOKUP(D123,'1-Kosten per locatie'!$E$3:$G$9,3,FALSE)</f>
        <v>1</v>
      </c>
      <c r="M123" s="441">
        <v>104</v>
      </c>
      <c r="N123" s="124"/>
      <c r="O123" s="125" t="e">
        <f t="shared" si="6"/>
        <v>#DIV/0!</v>
      </c>
      <c r="P123" s="125">
        <f t="shared" si="9"/>
        <v>0</v>
      </c>
      <c r="Q123" s="383"/>
      <c r="R123" s="126">
        <f>IF(M123="nio",0,IF(M123&gt;0,VLOOKUP(I123,'2-Productie normen'!A:R,VLOOKUP(M123,'2-Productie normen'!T:U,2,FALSE),FALSE)))</f>
        <v>0</v>
      </c>
      <c r="S123" s="126">
        <f t="shared" si="7"/>
        <v>0</v>
      </c>
      <c r="T123" s="127" t="str">
        <f>IF(M123="nio",0,VLOOKUP(I123,'2-Productie normen'!A:R,14,FALSE))</f>
        <v>B</v>
      </c>
      <c r="U123" s="127"/>
      <c r="W123" s="93">
        <f t="shared" si="8"/>
        <v>1976</v>
      </c>
    </row>
    <row r="124" spans="1:23" ht="14.1" customHeight="1">
      <c r="A124" s="109">
        <f t="shared" si="5"/>
        <v>124</v>
      </c>
      <c r="B124" s="476" t="str">
        <f>VLOOKUP(C124,'1-Kosten per locatie'!$A$17:$D$89,4,FALSE)</f>
        <v>Facilitaire Services</v>
      </c>
      <c r="C124" s="398" t="s">
        <v>310</v>
      </c>
      <c r="D124" s="476" t="str">
        <f>VLOOKUP(C124,'1-Kosten per locatie'!$A$17:$C$89,3,FALSE)</f>
        <v>Kantoor</v>
      </c>
      <c r="E124" s="400" t="s">
        <v>366</v>
      </c>
      <c r="F124" s="400"/>
      <c r="G124" s="401" t="s">
        <v>385</v>
      </c>
      <c r="H124" s="398" t="s">
        <v>196</v>
      </c>
      <c r="I124" s="433" t="s">
        <v>149</v>
      </c>
      <c r="J124" s="402" t="s">
        <v>198</v>
      </c>
      <c r="K124" s="403">
        <v>19</v>
      </c>
      <c r="L124" s="486">
        <f>VLOOKUP(D124,'1-Kosten per locatie'!$E$3:$G$9,3,FALSE)</f>
        <v>1</v>
      </c>
      <c r="M124" s="441">
        <v>104</v>
      </c>
      <c r="N124" s="124"/>
      <c r="O124" s="125" t="e">
        <f t="shared" si="6"/>
        <v>#DIV/0!</v>
      </c>
      <c r="P124" s="125">
        <f t="shared" si="9"/>
        <v>0</v>
      </c>
      <c r="Q124" s="383"/>
      <c r="R124" s="126">
        <f>IF(M124="nio",0,IF(M124&gt;0,VLOOKUP(I124,'2-Productie normen'!A:R,VLOOKUP(M124,'2-Productie normen'!T:U,2,FALSE),FALSE)))</f>
        <v>0</v>
      </c>
      <c r="S124" s="126">
        <f t="shared" si="7"/>
        <v>0</v>
      </c>
      <c r="T124" s="127" t="str">
        <f>IF(M124="nio",0,VLOOKUP(I124,'2-Productie normen'!A:R,14,FALSE))</f>
        <v>B</v>
      </c>
      <c r="U124" s="127"/>
      <c r="W124" s="93">
        <f t="shared" si="8"/>
        <v>1976</v>
      </c>
    </row>
    <row r="125" spans="1:23" ht="14.1" customHeight="1">
      <c r="A125" s="109">
        <f t="shared" si="5"/>
        <v>125</v>
      </c>
      <c r="B125" s="476" t="str">
        <f>VLOOKUP(C125,'1-Kosten per locatie'!$A$17:$D$89,4,FALSE)</f>
        <v>Facilitaire Services</v>
      </c>
      <c r="C125" s="398" t="s">
        <v>310</v>
      </c>
      <c r="D125" s="476" t="str">
        <f>VLOOKUP(C125,'1-Kosten per locatie'!$A$17:$C$89,3,FALSE)</f>
        <v>Kantoor</v>
      </c>
      <c r="E125" s="400" t="s">
        <v>366</v>
      </c>
      <c r="F125" s="400"/>
      <c r="G125" s="401" t="s">
        <v>386</v>
      </c>
      <c r="H125" s="398" t="s">
        <v>196</v>
      </c>
      <c r="I125" s="433" t="s">
        <v>149</v>
      </c>
      <c r="J125" s="402" t="s">
        <v>198</v>
      </c>
      <c r="K125" s="403">
        <v>16.8</v>
      </c>
      <c r="L125" s="486">
        <f>VLOOKUP(D125,'1-Kosten per locatie'!$E$3:$G$9,3,FALSE)</f>
        <v>1</v>
      </c>
      <c r="M125" s="441">
        <v>104</v>
      </c>
      <c r="N125" s="124"/>
      <c r="O125" s="125" t="e">
        <f t="shared" si="6"/>
        <v>#DIV/0!</v>
      </c>
      <c r="P125" s="125">
        <f t="shared" si="9"/>
        <v>0</v>
      </c>
      <c r="Q125" s="383"/>
      <c r="R125" s="126">
        <f>IF(M125="nio",0,IF(M125&gt;0,VLOOKUP(I125,'2-Productie normen'!A:R,VLOOKUP(M125,'2-Productie normen'!T:U,2,FALSE),FALSE)))</f>
        <v>0</v>
      </c>
      <c r="S125" s="126">
        <f t="shared" si="7"/>
        <v>0</v>
      </c>
      <c r="T125" s="127" t="str">
        <f>IF(M125="nio",0,VLOOKUP(I125,'2-Productie normen'!A:R,14,FALSE))</f>
        <v>B</v>
      </c>
      <c r="U125" s="127"/>
      <c r="W125" s="93">
        <f t="shared" si="8"/>
        <v>1747.2</v>
      </c>
    </row>
    <row r="126" spans="1:23" ht="14.1" customHeight="1">
      <c r="A126" s="109">
        <f t="shared" si="5"/>
        <v>126</v>
      </c>
      <c r="B126" s="476" t="str">
        <f>VLOOKUP(C126,'1-Kosten per locatie'!$A$17:$D$89,4,FALSE)</f>
        <v>Facilitaire Services</v>
      </c>
      <c r="C126" s="398" t="s">
        <v>310</v>
      </c>
      <c r="D126" s="476" t="str">
        <f>VLOOKUP(C126,'1-Kosten per locatie'!$A$17:$C$89,3,FALSE)</f>
        <v>Kantoor</v>
      </c>
      <c r="E126" s="400" t="s">
        <v>366</v>
      </c>
      <c r="F126" s="400"/>
      <c r="G126" s="401" t="s">
        <v>387</v>
      </c>
      <c r="H126" s="398" t="s">
        <v>315</v>
      </c>
      <c r="I126" s="455" t="s">
        <v>299</v>
      </c>
      <c r="J126" s="402"/>
      <c r="K126" s="403">
        <v>2.2799999999999998</v>
      </c>
      <c r="L126" s="486">
        <f>VLOOKUP(D126,'1-Kosten per locatie'!$E$3:$G$9,3,FALSE)</f>
        <v>1</v>
      </c>
      <c r="M126" s="441" t="s">
        <v>101</v>
      </c>
      <c r="N126" s="124"/>
      <c r="O126" s="125">
        <f t="shared" si="6"/>
        <v>0</v>
      </c>
      <c r="P126" s="125">
        <f t="shared" si="9"/>
        <v>0</v>
      </c>
      <c r="Q126" s="383"/>
      <c r="R126" s="126">
        <f>IF(M126="nio",0,IF(M126&gt;0,VLOOKUP(I126,'2-Productie normen'!A:R,VLOOKUP(M126,'2-Productie normen'!T:U,2,FALSE),FALSE)))</f>
        <v>0</v>
      </c>
      <c r="S126" s="126">
        <f t="shared" si="7"/>
        <v>0</v>
      </c>
      <c r="T126" s="127">
        <f>IF(M126="nio",0,VLOOKUP(I126,'2-Productie normen'!A:R,14,FALSE))</f>
        <v>0</v>
      </c>
      <c r="U126" s="127"/>
      <c r="W126" s="93">
        <f t="shared" si="8"/>
        <v>0</v>
      </c>
    </row>
    <row r="127" spans="1:23" ht="14.1" customHeight="1">
      <c r="A127" s="109">
        <f t="shared" si="5"/>
        <v>127</v>
      </c>
      <c r="B127" s="476" t="str">
        <f>VLOOKUP(C127,'1-Kosten per locatie'!$A$17:$D$89,4,FALSE)</f>
        <v>Facilitaire Services</v>
      </c>
      <c r="C127" s="398" t="s">
        <v>310</v>
      </c>
      <c r="D127" s="476" t="str">
        <f>VLOOKUP(C127,'1-Kosten per locatie'!$A$17:$C$89,3,FALSE)</f>
        <v>Kantoor</v>
      </c>
      <c r="E127" s="400" t="s">
        <v>366</v>
      </c>
      <c r="F127" s="400"/>
      <c r="G127" s="401" t="s">
        <v>388</v>
      </c>
      <c r="H127" s="398" t="s">
        <v>214</v>
      </c>
      <c r="I127" s="433" t="s">
        <v>294</v>
      </c>
      <c r="J127" s="402" t="s">
        <v>200</v>
      </c>
      <c r="K127" s="403">
        <v>21</v>
      </c>
      <c r="L127" s="486">
        <f>VLOOKUP(D127,'1-Kosten per locatie'!$E$3:$G$9,3,FALSE)</f>
        <v>1</v>
      </c>
      <c r="M127" s="441">
        <v>156</v>
      </c>
      <c r="N127" s="124"/>
      <c r="O127" s="125" t="e">
        <f t="shared" si="6"/>
        <v>#DIV/0!</v>
      </c>
      <c r="P127" s="125">
        <f t="shared" si="9"/>
        <v>0</v>
      </c>
      <c r="Q127" s="383"/>
      <c r="R127" s="126">
        <f>IF(M127="nio",0,IF(M127&gt;0,VLOOKUP(I127,'2-Productie normen'!A:R,VLOOKUP(M127,'2-Productie normen'!T:U,2,FALSE),FALSE)))</f>
        <v>0</v>
      </c>
      <c r="S127" s="126">
        <f t="shared" si="7"/>
        <v>0</v>
      </c>
      <c r="T127" s="127" t="str">
        <f>IF(M127="nio",0,VLOOKUP(I127,'2-Productie normen'!A:R,14,FALSE))</f>
        <v>V</v>
      </c>
      <c r="U127" s="127"/>
      <c r="W127" s="93">
        <f t="shared" si="8"/>
        <v>3276</v>
      </c>
    </row>
    <row r="128" spans="1:23" ht="14.1" customHeight="1">
      <c r="A128" s="109">
        <f t="shared" si="5"/>
        <v>128</v>
      </c>
      <c r="B128" s="476" t="str">
        <f>VLOOKUP(C128,'1-Kosten per locatie'!$A$17:$D$89,4,FALSE)</f>
        <v>Facilitaire Services</v>
      </c>
      <c r="C128" s="398" t="s">
        <v>310</v>
      </c>
      <c r="D128" s="476" t="str">
        <f>VLOOKUP(C128,'1-Kosten per locatie'!$A$17:$C$89,3,FALSE)</f>
        <v>Kantoor</v>
      </c>
      <c r="E128" s="400" t="s">
        <v>366</v>
      </c>
      <c r="F128" s="400"/>
      <c r="G128" s="401" t="s">
        <v>389</v>
      </c>
      <c r="H128" s="398" t="s">
        <v>196</v>
      </c>
      <c r="I128" s="433" t="s">
        <v>149</v>
      </c>
      <c r="J128" s="402" t="s">
        <v>198</v>
      </c>
      <c r="K128" s="403">
        <v>70.3</v>
      </c>
      <c r="L128" s="486">
        <f>VLOOKUP(D128,'1-Kosten per locatie'!$E$3:$G$9,3,FALSE)</f>
        <v>1</v>
      </c>
      <c r="M128" s="441">
        <v>104</v>
      </c>
      <c r="N128" s="124"/>
      <c r="O128" s="125" t="e">
        <f t="shared" si="6"/>
        <v>#DIV/0!</v>
      </c>
      <c r="P128" s="125">
        <f t="shared" si="9"/>
        <v>0</v>
      </c>
      <c r="Q128" s="383"/>
      <c r="R128" s="126">
        <f>IF(M128="nio",0,IF(M128&gt;0,VLOOKUP(I128,'2-Productie normen'!A:R,VLOOKUP(M128,'2-Productie normen'!T:U,2,FALSE),FALSE)))</f>
        <v>0</v>
      </c>
      <c r="S128" s="126">
        <f t="shared" si="7"/>
        <v>0</v>
      </c>
      <c r="T128" s="127" t="str">
        <f>IF(M128="nio",0,VLOOKUP(I128,'2-Productie normen'!A:R,14,FALSE))</f>
        <v>B</v>
      </c>
      <c r="U128" s="127"/>
      <c r="W128" s="93">
        <f t="shared" si="8"/>
        <v>7311.2</v>
      </c>
    </row>
    <row r="129" spans="1:23" ht="14.1" customHeight="1">
      <c r="A129" s="109">
        <f t="shared" si="5"/>
        <v>129</v>
      </c>
      <c r="B129" s="476" t="str">
        <f>VLOOKUP(C129,'1-Kosten per locatie'!$A$17:$D$89,4,FALSE)</f>
        <v>Facilitaire Services</v>
      </c>
      <c r="C129" s="398" t="s">
        <v>310</v>
      </c>
      <c r="D129" s="476" t="str">
        <f>VLOOKUP(C129,'1-Kosten per locatie'!$A$17:$C$89,3,FALSE)</f>
        <v>Kantoor</v>
      </c>
      <c r="E129" s="400" t="s">
        <v>366</v>
      </c>
      <c r="F129" s="400"/>
      <c r="G129" s="401" t="s">
        <v>390</v>
      </c>
      <c r="H129" s="398" t="s">
        <v>214</v>
      </c>
      <c r="I129" s="433" t="s">
        <v>294</v>
      </c>
      <c r="J129" s="402" t="s">
        <v>200</v>
      </c>
      <c r="K129" s="403">
        <v>13.9</v>
      </c>
      <c r="L129" s="486">
        <f>VLOOKUP(D129,'1-Kosten per locatie'!$E$3:$G$9,3,FALSE)</f>
        <v>1</v>
      </c>
      <c r="M129" s="441">
        <v>156</v>
      </c>
      <c r="N129" s="124"/>
      <c r="O129" s="125" t="e">
        <f t="shared" si="6"/>
        <v>#DIV/0!</v>
      </c>
      <c r="P129" s="125">
        <f t="shared" si="9"/>
        <v>0</v>
      </c>
      <c r="Q129" s="383"/>
      <c r="R129" s="126">
        <f>IF(M129="nio",0,IF(M129&gt;0,VLOOKUP(I129,'2-Productie normen'!A:R,VLOOKUP(M129,'2-Productie normen'!T:U,2,FALSE),FALSE)))</f>
        <v>0</v>
      </c>
      <c r="S129" s="126">
        <f t="shared" si="7"/>
        <v>0</v>
      </c>
      <c r="T129" s="127" t="str">
        <f>IF(M129="nio",0,VLOOKUP(I129,'2-Productie normen'!A:R,14,FALSE))</f>
        <v>V</v>
      </c>
      <c r="U129" s="127"/>
      <c r="W129" s="93">
        <f t="shared" si="8"/>
        <v>2168.4</v>
      </c>
    </row>
    <row r="130" spans="1:23" ht="14.1" customHeight="1">
      <c r="A130" s="109">
        <f t="shared" si="5"/>
        <v>130</v>
      </c>
      <c r="B130" s="476" t="str">
        <f>VLOOKUP(C130,'1-Kosten per locatie'!$A$17:$D$89,4,FALSE)</f>
        <v>Facilitaire Services</v>
      </c>
      <c r="C130" s="398" t="s">
        <v>310</v>
      </c>
      <c r="D130" s="476" t="str">
        <f>VLOOKUP(C130,'1-Kosten per locatie'!$A$17:$C$89,3,FALSE)</f>
        <v>Kantoor</v>
      </c>
      <c r="E130" s="400" t="s">
        <v>366</v>
      </c>
      <c r="F130" s="400"/>
      <c r="G130" s="401" t="s">
        <v>391</v>
      </c>
      <c r="H130" s="398" t="s">
        <v>315</v>
      </c>
      <c r="I130" s="455" t="s">
        <v>299</v>
      </c>
      <c r="J130" s="402"/>
      <c r="K130" s="403">
        <v>1.49</v>
      </c>
      <c r="L130" s="486">
        <f>VLOOKUP(D130,'1-Kosten per locatie'!$E$3:$G$9,3,FALSE)</f>
        <v>1</v>
      </c>
      <c r="M130" s="441" t="s">
        <v>101</v>
      </c>
      <c r="N130" s="124"/>
      <c r="O130" s="125">
        <f t="shared" si="6"/>
        <v>0</v>
      </c>
      <c r="P130" s="125">
        <f t="shared" si="9"/>
        <v>0</v>
      </c>
      <c r="Q130" s="383"/>
      <c r="R130" s="126">
        <f>IF(M130="nio",0,IF(M130&gt;0,VLOOKUP(I130,'2-Productie normen'!A:R,VLOOKUP(M130,'2-Productie normen'!T:U,2,FALSE),FALSE)))</f>
        <v>0</v>
      </c>
      <c r="S130" s="126">
        <f t="shared" si="7"/>
        <v>0</v>
      </c>
      <c r="T130" s="127">
        <f>IF(M130="nio",0,VLOOKUP(I130,'2-Productie normen'!A:R,14,FALSE))</f>
        <v>0</v>
      </c>
      <c r="U130" s="127"/>
      <c r="W130" s="93">
        <f t="shared" si="8"/>
        <v>0</v>
      </c>
    </row>
    <row r="131" spans="1:23" ht="14.1" customHeight="1">
      <c r="A131" s="109">
        <f t="shared" ref="A131:A194" si="10">A130+1</f>
        <v>131</v>
      </c>
      <c r="B131" s="476" t="str">
        <f>VLOOKUP(C131,'1-Kosten per locatie'!$A$17:$D$89,4,FALSE)</f>
        <v>Facilitaire Services</v>
      </c>
      <c r="C131" s="398" t="s">
        <v>310</v>
      </c>
      <c r="D131" s="476" t="str">
        <f>VLOOKUP(C131,'1-Kosten per locatie'!$A$17:$C$89,3,FALSE)</f>
        <v>Kantoor</v>
      </c>
      <c r="E131" s="400" t="s">
        <v>366</v>
      </c>
      <c r="F131" s="400"/>
      <c r="G131" s="401" t="s">
        <v>392</v>
      </c>
      <c r="H131" s="398" t="s">
        <v>315</v>
      </c>
      <c r="I131" s="455" t="s">
        <v>299</v>
      </c>
      <c r="J131" s="402"/>
      <c r="K131" s="403">
        <v>2.42</v>
      </c>
      <c r="L131" s="486">
        <f>VLOOKUP(D131,'1-Kosten per locatie'!$E$3:$G$9,3,FALSE)</f>
        <v>1</v>
      </c>
      <c r="M131" s="441" t="s">
        <v>101</v>
      </c>
      <c r="N131" s="124"/>
      <c r="O131" s="125">
        <f t="shared" si="6"/>
        <v>0</v>
      </c>
      <c r="P131" s="125">
        <f t="shared" si="9"/>
        <v>0</v>
      </c>
      <c r="Q131" s="383"/>
      <c r="R131" s="126">
        <f>IF(M131="nio",0,IF(M131&gt;0,VLOOKUP(I131,'2-Productie normen'!A:R,VLOOKUP(M131,'2-Productie normen'!T:U,2,FALSE),FALSE)))</f>
        <v>0</v>
      </c>
      <c r="S131" s="126">
        <f t="shared" si="7"/>
        <v>0</v>
      </c>
      <c r="T131" s="127">
        <f>IF(M131="nio",0,VLOOKUP(I131,'2-Productie normen'!A:R,14,FALSE))</f>
        <v>0</v>
      </c>
      <c r="U131" s="127"/>
      <c r="W131" s="93">
        <f t="shared" si="8"/>
        <v>0</v>
      </c>
    </row>
    <row r="132" spans="1:23" ht="14.1" customHeight="1">
      <c r="A132" s="109">
        <f t="shared" si="10"/>
        <v>132</v>
      </c>
      <c r="B132" s="476" t="str">
        <f>VLOOKUP(C132,'1-Kosten per locatie'!$A$17:$D$89,4,FALSE)</f>
        <v>Facilitaire Services</v>
      </c>
      <c r="C132" s="398" t="s">
        <v>310</v>
      </c>
      <c r="D132" s="476" t="str">
        <f>VLOOKUP(C132,'1-Kosten per locatie'!$A$17:$C$89,3,FALSE)</f>
        <v>Kantoor</v>
      </c>
      <c r="E132" s="400" t="s">
        <v>366</v>
      </c>
      <c r="F132" s="400"/>
      <c r="G132" s="401" t="s">
        <v>393</v>
      </c>
      <c r="H132" s="398" t="s">
        <v>315</v>
      </c>
      <c r="I132" s="455" t="s">
        <v>299</v>
      </c>
      <c r="J132" s="402"/>
      <c r="K132" s="403">
        <v>0.77</v>
      </c>
      <c r="L132" s="486">
        <f>VLOOKUP(D132,'1-Kosten per locatie'!$E$3:$G$9,3,FALSE)</f>
        <v>1</v>
      </c>
      <c r="M132" s="441" t="s">
        <v>101</v>
      </c>
      <c r="N132" s="124"/>
      <c r="O132" s="125">
        <f t="shared" si="6"/>
        <v>0</v>
      </c>
      <c r="P132" s="125">
        <f t="shared" si="9"/>
        <v>0</v>
      </c>
      <c r="Q132" s="383"/>
      <c r="R132" s="126">
        <f>IF(M132="nio",0,IF(M132&gt;0,VLOOKUP(I132,'2-Productie normen'!A:R,VLOOKUP(M132,'2-Productie normen'!T:U,2,FALSE),FALSE)))</f>
        <v>0</v>
      </c>
      <c r="S132" s="126">
        <f t="shared" si="7"/>
        <v>0</v>
      </c>
      <c r="T132" s="127">
        <f>IF(M132="nio",0,VLOOKUP(I132,'2-Productie normen'!A:R,14,FALSE))</f>
        <v>0</v>
      </c>
      <c r="U132" s="127"/>
      <c r="W132" s="93">
        <f t="shared" si="8"/>
        <v>0</v>
      </c>
    </row>
    <row r="133" spans="1:23" ht="14.1" customHeight="1">
      <c r="A133" s="109">
        <f t="shared" si="10"/>
        <v>133</v>
      </c>
      <c r="B133" s="476" t="str">
        <f>VLOOKUP(C133,'1-Kosten per locatie'!$A$17:$D$89,4,FALSE)</f>
        <v>Facilitaire Services</v>
      </c>
      <c r="C133" s="398" t="s">
        <v>310</v>
      </c>
      <c r="D133" s="476" t="str">
        <f>VLOOKUP(C133,'1-Kosten per locatie'!$A$17:$C$89,3,FALSE)</f>
        <v>Kantoor</v>
      </c>
      <c r="E133" s="400" t="s">
        <v>366</v>
      </c>
      <c r="F133" s="400"/>
      <c r="G133" s="401" t="s">
        <v>394</v>
      </c>
      <c r="H133" s="398" t="s">
        <v>315</v>
      </c>
      <c r="I133" s="455" t="s">
        <v>299</v>
      </c>
      <c r="J133" s="402"/>
      <c r="K133" s="403">
        <v>2.71</v>
      </c>
      <c r="L133" s="486">
        <f>VLOOKUP(D133,'1-Kosten per locatie'!$E$3:$G$9,3,FALSE)</f>
        <v>1</v>
      </c>
      <c r="M133" s="441" t="s">
        <v>101</v>
      </c>
      <c r="N133" s="124"/>
      <c r="O133" s="125">
        <f t="shared" si="6"/>
        <v>0</v>
      </c>
      <c r="P133" s="125">
        <f t="shared" si="9"/>
        <v>0</v>
      </c>
      <c r="Q133" s="383"/>
      <c r="R133" s="126">
        <f>IF(M133="nio",0,IF(M133&gt;0,VLOOKUP(I133,'2-Productie normen'!A:R,VLOOKUP(M133,'2-Productie normen'!T:U,2,FALSE),FALSE)))</f>
        <v>0</v>
      </c>
      <c r="S133" s="126">
        <f t="shared" si="7"/>
        <v>0</v>
      </c>
      <c r="T133" s="127">
        <f>IF(M133="nio",0,VLOOKUP(I133,'2-Productie normen'!A:R,14,FALSE))</f>
        <v>0</v>
      </c>
      <c r="U133" s="127"/>
      <c r="W133" s="93">
        <f t="shared" si="8"/>
        <v>0</v>
      </c>
    </row>
    <row r="134" spans="1:23" ht="14.1" customHeight="1">
      <c r="A134" s="109">
        <f t="shared" si="10"/>
        <v>134</v>
      </c>
      <c r="B134" s="476" t="str">
        <f>VLOOKUP(C134,'1-Kosten per locatie'!$A$17:$D$89,4,FALSE)</f>
        <v>Facilitaire Services</v>
      </c>
      <c r="C134" s="398" t="s">
        <v>310</v>
      </c>
      <c r="D134" s="476" t="str">
        <f>VLOOKUP(C134,'1-Kosten per locatie'!$A$17:$C$89,3,FALSE)</f>
        <v>Kantoor</v>
      </c>
      <c r="E134" s="400" t="s">
        <v>366</v>
      </c>
      <c r="F134" s="400"/>
      <c r="G134" s="401" t="s">
        <v>395</v>
      </c>
      <c r="H134" s="398" t="s">
        <v>315</v>
      </c>
      <c r="I134" s="455" t="s">
        <v>299</v>
      </c>
      <c r="J134" s="402"/>
      <c r="K134" s="403">
        <v>1.47</v>
      </c>
      <c r="L134" s="486">
        <f>VLOOKUP(D134,'1-Kosten per locatie'!$E$3:$G$9,3,FALSE)</f>
        <v>1</v>
      </c>
      <c r="M134" s="441" t="s">
        <v>101</v>
      </c>
      <c r="N134" s="124"/>
      <c r="O134" s="125">
        <f t="shared" si="6"/>
        <v>0</v>
      </c>
      <c r="P134" s="125">
        <f t="shared" si="9"/>
        <v>0</v>
      </c>
      <c r="Q134" s="383"/>
      <c r="R134" s="126">
        <f>IF(M134="nio",0,IF(M134&gt;0,VLOOKUP(I134,'2-Productie normen'!A:R,VLOOKUP(M134,'2-Productie normen'!T:U,2,FALSE),FALSE)))</f>
        <v>0</v>
      </c>
      <c r="S134" s="126">
        <f t="shared" si="7"/>
        <v>0</v>
      </c>
      <c r="T134" s="127">
        <f>IF(M134="nio",0,VLOOKUP(I134,'2-Productie normen'!A:R,14,FALSE))</f>
        <v>0</v>
      </c>
      <c r="U134" s="127"/>
      <c r="W134" s="93">
        <f t="shared" si="8"/>
        <v>0</v>
      </c>
    </row>
    <row r="135" spans="1:23" ht="14.1" customHeight="1">
      <c r="A135" s="109">
        <f t="shared" si="10"/>
        <v>135</v>
      </c>
      <c r="B135" s="476" t="str">
        <f>VLOOKUP(C135,'1-Kosten per locatie'!$A$17:$D$89,4,FALSE)</f>
        <v>Facilitaire Services</v>
      </c>
      <c r="C135" s="398" t="s">
        <v>310</v>
      </c>
      <c r="D135" s="476" t="str">
        <f>VLOOKUP(C135,'1-Kosten per locatie'!$A$17:$C$89,3,FALSE)</f>
        <v>Kantoor</v>
      </c>
      <c r="E135" s="400" t="s">
        <v>366</v>
      </c>
      <c r="F135" s="400"/>
      <c r="G135" s="401" t="s">
        <v>396</v>
      </c>
      <c r="H135" s="398" t="s">
        <v>313</v>
      </c>
      <c r="I135" s="433" t="s">
        <v>15</v>
      </c>
      <c r="J135" s="402" t="s">
        <v>200</v>
      </c>
      <c r="K135" s="403">
        <v>5</v>
      </c>
      <c r="L135" s="486">
        <f>VLOOKUP(D135,'1-Kosten per locatie'!$E$3:$G$9,3,FALSE)</f>
        <v>1</v>
      </c>
      <c r="M135" s="441">
        <v>255</v>
      </c>
      <c r="N135" s="124">
        <v>255</v>
      </c>
      <c r="O135" s="125" t="e">
        <f t="shared" si="6"/>
        <v>#DIV/0!</v>
      </c>
      <c r="P135" s="125" t="e">
        <f t="shared" si="9"/>
        <v>#DIV/0!</v>
      </c>
      <c r="Q135" s="383"/>
      <c r="R135" s="126">
        <f>IF(M135="nio",0,IF(M135&gt;0,VLOOKUP(I135,'2-Productie normen'!A:R,VLOOKUP(M135,'2-Productie normen'!T:U,2,FALSE),FALSE)))</f>
        <v>0</v>
      </c>
      <c r="S135" s="126">
        <f t="shared" si="7"/>
        <v>0</v>
      </c>
      <c r="T135" s="127" t="str">
        <f>IF(M135="nio",0,VLOOKUP(I135,'2-Productie normen'!A:R,14,FALSE))</f>
        <v>S</v>
      </c>
      <c r="U135" s="127"/>
      <c r="W135" s="93">
        <f t="shared" si="8"/>
        <v>2550</v>
      </c>
    </row>
    <row r="136" spans="1:23" ht="14.1" customHeight="1">
      <c r="A136" s="109">
        <f t="shared" si="10"/>
        <v>136</v>
      </c>
      <c r="B136" s="476" t="str">
        <f>VLOOKUP(C136,'1-Kosten per locatie'!$A$17:$D$89,4,FALSE)</f>
        <v>Facilitaire Services</v>
      </c>
      <c r="C136" s="398" t="s">
        <v>310</v>
      </c>
      <c r="D136" s="476" t="str">
        <f>VLOOKUP(C136,'1-Kosten per locatie'!$A$17:$C$89,3,FALSE)</f>
        <v>Kantoor</v>
      </c>
      <c r="E136" s="400" t="s">
        <v>366</v>
      </c>
      <c r="F136" s="400"/>
      <c r="G136" s="401" t="s">
        <v>397</v>
      </c>
      <c r="H136" s="398" t="s">
        <v>398</v>
      </c>
      <c r="I136" s="455" t="s">
        <v>299</v>
      </c>
      <c r="J136" s="402"/>
      <c r="K136" s="403">
        <v>0.98</v>
      </c>
      <c r="L136" s="486">
        <f>VLOOKUP(D136,'1-Kosten per locatie'!$E$3:$G$9,3,FALSE)</f>
        <v>1</v>
      </c>
      <c r="M136" s="441" t="s">
        <v>101</v>
      </c>
      <c r="N136" s="124"/>
      <c r="O136" s="125">
        <f t="shared" si="6"/>
        <v>0</v>
      </c>
      <c r="P136" s="125">
        <f t="shared" si="9"/>
        <v>0</v>
      </c>
      <c r="Q136" s="383"/>
      <c r="R136" s="126">
        <f>IF(M136="nio",0,IF(M136&gt;0,VLOOKUP(I136,'2-Productie normen'!A:R,VLOOKUP(M136,'2-Productie normen'!T:U,2,FALSE),FALSE)))</f>
        <v>0</v>
      </c>
      <c r="S136" s="126">
        <f t="shared" si="7"/>
        <v>0</v>
      </c>
      <c r="T136" s="127">
        <f>IF(M136="nio",0,VLOOKUP(I136,'2-Productie normen'!A:R,14,FALSE))</f>
        <v>0</v>
      </c>
      <c r="U136" s="127"/>
      <c r="W136" s="93">
        <f t="shared" si="8"/>
        <v>0</v>
      </c>
    </row>
    <row r="137" spans="1:23" ht="14.1" customHeight="1">
      <c r="A137" s="109">
        <f t="shared" si="10"/>
        <v>137</v>
      </c>
      <c r="B137" s="476" t="str">
        <f>VLOOKUP(C137,'1-Kosten per locatie'!$A$17:$D$89,4,FALSE)</f>
        <v>Facilitaire Services</v>
      </c>
      <c r="C137" s="398" t="s">
        <v>310</v>
      </c>
      <c r="D137" s="476" t="str">
        <f>VLOOKUP(C137,'1-Kosten per locatie'!$A$17:$C$89,3,FALSE)</f>
        <v>Kantoor</v>
      </c>
      <c r="E137" s="400" t="s">
        <v>366</v>
      </c>
      <c r="F137" s="400"/>
      <c r="G137" s="401" t="s">
        <v>399</v>
      </c>
      <c r="H137" s="398" t="s">
        <v>314</v>
      </c>
      <c r="I137" s="433" t="s">
        <v>15</v>
      </c>
      <c r="J137" s="402" t="s">
        <v>200</v>
      </c>
      <c r="K137" s="403">
        <v>6</v>
      </c>
      <c r="L137" s="486">
        <f>VLOOKUP(D137,'1-Kosten per locatie'!$E$3:$G$9,3,FALSE)</f>
        <v>1</v>
      </c>
      <c r="M137" s="441">
        <v>255</v>
      </c>
      <c r="N137" s="124">
        <v>255</v>
      </c>
      <c r="O137" s="125" t="e">
        <f t="shared" si="6"/>
        <v>#DIV/0!</v>
      </c>
      <c r="P137" s="125" t="e">
        <f t="shared" si="9"/>
        <v>#DIV/0!</v>
      </c>
      <c r="Q137" s="383"/>
      <c r="R137" s="126">
        <f>IF(M137="nio",0,IF(M137&gt;0,VLOOKUP(I137,'2-Productie normen'!A:R,VLOOKUP(M137,'2-Productie normen'!T:U,2,FALSE),FALSE)))</f>
        <v>0</v>
      </c>
      <c r="S137" s="126">
        <f t="shared" si="7"/>
        <v>0</v>
      </c>
      <c r="T137" s="127" t="str">
        <f>IF(M137="nio",0,VLOOKUP(I137,'2-Productie normen'!A:R,14,FALSE))</f>
        <v>S</v>
      </c>
      <c r="U137" s="127"/>
      <c r="W137" s="93">
        <f t="shared" si="8"/>
        <v>3060</v>
      </c>
    </row>
    <row r="138" spans="1:23" ht="14.1" customHeight="1">
      <c r="A138" s="109">
        <f t="shared" si="10"/>
        <v>138</v>
      </c>
      <c r="B138" s="476" t="str">
        <f>VLOOKUP(C138,'1-Kosten per locatie'!$A$17:$D$89,4,FALSE)</f>
        <v>Facilitaire Services</v>
      </c>
      <c r="C138" s="398" t="s">
        <v>310</v>
      </c>
      <c r="D138" s="476" t="str">
        <f>VLOOKUP(C138,'1-Kosten per locatie'!$A$17:$C$89,3,FALSE)</f>
        <v>Kantoor</v>
      </c>
      <c r="E138" s="400" t="s">
        <v>366</v>
      </c>
      <c r="F138" s="400"/>
      <c r="G138" s="401" t="s">
        <v>400</v>
      </c>
      <c r="H138" s="398" t="s">
        <v>195</v>
      </c>
      <c r="I138" s="455" t="s">
        <v>299</v>
      </c>
      <c r="J138" s="402" t="s">
        <v>323</v>
      </c>
      <c r="K138" s="403">
        <v>4.5</v>
      </c>
      <c r="L138" s="486">
        <f>VLOOKUP(D138,'1-Kosten per locatie'!$E$3:$G$9,3,FALSE)</f>
        <v>1</v>
      </c>
      <c r="M138" s="441" t="s">
        <v>101</v>
      </c>
      <c r="N138" s="124"/>
      <c r="O138" s="125">
        <f t="shared" ref="O138:O198" si="11">IF(M138="nio",0,IF(M138&gt;0,M138*K138/R138,0))*L138</f>
        <v>0</v>
      </c>
      <c r="P138" s="125">
        <f t="shared" si="9"/>
        <v>0</v>
      </c>
      <c r="Q138" s="383"/>
      <c r="R138" s="126">
        <f>IF(M138="nio",0,IF(M138&gt;0,VLOOKUP(I138,'2-Productie normen'!A:R,VLOOKUP(M138,'2-Productie normen'!T:U,2,FALSE),FALSE)))</f>
        <v>0</v>
      </c>
      <c r="S138" s="126">
        <f t="shared" ref="S138:S198" si="12">IF(N138&gt;0,R138*$S$8,0)</f>
        <v>0</v>
      </c>
      <c r="T138" s="127">
        <f>IF(M138="nio",0,VLOOKUP(I138,'2-Productie normen'!A:R,14,FALSE))</f>
        <v>0</v>
      </c>
      <c r="U138" s="127"/>
      <c r="W138" s="93">
        <f t="shared" ref="W138:W198" si="13">SUM(M138:N138)*K138</f>
        <v>0</v>
      </c>
    </row>
    <row r="139" spans="1:23" ht="14.1" customHeight="1">
      <c r="A139" s="109">
        <f t="shared" si="10"/>
        <v>139</v>
      </c>
      <c r="B139" s="476" t="str">
        <f>VLOOKUP(C139,'1-Kosten per locatie'!$A$17:$D$89,4,FALSE)</f>
        <v>Facilitaire Services</v>
      </c>
      <c r="C139" s="398" t="s">
        <v>310</v>
      </c>
      <c r="D139" s="476" t="str">
        <f>VLOOKUP(C139,'1-Kosten per locatie'!$A$17:$C$89,3,FALSE)</f>
        <v>Kantoor</v>
      </c>
      <c r="E139" s="400" t="s">
        <v>366</v>
      </c>
      <c r="F139" s="400"/>
      <c r="G139" s="401" t="s">
        <v>401</v>
      </c>
      <c r="H139" s="398" t="s">
        <v>193</v>
      </c>
      <c r="I139" s="433" t="s">
        <v>296</v>
      </c>
      <c r="J139" s="402" t="s">
        <v>198</v>
      </c>
      <c r="K139" s="403">
        <v>24.4</v>
      </c>
      <c r="L139" s="486">
        <f>VLOOKUP(D139,'1-Kosten per locatie'!$E$3:$G$9,3,FALSE)</f>
        <v>1</v>
      </c>
      <c r="M139" s="441">
        <v>156</v>
      </c>
      <c r="N139" s="124"/>
      <c r="O139" s="125" t="e">
        <f t="shared" si="11"/>
        <v>#DIV/0!</v>
      </c>
      <c r="P139" s="125">
        <f t="shared" ref="P139:P199" si="14">IF(N139&gt;0,N139*K139/S139,0)*L139</f>
        <v>0</v>
      </c>
      <c r="Q139" s="383"/>
      <c r="R139" s="126">
        <f>IF(M139="nio",0,IF(M139&gt;0,VLOOKUP(I139,'2-Productie normen'!A:R,VLOOKUP(M139,'2-Productie normen'!T:U,2,FALSE),FALSE)))</f>
        <v>0</v>
      </c>
      <c r="S139" s="126">
        <f t="shared" si="12"/>
        <v>0</v>
      </c>
      <c r="T139" s="127" t="str">
        <f>IF(M139="nio",0,VLOOKUP(I139,'2-Productie normen'!A:R,14,FALSE))</f>
        <v>V</v>
      </c>
      <c r="U139" s="127"/>
      <c r="W139" s="93">
        <f t="shared" si="13"/>
        <v>3806.3999999999996</v>
      </c>
    </row>
    <row r="140" spans="1:23" ht="14.1" customHeight="1">
      <c r="A140" s="109">
        <f t="shared" si="10"/>
        <v>140</v>
      </c>
      <c r="B140" s="476" t="str">
        <f>VLOOKUP(C140,'1-Kosten per locatie'!$A$17:$D$89,4,FALSE)</f>
        <v>Facilitaire Services</v>
      </c>
      <c r="C140" s="398" t="s">
        <v>310</v>
      </c>
      <c r="D140" s="476" t="str">
        <f>VLOOKUP(C140,'1-Kosten per locatie'!$A$17:$C$89,3,FALSE)</f>
        <v>Kantoor</v>
      </c>
      <c r="E140" s="400" t="s">
        <v>366</v>
      </c>
      <c r="F140" s="400"/>
      <c r="G140" s="401" t="s">
        <v>402</v>
      </c>
      <c r="H140" s="398" t="s">
        <v>193</v>
      </c>
      <c r="I140" s="433" t="s">
        <v>296</v>
      </c>
      <c r="J140" s="402" t="s">
        <v>198</v>
      </c>
      <c r="K140" s="403">
        <v>29.8</v>
      </c>
      <c r="L140" s="486">
        <f>VLOOKUP(D140,'1-Kosten per locatie'!$E$3:$G$9,3,FALSE)</f>
        <v>1</v>
      </c>
      <c r="M140" s="441">
        <v>156</v>
      </c>
      <c r="N140" s="124"/>
      <c r="O140" s="125" t="e">
        <f t="shared" si="11"/>
        <v>#DIV/0!</v>
      </c>
      <c r="P140" s="125">
        <f t="shared" si="14"/>
        <v>0</v>
      </c>
      <c r="Q140" s="383"/>
      <c r="R140" s="126">
        <f>IF(M140="nio",0,IF(M140&gt;0,VLOOKUP(I140,'2-Productie normen'!A:R,VLOOKUP(M140,'2-Productie normen'!T:U,2,FALSE),FALSE)))</f>
        <v>0</v>
      </c>
      <c r="S140" s="126">
        <f t="shared" si="12"/>
        <v>0</v>
      </c>
      <c r="T140" s="127" t="str">
        <f>IF(M140="nio",0,VLOOKUP(I140,'2-Productie normen'!A:R,14,FALSE))</f>
        <v>V</v>
      </c>
      <c r="U140" s="127"/>
      <c r="W140" s="93">
        <f t="shared" si="13"/>
        <v>4648.8</v>
      </c>
    </row>
    <row r="141" spans="1:23" ht="14.1" customHeight="1">
      <c r="A141" s="109">
        <f t="shared" si="10"/>
        <v>141</v>
      </c>
      <c r="B141" s="476" t="str">
        <f>VLOOKUP(C141,'1-Kosten per locatie'!$A$17:$D$89,4,FALSE)</f>
        <v>Facilitaire Services</v>
      </c>
      <c r="C141" s="398" t="s">
        <v>310</v>
      </c>
      <c r="D141" s="476" t="str">
        <f>VLOOKUP(C141,'1-Kosten per locatie'!$A$17:$C$89,3,FALSE)</f>
        <v>Kantoor</v>
      </c>
      <c r="E141" s="400" t="s">
        <v>366</v>
      </c>
      <c r="F141" s="400"/>
      <c r="G141" s="401" t="s">
        <v>403</v>
      </c>
      <c r="H141" s="398" t="s">
        <v>315</v>
      </c>
      <c r="I141" s="455" t="s">
        <v>299</v>
      </c>
      <c r="J141" s="402"/>
      <c r="K141" s="403">
        <v>1.93</v>
      </c>
      <c r="L141" s="486">
        <f>VLOOKUP(D141,'1-Kosten per locatie'!$E$3:$G$9,3,FALSE)</f>
        <v>1</v>
      </c>
      <c r="M141" s="441" t="s">
        <v>101</v>
      </c>
      <c r="N141" s="124"/>
      <c r="O141" s="125">
        <f t="shared" si="11"/>
        <v>0</v>
      </c>
      <c r="P141" s="125">
        <f t="shared" si="14"/>
        <v>0</v>
      </c>
      <c r="Q141" s="383"/>
      <c r="R141" s="126">
        <f>IF(M141="nio",0,IF(M141&gt;0,VLOOKUP(I141,'2-Productie normen'!A:R,VLOOKUP(M141,'2-Productie normen'!T:U,2,FALSE),FALSE)))</f>
        <v>0</v>
      </c>
      <c r="S141" s="126">
        <f t="shared" si="12"/>
        <v>0</v>
      </c>
      <c r="T141" s="127">
        <f>IF(M141="nio",0,VLOOKUP(I141,'2-Productie normen'!A:R,14,FALSE))</f>
        <v>0</v>
      </c>
      <c r="U141" s="127"/>
      <c r="W141" s="93">
        <f t="shared" si="13"/>
        <v>0</v>
      </c>
    </row>
    <row r="142" spans="1:23" ht="14.1" customHeight="1">
      <c r="A142" s="109">
        <f t="shared" si="10"/>
        <v>142</v>
      </c>
      <c r="B142" s="476" t="str">
        <f>VLOOKUP(C142,'1-Kosten per locatie'!$A$17:$D$89,4,FALSE)</f>
        <v>Facilitaire Services</v>
      </c>
      <c r="C142" s="398" t="s">
        <v>310</v>
      </c>
      <c r="D142" s="476" t="str">
        <f>VLOOKUP(C142,'1-Kosten per locatie'!$A$17:$C$89,3,FALSE)</f>
        <v>Kantoor</v>
      </c>
      <c r="E142" s="400" t="s">
        <v>366</v>
      </c>
      <c r="F142" s="400"/>
      <c r="G142" s="401" t="s">
        <v>404</v>
      </c>
      <c r="H142" s="398" t="s">
        <v>193</v>
      </c>
      <c r="I142" s="433" t="s">
        <v>296</v>
      </c>
      <c r="J142" s="402" t="s">
        <v>198</v>
      </c>
      <c r="K142" s="403">
        <v>16.399999999999999</v>
      </c>
      <c r="L142" s="486">
        <f>VLOOKUP(D142,'1-Kosten per locatie'!$E$3:$G$9,3,FALSE)</f>
        <v>1</v>
      </c>
      <c r="M142" s="441">
        <v>156</v>
      </c>
      <c r="N142" s="124"/>
      <c r="O142" s="125" t="e">
        <f t="shared" si="11"/>
        <v>#DIV/0!</v>
      </c>
      <c r="P142" s="125">
        <f t="shared" si="14"/>
        <v>0</v>
      </c>
      <c r="Q142" s="383"/>
      <c r="R142" s="126">
        <f>IF(M142="nio",0,IF(M142&gt;0,VLOOKUP(I142,'2-Productie normen'!A:R,VLOOKUP(M142,'2-Productie normen'!T:U,2,FALSE),FALSE)))</f>
        <v>0</v>
      </c>
      <c r="S142" s="126">
        <f t="shared" si="12"/>
        <v>0</v>
      </c>
      <c r="T142" s="127" t="str">
        <f>IF(M142="nio",0,VLOOKUP(I142,'2-Productie normen'!A:R,14,FALSE))</f>
        <v>V</v>
      </c>
      <c r="U142" s="127"/>
      <c r="W142" s="93">
        <f t="shared" si="13"/>
        <v>2558.3999999999996</v>
      </c>
    </row>
    <row r="143" spans="1:23" ht="14.1" customHeight="1">
      <c r="A143" s="109">
        <f t="shared" si="10"/>
        <v>143</v>
      </c>
      <c r="B143" s="476" t="str">
        <f>VLOOKUP(C143,'1-Kosten per locatie'!$A$17:$D$89,4,FALSE)</f>
        <v>Facilitaire Services</v>
      </c>
      <c r="C143" s="398" t="s">
        <v>310</v>
      </c>
      <c r="D143" s="476" t="str">
        <f>VLOOKUP(C143,'1-Kosten per locatie'!$A$17:$C$89,3,FALSE)</f>
        <v>Kantoor</v>
      </c>
      <c r="E143" s="400" t="s">
        <v>366</v>
      </c>
      <c r="F143" s="400"/>
      <c r="G143" s="401" t="s">
        <v>405</v>
      </c>
      <c r="H143" s="398" t="s">
        <v>193</v>
      </c>
      <c r="I143" s="433" t="s">
        <v>296</v>
      </c>
      <c r="J143" s="402" t="s">
        <v>198</v>
      </c>
      <c r="K143" s="403">
        <v>35.5</v>
      </c>
      <c r="L143" s="486">
        <f>VLOOKUP(D143,'1-Kosten per locatie'!$E$3:$G$9,3,FALSE)</f>
        <v>1</v>
      </c>
      <c r="M143" s="441">
        <v>156</v>
      </c>
      <c r="N143" s="124"/>
      <c r="O143" s="125" t="e">
        <f t="shared" si="11"/>
        <v>#DIV/0!</v>
      </c>
      <c r="P143" s="125">
        <f t="shared" si="14"/>
        <v>0</v>
      </c>
      <c r="Q143" s="383"/>
      <c r="R143" s="126">
        <f>IF(M143="nio",0,IF(M143&gt;0,VLOOKUP(I143,'2-Productie normen'!A:R,VLOOKUP(M143,'2-Productie normen'!T:U,2,FALSE),FALSE)))</f>
        <v>0</v>
      </c>
      <c r="S143" s="126">
        <f t="shared" si="12"/>
        <v>0</v>
      </c>
      <c r="T143" s="127" t="str">
        <f>IF(M143="nio",0,VLOOKUP(I143,'2-Productie normen'!A:R,14,FALSE))</f>
        <v>V</v>
      </c>
      <c r="U143" s="127"/>
      <c r="W143" s="93">
        <f t="shared" si="13"/>
        <v>5538</v>
      </c>
    </row>
    <row r="144" spans="1:23" ht="14.1" customHeight="1">
      <c r="A144" s="109">
        <f t="shared" si="10"/>
        <v>144</v>
      </c>
      <c r="B144" s="476" t="str">
        <f>VLOOKUP(C144,'1-Kosten per locatie'!$A$17:$D$89,4,FALSE)</f>
        <v>Facilitaire Services</v>
      </c>
      <c r="C144" s="398" t="s">
        <v>310</v>
      </c>
      <c r="D144" s="476" t="str">
        <f>VLOOKUP(C144,'1-Kosten per locatie'!$A$17:$C$89,3,FALSE)</f>
        <v>Kantoor</v>
      </c>
      <c r="E144" s="400" t="s">
        <v>366</v>
      </c>
      <c r="F144" s="400" t="s">
        <v>362</v>
      </c>
      <c r="G144" s="401">
        <v>335</v>
      </c>
      <c r="H144" s="398" t="s">
        <v>406</v>
      </c>
      <c r="I144" s="433" t="s">
        <v>15</v>
      </c>
      <c r="J144" s="402" t="s">
        <v>200</v>
      </c>
      <c r="K144" s="403">
        <v>12.3</v>
      </c>
      <c r="L144" s="486">
        <f>VLOOKUP(D144,'1-Kosten per locatie'!$E$3:$G$9,3,FALSE)</f>
        <v>1</v>
      </c>
      <c r="M144" s="441">
        <v>255</v>
      </c>
      <c r="N144" s="124">
        <v>255</v>
      </c>
      <c r="O144" s="125" t="e">
        <f t="shared" si="11"/>
        <v>#DIV/0!</v>
      </c>
      <c r="P144" s="125" t="e">
        <f t="shared" si="14"/>
        <v>#DIV/0!</v>
      </c>
      <c r="Q144" s="383"/>
      <c r="R144" s="126">
        <f>IF(M144="nio",0,IF(M144&gt;0,VLOOKUP(I144,'2-Productie normen'!A:R,VLOOKUP(M144,'2-Productie normen'!T:U,2,FALSE),FALSE)))</f>
        <v>0</v>
      </c>
      <c r="S144" s="126">
        <f t="shared" si="12"/>
        <v>0</v>
      </c>
      <c r="T144" s="127" t="str">
        <f>IF(M144="nio",0,VLOOKUP(I144,'2-Productie normen'!A:R,14,FALSE))</f>
        <v>S</v>
      </c>
      <c r="U144" s="127"/>
      <c r="W144" s="93">
        <f t="shared" si="13"/>
        <v>6273</v>
      </c>
    </row>
    <row r="145" spans="1:23" ht="14.1" customHeight="1">
      <c r="A145" s="109">
        <f t="shared" si="10"/>
        <v>145</v>
      </c>
      <c r="B145" s="476" t="str">
        <f>VLOOKUP(C145,'1-Kosten per locatie'!$A$17:$D$89,4,FALSE)</f>
        <v>Facilitaire Services</v>
      </c>
      <c r="C145" s="398" t="s">
        <v>310</v>
      </c>
      <c r="D145" s="476" t="str">
        <f>VLOOKUP(C145,'1-Kosten per locatie'!$A$17:$C$89,3,FALSE)</f>
        <v>Kantoor</v>
      </c>
      <c r="E145" s="400" t="s">
        <v>366</v>
      </c>
      <c r="F145" s="400" t="s">
        <v>362</v>
      </c>
      <c r="G145" s="401">
        <v>336</v>
      </c>
      <c r="H145" s="398" t="s">
        <v>406</v>
      </c>
      <c r="I145" s="433" t="s">
        <v>15</v>
      </c>
      <c r="J145" s="402" t="s">
        <v>200</v>
      </c>
      <c r="K145" s="403">
        <v>10.100000000000001</v>
      </c>
      <c r="L145" s="486">
        <f>VLOOKUP(D145,'1-Kosten per locatie'!$E$3:$G$9,3,FALSE)</f>
        <v>1</v>
      </c>
      <c r="M145" s="441">
        <v>255</v>
      </c>
      <c r="N145" s="124">
        <v>255</v>
      </c>
      <c r="O145" s="125" t="e">
        <f t="shared" si="11"/>
        <v>#DIV/0!</v>
      </c>
      <c r="P145" s="125" t="e">
        <f t="shared" si="14"/>
        <v>#DIV/0!</v>
      </c>
      <c r="Q145" s="383"/>
      <c r="R145" s="126">
        <f>IF(M145="nio",0,IF(M145&gt;0,VLOOKUP(I145,'2-Productie normen'!A:R,VLOOKUP(M145,'2-Productie normen'!T:U,2,FALSE),FALSE)))</f>
        <v>0</v>
      </c>
      <c r="S145" s="126">
        <f t="shared" si="12"/>
        <v>0</v>
      </c>
      <c r="T145" s="127" t="str">
        <f>IF(M145="nio",0,VLOOKUP(I145,'2-Productie normen'!A:R,14,FALSE))</f>
        <v>S</v>
      </c>
      <c r="U145" s="127"/>
      <c r="W145" s="93">
        <f t="shared" si="13"/>
        <v>5151.0000000000009</v>
      </c>
    </row>
    <row r="146" spans="1:23" ht="14.1" customHeight="1">
      <c r="A146" s="109">
        <f t="shared" si="10"/>
        <v>146</v>
      </c>
      <c r="B146" s="476" t="str">
        <f>VLOOKUP(C146,'1-Kosten per locatie'!$A$17:$D$89,4,FALSE)</f>
        <v>Facilitaire Services</v>
      </c>
      <c r="C146" s="398" t="s">
        <v>310</v>
      </c>
      <c r="D146" s="476" t="str">
        <f>VLOOKUP(C146,'1-Kosten per locatie'!$A$17:$C$89,3,FALSE)</f>
        <v>Kantoor</v>
      </c>
      <c r="E146" s="400" t="s">
        <v>366</v>
      </c>
      <c r="F146" s="400" t="s">
        <v>362</v>
      </c>
      <c r="G146" s="401">
        <v>337</v>
      </c>
      <c r="H146" s="398" t="s">
        <v>319</v>
      </c>
      <c r="I146" s="433" t="s">
        <v>1200</v>
      </c>
      <c r="J146" s="402" t="s">
        <v>305</v>
      </c>
      <c r="K146" s="403">
        <v>9.23</v>
      </c>
      <c r="L146" s="486">
        <f>VLOOKUP(D146,'1-Kosten per locatie'!$E$3:$G$9,3,FALSE)</f>
        <v>1</v>
      </c>
      <c r="M146" s="441">
        <v>255</v>
      </c>
      <c r="N146" s="124"/>
      <c r="O146" s="125" t="e">
        <f t="shared" si="11"/>
        <v>#DIV/0!</v>
      </c>
      <c r="P146" s="125">
        <f t="shared" si="14"/>
        <v>0</v>
      </c>
      <c r="Q146" s="383"/>
      <c r="R146" s="126">
        <f>IF(M146="nio",0,IF(M146&gt;0,VLOOKUP(I146,'2-Productie normen'!A:R,VLOOKUP(M146,'2-Productie normen'!T:U,2,FALSE),FALSE)))</f>
        <v>0</v>
      </c>
      <c r="S146" s="126">
        <f t="shared" si="12"/>
        <v>0</v>
      </c>
      <c r="T146" s="127" t="str">
        <f>IF(M146="nio",0,VLOOKUP(I146,'2-Productie normen'!A:R,14,FALSE))</f>
        <v>V</v>
      </c>
      <c r="U146" s="127"/>
      <c r="W146" s="93">
        <f t="shared" si="13"/>
        <v>2353.65</v>
      </c>
    </row>
    <row r="147" spans="1:23" ht="14.1" customHeight="1">
      <c r="A147" s="109">
        <f t="shared" si="10"/>
        <v>147</v>
      </c>
      <c r="B147" s="476" t="str">
        <f>VLOOKUP(C147,'1-Kosten per locatie'!$A$17:$D$89,4,FALSE)</f>
        <v>Facilitaire Services</v>
      </c>
      <c r="C147" s="398" t="s">
        <v>310</v>
      </c>
      <c r="D147" s="476" t="str">
        <f>VLOOKUP(C147,'1-Kosten per locatie'!$A$17:$C$89,3,FALSE)</f>
        <v>Kantoor</v>
      </c>
      <c r="E147" s="400" t="s">
        <v>366</v>
      </c>
      <c r="F147" s="400" t="s">
        <v>362</v>
      </c>
      <c r="G147" s="401">
        <v>338</v>
      </c>
      <c r="H147" s="398" t="s">
        <v>407</v>
      </c>
      <c r="I147" s="433" t="s">
        <v>296</v>
      </c>
      <c r="J147" s="402" t="s">
        <v>198</v>
      </c>
      <c r="K147" s="403">
        <v>15.31</v>
      </c>
      <c r="L147" s="486">
        <f>VLOOKUP(D147,'1-Kosten per locatie'!$E$3:$G$9,3,FALSE)</f>
        <v>1</v>
      </c>
      <c r="M147" s="441">
        <v>156</v>
      </c>
      <c r="N147" s="124"/>
      <c r="O147" s="125" t="e">
        <f t="shared" si="11"/>
        <v>#DIV/0!</v>
      </c>
      <c r="P147" s="125">
        <f t="shared" si="14"/>
        <v>0</v>
      </c>
      <c r="Q147" s="383"/>
      <c r="R147" s="126">
        <f>IF(M147="nio",0,IF(M147&gt;0,VLOOKUP(I147,'2-Productie normen'!A:R,VLOOKUP(M147,'2-Productie normen'!T:U,2,FALSE),FALSE)))</f>
        <v>0</v>
      </c>
      <c r="S147" s="126">
        <f t="shared" si="12"/>
        <v>0</v>
      </c>
      <c r="T147" s="127" t="str">
        <f>IF(M147="nio",0,VLOOKUP(I147,'2-Productie normen'!A:R,14,FALSE))</f>
        <v>V</v>
      </c>
      <c r="U147" s="127"/>
      <c r="W147" s="93">
        <f t="shared" si="13"/>
        <v>2388.36</v>
      </c>
    </row>
    <row r="148" spans="1:23" ht="14.1" customHeight="1">
      <c r="A148" s="109">
        <f t="shared" si="10"/>
        <v>148</v>
      </c>
      <c r="B148" s="476" t="str">
        <f>VLOOKUP(C148,'1-Kosten per locatie'!$A$17:$D$89,4,FALSE)</f>
        <v>Facilitaire Services</v>
      </c>
      <c r="C148" s="398" t="s">
        <v>310</v>
      </c>
      <c r="D148" s="476" t="str">
        <f>VLOOKUP(C148,'1-Kosten per locatie'!$A$17:$C$89,3,FALSE)</f>
        <v>Kantoor</v>
      </c>
      <c r="E148" s="400" t="s">
        <v>366</v>
      </c>
      <c r="F148" s="400" t="s">
        <v>362</v>
      </c>
      <c r="G148" s="401" t="s">
        <v>408</v>
      </c>
      <c r="H148" s="398" t="s">
        <v>196</v>
      </c>
      <c r="I148" s="433" t="s">
        <v>149</v>
      </c>
      <c r="J148" s="402" t="s">
        <v>198</v>
      </c>
      <c r="K148" s="403">
        <v>55.64</v>
      </c>
      <c r="L148" s="486">
        <f>VLOOKUP(D148,'1-Kosten per locatie'!$E$3:$G$9,3,FALSE)</f>
        <v>1</v>
      </c>
      <c r="M148" s="441">
        <v>104</v>
      </c>
      <c r="N148" s="124"/>
      <c r="O148" s="125" t="e">
        <f t="shared" si="11"/>
        <v>#DIV/0!</v>
      </c>
      <c r="P148" s="125">
        <f t="shared" si="14"/>
        <v>0</v>
      </c>
      <c r="Q148" s="383"/>
      <c r="R148" s="126">
        <f>IF(M148="nio",0,IF(M148&gt;0,VLOOKUP(I148,'2-Productie normen'!A:R,VLOOKUP(M148,'2-Productie normen'!T:U,2,FALSE),FALSE)))</f>
        <v>0</v>
      </c>
      <c r="S148" s="126">
        <f t="shared" si="12"/>
        <v>0</v>
      </c>
      <c r="T148" s="127" t="str">
        <f>IF(M148="nio",0,VLOOKUP(I148,'2-Productie normen'!A:R,14,FALSE))</f>
        <v>B</v>
      </c>
      <c r="U148" s="127"/>
      <c r="W148" s="93">
        <f t="shared" si="13"/>
        <v>5786.56</v>
      </c>
    </row>
    <row r="149" spans="1:23" ht="14.1" customHeight="1">
      <c r="A149" s="109">
        <f t="shared" si="10"/>
        <v>149</v>
      </c>
      <c r="B149" s="476" t="str">
        <f>VLOOKUP(C149,'1-Kosten per locatie'!$A$17:$D$89,4,FALSE)</f>
        <v>Facilitaire Services</v>
      </c>
      <c r="C149" s="398" t="s">
        <v>310</v>
      </c>
      <c r="D149" s="476" t="str">
        <f>VLOOKUP(C149,'1-Kosten per locatie'!$A$17:$C$89,3,FALSE)</f>
        <v>Kantoor</v>
      </c>
      <c r="E149" s="400" t="s">
        <v>366</v>
      </c>
      <c r="F149" s="400" t="s">
        <v>362</v>
      </c>
      <c r="G149" s="401" t="s">
        <v>409</v>
      </c>
      <c r="H149" s="398" t="s">
        <v>196</v>
      </c>
      <c r="I149" s="433" t="s">
        <v>149</v>
      </c>
      <c r="J149" s="402" t="s">
        <v>198</v>
      </c>
      <c r="K149" s="403">
        <v>25.79</v>
      </c>
      <c r="L149" s="486">
        <f>VLOOKUP(D149,'1-Kosten per locatie'!$E$3:$G$9,3,FALSE)</f>
        <v>1</v>
      </c>
      <c r="M149" s="441">
        <v>104</v>
      </c>
      <c r="N149" s="124"/>
      <c r="O149" s="125" t="e">
        <f t="shared" si="11"/>
        <v>#DIV/0!</v>
      </c>
      <c r="P149" s="125">
        <f t="shared" si="14"/>
        <v>0</v>
      </c>
      <c r="Q149" s="383"/>
      <c r="R149" s="126">
        <f>IF(M149="nio",0,IF(M149&gt;0,VLOOKUP(I149,'2-Productie normen'!A:R,VLOOKUP(M149,'2-Productie normen'!T:U,2,FALSE),FALSE)))</f>
        <v>0</v>
      </c>
      <c r="S149" s="126">
        <f t="shared" si="12"/>
        <v>0</v>
      </c>
      <c r="T149" s="127" t="str">
        <f>IF(M149="nio",0,VLOOKUP(I149,'2-Productie normen'!A:R,14,FALSE))</f>
        <v>B</v>
      </c>
      <c r="U149" s="127"/>
      <c r="W149" s="93">
        <f t="shared" si="13"/>
        <v>2682.16</v>
      </c>
    </row>
    <row r="150" spans="1:23" ht="14.1" customHeight="1">
      <c r="A150" s="109">
        <f t="shared" si="10"/>
        <v>150</v>
      </c>
      <c r="B150" s="476" t="str">
        <f>VLOOKUP(C150,'1-Kosten per locatie'!$A$17:$D$89,4,FALSE)</f>
        <v>Facilitaire Services</v>
      </c>
      <c r="C150" s="398" t="s">
        <v>310</v>
      </c>
      <c r="D150" s="476" t="str">
        <f>VLOOKUP(C150,'1-Kosten per locatie'!$A$17:$C$89,3,FALSE)</f>
        <v>Kantoor</v>
      </c>
      <c r="E150" s="400" t="s">
        <v>366</v>
      </c>
      <c r="F150" s="400" t="s">
        <v>362</v>
      </c>
      <c r="G150" s="401" t="s">
        <v>410</v>
      </c>
      <c r="H150" s="398" t="s">
        <v>196</v>
      </c>
      <c r="I150" s="433" t="s">
        <v>149</v>
      </c>
      <c r="J150" s="402" t="s">
        <v>198</v>
      </c>
      <c r="K150" s="403">
        <v>28.4</v>
      </c>
      <c r="L150" s="486">
        <f>VLOOKUP(D150,'1-Kosten per locatie'!$E$3:$G$9,3,FALSE)</f>
        <v>1</v>
      </c>
      <c r="M150" s="441">
        <v>104</v>
      </c>
      <c r="N150" s="124"/>
      <c r="O150" s="125" t="e">
        <f t="shared" si="11"/>
        <v>#DIV/0!</v>
      </c>
      <c r="P150" s="125">
        <f t="shared" si="14"/>
        <v>0</v>
      </c>
      <c r="Q150" s="383"/>
      <c r="R150" s="126">
        <f>IF(M150="nio",0,IF(M150&gt;0,VLOOKUP(I150,'2-Productie normen'!A:R,VLOOKUP(M150,'2-Productie normen'!T:U,2,FALSE),FALSE)))</f>
        <v>0</v>
      </c>
      <c r="S150" s="126">
        <f t="shared" si="12"/>
        <v>0</v>
      </c>
      <c r="T150" s="127" t="str">
        <f>IF(M150="nio",0,VLOOKUP(I150,'2-Productie normen'!A:R,14,FALSE))</f>
        <v>B</v>
      </c>
      <c r="U150" s="127"/>
      <c r="W150" s="93">
        <f t="shared" si="13"/>
        <v>2953.6</v>
      </c>
    </row>
    <row r="151" spans="1:23" ht="14.1" customHeight="1">
      <c r="A151" s="109">
        <f t="shared" si="10"/>
        <v>151</v>
      </c>
      <c r="B151" s="476" t="str">
        <f>VLOOKUP(C151,'1-Kosten per locatie'!$A$17:$D$89,4,FALSE)</f>
        <v>Facilitaire Services</v>
      </c>
      <c r="C151" s="398" t="s">
        <v>310</v>
      </c>
      <c r="D151" s="476" t="str">
        <f>VLOOKUP(C151,'1-Kosten per locatie'!$A$17:$C$89,3,FALSE)</f>
        <v>Kantoor</v>
      </c>
      <c r="E151" s="400" t="s">
        <v>366</v>
      </c>
      <c r="F151" s="400" t="s">
        <v>362</v>
      </c>
      <c r="G151" s="401" t="s">
        <v>411</v>
      </c>
      <c r="H151" s="398" t="s">
        <v>412</v>
      </c>
      <c r="I151" s="433" t="s">
        <v>149</v>
      </c>
      <c r="J151" s="402" t="s">
        <v>198</v>
      </c>
      <c r="K151" s="403">
        <v>19</v>
      </c>
      <c r="L151" s="486">
        <f>VLOOKUP(D151,'1-Kosten per locatie'!$E$3:$G$9,3,FALSE)</f>
        <v>1</v>
      </c>
      <c r="M151" s="441">
        <v>104</v>
      </c>
      <c r="N151" s="124"/>
      <c r="O151" s="125" t="e">
        <f t="shared" si="11"/>
        <v>#DIV/0!</v>
      </c>
      <c r="P151" s="125">
        <f t="shared" si="14"/>
        <v>0</v>
      </c>
      <c r="Q151" s="383"/>
      <c r="R151" s="126">
        <f>IF(M151="nio",0,IF(M151&gt;0,VLOOKUP(I151,'2-Productie normen'!A:R,VLOOKUP(M151,'2-Productie normen'!T:U,2,FALSE),FALSE)))</f>
        <v>0</v>
      </c>
      <c r="S151" s="126">
        <f t="shared" si="12"/>
        <v>0</v>
      </c>
      <c r="T151" s="127" t="str">
        <f>IF(M151="nio",0,VLOOKUP(I151,'2-Productie normen'!A:R,14,FALSE))</f>
        <v>B</v>
      </c>
      <c r="U151" s="127"/>
      <c r="W151" s="93">
        <f t="shared" si="13"/>
        <v>1976</v>
      </c>
    </row>
    <row r="152" spans="1:23" ht="14.1" customHeight="1">
      <c r="A152" s="109">
        <f t="shared" si="10"/>
        <v>152</v>
      </c>
      <c r="B152" s="476" t="str">
        <f>VLOOKUP(C152,'1-Kosten per locatie'!$A$17:$D$89,4,FALSE)</f>
        <v>Facilitaire Services</v>
      </c>
      <c r="C152" s="398" t="s">
        <v>310</v>
      </c>
      <c r="D152" s="476" t="str">
        <f>VLOOKUP(C152,'1-Kosten per locatie'!$A$17:$C$89,3,FALSE)</f>
        <v>Kantoor</v>
      </c>
      <c r="E152" s="400" t="s">
        <v>366</v>
      </c>
      <c r="F152" s="400" t="s">
        <v>362</v>
      </c>
      <c r="G152" s="401" t="s">
        <v>413</v>
      </c>
      <c r="H152" s="398" t="s">
        <v>321</v>
      </c>
      <c r="I152" s="433" t="s">
        <v>149</v>
      </c>
      <c r="J152" s="402" t="s">
        <v>198</v>
      </c>
      <c r="K152" s="403">
        <v>155</v>
      </c>
      <c r="L152" s="486">
        <f>VLOOKUP(D152,'1-Kosten per locatie'!$E$3:$G$9,3,FALSE)</f>
        <v>1</v>
      </c>
      <c r="M152" s="441">
        <v>104</v>
      </c>
      <c r="N152" s="124"/>
      <c r="O152" s="125" t="e">
        <f t="shared" si="11"/>
        <v>#DIV/0!</v>
      </c>
      <c r="P152" s="125">
        <f t="shared" si="14"/>
        <v>0</v>
      </c>
      <c r="Q152" s="383"/>
      <c r="R152" s="126">
        <f>IF(M152="nio",0,IF(M152&gt;0,VLOOKUP(I152,'2-Productie normen'!A:R,VLOOKUP(M152,'2-Productie normen'!T:U,2,FALSE),FALSE)))</f>
        <v>0</v>
      </c>
      <c r="S152" s="126">
        <f t="shared" si="12"/>
        <v>0</v>
      </c>
      <c r="T152" s="127" t="str">
        <f>IF(M152="nio",0,VLOOKUP(I152,'2-Productie normen'!A:R,14,FALSE))</f>
        <v>B</v>
      </c>
      <c r="U152" s="127"/>
      <c r="W152" s="93">
        <f t="shared" si="13"/>
        <v>16120</v>
      </c>
    </row>
    <row r="153" spans="1:23" ht="14.1" customHeight="1">
      <c r="A153" s="109">
        <f t="shared" si="10"/>
        <v>153</v>
      </c>
      <c r="B153" s="476" t="str">
        <f>VLOOKUP(C153,'1-Kosten per locatie'!$A$17:$D$89,4,FALSE)</f>
        <v>Facilitaire Services</v>
      </c>
      <c r="C153" s="398" t="s">
        <v>310</v>
      </c>
      <c r="D153" s="476" t="str">
        <f>VLOOKUP(C153,'1-Kosten per locatie'!$A$17:$C$89,3,FALSE)</f>
        <v>Kantoor</v>
      </c>
      <c r="E153" s="400" t="s">
        <v>366</v>
      </c>
      <c r="F153" s="400" t="s">
        <v>362</v>
      </c>
      <c r="G153" s="401" t="s">
        <v>414</v>
      </c>
      <c r="H153" s="398" t="s">
        <v>412</v>
      </c>
      <c r="I153" s="433" t="s">
        <v>149</v>
      </c>
      <c r="J153" s="402" t="s">
        <v>198</v>
      </c>
      <c r="K153" s="403">
        <v>12</v>
      </c>
      <c r="L153" s="486">
        <f>VLOOKUP(D153,'1-Kosten per locatie'!$E$3:$G$9,3,FALSE)</f>
        <v>1</v>
      </c>
      <c r="M153" s="441">
        <v>104</v>
      </c>
      <c r="N153" s="124"/>
      <c r="O153" s="125" t="e">
        <f t="shared" si="11"/>
        <v>#DIV/0!</v>
      </c>
      <c r="P153" s="125">
        <f t="shared" si="14"/>
        <v>0</v>
      </c>
      <c r="Q153" s="383"/>
      <c r="R153" s="126">
        <f>IF(M153="nio",0,IF(M153&gt;0,VLOOKUP(I153,'2-Productie normen'!A:R,VLOOKUP(M153,'2-Productie normen'!T:U,2,FALSE),FALSE)))</f>
        <v>0</v>
      </c>
      <c r="S153" s="126">
        <f t="shared" si="12"/>
        <v>0</v>
      </c>
      <c r="T153" s="127" t="str">
        <f>IF(M153="nio",0,VLOOKUP(I153,'2-Productie normen'!A:R,14,FALSE))</f>
        <v>B</v>
      </c>
      <c r="U153" s="127"/>
      <c r="W153" s="93">
        <f t="shared" si="13"/>
        <v>1248</v>
      </c>
    </row>
    <row r="154" spans="1:23" ht="14.1" customHeight="1">
      <c r="A154" s="109">
        <f t="shared" si="10"/>
        <v>154</v>
      </c>
      <c r="B154" s="476" t="str">
        <f>VLOOKUP(C154,'1-Kosten per locatie'!$A$17:$D$89,4,FALSE)</f>
        <v>Facilitaire Services</v>
      </c>
      <c r="C154" s="398" t="s">
        <v>310</v>
      </c>
      <c r="D154" s="476" t="str">
        <f>VLOOKUP(C154,'1-Kosten per locatie'!$A$17:$C$89,3,FALSE)</f>
        <v>Kantoor</v>
      </c>
      <c r="E154" s="400" t="s">
        <v>366</v>
      </c>
      <c r="F154" s="400" t="s">
        <v>362</v>
      </c>
      <c r="G154" s="401" t="s">
        <v>415</v>
      </c>
      <c r="H154" s="398" t="s">
        <v>412</v>
      </c>
      <c r="I154" s="433" t="s">
        <v>149</v>
      </c>
      <c r="J154" s="402" t="s">
        <v>198</v>
      </c>
      <c r="K154" s="403">
        <v>4</v>
      </c>
      <c r="L154" s="486">
        <f>VLOOKUP(D154,'1-Kosten per locatie'!$E$3:$G$9,3,FALSE)</f>
        <v>1</v>
      </c>
      <c r="M154" s="441">
        <v>104</v>
      </c>
      <c r="N154" s="124"/>
      <c r="O154" s="125" t="e">
        <f t="shared" si="11"/>
        <v>#DIV/0!</v>
      </c>
      <c r="P154" s="125">
        <f t="shared" si="14"/>
        <v>0</v>
      </c>
      <c r="Q154" s="383"/>
      <c r="R154" s="126">
        <f>IF(M154="nio",0,IF(M154&gt;0,VLOOKUP(I154,'2-Productie normen'!A:R,VLOOKUP(M154,'2-Productie normen'!T:U,2,FALSE),FALSE)))</f>
        <v>0</v>
      </c>
      <c r="S154" s="126">
        <f t="shared" si="12"/>
        <v>0</v>
      </c>
      <c r="T154" s="127" t="str">
        <f>IF(M154="nio",0,VLOOKUP(I154,'2-Productie normen'!A:R,14,FALSE))</f>
        <v>B</v>
      </c>
      <c r="U154" s="127"/>
      <c r="W154" s="93">
        <f t="shared" si="13"/>
        <v>416</v>
      </c>
    </row>
    <row r="155" spans="1:23" ht="14.1" customHeight="1">
      <c r="A155" s="109">
        <f t="shared" si="10"/>
        <v>155</v>
      </c>
      <c r="B155" s="476" t="str">
        <f>VLOOKUP(C155,'1-Kosten per locatie'!$A$17:$D$89,4,FALSE)</f>
        <v>Facilitaire Services</v>
      </c>
      <c r="C155" s="398" t="s">
        <v>310</v>
      </c>
      <c r="D155" s="476" t="str">
        <f>VLOOKUP(C155,'1-Kosten per locatie'!$A$17:$C$89,3,FALSE)</f>
        <v>Kantoor</v>
      </c>
      <c r="E155" s="400" t="s">
        <v>366</v>
      </c>
      <c r="F155" s="400" t="s">
        <v>362</v>
      </c>
      <c r="G155" s="401" t="s">
        <v>416</v>
      </c>
      <c r="H155" s="398" t="s">
        <v>412</v>
      </c>
      <c r="I155" s="433" t="s">
        <v>149</v>
      </c>
      <c r="J155" s="402" t="s">
        <v>198</v>
      </c>
      <c r="K155" s="403">
        <v>4</v>
      </c>
      <c r="L155" s="486">
        <f>VLOOKUP(D155,'1-Kosten per locatie'!$E$3:$G$9,3,FALSE)</f>
        <v>1</v>
      </c>
      <c r="M155" s="441">
        <v>104</v>
      </c>
      <c r="N155" s="124"/>
      <c r="O155" s="125" t="e">
        <f t="shared" si="11"/>
        <v>#DIV/0!</v>
      </c>
      <c r="P155" s="125">
        <f t="shared" si="14"/>
        <v>0</v>
      </c>
      <c r="Q155" s="383"/>
      <c r="R155" s="126">
        <f>IF(M155="nio",0,IF(M155&gt;0,VLOOKUP(I155,'2-Productie normen'!A:R,VLOOKUP(M155,'2-Productie normen'!T:U,2,FALSE),FALSE)))</f>
        <v>0</v>
      </c>
      <c r="S155" s="126">
        <f t="shared" si="12"/>
        <v>0</v>
      </c>
      <c r="T155" s="127" t="str">
        <f>IF(M155="nio",0,VLOOKUP(I155,'2-Productie normen'!A:R,14,FALSE))</f>
        <v>B</v>
      </c>
      <c r="U155" s="127"/>
      <c r="W155" s="93">
        <f t="shared" si="13"/>
        <v>416</v>
      </c>
    </row>
    <row r="156" spans="1:23" ht="14.1" customHeight="1">
      <c r="A156" s="109">
        <f t="shared" si="10"/>
        <v>156</v>
      </c>
      <c r="B156" s="476" t="str">
        <f>VLOOKUP(C156,'1-Kosten per locatie'!$A$17:$D$89,4,FALSE)</f>
        <v>Facilitaire Services</v>
      </c>
      <c r="C156" s="398" t="s">
        <v>310</v>
      </c>
      <c r="D156" s="476" t="str">
        <f>VLOOKUP(C156,'1-Kosten per locatie'!$A$17:$C$89,3,FALSE)</f>
        <v>Kantoor</v>
      </c>
      <c r="E156" s="400" t="s">
        <v>366</v>
      </c>
      <c r="F156" s="400" t="s">
        <v>362</v>
      </c>
      <c r="G156" s="401" t="s">
        <v>417</v>
      </c>
      <c r="H156" s="398" t="s">
        <v>412</v>
      </c>
      <c r="I156" s="433" t="s">
        <v>149</v>
      </c>
      <c r="J156" s="402" t="s">
        <v>198</v>
      </c>
      <c r="K156" s="403">
        <v>10.5</v>
      </c>
      <c r="L156" s="486">
        <f>VLOOKUP(D156,'1-Kosten per locatie'!$E$3:$G$9,3,FALSE)</f>
        <v>1</v>
      </c>
      <c r="M156" s="441">
        <v>104</v>
      </c>
      <c r="N156" s="124"/>
      <c r="O156" s="125" t="e">
        <f t="shared" si="11"/>
        <v>#DIV/0!</v>
      </c>
      <c r="P156" s="125">
        <f t="shared" si="14"/>
        <v>0</v>
      </c>
      <c r="Q156" s="383"/>
      <c r="R156" s="126">
        <f>IF(M156="nio",0,IF(M156&gt;0,VLOOKUP(I156,'2-Productie normen'!A:R,VLOOKUP(M156,'2-Productie normen'!T:U,2,FALSE),FALSE)))</f>
        <v>0</v>
      </c>
      <c r="S156" s="126">
        <f t="shared" si="12"/>
        <v>0</v>
      </c>
      <c r="T156" s="127" t="str">
        <f>IF(M156="nio",0,VLOOKUP(I156,'2-Productie normen'!A:R,14,FALSE))</f>
        <v>B</v>
      </c>
      <c r="U156" s="127"/>
      <c r="W156" s="93">
        <f t="shared" si="13"/>
        <v>1092</v>
      </c>
    </row>
    <row r="157" spans="1:23" ht="14.1" customHeight="1">
      <c r="A157" s="109">
        <f t="shared" si="10"/>
        <v>157</v>
      </c>
      <c r="B157" s="476" t="str">
        <f>VLOOKUP(C157,'1-Kosten per locatie'!$A$17:$D$89,4,FALSE)</f>
        <v>Facilitaire Services</v>
      </c>
      <c r="C157" s="398" t="s">
        <v>310</v>
      </c>
      <c r="D157" s="476" t="str">
        <f>VLOOKUP(C157,'1-Kosten per locatie'!$A$17:$C$89,3,FALSE)</f>
        <v>Kantoor</v>
      </c>
      <c r="E157" s="400" t="s">
        <v>366</v>
      </c>
      <c r="F157" s="400" t="s">
        <v>362</v>
      </c>
      <c r="G157" s="401" t="s">
        <v>418</v>
      </c>
      <c r="H157" s="398" t="s">
        <v>412</v>
      </c>
      <c r="I157" s="433" t="s">
        <v>149</v>
      </c>
      <c r="J157" s="402" t="s">
        <v>198</v>
      </c>
      <c r="K157" s="403">
        <v>13.5</v>
      </c>
      <c r="L157" s="486">
        <f>VLOOKUP(D157,'1-Kosten per locatie'!$E$3:$G$9,3,FALSE)</f>
        <v>1</v>
      </c>
      <c r="M157" s="441">
        <v>104</v>
      </c>
      <c r="N157" s="124"/>
      <c r="O157" s="125" t="e">
        <f t="shared" si="11"/>
        <v>#DIV/0!</v>
      </c>
      <c r="P157" s="125">
        <f t="shared" si="14"/>
        <v>0</v>
      </c>
      <c r="Q157" s="383"/>
      <c r="R157" s="126">
        <f>IF(M157="nio",0,IF(M157&gt;0,VLOOKUP(I157,'2-Productie normen'!A:R,VLOOKUP(M157,'2-Productie normen'!T:U,2,FALSE),FALSE)))</f>
        <v>0</v>
      </c>
      <c r="S157" s="126">
        <f t="shared" si="12"/>
        <v>0</v>
      </c>
      <c r="T157" s="127" t="str">
        <f>IF(M157="nio",0,VLOOKUP(I157,'2-Productie normen'!A:R,14,FALSE))</f>
        <v>B</v>
      </c>
      <c r="U157" s="127"/>
      <c r="W157" s="93">
        <f t="shared" si="13"/>
        <v>1404</v>
      </c>
    </row>
    <row r="158" spans="1:23" ht="14.1" customHeight="1">
      <c r="A158" s="109">
        <f t="shared" si="10"/>
        <v>158</v>
      </c>
      <c r="B158" s="476" t="str">
        <f>VLOOKUP(C158,'1-Kosten per locatie'!$A$17:$D$89,4,FALSE)</f>
        <v>Facilitaire Services</v>
      </c>
      <c r="C158" s="398" t="s">
        <v>310</v>
      </c>
      <c r="D158" s="476" t="str">
        <f>VLOOKUP(C158,'1-Kosten per locatie'!$A$17:$C$89,3,FALSE)</f>
        <v>Kantoor</v>
      </c>
      <c r="E158" s="400" t="s">
        <v>366</v>
      </c>
      <c r="F158" s="400" t="s">
        <v>362</v>
      </c>
      <c r="G158" s="401" t="s">
        <v>419</v>
      </c>
      <c r="H158" s="398" t="s">
        <v>247</v>
      </c>
      <c r="I158" s="433" t="s">
        <v>297</v>
      </c>
      <c r="J158" s="402" t="s">
        <v>198</v>
      </c>
      <c r="K158" s="403">
        <v>13.5</v>
      </c>
      <c r="L158" s="486">
        <f>VLOOKUP(D158,'1-Kosten per locatie'!$E$3:$G$9,3,FALSE)</f>
        <v>1</v>
      </c>
      <c r="M158" s="441">
        <v>255</v>
      </c>
      <c r="N158" s="124"/>
      <c r="O158" s="125" t="e">
        <f t="shared" si="11"/>
        <v>#DIV/0!</v>
      </c>
      <c r="P158" s="125">
        <f t="shared" si="14"/>
        <v>0</v>
      </c>
      <c r="Q158" s="383"/>
      <c r="R158" s="126">
        <f>IF(M158="nio",0,IF(M158&gt;0,VLOOKUP(I158,'2-Productie normen'!A:R,VLOOKUP(M158,'2-Productie normen'!T:U,2,FALSE),FALSE)))</f>
        <v>0</v>
      </c>
      <c r="S158" s="126">
        <f t="shared" si="12"/>
        <v>0</v>
      </c>
      <c r="T158" s="127" t="str">
        <f>IF(M158="nio",0,VLOOKUP(I158,'2-Productie normen'!A:R,14,FALSE))</f>
        <v>B</v>
      </c>
      <c r="U158" s="127"/>
      <c r="W158" s="93">
        <f t="shared" si="13"/>
        <v>3442.5</v>
      </c>
    </row>
    <row r="159" spans="1:23" ht="14.1" customHeight="1">
      <c r="A159" s="109">
        <f t="shared" si="10"/>
        <v>159</v>
      </c>
      <c r="B159" s="476" t="str">
        <f>VLOOKUP(C159,'1-Kosten per locatie'!$A$17:$D$89,4,FALSE)</f>
        <v>Facilitaire Services</v>
      </c>
      <c r="C159" s="398" t="s">
        <v>310</v>
      </c>
      <c r="D159" s="476" t="str">
        <f>VLOOKUP(C159,'1-Kosten per locatie'!$A$17:$C$89,3,FALSE)</f>
        <v>Kantoor</v>
      </c>
      <c r="E159" s="400" t="s">
        <v>366</v>
      </c>
      <c r="F159" s="400" t="s">
        <v>362</v>
      </c>
      <c r="G159" s="401" t="s">
        <v>420</v>
      </c>
      <c r="H159" s="398" t="s">
        <v>421</v>
      </c>
      <c r="I159" s="433" t="s">
        <v>1200</v>
      </c>
      <c r="J159" s="402" t="s">
        <v>305</v>
      </c>
      <c r="K159" s="403">
        <v>22.5</v>
      </c>
      <c r="L159" s="486">
        <f>VLOOKUP(D159,'1-Kosten per locatie'!$E$3:$G$9,3,FALSE)</f>
        <v>1</v>
      </c>
      <c r="M159" s="441">
        <v>255</v>
      </c>
      <c r="N159" s="124"/>
      <c r="O159" s="125" t="e">
        <f t="shared" si="11"/>
        <v>#DIV/0!</v>
      </c>
      <c r="P159" s="125">
        <f t="shared" si="14"/>
        <v>0</v>
      </c>
      <c r="Q159" s="383"/>
      <c r="R159" s="126">
        <f>IF(M159="nio",0,IF(M159&gt;0,VLOOKUP(I159,'2-Productie normen'!A:R,VLOOKUP(M159,'2-Productie normen'!T:U,2,FALSE),FALSE)))</f>
        <v>0</v>
      </c>
      <c r="S159" s="126">
        <f t="shared" si="12"/>
        <v>0</v>
      </c>
      <c r="T159" s="127" t="str">
        <f>IF(M159="nio",0,VLOOKUP(I159,'2-Productie normen'!A:R,14,FALSE))</f>
        <v>V</v>
      </c>
      <c r="U159" s="127"/>
      <c r="W159" s="93">
        <f t="shared" si="13"/>
        <v>5737.5</v>
      </c>
    </row>
    <row r="160" spans="1:23" ht="14.1" customHeight="1">
      <c r="A160" s="109">
        <f t="shared" si="10"/>
        <v>160</v>
      </c>
      <c r="B160" s="476" t="str">
        <f>VLOOKUP(C160,'1-Kosten per locatie'!$A$17:$D$89,4,FALSE)</f>
        <v>Facilitaire Services</v>
      </c>
      <c r="C160" s="398" t="s">
        <v>310</v>
      </c>
      <c r="D160" s="476" t="str">
        <f>VLOOKUP(C160,'1-Kosten per locatie'!$A$17:$C$89,3,FALSE)</f>
        <v>Kantoor</v>
      </c>
      <c r="E160" s="400" t="s">
        <v>366</v>
      </c>
      <c r="F160" s="400" t="s">
        <v>362</v>
      </c>
      <c r="G160" s="401" t="s">
        <v>422</v>
      </c>
      <c r="H160" s="398" t="s">
        <v>196</v>
      </c>
      <c r="I160" s="433" t="s">
        <v>149</v>
      </c>
      <c r="J160" s="402" t="s">
        <v>198</v>
      </c>
      <c r="K160" s="403">
        <v>18.39</v>
      </c>
      <c r="L160" s="486">
        <f>VLOOKUP(D160,'1-Kosten per locatie'!$E$3:$G$9,3,FALSE)</f>
        <v>1</v>
      </c>
      <c r="M160" s="441">
        <v>104</v>
      </c>
      <c r="N160" s="124"/>
      <c r="O160" s="125" t="e">
        <f t="shared" si="11"/>
        <v>#DIV/0!</v>
      </c>
      <c r="P160" s="125">
        <f t="shared" si="14"/>
        <v>0</v>
      </c>
      <c r="Q160" s="383"/>
      <c r="R160" s="126">
        <f>IF(M160="nio",0,IF(M160&gt;0,VLOOKUP(I160,'2-Productie normen'!A:R,VLOOKUP(M160,'2-Productie normen'!T:U,2,FALSE),FALSE)))</f>
        <v>0</v>
      </c>
      <c r="S160" s="126">
        <f t="shared" si="12"/>
        <v>0</v>
      </c>
      <c r="T160" s="127" t="str">
        <f>IF(M160="nio",0,VLOOKUP(I160,'2-Productie normen'!A:R,14,FALSE))</f>
        <v>B</v>
      </c>
      <c r="U160" s="127"/>
      <c r="W160" s="93">
        <f t="shared" si="13"/>
        <v>1912.56</v>
      </c>
    </row>
    <row r="161" spans="1:23" ht="14.1" customHeight="1">
      <c r="A161" s="109">
        <f t="shared" si="10"/>
        <v>161</v>
      </c>
      <c r="B161" s="476" t="str">
        <f>VLOOKUP(C161,'1-Kosten per locatie'!$A$17:$D$89,4,FALSE)</f>
        <v>Facilitaire Services</v>
      </c>
      <c r="C161" s="398" t="s">
        <v>310</v>
      </c>
      <c r="D161" s="476" t="str">
        <f>VLOOKUP(C161,'1-Kosten per locatie'!$A$17:$C$89,3,FALSE)</f>
        <v>Kantoor</v>
      </c>
      <c r="E161" s="400" t="s">
        <v>366</v>
      </c>
      <c r="F161" s="400" t="s">
        <v>362</v>
      </c>
      <c r="G161" s="401" t="s">
        <v>423</v>
      </c>
      <c r="H161" s="398" t="s">
        <v>196</v>
      </c>
      <c r="I161" s="433" t="s">
        <v>149</v>
      </c>
      <c r="J161" s="402" t="s">
        <v>198</v>
      </c>
      <c r="K161" s="403">
        <v>18.39</v>
      </c>
      <c r="L161" s="486">
        <f>VLOOKUP(D161,'1-Kosten per locatie'!$E$3:$G$9,3,FALSE)</f>
        <v>1</v>
      </c>
      <c r="M161" s="441">
        <v>104</v>
      </c>
      <c r="N161" s="124"/>
      <c r="O161" s="125" t="e">
        <f t="shared" si="11"/>
        <v>#DIV/0!</v>
      </c>
      <c r="P161" s="125">
        <f t="shared" si="14"/>
        <v>0</v>
      </c>
      <c r="Q161" s="383"/>
      <c r="R161" s="126">
        <f>IF(M161="nio",0,IF(M161&gt;0,VLOOKUP(I161,'2-Productie normen'!A:R,VLOOKUP(M161,'2-Productie normen'!T:U,2,FALSE),FALSE)))</f>
        <v>0</v>
      </c>
      <c r="S161" s="126">
        <f t="shared" si="12"/>
        <v>0</v>
      </c>
      <c r="T161" s="127" t="str">
        <f>IF(M161="nio",0,VLOOKUP(I161,'2-Productie normen'!A:R,14,FALSE))</f>
        <v>B</v>
      </c>
      <c r="U161" s="127"/>
      <c r="W161" s="93">
        <f t="shared" si="13"/>
        <v>1912.56</v>
      </c>
    </row>
    <row r="162" spans="1:23" ht="14.1" customHeight="1">
      <c r="A162" s="109">
        <f t="shared" si="10"/>
        <v>162</v>
      </c>
      <c r="B162" s="476" t="str">
        <f>VLOOKUP(C162,'1-Kosten per locatie'!$A$17:$D$89,4,FALSE)</f>
        <v>Facilitaire Services</v>
      </c>
      <c r="C162" s="398" t="s">
        <v>310</v>
      </c>
      <c r="D162" s="476" t="str">
        <f>VLOOKUP(C162,'1-Kosten per locatie'!$A$17:$C$89,3,FALSE)</f>
        <v>Kantoor</v>
      </c>
      <c r="E162" s="400" t="s">
        <v>366</v>
      </c>
      <c r="F162" s="400" t="s">
        <v>362</v>
      </c>
      <c r="G162" s="401" t="s">
        <v>424</v>
      </c>
      <c r="H162" s="398" t="s">
        <v>196</v>
      </c>
      <c r="I162" s="433" t="s">
        <v>149</v>
      </c>
      <c r="J162" s="402" t="s">
        <v>198</v>
      </c>
      <c r="K162" s="403">
        <v>18.39</v>
      </c>
      <c r="L162" s="486">
        <f>VLOOKUP(D162,'1-Kosten per locatie'!$E$3:$G$9,3,FALSE)</f>
        <v>1</v>
      </c>
      <c r="M162" s="441">
        <v>104</v>
      </c>
      <c r="N162" s="124"/>
      <c r="O162" s="125" t="e">
        <f t="shared" si="11"/>
        <v>#DIV/0!</v>
      </c>
      <c r="P162" s="125">
        <f t="shared" si="14"/>
        <v>0</v>
      </c>
      <c r="Q162" s="383"/>
      <c r="R162" s="126">
        <f>IF(M162="nio",0,IF(M162&gt;0,VLOOKUP(I162,'2-Productie normen'!A:R,VLOOKUP(M162,'2-Productie normen'!T:U,2,FALSE),FALSE)))</f>
        <v>0</v>
      </c>
      <c r="S162" s="126">
        <f t="shared" si="12"/>
        <v>0</v>
      </c>
      <c r="T162" s="127" t="str">
        <f>IF(M162="nio",0,VLOOKUP(I162,'2-Productie normen'!A:R,14,FALSE))</f>
        <v>B</v>
      </c>
      <c r="U162" s="127"/>
      <c r="W162" s="93">
        <f t="shared" si="13"/>
        <v>1912.56</v>
      </c>
    </row>
    <row r="163" spans="1:23" ht="14.1" customHeight="1">
      <c r="A163" s="109">
        <f t="shared" si="10"/>
        <v>163</v>
      </c>
      <c r="B163" s="476" t="str">
        <f>VLOOKUP(C163,'1-Kosten per locatie'!$A$17:$D$89,4,FALSE)</f>
        <v>Facilitaire Services</v>
      </c>
      <c r="C163" s="398" t="s">
        <v>310</v>
      </c>
      <c r="D163" s="476" t="str">
        <f>VLOOKUP(C163,'1-Kosten per locatie'!$A$17:$C$89,3,FALSE)</f>
        <v>Kantoor</v>
      </c>
      <c r="E163" s="400" t="s">
        <v>366</v>
      </c>
      <c r="F163" s="400" t="s">
        <v>362</v>
      </c>
      <c r="G163" s="401" t="s">
        <v>425</v>
      </c>
      <c r="H163" s="398" t="s">
        <v>196</v>
      </c>
      <c r="I163" s="433" t="s">
        <v>149</v>
      </c>
      <c r="J163" s="402" t="s">
        <v>198</v>
      </c>
      <c r="K163" s="403">
        <v>36.04</v>
      </c>
      <c r="L163" s="486">
        <f>VLOOKUP(D163,'1-Kosten per locatie'!$E$3:$G$9,3,FALSE)</f>
        <v>1</v>
      </c>
      <c r="M163" s="441">
        <v>104</v>
      </c>
      <c r="N163" s="124"/>
      <c r="O163" s="125" t="e">
        <f t="shared" si="11"/>
        <v>#DIV/0!</v>
      </c>
      <c r="P163" s="125">
        <f t="shared" si="14"/>
        <v>0</v>
      </c>
      <c r="Q163" s="383"/>
      <c r="R163" s="126">
        <f>IF(M163="nio",0,IF(M163&gt;0,VLOOKUP(I163,'2-Productie normen'!A:R,VLOOKUP(M163,'2-Productie normen'!T:U,2,FALSE),FALSE)))</f>
        <v>0</v>
      </c>
      <c r="S163" s="126">
        <f t="shared" si="12"/>
        <v>0</v>
      </c>
      <c r="T163" s="127" t="str">
        <f>IF(M163="nio",0,VLOOKUP(I163,'2-Productie normen'!A:R,14,FALSE))</f>
        <v>B</v>
      </c>
      <c r="U163" s="127"/>
      <c r="W163" s="93">
        <f t="shared" si="13"/>
        <v>3748.16</v>
      </c>
    </row>
    <row r="164" spans="1:23" ht="14.1" customHeight="1">
      <c r="A164" s="109">
        <f t="shared" si="10"/>
        <v>164</v>
      </c>
      <c r="B164" s="476" t="str">
        <f>VLOOKUP(C164,'1-Kosten per locatie'!$A$17:$D$89,4,FALSE)</f>
        <v>Facilitaire Services</v>
      </c>
      <c r="C164" s="398" t="s">
        <v>310</v>
      </c>
      <c r="D164" s="476" t="str">
        <f>VLOOKUP(C164,'1-Kosten per locatie'!$A$17:$C$89,3,FALSE)</f>
        <v>Kantoor</v>
      </c>
      <c r="E164" s="400" t="s">
        <v>366</v>
      </c>
      <c r="F164" s="400" t="s">
        <v>362</v>
      </c>
      <c r="G164" s="401" t="s">
        <v>426</v>
      </c>
      <c r="H164" s="398" t="s">
        <v>193</v>
      </c>
      <c r="I164" s="433" t="s">
        <v>296</v>
      </c>
      <c r="J164" s="402" t="s">
        <v>198</v>
      </c>
      <c r="K164" s="403">
        <v>35.9</v>
      </c>
      <c r="L164" s="486">
        <f>VLOOKUP(D164,'1-Kosten per locatie'!$E$3:$G$9,3,FALSE)</f>
        <v>1</v>
      </c>
      <c r="M164" s="441">
        <v>156</v>
      </c>
      <c r="N164" s="124"/>
      <c r="O164" s="125" t="e">
        <f t="shared" si="11"/>
        <v>#DIV/0!</v>
      </c>
      <c r="P164" s="125">
        <f t="shared" si="14"/>
        <v>0</v>
      </c>
      <c r="Q164" s="383"/>
      <c r="R164" s="126">
        <f>IF(M164="nio",0,IF(M164&gt;0,VLOOKUP(I164,'2-Productie normen'!A:R,VLOOKUP(M164,'2-Productie normen'!T:U,2,FALSE),FALSE)))</f>
        <v>0</v>
      </c>
      <c r="S164" s="126">
        <f t="shared" si="12"/>
        <v>0</v>
      </c>
      <c r="T164" s="127" t="str">
        <f>IF(M164="nio",0,VLOOKUP(I164,'2-Productie normen'!A:R,14,FALSE))</f>
        <v>V</v>
      </c>
      <c r="U164" s="127"/>
      <c r="W164" s="93">
        <f t="shared" si="13"/>
        <v>5600.4</v>
      </c>
    </row>
    <row r="165" spans="1:23" ht="14.1" customHeight="1">
      <c r="A165" s="109">
        <f t="shared" si="10"/>
        <v>165</v>
      </c>
      <c r="B165" s="476" t="str">
        <f>VLOOKUP(C165,'1-Kosten per locatie'!$A$17:$D$89,4,FALSE)</f>
        <v>Facilitaire Services</v>
      </c>
      <c r="C165" s="398" t="s">
        <v>310</v>
      </c>
      <c r="D165" s="476" t="str">
        <f>VLOOKUP(C165,'1-Kosten per locatie'!$A$17:$C$89,3,FALSE)</f>
        <v>Kantoor</v>
      </c>
      <c r="E165" s="400"/>
      <c r="F165" s="400"/>
      <c r="G165" s="401" t="s">
        <v>427</v>
      </c>
      <c r="H165" s="398" t="s">
        <v>428</v>
      </c>
      <c r="I165" s="455" t="s">
        <v>299</v>
      </c>
      <c r="J165" s="402"/>
      <c r="K165" s="403"/>
      <c r="L165" s="486">
        <f>VLOOKUP(D165,'1-Kosten per locatie'!$E$3:$G$9,3,FALSE)</f>
        <v>1</v>
      </c>
      <c r="M165" s="441" t="s">
        <v>101</v>
      </c>
      <c r="N165" s="124"/>
      <c r="O165" s="125">
        <f t="shared" si="11"/>
        <v>0</v>
      </c>
      <c r="P165" s="125">
        <f t="shared" si="14"/>
        <v>0</v>
      </c>
      <c r="Q165" s="383"/>
      <c r="R165" s="126">
        <f>IF(M165="nio",0,IF(M165&gt;0,VLOOKUP(I165,'2-Productie normen'!A:R,VLOOKUP(M165,'2-Productie normen'!T:U,2,FALSE),FALSE)))</f>
        <v>0</v>
      </c>
      <c r="S165" s="126">
        <f t="shared" si="12"/>
        <v>0</v>
      </c>
      <c r="T165" s="127">
        <f>IF(M165="nio",0,VLOOKUP(I165,'2-Productie normen'!A:R,14,FALSE))</f>
        <v>0</v>
      </c>
      <c r="U165" s="127"/>
      <c r="W165" s="93">
        <f t="shared" si="13"/>
        <v>0</v>
      </c>
    </row>
    <row r="166" spans="1:23" ht="14.1" customHeight="1">
      <c r="A166" s="109">
        <f t="shared" si="10"/>
        <v>166</v>
      </c>
      <c r="B166" s="476" t="str">
        <f>VLOOKUP(C166,'1-Kosten per locatie'!$A$17:$D$89,4,FALSE)</f>
        <v>Facilitaire Services</v>
      </c>
      <c r="C166" s="398" t="s">
        <v>429</v>
      </c>
      <c r="D166" s="476" t="str">
        <f>VLOOKUP(C166,'1-Kosten per locatie'!$A$17:$C$89,3,FALSE)</f>
        <v>Kantoor</v>
      </c>
      <c r="E166" s="399" t="s">
        <v>311</v>
      </c>
      <c r="F166" s="437" t="s">
        <v>430</v>
      </c>
      <c r="G166" s="437" t="s">
        <v>431</v>
      </c>
      <c r="H166" s="406" t="s">
        <v>432</v>
      </c>
      <c r="I166" s="455" t="s">
        <v>299</v>
      </c>
      <c r="J166" s="406" t="s">
        <v>302</v>
      </c>
      <c r="K166" s="407">
        <v>19.13</v>
      </c>
      <c r="L166" s="486">
        <f>VLOOKUP(D166,'1-Kosten per locatie'!$E$3:$G$9,3,FALSE)</f>
        <v>1</v>
      </c>
      <c r="M166" s="441" t="s">
        <v>101</v>
      </c>
      <c r="N166" s="124"/>
      <c r="O166" s="125">
        <f t="shared" si="11"/>
        <v>0</v>
      </c>
      <c r="P166" s="125">
        <f t="shared" si="14"/>
        <v>0</v>
      </c>
      <c r="Q166" s="383"/>
      <c r="R166" s="126">
        <f>IF(M166="nio",0,IF(M166&gt;0,VLOOKUP(I166,'2-Productie normen'!A:R,VLOOKUP(M166,'2-Productie normen'!T:U,2,FALSE),FALSE)))</f>
        <v>0</v>
      </c>
      <c r="S166" s="126">
        <f t="shared" si="12"/>
        <v>0</v>
      </c>
      <c r="T166" s="127">
        <f>IF(M166="nio",0,VLOOKUP(I166,'2-Productie normen'!A:R,14,FALSE))</f>
        <v>0</v>
      </c>
      <c r="U166" s="127"/>
      <c r="W166" s="93">
        <f t="shared" si="13"/>
        <v>0</v>
      </c>
    </row>
    <row r="167" spans="1:23" ht="14.1" customHeight="1">
      <c r="A167" s="109">
        <f t="shared" si="10"/>
        <v>167</v>
      </c>
      <c r="B167" s="476" t="str">
        <f>VLOOKUP(C167,'1-Kosten per locatie'!$A$17:$D$89,4,FALSE)</f>
        <v>Facilitaire Services</v>
      </c>
      <c r="C167" s="398" t="s">
        <v>429</v>
      </c>
      <c r="D167" s="476" t="str">
        <f>VLOOKUP(C167,'1-Kosten per locatie'!$A$17:$C$89,3,FALSE)</f>
        <v>Kantoor</v>
      </c>
      <c r="E167" s="399" t="s">
        <v>311</v>
      </c>
      <c r="F167" s="437" t="s">
        <v>430</v>
      </c>
      <c r="G167" s="437" t="s">
        <v>433</v>
      </c>
      <c r="H167" s="406" t="s">
        <v>434</v>
      </c>
      <c r="I167" s="455" t="s">
        <v>299</v>
      </c>
      <c r="J167" s="402" t="s">
        <v>302</v>
      </c>
      <c r="K167" s="407">
        <v>5.32</v>
      </c>
      <c r="L167" s="486">
        <f>VLOOKUP(D167,'1-Kosten per locatie'!$E$3:$G$9,3,FALSE)</f>
        <v>1</v>
      </c>
      <c r="M167" s="441" t="s">
        <v>101</v>
      </c>
      <c r="N167" s="124"/>
      <c r="O167" s="125">
        <f t="shared" si="11"/>
        <v>0</v>
      </c>
      <c r="P167" s="125">
        <f t="shared" si="14"/>
        <v>0</v>
      </c>
      <c r="Q167" s="383"/>
      <c r="R167" s="126">
        <f>IF(M167="nio",0,IF(M167&gt;0,VLOOKUP(I167,'2-Productie normen'!A:R,VLOOKUP(M167,'2-Productie normen'!T:U,2,FALSE),FALSE)))</f>
        <v>0</v>
      </c>
      <c r="S167" s="126">
        <f t="shared" si="12"/>
        <v>0</v>
      </c>
      <c r="T167" s="127">
        <f>IF(M167="nio",0,VLOOKUP(I167,'2-Productie normen'!A:R,14,FALSE))</f>
        <v>0</v>
      </c>
      <c r="U167" s="127"/>
      <c r="W167" s="93">
        <f t="shared" si="13"/>
        <v>0</v>
      </c>
    </row>
    <row r="168" spans="1:23" ht="14.1" customHeight="1">
      <c r="A168" s="109">
        <f t="shared" si="10"/>
        <v>168</v>
      </c>
      <c r="B168" s="476" t="str">
        <f>VLOOKUP(C168,'1-Kosten per locatie'!$A$17:$D$89,4,FALSE)</f>
        <v>Facilitaire Services</v>
      </c>
      <c r="C168" s="398" t="s">
        <v>429</v>
      </c>
      <c r="D168" s="476" t="str">
        <f>VLOOKUP(C168,'1-Kosten per locatie'!$A$17:$C$89,3,FALSE)</f>
        <v>Kantoor</v>
      </c>
      <c r="E168" s="399" t="s">
        <v>311</v>
      </c>
      <c r="F168" s="405" t="s">
        <v>435</v>
      </c>
      <c r="G168" s="437" t="s">
        <v>436</v>
      </c>
      <c r="H168" s="406" t="s">
        <v>437</v>
      </c>
      <c r="I168" s="433" t="s">
        <v>149</v>
      </c>
      <c r="J168" s="402" t="s">
        <v>198</v>
      </c>
      <c r="K168" s="407">
        <v>17.940000000000001</v>
      </c>
      <c r="L168" s="486">
        <f>VLOOKUP(D168,'1-Kosten per locatie'!$E$3:$G$9,3,FALSE)</f>
        <v>1</v>
      </c>
      <c r="M168" s="441">
        <v>104</v>
      </c>
      <c r="N168" s="124"/>
      <c r="O168" s="125" t="e">
        <f t="shared" si="11"/>
        <v>#DIV/0!</v>
      </c>
      <c r="P168" s="125">
        <f t="shared" si="14"/>
        <v>0</v>
      </c>
      <c r="Q168" s="383"/>
      <c r="R168" s="126">
        <f>IF(M168="nio",0,IF(M168&gt;0,VLOOKUP(I168,'2-Productie normen'!A:R,VLOOKUP(M168,'2-Productie normen'!T:U,2,FALSE),FALSE)))</f>
        <v>0</v>
      </c>
      <c r="S168" s="126">
        <f t="shared" si="12"/>
        <v>0</v>
      </c>
      <c r="T168" s="127" t="str">
        <f>IF(M168="nio",0,VLOOKUP(I168,'2-Productie normen'!A:R,14,FALSE))</f>
        <v>B</v>
      </c>
      <c r="U168" s="127"/>
      <c r="W168" s="93">
        <f t="shared" si="13"/>
        <v>1865.7600000000002</v>
      </c>
    </row>
    <row r="169" spans="1:23" ht="14.1" customHeight="1">
      <c r="A169" s="109">
        <f t="shared" si="10"/>
        <v>169</v>
      </c>
      <c r="B169" s="476" t="str">
        <f>VLOOKUP(C169,'1-Kosten per locatie'!$A$17:$D$89,4,FALSE)</f>
        <v>Facilitaire Services</v>
      </c>
      <c r="C169" s="398" t="s">
        <v>429</v>
      </c>
      <c r="D169" s="476" t="str">
        <f>VLOOKUP(C169,'1-Kosten per locatie'!$A$17:$C$89,3,FALSE)</f>
        <v>Kantoor</v>
      </c>
      <c r="E169" s="399" t="s">
        <v>311</v>
      </c>
      <c r="F169" s="405" t="s">
        <v>435</v>
      </c>
      <c r="G169" s="437" t="s">
        <v>438</v>
      </c>
      <c r="H169" s="406" t="s">
        <v>437</v>
      </c>
      <c r="I169" s="433" t="s">
        <v>149</v>
      </c>
      <c r="J169" s="402" t="s">
        <v>198</v>
      </c>
      <c r="K169" s="407">
        <v>15.42</v>
      </c>
      <c r="L169" s="486">
        <f>VLOOKUP(D169,'1-Kosten per locatie'!$E$3:$G$9,3,FALSE)</f>
        <v>1</v>
      </c>
      <c r="M169" s="441">
        <v>104</v>
      </c>
      <c r="N169" s="124"/>
      <c r="O169" s="125" t="e">
        <f t="shared" si="11"/>
        <v>#DIV/0!</v>
      </c>
      <c r="P169" s="125">
        <f t="shared" si="14"/>
        <v>0</v>
      </c>
      <c r="Q169" s="383"/>
      <c r="R169" s="126">
        <f>IF(M169="nio",0,IF(M169&gt;0,VLOOKUP(I169,'2-Productie normen'!A:R,VLOOKUP(M169,'2-Productie normen'!T:U,2,FALSE),FALSE)))</f>
        <v>0</v>
      </c>
      <c r="S169" s="126">
        <f t="shared" si="12"/>
        <v>0</v>
      </c>
      <c r="T169" s="127" t="str">
        <f>IF(M169="nio",0,VLOOKUP(I169,'2-Productie normen'!A:R,14,FALSE))</f>
        <v>B</v>
      </c>
      <c r="U169" s="127"/>
      <c r="W169" s="93">
        <f t="shared" si="13"/>
        <v>1603.68</v>
      </c>
    </row>
    <row r="170" spans="1:23" ht="14.1" customHeight="1">
      <c r="A170" s="109">
        <f t="shared" si="10"/>
        <v>170</v>
      </c>
      <c r="B170" s="476" t="str">
        <f>VLOOKUP(C170,'1-Kosten per locatie'!$A$17:$D$89,4,FALSE)</f>
        <v>Facilitaire Services</v>
      </c>
      <c r="C170" s="398" t="s">
        <v>429</v>
      </c>
      <c r="D170" s="476" t="str">
        <f>VLOOKUP(C170,'1-Kosten per locatie'!$A$17:$C$89,3,FALSE)</f>
        <v>Kantoor</v>
      </c>
      <c r="E170" s="399" t="s">
        <v>311</v>
      </c>
      <c r="F170" s="405" t="s">
        <v>430</v>
      </c>
      <c r="G170" s="437" t="s">
        <v>439</v>
      </c>
      <c r="H170" s="406" t="s">
        <v>440</v>
      </c>
      <c r="I170" s="433" t="s">
        <v>296</v>
      </c>
      <c r="J170" s="402" t="s">
        <v>305</v>
      </c>
      <c r="K170" s="407">
        <v>22.16</v>
      </c>
      <c r="L170" s="486">
        <f>VLOOKUP(D170,'1-Kosten per locatie'!$E$3:$G$9,3,FALSE)</f>
        <v>1</v>
      </c>
      <c r="M170" s="441">
        <v>255</v>
      </c>
      <c r="N170" s="124"/>
      <c r="O170" s="125" t="e">
        <f t="shared" si="11"/>
        <v>#DIV/0!</v>
      </c>
      <c r="P170" s="125">
        <f t="shared" si="14"/>
        <v>0</v>
      </c>
      <c r="Q170" s="383"/>
      <c r="R170" s="126">
        <f>IF(M170="nio",0,IF(M170&gt;0,VLOOKUP(I170,'2-Productie normen'!A:R,VLOOKUP(M170,'2-Productie normen'!T:U,2,FALSE),FALSE)))</f>
        <v>0</v>
      </c>
      <c r="S170" s="126">
        <f t="shared" si="12"/>
        <v>0</v>
      </c>
      <c r="T170" s="127" t="str">
        <f>IF(M170="nio",0,VLOOKUP(I170,'2-Productie normen'!A:R,14,FALSE))</f>
        <v>V</v>
      </c>
      <c r="U170" s="127"/>
      <c r="W170" s="93">
        <f t="shared" si="13"/>
        <v>5650.8</v>
      </c>
    </row>
    <row r="171" spans="1:23" ht="14.1" customHeight="1">
      <c r="A171" s="109">
        <f t="shared" si="10"/>
        <v>171</v>
      </c>
      <c r="B171" s="476" t="str">
        <f>VLOOKUP(C171,'1-Kosten per locatie'!$A$17:$D$89,4,FALSE)</f>
        <v>Facilitaire Services</v>
      </c>
      <c r="C171" s="398" t="s">
        <v>429</v>
      </c>
      <c r="D171" s="476" t="str">
        <f>VLOOKUP(C171,'1-Kosten per locatie'!$A$17:$C$89,3,FALSE)</f>
        <v>Kantoor</v>
      </c>
      <c r="E171" s="399" t="s">
        <v>311</v>
      </c>
      <c r="F171" s="437" t="s">
        <v>430</v>
      </c>
      <c r="G171" s="437" t="s">
        <v>441</v>
      </c>
      <c r="H171" s="406" t="s">
        <v>398</v>
      </c>
      <c r="I171" s="455" t="s">
        <v>299</v>
      </c>
      <c r="J171" s="402" t="s">
        <v>305</v>
      </c>
      <c r="K171" s="407">
        <v>2.96</v>
      </c>
      <c r="L171" s="486">
        <f>VLOOKUP(D171,'1-Kosten per locatie'!$E$3:$G$9,3,FALSE)</f>
        <v>1</v>
      </c>
      <c r="M171" s="441" t="s">
        <v>101</v>
      </c>
      <c r="N171" s="124"/>
      <c r="O171" s="125">
        <f t="shared" si="11"/>
        <v>0</v>
      </c>
      <c r="P171" s="125">
        <f t="shared" si="14"/>
        <v>0</v>
      </c>
      <c r="Q171" s="383"/>
      <c r="R171" s="126">
        <f>IF(M171="nio",0,IF(M171&gt;0,VLOOKUP(I171,'2-Productie normen'!A:R,VLOOKUP(M171,'2-Productie normen'!T:U,2,FALSE),FALSE)))</f>
        <v>0</v>
      </c>
      <c r="S171" s="126">
        <f t="shared" si="12"/>
        <v>0</v>
      </c>
      <c r="T171" s="127">
        <f>IF(M171="nio",0,VLOOKUP(I171,'2-Productie normen'!A:R,14,FALSE))</f>
        <v>0</v>
      </c>
      <c r="U171" s="127"/>
      <c r="W171" s="93">
        <f t="shared" si="13"/>
        <v>0</v>
      </c>
    </row>
    <row r="172" spans="1:23" ht="14.1" customHeight="1">
      <c r="A172" s="109">
        <f t="shared" si="10"/>
        <v>172</v>
      </c>
      <c r="B172" s="476" t="str">
        <f>VLOOKUP(C172,'1-Kosten per locatie'!$A$17:$D$89,4,FALSE)</f>
        <v>Facilitaire Services</v>
      </c>
      <c r="C172" s="398" t="s">
        <v>429</v>
      </c>
      <c r="D172" s="476" t="str">
        <f>VLOOKUP(C172,'1-Kosten per locatie'!$A$17:$C$89,3,FALSE)</f>
        <v>Kantoor</v>
      </c>
      <c r="E172" s="399" t="s">
        <v>311</v>
      </c>
      <c r="F172" s="405" t="s">
        <v>430</v>
      </c>
      <c r="G172" s="437" t="s">
        <v>442</v>
      </c>
      <c r="H172" s="406" t="s">
        <v>443</v>
      </c>
      <c r="I172" s="433" t="s">
        <v>294</v>
      </c>
      <c r="J172" s="406" t="s">
        <v>303</v>
      </c>
      <c r="K172" s="407">
        <v>3.3</v>
      </c>
      <c r="L172" s="486">
        <f>VLOOKUP(D172,'1-Kosten per locatie'!$E$3:$G$9,3,FALSE)</f>
        <v>1</v>
      </c>
      <c r="M172" s="441">
        <v>156</v>
      </c>
      <c r="N172" s="124"/>
      <c r="O172" s="125" t="e">
        <f t="shared" si="11"/>
        <v>#DIV/0!</v>
      </c>
      <c r="P172" s="125">
        <f t="shared" si="14"/>
        <v>0</v>
      </c>
      <c r="Q172" s="383"/>
      <c r="R172" s="126">
        <f>IF(M172="nio",0,IF(M172&gt;0,VLOOKUP(I172,'2-Productie normen'!A:R,VLOOKUP(M172,'2-Productie normen'!T:U,2,FALSE),FALSE)))</f>
        <v>0</v>
      </c>
      <c r="S172" s="126">
        <f t="shared" si="12"/>
        <v>0</v>
      </c>
      <c r="T172" s="127" t="str">
        <f>IF(M172="nio",0,VLOOKUP(I172,'2-Productie normen'!A:R,14,FALSE))</f>
        <v>V</v>
      </c>
      <c r="U172" s="127"/>
      <c r="W172" s="93">
        <f t="shared" si="13"/>
        <v>514.79999999999995</v>
      </c>
    </row>
    <row r="173" spans="1:23" ht="14.1" customHeight="1">
      <c r="A173" s="109">
        <f t="shared" si="10"/>
        <v>173</v>
      </c>
      <c r="B173" s="476" t="str">
        <f>VLOOKUP(C173,'1-Kosten per locatie'!$A$17:$D$89,4,FALSE)</f>
        <v>Facilitaire Services</v>
      </c>
      <c r="C173" s="398" t="s">
        <v>429</v>
      </c>
      <c r="D173" s="476" t="str">
        <f>VLOOKUP(C173,'1-Kosten per locatie'!$A$17:$C$89,3,FALSE)</f>
        <v>Kantoor</v>
      </c>
      <c r="E173" s="399" t="s">
        <v>311</v>
      </c>
      <c r="F173" s="405" t="s">
        <v>430</v>
      </c>
      <c r="G173" s="437" t="s">
        <v>444</v>
      </c>
      <c r="H173" s="406" t="s">
        <v>445</v>
      </c>
      <c r="I173" s="433" t="s">
        <v>296</v>
      </c>
      <c r="J173" s="402" t="s">
        <v>446</v>
      </c>
      <c r="K173" s="407">
        <v>21.91</v>
      </c>
      <c r="L173" s="486">
        <f>VLOOKUP(D173,'1-Kosten per locatie'!$E$3:$G$9,3,FALSE)</f>
        <v>1</v>
      </c>
      <c r="M173" s="441">
        <v>255</v>
      </c>
      <c r="N173" s="124"/>
      <c r="O173" s="125" t="e">
        <f t="shared" si="11"/>
        <v>#DIV/0!</v>
      </c>
      <c r="P173" s="125">
        <f t="shared" si="14"/>
        <v>0</v>
      </c>
      <c r="Q173" s="383"/>
      <c r="R173" s="126">
        <f>IF(M173="nio",0,IF(M173&gt;0,VLOOKUP(I173,'2-Productie normen'!A:R,VLOOKUP(M173,'2-Productie normen'!T:U,2,FALSE),FALSE)))</f>
        <v>0</v>
      </c>
      <c r="S173" s="126">
        <f t="shared" si="12"/>
        <v>0</v>
      </c>
      <c r="T173" s="127" t="str">
        <f>IF(M173="nio",0,VLOOKUP(I173,'2-Productie normen'!A:R,14,FALSE))</f>
        <v>V</v>
      </c>
      <c r="U173" s="127"/>
      <c r="W173" s="93">
        <f t="shared" si="13"/>
        <v>5587.05</v>
      </c>
    </row>
    <row r="174" spans="1:23" ht="14.1" customHeight="1">
      <c r="A174" s="109">
        <f t="shared" si="10"/>
        <v>174</v>
      </c>
      <c r="B174" s="476" t="str">
        <f>VLOOKUP(C174,'1-Kosten per locatie'!$A$17:$D$89,4,FALSE)</f>
        <v>Facilitaire Services</v>
      </c>
      <c r="C174" s="398" t="s">
        <v>429</v>
      </c>
      <c r="D174" s="476" t="str">
        <f>VLOOKUP(C174,'1-Kosten per locatie'!$A$17:$C$89,3,FALSE)</f>
        <v>Kantoor</v>
      </c>
      <c r="E174" s="399" t="s">
        <v>311</v>
      </c>
      <c r="F174" s="405" t="s">
        <v>430</v>
      </c>
      <c r="G174" s="437" t="s">
        <v>447</v>
      </c>
      <c r="H174" s="406" t="s">
        <v>445</v>
      </c>
      <c r="I174" s="433" t="s">
        <v>293</v>
      </c>
      <c r="J174" s="402" t="s">
        <v>446</v>
      </c>
      <c r="K174" s="407">
        <v>10.62</v>
      </c>
      <c r="L174" s="486">
        <f>VLOOKUP(D174,'1-Kosten per locatie'!$E$3:$G$9,3,FALSE)</f>
        <v>1</v>
      </c>
      <c r="M174" s="441">
        <v>255</v>
      </c>
      <c r="N174" s="124"/>
      <c r="O174" s="125" t="e">
        <f t="shared" si="11"/>
        <v>#DIV/0!</v>
      </c>
      <c r="P174" s="125">
        <f t="shared" si="14"/>
        <v>0</v>
      </c>
      <c r="Q174" s="383"/>
      <c r="R174" s="126">
        <f>IF(M174="nio",0,IF(M174&gt;0,VLOOKUP(I174,'2-Productie normen'!A:R,VLOOKUP(M174,'2-Productie normen'!T:U,2,FALSE),FALSE)))</f>
        <v>0</v>
      </c>
      <c r="S174" s="126">
        <f t="shared" si="12"/>
        <v>0</v>
      </c>
      <c r="T174" s="127" t="str">
        <f>IF(M174="nio",0,VLOOKUP(I174,'2-Productie normen'!A:R,14,FALSE))</f>
        <v>V</v>
      </c>
      <c r="U174" s="127"/>
      <c r="W174" s="93">
        <f t="shared" si="13"/>
        <v>2708.1</v>
      </c>
    </row>
    <row r="175" spans="1:23" ht="14.1" customHeight="1">
      <c r="A175" s="109">
        <f t="shared" si="10"/>
        <v>175</v>
      </c>
      <c r="B175" s="476" t="str">
        <f>VLOOKUP(C175,'1-Kosten per locatie'!$A$17:$D$89,4,FALSE)</f>
        <v>Facilitaire Services</v>
      </c>
      <c r="C175" s="398" t="s">
        <v>429</v>
      </c>
      <c r="D175" s="476" t="str">
        <f>VLOOKUP(C175,'1-Kosten per locatie'!$A$17:$C$89,3,FALSE)</f>
        <v>Kantoor</v>
      </c>
      <c r="E175" s="399" t="s">
        <v>311</v>
      </c>
      <c r="F175" s="405" t="s">
        <v>430</v>
      </c>
      <c r="G175" s="437" t="s">
        <v>448</v>
      </c>
      <c r="H175" s="406" t="s">
        <v>449</v>
      </c>
      <c r="I175" s="433" t="s">
        <v>293</v>
      </c>
      <c r="J175" s="402" t="s">
        <v>450</v>
      </c>
      <c r="K175" s="407">
        <v>12.35</v>
      </c>
      <c r="L175" s="486">
        <f>VLOOKUP(D175,'1-Kosten per locatie'!$E$3:$G$9,3,FALSE)</f>
        <v>1</v>
      </c>
      <c r="M175" s="441">
        <v>255</v>
      </c>
      <c r="N175" s="124"/>
      <c r="O175" s="125" t="e">
        <f t="shared" si="11"/>
        <v>#DIV/0!</v>
      </c>
      <c r="P175" s="125">
        <f t="shared" si="14"/>
        <v>0</v>
      </c>
      <c r="Q175" s="383"/>
      <c r="R175" s="126">
        <f>IF(M175="nio",0,IF(M175&gt;0,VLOOKUP(I175,'2-Productie normen'!A:R,VLOOKUP(M175,'2-Productie normen'!T:U,2,FALSE),FALSE)))</f>
        <v>0</v>
      </c>
      <c r="S175" s="126">
        <f t="shared" si="12"/>
        <v>0</v>
      </c>
      <c r="T175" s="127" t="str">
        <f>IF(M175="nio",0,VLOOKUP(I175,'2-Productie normen'!A:R,14,FALSE))</f>
        <v>V</v>
      </c>
      <c r="U175" s="127"/>
      <c r="W175" s="93">
        <f t="shared" si="13"/>
        <v>3149.25</v>
      </c>
    </row>
    <row r="176" spans="1:23" ht="14.1" customHeight="1">
      <c r="A176" s="109">
        <f t="shared" si="10"/>
        <v>176</v>
      </c>
      <c r="B176" s="476" t="str">
        <f>VLOOKUP(C176,'1-Kosten per locatie'!$A$17:$D$89,4,FALSE)</f>
        <v>Facilitaire Services</v>
      </c>
      <c r="C176" s="398" t="s">
        <v>429</v>
      </c>
      <c r="D176" s="476" t="str">
        <f>VLOOKUP(C176,'1-Kosten per locatie'!$A$17:$C$89,3,FALSE)</f>
        <v>Kantoor</v>
      </c>
      <c r="E176" s="399" t="s">
        <v>311</v>
      </c>
      <c r="F176" s="405" t="s">
        <v>430</v>
      </c>
      <c r="G176" s="437" t="s">
        <v>451</v>
      </c>
      <c r="H176" s="406" t="s">
        <v>452</v>
      </c>
      <c r="I176" s="433" t="s">
        <v>297</v>
      </c>
      <c r="J176" s="402" t="s">
        <v>198</v>
      </c>
      <c r="K176" s="407">
        <v>38</v>
      </c>
      <c r="L176" s="486">
        <f>VLOOKUP(D176,'1-Kosten per locatie'!$E$3:$G$9,3,FALSE)</f>
        <v>1</v>
      </c>
      <c r="M176" s="441">
        <v>255</v>
      </c>
      <c r="N176" s="124"/>
      <c r="O176" s="125" t="e">
        <f t="shared" si="11"/>
        <v>#DIV/0!</v>
      </c>
      <c r="P176" s="125">
        <f t="shared" si="14"/>
        <v>0</v>
      </c>
      <c r="Q176" s="383"/>
      <c r="R176" s="126">
        <f>IF(M176="nio",0,IF(M176&gt;0,VLOOKUP(I176,'2-Productie normen'!A:R,VLOOKUP(M176,'2-Productie normen'!T:U,2,FALSE),FALSE)))</f>
        <v>0</v>
      </c>
      <c r="S176" s="126">
        <f t="shared" si="12"/>
        <v>0</v>
      </c>
      <c r="T176" s="127" t="str">
        <f>IF(M176="nio",0,VLOOKUP(I176,'2-Productie normen'!A:R,14,FALSE))</f>
        <v>B</v>
      </c>
      <c r="U176" s="127"/>
      <c r="W176" s="93">
        <f t="shared" si="13"/>
        <v>9690</v>
      </c>
    </row>
    <row r="177" spans="1:23" ht="14.1" customHeight="1">
      <c r="A177" s="109">
        <f t="shared" si="10"/>
        <v>177</v>
      </c>
      <c r="B177" s="476" t="str">
        <f>VLOOKUP(C177,'1-Kosten per locatie'!$A$17:$D$89,4,FALSE)</f>
        <v>Facilitaire Services</v>
      </c>
      <c r="C177" s="398" t="s">
        <v>429</v>
      </c>
      <c r="D177" s="476" t="str">
        <f>VLOOKUP(C177,'1-Kosten per locatie'!$A$17:$C$89,3,FALSE)</f>
        <v>Kantoor</v>
      </c>
      <c r="E177" s="399" t="s">
        <v>311</v>
      </c>
      <c r="F177" s="405" t="s">
        <v>430</v>
      </c>
      <c r="G177" s="437" t="s">
        <v>453</v>
      </c>
      <c r="H177" s="406" t="s">
        <v>452</v>
      </c>
      <c r="I177" s="433" t="s">
        <v>297</v>
      </c>
      <c r="J177" s="402" t="s">
        <v>198</v>
      </c>
      <c r="K177" s="407">
        <v>40</v>
      </c>
      <c r="L177" s="486">
        <f>VLOOKUP(D177,'1-Kosten per locatie'!$E$3:$G$9,3,FALSE)</f>
        <v>1</v>
      </c>
      <c r="M177" s="441">
        <v>255</v>
      </c>
      <c r="N177" s="124"/>
      <c r="O177" s="125" t="e">
        <f t="shared" si="11"/>
        <v>#DIV/0!</v>
      </c>
      <c r="P177" s="125">
        <f t="shared" si="14"/>
        <v>0</v>
      </c>
      <c r="Q177" s="383"/>
      <c r="R177" s="126">
        <f>IF(M177="nio",0,IF(M177&gt;0,VLOOKUP(I177,'2-Productie normen'!A:R,VLOOKUP(M177,'2-Productie normen'!T:U,2,FALSE),FALSE)))</f>
        <v>0</v>
      </c>
      <c r="S177" s="126">
        <f t="shared" si="12"/>
        <v>0</v>
      </c>
      <c r="T177" s="127" t="str">
        <f>IF(M177="nio",0,VLOOKUP(I177,'2-Productie normen'!A:R,14,FALSE))</f>
        <v>B</v>
      </c>
      <c r="U177" s="127"/>
      <c r="W177" s="93">
        <f t="shared" si="13"/>
        <v>10200</v>
      </c>
    </row>
    <row r="178" spans="1:23" ht="14.1" customHeight="1">
      <c r="A178" s="109">
        <f t="shared" si="10"/>
        <v>178</v>
      </c>
      <c r="B178" s="476" t="str">
        <f>VLOOKUP(C178,'1-Kosten per locatie'!$A$17:$D$89,4,FALSE)</f>
        <v>Facilitaire Services</v>
      </c>
      <c r="C178" s="398" t="s">
        <v>429</v>
      </c>
      <c r="D178" s="476" t="str">
        <f>VLOOKUP(C178,'1-Kosten per locatie'!$A$17:$C$89,3,FALSE)</f>
        <v>Kantoor</v>
      </c>
      <c r="E178" s="399" t="s">
        <v>311</v>
      </c>
      <c r="F178" s="405" t="s">
        <v>430</v>
      </c>
      <c r="G178" s="437" t="s">
        <v>454</v>
      </c>
      <c r="H178" s="406" t="s">
        <v>452</v>
      </c>
      <c r="I178" s="433" t="s">
        <v>297</v>
      </c>
      <c r="J178" s="402" t="s">
        <v>198</v>
      </c>
      <c r="K178" s="407">
        <v>42</v>
      </c>
      <c r="L178" s="486">
        <f>VLOOKUP(D178,'1-Kosten per locatie'!$E$3:$G$9,3,FALSE)</f>
        <v>1</v>
      </c>
      <c r="M178" s="441">
        <v>255</v>
      </c>
      <c r="N178" s="124"/>
      <c r="O178" s="125" t="e">
        <f t="shared" si="11"/>
        <v>#DIV/0!</v>
      </c>
      <c r="P178" s="125">
        <f t="shared" si="14"/>
        <v>0</v>
      </c>
      <c r="Q178" s="383"/>
      <c r="R178" s="126">
        <f>IF(M178="nio",0,IF(M178&gt;0,VLOOKUP(I178,'2-Productie normen'!A:R,VLOOKUP(M178,'2-Productie normen'!T:U,2,FALSE),FALSE)))</f>
        <v>0</v>
      </c>
      <c r="S178" s="126">
        <f t="shared" si="12"/>
        <v>0</v>
      </c>
      <c r="T178" s="127" t="str">
        <f>IF(M178="nio",0,VLOOKUP(I178,'2-Productie normen'!A:R,14,FALSE))</f>
        <v>B</v>
      </c>
      <c r="U178" s="127"/>
      <c r="W178" s="93">
        <f t="shared" si="13"/>
        <v>10710</v>
      </c>
    </row>
    <row r="179" spans="1:23" ht="14.1" customHeight="1">
      <c r="A179" s="109">
        <f t="shared" si="10"/>
        <v>179</v>
      </c>
      <c r="B179" s="476" t="str">
        <f>VLOOKUP(C179,'1-Kosten per locatie'!$A$17:$D$89,4,FALSE)</f>
        <v>Facilitaire Services</v>
      </c>
      <c r="C179" s="398" t="s">
        <v>429</v>
      </c>
      <c r="D179" s="476" t="str">
        <f>VLOOKUP(C179,'1-Kosten per locatie'!$A$17:$C$89,3,FALSE)</f>
        <v>Kantoor</v>
      </c>
      <c r="E179" s="399" t="s">
        <v>311</v>
      </c>
      <c r="F179" s="405" t="s">
        <v>430</v>
      </c>
      <c r="G179" s="437" t="s">
        <v>455</v>
      </c>
      <c r="H179" s="406" t="s">
        <v>452</v>
      </c>
      <c r="I179" s="433" t="s">
        <v>297</v>
      </c>
      <c r="J179" s="402" t="s">
        <v>198</v>
      </c>
      <c r="K179" s="407">
        <v>62.4</v>
      </c>
      <c r="L179" s="486">
        <f>VLOOKUP(D179,'1-Kosten per locatie'!$E$3:$G$9,3,FALSE)</f>
        <v>1</v>
      </c>
      <c r="M179" s="441">
        <v>255</v>
      </c>
      <c r="N179" s="124"/>
      <c r="O179" s="125" t="e">
        <f t="shared" si="11"/>
        <v>#DIV/0!</v>
      </c>
      <c r="P179" s="125">
        <f t="shared" si="14"/>
        <v>0</v>
      </c>
      <c r="Q179" s="383"/>
      <c r="R179" s="126">
        <f>IF(M179="nio",0,IF(M179&gt;0,VLOOKUP(I179,'2-Productie normen'!A:R,VLOOKUP(M179,'2-Productie normen'!T:U,2,FALSE),FALSE)))</f>
        <v>0</v>
      </c>
      <c r="S179" s="126">
        <f t="shared" si="12"/>
        <v>0</v>
      </c>
      <c r="T179" s="127" t="str">
        <f>IF(M179="nio",0,VLOOKUP(I179,'2-Productie normen'!A:R,14,FALSE))</f>
        <v>B</v>
      </c>
      <c r="U179" s="127"/>
      <c r="W179" s="93">
        <f t="shared" si="13"/>
        <v>15912</v>
      </c>
    </row>
    <row r="180" spans="1:23" ht="14.1" customHeight="1">
      <c r="A180" s="109">
        <f t="shared" si="10"/>
        <v>180</v>
      </c>
      <c r="B180" s="476" t="str">
        <f>VLOOKUP(C180,'1-Kosten per locatie'!$A$17:$D$89,4,FALSE)</f>
        <v>Facilitaire Services</v>
      </c>
      <c r="C180" s="398" t="s">
        <v>429</v>
      </c>
      <c r="D180" s="476" t="str">
        <f>VLOOKUP(C180,'1-Kosten per locatie'!$A$17:$C$89,3,FALSE)</f>
        <v>Kantoor</v>
      </c>
      <c r="E180" s="399" t="s">
        <v>311</v>
      </c>
      <c r="F180" s="405" t="s">
        <v>456</v>
      </c>
      <c r="G180" s="437" t="s">
        <v>457</v>
      </c>
      <c r="H180" s="406" t="s">
        <v>437</v>
      </c>
      <c r="I180" s="433" t="s">
        <v>149</v>
      </c>
      <c r="J180" s="402" t="s">
        <v>198</v>
      </c>
      <c r="K180" s="407">
        <v>24.74</v>
      </c>
      <c r="L180" s="486">
        <f>VLOOKUP(D180,'1-Kosten per locatie'!$E$3:$G$9,3,FALSE)</f>
        <v>1</v>
      </c>
      <c r="M180" s="441">
        <v>104</v>
      </c>
      <c r="N180" s="124"/>
      <c r="O180" s="125" t="e">
        <f t="shared" si="11"/>
        <v>#DIV/0!</v>
      </c>
      <c r="P180" s="125">
        <f t="shared" si="14"/>
        <v>0</v>
      </c>
      <c r="Q180" s="383"/>
      <c r="R180" s="126">
        <f>IF(M180="nio",0,IF(M180&gt;0,VLOOKUP(I180,'2-Productie normen'!A:R,VLOOKUP(M180,'2-Productie normen'!T:U,2,FALSE),FALSE)))</f>
        <v>0</v>
      </c>
      <c r="S180" s="126">
        <f t="shared" si="12"/>
        <v>0</v>
      </c>
      <c r="T180" s="127" t="str">
        <f>IF(M180="nio",0,VLOOKUP(I180,'2-Productie normen'!A:R,14,FALSE))</f>
        <v>B</v>
      </c>
      <c r="U180" s="127"/>
      <c r="W180" s="93">
        <f t="shared" si="13"/>
        <v>2572.96</v>
      </c>
    </row>
    <row r="181" spans="1:23" ht="14.1" customHeight="1">
      <c r="A181" s="109">
        <f t="shared" si="10"/>
        <v>181</v>
      </c>
      <c r="B181" s="476" t="str">
        <f>VLOOKUP(C181,'1-Kosten per locatie'!$A$17:$D$89,4,FALSE)</f>
        <v>Facilitaire Services</v>
      </c>
      <c r="C181" s="398" t="s">
        <v>429</v>
      </c>
      <c r="D181" s="476" t="str">
        <f>VLOOKUP(C181,'1-Kosten per locatie'!$A$17:$C$89,3,FALSE)</f>
        <v>Kantoor</v>
      </c>
      <c r="E181" s="399" t="s">
        <v>311</v>
      </c>
      <c r="F181" s="405" t="s">
        <v>456</v>
      </c>
      <c r="G181" s="437" t="s">
        <v>458</v>
      </c>
      <c r="H181" s="406" t="s">
        <v>437</v>
      </c>
      <c r="I181" s="433" t="s">
        <v>149</v>
      </c>
      <c r="J181" s="402" t="s">
        <v>198</v>
      </c>
      <c r="K181" s="407">
        <v>24.74</v>
      </c>
      <c r="L181" s="486">
        <f>VLOOKUP(D181,'1-Kosten per locatie'!$E$3:$G$9,3,FALSE)</f>
        <v>1</v>
      </c>
      <c r="M181" s="441">
        <v>104</v>
      </c>
      <c r="N181" s="124"/>
      <c r="O181" s="125" t="e">
        <f t="shared" si="11"/>
        <v>#DIV/0!</v>
      </c>
      <c r="P181" s="125">
        <f t="shared" si="14"/>
        <v>0</v>
      </c>
      <c r="Q181" s="383"/>
      <c r="R181" s="126">
        <f>IF(M181="nio",0,IF(M181&gt;0,VLOOKUP(I181,'2-Productie normen'!A:R,VLOOKUP(M181,'2-Productie normen'!T:U,2,FALSE),FALSE)))</f>
        <v>0</v>
      </c>
      <c r="S181" s="126">
        <f t="shared" si="12"/>
        <v>0</v>
      </c>
      <c r="T181" s="127" t="str">
        <f>IF(M181="nio",0,VLOOKUP(I181,'2-Productie normen'!A:R,14,FALSE))</f>
        <v>B</v>
      </c>
      <c r="U181" s="127"/>
      <c r="W181" s="93">
        <f t="shared" si="13"/>
        <v>2572.96</v>
      </c>
    </row>
    <row r="182" spans="1:23" ht="14.1" customHeight="1">
      <c r="A182" s="109">
        <f t="shared" si="10"/>
        <v>182</v>
      </c>
      <c r="B182" s="476" t="str">
        <f>VLOOKUP(C182,'1-Kosten per locatie'!$A$17:$D$89,4,FALSE)</f>
        <v>Facilitaire Services</v>
      </c>
      <c r="C182" s="398" t="s">
        <v>429</v>
      </c>
      <c r="D182" s="476" t="str">
        <f>VLOOKUP(C182,'1-Kosten per locatie'!$A$17:$C$89,3,FALSE)</f>
        <v>Kantoor</v>
      </c>
      <c r="E182" s="399" t="s">
        <v>311</v>
      </c>
      <c r="F182" s="405" t="s">
        <v>456</v>
      </c>
      <c r="G182" s="437" t="s">
        <v>459</v>
      </c>
      <c r="H182" s="406" t="s">
        <v>437</v>
      </c>
      <c r="I182" s="433" t="s">
        <v>149</v>
      </c>
      <c r="J182" s="402" t="s">
        <v>198</v>
      </c>
      <c r="K182" s="407">
        <v>24.74</v>
      </c>
      <c r="L182" s="486">
        <f>VLOOKUP(D182,'1-Kosten per locatie'!$E$3:$G$9,3,FALSE)</f>
        <v>1</v>
      </c>
      <c r="M182" s="441">
        <v>104</v>
      </c>
      <c r="N182" s="124"/>
      <c r="O182" s="125" t="e">
        <f t="shared" si="11"/>
        <v>#DIV/0!</v>
      </c>
      <c r="P182" s="125">
        <f t="shared" si="14"/>
        <v>0</v>
      </c>
      <c r="Q182" s="383"/>
      <c r="R182" s="126">
        <f>IF(M182="nio",0,IF(M182&gt;0,VLOOKUP(I182,'2-Productie normen'!A:R,VLOOKUP(M182,'2-Productie normen'!T:U,2,FALSE),FALSE)))</f>
        <v>0</v>
      </c>
      <c r="S182" s="126">
        <f t="shared" si="12"/>
        <v>0</v>
      </c>
      <c r="T182" s="127" t="str">
        <f>IF(M182="nio",0,VLOOKUP(I182,'2-Productie normen'!A:R,14,FALSE))</f>
        <v>B</v>
      </c>
      <c r="U182" s="127"/>
      <c r="W182" s="93">
        <f t="shared" si="13"/>
        <v>2572.96</v>
      </c>
    </row>
    <row r="183" spans="1:23" ht="14.1" customHeight="1">
      <c r="A183" s="109">
        <f t="shared" si="10"/>
        <v>183</v>
      </c>
      <c r="B183" s="476" t="str">
        <f>VLOOKUP(C183,'1-Kosten per locatie'!$A$17:$D$89,4,FALSE)</f>
        <v>Facilitaire Services</v>
      </c>
      <c r="C183" s="398" t="s">
        <v>429</v>
      </c>
      <c r="D183" s="476" t="str">
        <f>VLOOKUP(C183,'1-Kosten per locatie'!$A$17:$C$89,3,FALSE)</f>
        <v>Kantoor</v>
      </c>
      <c r="E183" s="399" t="s">
        <v>311</v>
      </c>
      <c r="F183" s="437" t="s">
        <v>456</v>
      </c>
      <c r="G183" s="437" t="s">
        <v>460</v>
      </c>
      <c r="H183" s="406" t="s">
        <v>150</v>
      </c>
      <c r="I183" s="455" t="s">
        <v>299</v>
      </c>
      <c r="J183" s="529" t="s">
        <v>305</v>
      </c>
      <c r="K183" s="407">
        <v>49.12</v>
      </c>
      <c r="L183" s="486">
        <f>VLOOKUP(D183,'1-Kosten per locatie'!$E$3:$G$9,3,FALSE)</f>
        <v>1</v>
      </c>
      <c r="M183" s="441" t="s">
        <v>101</v>
      </c>
      <c r="N183" s="124"/>
      <c r="O183" s="125">
        <f t="shared" si="11"/>
        <v>0</v>
      </c>
      <c r="P183" s="125">
        <f t="shared" si="14"/>
        <v>0</v>
      </c>
      <c r="Q183" s="383"/>
      <c r="R183" s="126">
        <f>IF(M183="nio",0,IF(M183&gt;0,VLOOKUP(I183,'2-Productie normen'!A:R,VLOOKUP(M183,'2-Productie normen'!T:U,2,FALSE),FALSE)))</f>
        <v>0</v>
      </c>
      <c r="S183" s="126">
        <f t="shared" si="12"/>
        <v>0</v>
      </c>
      <c r="T183" s="127">
        <f>IF(M183="nio",0,VLOOKUP(I183,'2-Productie normen'!A:R,14,FALSE))</f>
        <v>0</v>
      </c>
      <c r="U183" s="127"/>
      <c r="W183" s="93">
        <f t="shared" si="13"/>
        <v>0</v>
      </c>
    </row>
    <row r="184" spans="1:23" ht="14.1" customHeight="1">
      <c r="A184" s="109">
        <f t="shared" si="10"/>
        <v>184</v>
      </c>
      <c r="B184" s="476" t="str">
        <f>VLOOKUP(C184,'1-Kosten per locatie'!$A$17:$D$89,4,FALSE)</f>
        <v>Facilitaire Services</v>
      </c>
      <c r="C184" s="398" t="s">
        <v>429</v>
      </c>
      <c r="D184" s="476" t="str">
        <f>VLOOKUP(C184,'1-Kosten per locatie'!$A$17:$C$89,3,FALSE)</f>
        <v>Kantoor</v>
      </c>
      <c r="E184" s="399" t="s">
        <v>311</v>
      </c>
      <c r="F184" s="405" t="s">
        <v>456</v>
      </c>
      <c r="G184" s="437" t="s">
        <v>461</v>
      </c>
      <c r="H184" s="406" t="s">
        <v>462</v>
      </c>
      <c r="I184" s="433" t="s">
        <v>300</v>
      </c>
      <c r="J184" s="402" t="s">
        <v>200</v>
      </c>
      <c r="K184" s="407">
        <v>16.93</v>
      </c>
      <c r="L184" s="486">
        <f>VLOOKUP(D184,'1-Kosten per locatie'!$E$3:$G$9,3,FALSE)</f>
        <v>1</v>
      </c>
      <c r="M184" s="441">
        <v>52</v>
      </c>
      <c r="N184" s="124"/>
      <c r="O184" s="125" t="e">
        <f t="shared" si="11"/>
        <v>#DIV/0!</v>
      </c>
      <c r="P184" s="125">
        <f t="shared" si="14"/>
        <v>0</v>
      </c>
      <c r="Q184" s="383"/>
      <c r="R184" s="126">
        <f>IF(M184="nio",0,IF(M184&gt;0,VLOOKUP(I184,'2-Productie normen'!A:R,VLOOKUP(M184,'2-Productie normen'!T:U,2,FALSE),FALSE)))</f>
        <v>0</v>
      </c>
      <c r="S184" s="126">
        <f t="shared" si="12"/>
        <v>0</v>
      </c>
      <c r="T184" s="127" t="str">
        <f>IF(M184="nio",0,VLOOKUP(I184,'2-Productie normen'!A:R,14,FALSE))</f>
        <v>V</v>
      </c>
      <c r="U184" s="127"/>
      <c r="W184" s="93">
        <f t="shared" si="13"/>
        <v>880.36</v>
      </c>
    </row>
    <row r="185" spans="1:23" ht="14.1" customHeight="1">
      <c r="A185" s="109">
        <f t="shared" si="10"/>
        <v>185</v>
      </c>
      <c r="B185" s="476" t="str">
        <f>VLOOKUP(C185,'1-Kosten per locatie'!$A$17:$D$89,4,FALSE)</f>
        <v>Facilitaire Services</v>
      </c>
      <c r="C185" s="398" t="s">
        <v>429</v>
      </c>
      <c r="D185" s="476" t="str">
        <f>VLOOKUP(C185,'1-Kosten per locatie'!$A$17:$C$89,3,FALSE)</f>
        <v>Kantoor</v>
      </c>
      <c r="E185" s="399" t="s">
        <v>311</v>
      </c>
      <c r="F185" s="437" t="s">
        <v>456</v>
      </c>
      <c r="G185" s="437" t="s">
        <v>463</v>
      </c>
      <c r="H185" s="406" t="s">
        <v>462</v>
      </c>
      <c r="I185" s="455" t="s">
        <v>299</v>
      </c>
      <c r="J185" s="402" t="s">
        <v>200</v>
      </c>
      <c r="K185" s="407">
        <v>5.99</v>
      </c>
      <c r="L185" s="486">
        <f>VLOOKUP(D185,'1-Kosten per locatie'!$E$3:$G$9,3,FALSE)</f>
        <v>1</v>
      </c>
      <c r="M185" s="441" t="s">
        <v>101</v>
      </c>
      <c r="N185" s="124"/>
      <c r="O185" s="125">
        <f t="shared" si="11"/>
        <v>0</v>
      </c>
      <c r="P185" s="125">
        <f t="shared" si="14"/>
        <v>0</v>
      </c>
      <c r="Q185" s="383"/>
      <c r="R185" s="126">
        <f>IF(M185="nio",0,IF(M185&gt;0,VLOOKUP(I185,'2-Productie normen'!A:R,VLOOKUP(M185,'2-Productie normen'!T:U,2,FALSE),FALSE)))</f>
        <v>0</v>
      </c>
      <c r="S185" s="126">
        <f t="shared" si="12"/>
        <v>0</v>
      </c>
      <c r="T185" s="127">
        <f>IF(M185="nio",0,VLOOKUP(I185,'2-Productie normen'!A:R,14,FALSE))</f>
        <v>0</v>
      </c>
      <c r="U185" s="127"/>
      <c r="W185" s="93">
        <f t="shared" si="13"/>
        <v>0</v>
      </c>
    </row>
    <row r="186" spans="1:23" ht="14.1" customHeight="1">
      <c r="A186" s="109">
        <f t="shared" si="10"/>
        <v>186</v>
      </c>
      <c r="B186" s="476" t="str">
        <f>VLOOKUP(C186,'1-Kosten per locatie'!$A$17:$D$89,4,FALSE)</f>
        <v>Facilitaire Services</v>
      </c>
      <c r="C186" s="398" t="s">
        <v>429</v>
      </c>
      <c r="D186" s="476" t="str">
        <f>VLOOKUP(C186,'1-Kosten per locatie'!$A$17:$C$89,3,FALSE)</f>
        <v>Kantoor</v>
      </c>
      <c r="E186" s="399" t="s">
        <v>311</v>
      </c>
      <c r="F186" s="405" t="s">
        <v>456</v>
      </c>
      <c r="G186" s="437" t="s">
        <v>464</v>
      </c>
      <c r="H186" s="406" t="s">
        <v>216</v>
      </c>
      <c r="I186" s="433" t="s">
        <v>149</v>
      </c>
      <c r="J186" s="402" t="s">
        <v>305</v>
      </c>
      <c r="K186" s="407">
        <v>104.07</v>
      </c>
      <c r="L186" s="486">
        <f>VLOOKUP(D186,'1-Kosten per locatie'!$E$3:$G$9,3,FALSE)</f>
        <v>1</v>
      </c>
      <c r="M186" s="441">
        <v>104</v>
      </c>
      <c r="N186" s="124"/>
      <c r="O186" s="125" t="e">
        <f t="shared" si="11"/>
        <v>#DIV/0!</v>
      </c>
      <c r="P186" s="125">
        <f t="shared" si="14"/>
        <v>0</v>
      </c>
      <c r="Q186" s="383"/>
      <c r="R186" s="126">
        <f>IF(M186="nio",0,IF(M186&gt;0,VLOOKUP(I186,'2-Productie normen'!A:R,VLOOKUP(M186,'2-Productie normen'!T:U,2,FALSE),FALSE)))</f>
        <v>0</v>
      </c>
      <c r="S186" s="126">
        <f t="shared" si="12"/>
        <v>0</v>
      </c>
      <c r="T186" s="127" t="str">
        <f>IF(M186="nio",0,VLOOKUP(I186,'2-Productie normen'!A:R,14,FALSE))</f>
        <v>B</v>
      </c>
      <c r="U186" s="127"/>
      <c r="W186" s="93">
        <f t="shared" si="13"/>
        <v>10823.279999999999</v>
      </c>
    </row>
    <row r="187" spans="1:23" ht="14.1" customHeight="1">
      <c r="A187" s="109">
        <f t="shared" si="10"/>
        <v>187</v>
      </c>
      <c r="B187" s="476" t="str">
        <f>VLOOKUP(C187,'1-Kosten per locatie'!$A$17:$D$89,4,FALSE)</f>
        <v>Facilitaire Services</v>
      </c>
      <c r="C187" s="398" t="s">
        <v>429</v>
      </c>
      <c r="D187" s="476" t="str">
        <f>VLOOKUP(C187,'1-Kosten per locatie'!$A$17:$C$89,3,FALSE)</f>
        <v>Kantoor</v>
      </c>
      <c r="E187" s="399" t="s">
        <v>311</v>
      </c>
      <c r="F187" s="405" t="s">
        <v>456</v>
      </c>
      <c r="G187" s="437" t="s">
        <v>465</v>
      </c>
      <c r="H187" s="406" t="s">
        <v>437</v>
      </c>
      <c r="I187" s="433" t="s">
        <v>149</v>
      </c>
      <c r="J187" s="402" t="s">
        <v>198</v>
      </c>
      <c r="K187" s="407">
        <v>21.2</v>
      </c>
      <c r="L187" s="486">
        <f>VLOOKUP(D187,'1-Kosten per locatie'!$E$3:$G$9,3,FALSE)</f>
        <v>1</v>
      </c>
      <c r="M187" s="441">
        <v>104</v>
      </c>
      <c r="N187" s="124"/>
      <c r="O187" s="125" t="e">
        <f t="shared" si="11"/>
        <v>#DIV/0!</v>
      </c>
      <c r="P187" s="125">
        <f t="shared" si="14"/>
        <v>0</v>
      </c>
      <c r="Q187" s="383"/>
      <c r="R187" s="126">
        <f>IF(M187="nio",0,IF(M187&gt;0,VLOOKUP(I187,'2-Productie normen'!A:R,VLOOKUP(M187,'2-Productie normen'!T:U,2,FALSE),FALSE)))</f>
        <v>0</v>
      </c>
      <c r="S187" s="126">
        <f t="shared" si="12"/>
        <v>0</v>
      </c>
      <c r="T187" s="127" t="str">
        <f>IF(M187="nio",0,VLOOKUP(I187,'2-Productie normen'!A:R,14,FALSE))</f>
        <v>B</v>
      </c>
      <c r="U187" s="127"/>
      <c r="W187" s="93">
        <f t="shared" si="13"/>
        <v>2204.7999999999997</v>
      </c>
    </row>
    <row r="188" spans="1:23" ht="14.1" customHeight="1">
      <c r="A188" s="109">
        <f t="shared" si="10"/>
        <v>188</v>
      </c>
      <c r="B188" s="476" t="str">
        <f>VLOOKUP(C188,'1-Kosten per locatie'!$A$17:$D$89,4,FALSE)</f>
        <v>Facilitaire Services</v>
      </c>
      <c r="C188" s="398" t="s">
        <v>429</v>
      </c>
      <c r="D188" s="476" t="str">
        <f>VLOOKUP(C188,'1-Kosten per locatie'!$A$17:$C$89,3,FALSE)</f>
        <v>Kantoor</v>
      </c>
      <c r="E188" s="399" t="s">
        <v>311</v>
      </c>
      <c r="F188" s="405" t="s">
        <v>456</v>
      </c>
      <c r="G188" s="437" t="s">
        <v>466</v>
      </c>
      <c r="H188" s="406" t="s">
        <v>437</v>
      </c>
      <c r="I188" s="433" t="s">
        <v>149</v>
      </c>
      <c r="J188" s="402" t="s">
        <v>198</v>
      </c>
      <c r="K188" s="407">
        <v>21.03</v>
      </c>
      <c r="L188" s="486">
        <f>VLOOKUP(D188,'1-Kosten per locatie'!$E$3:$G$9,3,FALSE)</f>
        <v>1</v>
      </c>
      <c r="M188" s="441">
        <v>104</v>
      </c>
      <c r="N188" s="124"/>
      <c r="O188" s="125" t="e">
        <f t="shared" si="11"/>
        <v>#DIV/0!</v>
      </c>
      <c r="P188" s="125">
        <f t="shared" si="14"/>
        <v>0</v>
      </c>
      <c r="Q188" s="383"/>
      <c r="R188" s="126">
        <f>IF(M188="nio",0,IF(M188&gt;0,VLOOKUP(I188,'2-Productie normen'!A:R,VLOOKUP(M188,'2-Productie normen'!T:U,2,FALSE),FALSE)))</f>
        <v>0</v>
      </c>
      <c r="S188" s="126">
        <f t="shared" si="12"/>
        <v>0</v>
      </c>
      <c r="T188" s="127" t="str">
        <f>IF(M188="nio",0,VLOOKUP(I188,'2-Productie normen'!A:R,14,FALSE))</f>
        <v>B</v>
      </c>
      <c r="U188" s="127"/>
      <c r="W188" s="93">
        <f t="shared" si="13"/>
        <v>2187.12</v>
      </c>
    </row>
    <row r="189" spans="1:23" ht="14.1" customHeight="1">
      <c r="A189" s="109">
        <f t="shared" si="10"/>
        <v>189</v>
      </c>
      <c r="B189" s="476" t="str">
        <f>VLOOKUP(C189,'1-Kosten per locatie'!$A$17:$D$89,4,FALSE)</f>
        <v>Facilitaire Services</v>
      </c>
      <c r="C189" s="398" t="s">
        <v>429</v>
      </c>
      <c r="D189" s="476" t="str">
        <f>VLOOKUP(C189,'1-Kosten per locatie'!$A$17:$C$89,3,FALSE)</f>
        <v>Kantoor</v>
      </c>
      <c r="E189" s="399" t="s">
        <v>311</v>
      </c>
      <c r="F189" s="405" t="s">
        <v>456</v>
      </c>
      <c r="G189" s="437" t="s">
        <v>467</v>
      </c>
      <c r="H189" s="406" t="s">
        <v>437</v>
      </c>
      <c r="I189" s="433" t="s">
        <v>149</v>
      </c>
      <c r="J189" s="402" t="s">
        <v>198</v>
      </c>
      <c r="K189" s="407">
        <v>21.2</v>
      </c>
      <c r="L189" s="486">
        <f>VLOOKUP(D189,'1-Kosten per locatie'!$E$3:$G$9,3,FALSE)</f>
        <v>1</v>
      </c>
      <c r="M189" s="441">
        <v>104</v>
      </c>
      <c r="N189" s="124"/>
      <c r="O189" s="125" t="e">
        <f t="shared" si="11"/>
        <v>#DIV/0!</v>
      </c>
      <c r="P189" s="125">
        <f t="shared" si="14"/>
        <v>0</v>
      </c>
      <c r="Q189" s="383"/>
      <c r="R189" s="126">
        <f>IF(M189="nio",0,IF(M189&gt;0,VLOOKUP(I189,'2-Productie normen'!A:R,VLOOKUP(M189,'2-Productie normen'!T:U,2,FALSE),FALSE)))</f>
        <v>0</v>
      </c>
      <c r="S189" s="126">
        <f t="shared" si="12"/>
        <v>0</v>
      </c>
      <c r="T189" s="127" t="str">
        <f>IF(M189="nio",0,VLOOKUP(I189,'2-Productie normen'!A:R,14,FALSE))</f>
        <v>B</v>
      </c>
      <c r="U189" s="127"/>
      <c r="W189" s="93">
        <f t="shared" si="13"/>
        <v>2204.7999999999997</v>
      </c>
    </row>
    <row r="190" spans="1:23" ht="14.1" customHeight="1">
      <c r="A190" s="109">
        <f t="shared" si="10"/>
        <v>190</v>
      </c>
      <c r="B190" s="476" t="str">
        <f>VLOOKUP(C190,'1-Kosten per locatie'!$A$17:$D$89,4,FALSE)</f>
        <v>Facilitaire Services</v>
      </c>
      <c r="C190" s="398" t="s">
        <v>429</v>
      </c>
      <c r="D190" s="476" t="str">
        <f>VLOOKUP(C190,'1-Kosten per locatie'!$A$17:$C$89,3,FALSE)</f>
        <v>Kantoor</v>
      </c>
      <c r="E190" s="399" t="s">
        <v>311</v>
      </c>
      <c r="F190" s="405" t="s">
        <v>456</v>
      </c>
      <c r="G190" s="437" t="s">
        <v>468</v>
      </c>
      <c r="H190" s="406" t="s">
        <v>469</v>
      </c>
      <c r="I190" s="433" t="s">
        <v>149</v>
      </c>
      <c r="J190" s="402" t="s">
        <v>198</v>
      </c>
      <c r="K190" s="407">
        <v>21.03</v>
      </c>
      <c r="L190" s="486">
        <f>VLOOKUP(D190,'1-Kosten per locatie'!$E$3:$G$9,3,FALSE)</f>
        <v>1</v>
      </c>
      <c r="M190" s="441">
        <v>104</v>
      </c>
      <c r="N190" s="124"/>
      <c r="O190" s="125" t="e">
        <f t="shared" si="11"/>
        <v>#DIV/0!</v>
      </c>
      <c r="P190" s="125">
        <f t="shared" si="14"/>
        <v>0</v>
      </c>
      <c r="Q190" s="383"/>
      <c r="R190" s="126">
        <f>IF(M190="nio",0,IF(M190&gt;0,VLOOKUP(I190,'2-Productie normen'!A:R,VLOOKUP(M190,'2-Productie normen'!T:U,2,FALSE),FALSE)))</f>
        <v>0</v>
      </c>
      <c r="S190" s="126">
        <f t="shared" si="12"/>
        <v>0</v>
      </c>
      <c r="T190" s="127" t="str">
        <f>IF(M190="nio",0,VLOOKUP(I190,'2-Productie normen'!A:R,14,FALSE))</f>
        <v>B</v>
      </c>
      <c r="U190" s="127"/>
      <c r="W190" s="93">
        <f t="shared" si="13"/>
        <v>2187.12</v>
      </c>
    </row>
    <row r="191" spans="1:23" ht="14.1" customHeight="1">
      <c r="A191" s="109">
        <f t="shared" si="10"/>
        <v>191</v>
      </c>
      <c r="B191" s="476" t="str">
        <f>VLOOKUP(C191,'1-Kosten per locatie'!$A$17:$D$89,4,FALSE)</f>
        <v>Facilitaire Services</v>
      </c>
      <c r="C191" s="398" t="s">
        <v>429</v>
      </c>
      <c r="D191" s="476" t="str">
        <f>VLOOKUP(C191,'1-Kosten per locatie'!$A$17:$C$89,3,FALSE)</f>
        <v>Kantoor</v>
      </c>
      <c r="E191" s="399" t="s">
        <v>311</v>
      </c>
      <c r="F191" s="405" t="s">
        <v>456</v>
      </c>
      <c r="G191" s="437" t="s">
        <v>470</v>
      </c>
      <c r="H191" s="406" t="s">
        <v>469</v>
      </c>
      <c r="I191" s="433" t="s">
        <v>149</v>
      </c>
      <c r="J191" s="402" t="s">
        <v>198</v>
      </c>
      <c r="K191" s="407">
        <v>36.409999999999997</v>
      </c>
      <c r="L191" s="486">
        <f>VLOOKUP(D191,'1-Kosten per locatie'!$E$3:$G$9,3,FALSE)</f>
        <v>1</v>
      </c>
      <c r="M191" s="441">
        <v>104</v>
      </c>
      <c r="N191" s="124"/>
      <c r="O191" s="125" t="e">
        <f t="shared" si="11"/>
        <v>#DIV/0!</v>
      </c>
      <c r="P191" s="125">
        <f t="shared" si="14"/>
        <v>0</v>
      </c>
      <c r="Q191" s="383"/>
      <c r="R191" s="126">
        <f>IF(M191="nio",0,IF(M191&gt;0,VLOOKUP(I191,'2-Productie normen'!A:R,VLOOKUP(M191,'2-Productie normen'!T:U,2,FALSE),FALSE)))</f>
        <v>0</v>
      </c>
      <c r="S191" s="126">
        <f t="shared" si="12"/>
        <v>0</v>
      </c>
      <c r="T191" s="127" t="str">
        <f>IF(M191="nio",0,VLOOKUP(I191,'2-Productie normen'!A:R,14,FALSE))</f>
        <v>B</v>
      </c>
      <c r="U191" s="127"/>
      <c r="W191" s="93">
        <f t="shared" si="13"/>
        <v>3786.6399999999994</v>
      </c>
    </row>
    <row r="192" spans="1:23" ht="14.1" customHeight="1">
      <c r="A192" s="109">
        <f t="shared" si="10"/>
        <v>192</v>
      </c>
      <c r="B192" s="476" t="str">
        <f>VLOOKUP(C192,'1-Kosten per locatie'!$A$17:$D$89,4,FALSE)</f>
        <v>Facilitaire Services</v>
      </c>
      <c r="C192" s="398" t="s">
        <v>429</v>
      </c>
      <c r="D192" s="476" t="str">
        <f>VLOOKUP(C192,'1-Kosten per locatie'!$A$17:$C$89,3,FALSE)</f>
        <v>Kantoor</v>
      </c>
      <c r="E192" s="399" t="s">
        <v>311</v>
      </c>
      <c r="F192" s="405" t="s">
        <v>456</v>
      </c>
      <c r="G192" s="437" t="s">
        <v>471</v>
      </c>
      <c r="H192" s="406" t="s">
        <v>440</v>
      </c>
      <c r="I192" s="433" t="s">
        <v>296</v>
      </c>
      <c r="J192" s="402" t="s">
        <v>305</v>
      </c>
      <c r="K192" s="407">
        <v>5.63</v>
      </c>
      <c r="L192" s="486">
        <f>VLOOKUP(D192,'1-Kosten per locatie'!$E$3:$G$9,3,FALSE)</f>
        <v>1</v>
      </c>
      <c r="M192" s="441">
        <v>156</v>
      </c>
      <c r="N192" s="124"/>
      <c r="O192" s="125" t="e">
        <f t="shared" si="11"/>
        <v>#DIV/0!</v>
      </c>
      <c r="P192" s="125">
        <f t="shared" si="14"/>
        <v>0</v>
      </c>
      <c r="Q192" s="383"/>
      <c r="R192" s="126">
        <f>IF(M192="nio",0,IF(M192&gt;0,VLOOKUP(I192,'2-Productie normen'!A:R,VLOOKUP(M192,'2-Productie normen'!T:U,2,FALSE),FALSE)))</f>
        <v>0</v>
      </c>
      <c r="S192" s="126">
        <f t="shared" si="12"/>
        <v>0</v>
      </c>
      <c r="T192" s="127" t="str">
        <f>IF(M192="nio",0,VLOOKUP(I192,'2-Productie normen'!A:R,14,FALSE))</f>
        <v>V</v>
      </c>
      <c r="U192" s="127"/>
      <c r="W192" s="93">
        <f t="shared" si="13"/>
        <v>878.28</v>
      </c>
    </row>
    <row r="193" spans="1:23" ht="14.1" customHeight="1">
      <c r="A193" s="109">
        <f t="shared" si="10"/>
        <v>193</v>
      </c>
      <c r="B193" s="476" t="str">
        <f>VLOOKUP(C193,'1-Kosten per locatie'!$A$17:$D$89,4,FALSE)</f>
        <v>Facilitaire Services</v>
      </c>
      <c r="C193" s="398" t="s">
        <v>429</v>
      </c>
      <c r="D193" s="476" t="str">
        <f>VLOOKUP(C193,'1-Kosten per locatie'!$A$17:$C$89,3,FALSE)</f>
        <v>Kantoor</v>
      </c>
      <c r="E193" s="399" t="s">
        <v>311</v>
      </c>
      <c r="F193" s="405" t="s">
        <v>430</v>
      </c>
      <c r="G193" s="437" t="s">
        <v>472</v>
      </c>
      <c r="H193" s="406" t="s">
        <v>473</v>
      </c>
      <c r="I193" s="433" t="s">
        <v>296</v>
      </c>
      <c r="J193" s="402" t="s">
        <v>450</v>
      </c>
      <c r="K193" s="407">
        <v>261.29000000000002</v>
      </c>
      <c r="L193" s="486">
        <f>VLOOKUP(D193,'1-Kosten per locatie'!$E$3:$G$9,3,FALSE)</f>
        <v>1</v>
      </c>
      <c r="M193" s="441">
        <v>255</v>
      </c>
      <c r="N193" s="124"/>
      <c r="O193" s="125" t="e">
        <f t="shared" si="11"/>
        <v>#DIV/0!</v>
      </c>
      <c r="P193" s="125">
        <f t="shared" si="14"/>
        <v>0</v>
      </c>
      <c r="Q193" s="383"/>
      <c r="R193" s="126">
        <f>IF(M193="nio",0,IF(M193&gt;0,VLOOKUP(I193,'2-Productie normen'!A:R,VLOOKUP(M193,'2-Productie normen'!T:U,2,FALSE),FALSE)))</f>
        <v>0</v>
      </c>
      <c r="S193" s="126">
        <f t="shared" si="12"/>
        <v>0</v>
      </c>
      <c r="T193" s="127" t="str">
        <f>IF(M193="nio",0,VLOOKUP(I193,'2-Productie normen'!A:R,14,FALSE))</f>
        <v>V</v>
      </c>
      <c r="U193" s="127"/>
      <c r="W193" s="93">
        <f t="shared" si="13"/>
        <v>66628.950000000012</v>
      </c>
    </row>
    <row r="194" spans="1:23" ht="14.1" customHeight="1">
      <c r="A194" s="109">
        <f t="shared" si="10"/>
        <v>194</v>
      </c>
      <c r="B194" s="476" t="str">
        <f>VLOOKUP(C194,'1-Kosten per locatie'!$A$17:$D$89,4,FALSE)</f>
        <v>Facilitaire Services</v>
      </c>
      <c r="C194" s="398" t="s">
        <v>429</v>
      </c>
      <c r="D194" s="476" t="str">
        <f>VLOOKUP(C194,'1-Kosten per locatie'!$A$17:$C$89,3,FALSE)</f>
        <v>Kantoor</v>
      </c>
      <c r="E194" s="399" t="s">
        <v>311</v>
      </c>
      <c r="F194" s="405" t="s">
        <v>456</v>
      </c>
      <c r="G194" s="437" t="s">
        <v>474</v>
      </c>
      <c r="H194" s="406" t="s">
        <v>475</v>
      </c>
      <c r="I194" s="433" t="s">
        <v>298</v>
      </c>
      <c r="J194" s="402" t="s">
        <v>305</v>
      </c>
      <c r="K194" s="407">
        <v>6</v>
      </c>
      <c r="L194" s="486">
        <f>VLOOKUP(D194,'1-Kosten per locatie'!$E$3:$G$9,3,FALSE)</f>
        <v>1</v>
      </c>
      <c r="M194" s="441">
        <v>255</v>
      </c>
      <c r="N194" s="124"/>
      <c r="O194" s="125" t="e">
        <f t="shared" si="11"/>
        <v>#DIV/0!</v>
      </c>
      <c r="P194" s="125">
        <f t="shared" si="14"/>
        <v>0</v>
      </c>
      <c r="Q194" s="383"/>
      <c r="R194" s="126">
        <f>IF(M194="nio",0,IF(M194&gt;0,VLOOKUP(I194,'2-Productie normen'!A:R,VLOOKUP(M194,'2-Productie normen'!T:U,2,FALSE),FALSE)))</f>
        <v>0</v>
      </c>
      <c r="S194" s="126">
        <f t="shared" si="12"/>
        <v>0</v>
      </c>
      <c r="T194" s="127" t="str">
        <f>IF(M194="nio",0,VLOOKUP(I194,'2-Productie normen'!A:R,14,FALSE))</f>
        <v>V</v>
      </c>
      <c r="U194" s="127"/>
      <c r="W194" s="93">
        <f t="shared" si="13"/>
        <v>1530</v>
      </c>
    </row>
    <row r="195" spans="1:23" ht="14.1" customHeight="1">
      <c r="A195" s="109">
        <f t="shared" ref="A195:A258" si="15">A194+1</f>
        <v>195</v>
      </c>
      <c r="B195" s="476" t="str">
        <f>VLOOKUP(C195,'1-Kosten per locatie'!$A$17:$D$89,4,FALSE)</f>
        <v>Facilitaire Services</v>
      </c>
      <c r="C195" s="398" t="s">
        <v>429</v>
      </c>
      <c r="D195" s="476" t="str">
        <f>VLOOKUP(C195,'1-Kosten per locatie'!$A$17:$C$89,3,FALSE)</f>
        <v>Kantoor</v>
      </c>
      <c r="E195" s="399" t="s">
        <v>311</v>
      </c>
      <c r="F195" s="405" t="s">
        <v>456</v>
      </c>
      <c r="G195" s="437" t="s">
        <v>476</v>
      </c>
      <c r="H195" s="406" t="s">
        <v>477</v>
      </c>
      <c r="I195" s="433" t="s">
        <v>296</v>
      </c>
      <c r="J195" s="402" t="s">
        <v>305</v>
      </c>
      <c r="K195" s="407">
        <v>86.3</v>
      </c>
      <c r="L195" s="486">
        <f>VLOOKUP(D195,'1-Kosten per locatie'!$E$3:$G$9,3,FALSE)</f>
        <v>1</v>
      </c>
      <c r="M195" s="441">
        <v>156</v>
      </c>
      <c r="N195" s="124"/>
      <c r="O195" s="125" t="e">
        <f t="shared" si="11"/>
        <v>#DIV/0!</v>
      </c>
      <c r="P195" s="125">
        <f t="shared" si="14"/>
        <v>0</v>
      </c>
      <c r="Q195" s="383"/>
      <c r="R195" s="126">
        <f>IF(M195="nio",0,IF(M195&gt;0,VLOOKUP(I195,'2-Productie normen'!A:R,VLOOKUP(M195,'2-Productie normen'!T:U,2,FALSE),FALSE)))</f>
        <v>0</v>
      </c>
      <c r="S195" s="126">
        <f t="shared" si="12"/>
        <v>0</v>
      </c>
      <c r="T195" s="127" t="str">
        <f>IF(M195="nio",0,VLOOKUP(I195,'2-Productie normen'!A:R,14,FALSE))</f>
        <v>V</v>
      </c>
      <c r="U195" s="127"/>
      <c r="W195" s="93">
        <f t="shared" si="13"/>
        <v>13462.8</v>
      </c>
    </row>
    <row r="196" spans="1:23" ht="14.1" customHeight="1">
      <c r="A196" s="109">
        <f t="shared" si="15"/>
        <v>196</v>
      </c>
      <c r="B196" s="476" t="str">
        <f>VLOOKUP(C196,'1-Kosten per locatie'!$A$17:$D$89,4,FALSE)</f>
        <v>Facilitaire Services</v>
      </c>
      <c r="C196" s="398" t="s">
        <v>429</v>
      </c>
      <c r="D196" s="476" t="str">
        <f>VLOOKUP(C196,'1-Kosten per locatie'!$A$17:$C$89,3,FALSE)</f>
        <v>Kantoor</v>
      </c>
      <c r="E196" s="399" t="s">
        <v>311</v>
      </c>
      <c r="F196" s="405" t="s">
        <v>430</v>
      </c>
      <c r="G196" s="437" t="s">
        <v>478</v>
      </c>
      <c r="H196" s="406" t="s">
        <v>475</v>
      </c>
      <c r="I196" s="433" t="s">
        <v>298</v>
      </c>
      <c r="J196" s="402" t="s">
        <v>450</v>
      </c>
      <c r="K196" s="407">
        <v>2</v>
      </c>
      <c r="L196" s="486">
        <f>VLOOKUP(D196,'1-Kosten per locatie'!$E$3:$G$9,3,FALSE)</f>
        <v>1</v>
      </c>
      <c r="M196" s="441">
        <v>255</v>
      </c>
      <c r="N196" s="124"/>
      <c r="O196" s="125" t="e">
        <f t="shared" si="11"/>
        <v>#DIV/0!</v>
      </c>
      <c r="P196" s="125">
        <f t="shared" si="14"/>
        <v>0</v>
      </c>
      <c r="Q196" s="383"/>
      <c r="R196" s="126">
        <f>IF(M196="nio",0,IF(M196&gt;0,VLOOKUP(I196,'2-Productie normen'!A:R,VLOOKUP(M196,'2-Productie normen'!T:U,2,FALSE),FALSE)))</f>
        <v>0</v>
      </c>
      <c r="S196" s="126">
        <f t="shared" si="12"/>
        <v>0</v>
      </c>
      <c r="T196" s="127" t="str">
        <f>IF(M196="nio",0,VLOOKUP(I196,'2-Productie normen'!A:R,14,FALSE))</f>
        <v>V</v>
      </c>
      <c r="U196" s="127"/>
      <c r="W196" s="93">
        <f t="shared" si="13"/>
        <v>510</v>
      </c>
    </row>
    <row r="197" spans="1:23" ht="14.1" customHeight="1">
      <c r="A197" s="109">
        <f t="shared" si="15"/>
        <v>197</v>
      </c>
      <c r="B197" s="476" t="str">
        <f>VLOOKUP(C197,'1-Kosten per locatie'!$A$17:$D$89,4,FALSE)</f>
        <v>Facilitaire Services</v>
      </c>
      <c r="C197" s="398" t="s">
        <v>429</v>
      </c>
      <c r="D197" s="476" t="str">
        <f>VLOOKUP(C197,'1-Kosten per locatie'!$A$17:$C$89,3,FALSE)</f>
        <v>Kantoor</v>
      </c>
      <c r="E197" s="399" t="s">
        <v>311</v>
      </c>
      <c r="F197" s="405" t="s">
        <v>430</v>
      </c>
      <c r="G197" s="437" t="s">
        <v>478</v>
      </c>
      <c r="H197" s="406" t="s">
        <v>475</v>
      </c>
      <c r="I197" s="433" t="s">
        <v>298</v>
      </c>
      <c r="J197" s="402" t="s">
        <v>450</v>
      </c>
      <c r="K197" s="407">
        <v>4</v>
      </c>
      <c r="L197" s="486">
        <f>VLOOKUP(D197,'1-Kosten per locatie'!$E$3:$G$9,3,FALSE)</f>
        <v>1</v>
      </c>
      <c r="M197" s="441">
        <v>255</v>
      </c>
      <c r="N197" s="124"/>
      <c r="O197" s="125" t="e">
        <f t="shared" si="11"/>
        <v>#DIV/0!</v>
      </c>
      <c r="P197" s="125">
        <f t="shared" si="14"/>
        <v>0</v>
      </c>
      <c r="Q197" s="383"/>
      <c r="R197" s="126">
        <f>IF(M197="nio",0,IF(M197&gt;0,VLOOKUP(I197,'2-Productie normen'!A:R,VLOOKUP(M197,'2-Productie normen'!T:U,2,FALSE),FALSE)))</f>
        <v>0</v>
      </c>
      <c r="S197" s="126">
        <f t="shared" si="12"/>
        <v>0</v>
      </c>
      <c r="T197" s="127" t="str">
        <f>IF(M197="nio",0,VLOOKUP(I197,'2-Productie normen'!A:R,14,FALSE))</f>
        <v>V</v>
      </c>
      <c r="U197" s="127"/>
      <c r="W197" s="93">
        <f t="shared" si="13"/>
        <v>1020</v>
      </c>
    </row>
    <row r="198" spans="1:23" ht="14.1" customHeight="1">
      <c r="A198" s="109">
        <f t="shared" si="15"/>
        <v>198</v>
      </c>
      <c r="B198" s="476" t="str">
        <f>VLOOKUP(C198,'1-Kosten per locatie'!$A$17:$D$89,4,FALSE)</f>
        <v>Facilitaire Services</v>
      </c>
      <c r="C198" s="398" t="s">
        <v>429</v>
      </c>
      <c r="D198" s="476" t="str">
        <f>VLOOKUP(C198,'1-Kosten per locatie'!$A$17:$C$89,3,FALSE)</f>
        <v>Kantoor</v>
      </c>
      <c r="E198" s="399" t="s">
        <v>311</v>
      </c>
      <c r="F198" s="405" t="s">
        <v>430</v>
      </c>
      <c r="G198" s="437" t="s">
        <v>479</v>
      </c>
      <c r="H198" s="406" t="s">
        <v>480</v>
      </c>
      <c r="I198" s="433" t="s">
        <v>295</v>
      </c>
      <c r="J198" s="402" t="s">
        <v>198</v>
      </c>
      <c r="K198" s="407">
        <v>10.9</v>
      </c>
      <c r="L198" s="486">
        <f>VLOOKUP(D198,'1-Kosten per locatie'!$E$3:$G$9,3,FALSE)</f>
        <v>1</v>
      </c>
      <c r="M198" s="441">
        <v>255</v>
      </c>
      <c r="N198" s="124"/>
      <c r="O198" s="125" t="e">
        <f t="shared" si="11"/>
        <v>#DIV/0!</v>
      </c>
      <c r="P198" s="125">
        <f t="shared" si="14"/>
        <v>0</v>
      </c>
      <c r="Q198" s="383"/>
      <c r="R198" s="126">
        <f>IF(M198="nio",0,IF(M198&gt;0,VLOOKUP(I198,'2-Productie normen'!A:R,VLOOKUP(M198,'2-Productie normen'!T:U,2,FALSE),FALSE)))</f>
        <v>0</v>
      </c>
      <c r="S198" s="126">
        <f t="shared" si="12"/>
        <v>0</v>
      </c>
      <c r="T198" s="127" t="str">
        <f>IF(M198="nio",0,VLOOKUP(I198,'2-Productie normen'!A:R,14,FALSE))</f>
        <v>V</v>
      </c>
      <c r="U198" s="127"/>
      <c r="W198" s="93">
        <f t="shared" si="13"/>
        <v>2779.5</v>
      </c>
    </row>
    <row r="199" spans="1:23" ht="14.1" customHeight="1">
      <c r="A199" s="109">
        <f t="shared" si="15"/>
        <v>199</v>
      </c>
      <c r="B199" s="476" t="str">
        <f>VLOOKUP(C199,'1-Kosten per locatie'!$A$17:$D$89,4,FALSE)</f>
        <v>Facilitaire Services</v>
      </c>
      <c r="C199" s="398" t="s">
        <v>429</v>
      </c>
      <c r="D199" s="476" t="str">
        <f>VLOOKUP(C199,'1-Kosten per locatie'!$A$17:$C$89,3,FALSE)</f>
        <v>Kantoor</v>
      </c>
      <c r="E199" s="399" t="s">
        <v>311</v>
      </c>
      <c r="F199" s="437" t="s">
        <v>430</v>
      </c>
      <c r="G199" s="437" t="s">
        <v>481</v>
      </c>
      <c r="H199" s="406" t="s">
        <v>315</v>
      </c>
      <c r="I199" s="455" t="s">
        <v>299</v>
      </c>
      <c r="J199" s="406"/>
      <c r="K199" s="407">
        <v>9.2899999999999991</v>
      </c>
      <c r="L199" s="486">
        <f>VLOOKUP(D199,'1-Kosten per locatie'!$E$3:$G$9,3,FALSE)</f>
        <v>1</v>
      </c>
      <c r="M199" s="441" t="s">
        <v>101</v>
      </c>
      <c r="N199" s="124"/>
      <c r="O199" s="125">
        <f t="shared" ref="O199:O262" si="16">IF(M199="nio",0,IF(M199&gt;0,M199*K199/R199,0))*L199</f>
        <v>0</v>
      </c>
      <c r="P199" s="125">
        <f t="shared" si="14"/>
        <v>0</v>
      </c>
      <c r="Q199" s="383"/>
      <c r="R199" s="126">
        <f>IF(M199="nio",0,IF(M199&gt;0,VLOOKUP(I199,'2-Productie normen'!A:R,VLOOKUP(M199,'2-Productie normen'!T:U,2,FALSE),FALSE)))</f>
        <v>0</v>
      </c>
      <c r="S199" s="126">
        <f t="shared" ref="S199:S262" si="17">IF(N199&gt;0,R199*$S$8,0)</f>
        <v>0</v>
      </c>
      <c r="T199" s="127">
        <f>IF(M199="nio",0,VLOOKUP(I199,'2-Productie normen'!A:R,14,FALSE))</f>
        <v>0</v>
      </c>
      <c r="U199" s="127"/>
      <c r="W199" s="93">
        <f t="shared" ref="W199:W262" si="18">SUM(M199:N199)*K199</f>
        <v>0</v>
      </c>
    </row>
    <row r="200" spans="1:23" ht="14.1" customHeight="1">
      <c r="A200" s="109">
        <f t="shared" si="15"/>
        <v>200</v>
      </c>
      <c r="B200" s="476" t="str">
        <f>VLOOKUP(C200,'1-Kosten per locatie'!$A$17:$D$89,4,FALSE)</f>
        <v>Facilitaire Services</v>
      </c>
      <c r="C200" s="398" t="s">
        <v>429</v>
      </c>
      <c r="D200" s="476" t="str">
        <f>VLOOKUP(C200,'1-Kosten per locatie'!$A$17:$C$89,3,FALSE)</f>
        <v>Kantoor</v>
      </c>
      <c r="E200" s="399" t="s">
        <v>311</v>
      </c>
      <c r="F200" s="405" t="s">
        <v>430</v>
      </c>
      <c r="G200" s="437" t="s">
        <v>482</v>
      </c>
      <c r="H200" s="406" t="s">
        <v>483</v>
      </c>
      <c r="I200" s="433" t="s">
        <v>15</v>
      </c>
      <c r="J200" s="402" t="s">
        <v>200</v>
      </c>
      <c r="K200" s="407">
        <v>6.04</v>
      </c>
      <c r="L200" s="486">
        <f>VLOOKUP(D200,'1-Kosten per locatie'!$E$3:$G$9,3,FALSE)</f>
        <v>1</v>
      </c>
      <c r="M200" s="441">
        <v>255</v>
      </c>
      <c r="N200" s="124"/>
      <c r="O200" s="125" t="e">
        <f t="shared" si="16"/>
        <v>#DIV/0!</v>
      </c>
      <c r="P200" s="125">
        <f t="shared" ref="P200:P263" si="19">IF(N200&gt;0,N200*K200/S200,0)*L200</f>
        <v>0</v>
      </c>
      <c r="Q200" s="383"/>
      <c r="R200" s="126">
        <f>IF(M200="nio",0,IF(M200&gt;0,VLOOKUP(I200,'2-Productie normen'!A:R,VLOOKUP(M200,'2-Productie normen'!T:U,2,FALSE),FALSE)))</f>
        <v>0</v>
      </c>
      <c r="S200" s="126">
        <f t="shared" si="17"/>
        <v>0</v>
      </c>
      <c r="T200" s="127" t="str">
        <f>IF(M200="nio",0,VLOOKUP(I200,'2-Productie normen'!A:R,14,FALSE))</f>
        <v>S</v>
      </c>
      <c r="U200" s="127"/>
      <c r="W200" s="93">
        <f t="shared" si="18"/>
        <v>1540.2</v>
      </c>
    </row>
    <row r="201" spans="1:23" ht="14.1" customHeight="1">
      <c r="A201" s="109">
        <f t="shared" si="15"/>
        <v>201</v>
      </c>
      <c r="B201" s="476" t="str">
        <f>VLOOKUP(C201,'1-Kosten per locatie'!$A$17:$D$89,4,FALSE)</f>
        <v>Facilitaire Services</v>
      </c>
      <c r="C201" s="398" t="s">
        <v>429</v>
      </c>
      <c r="D201" s="476" t="str">
        <f>VLOOKUP(C201,'1-Kosten per locatie'!$A$17:$C$89,3,FALSE)</f>
        <v>Kantoor</v>
      </c>
      <c r="E201" s="399" t="s">
        <v>311</v>
      </c>
      <c r="F201" s="405" t="s">
        <v>430</v>
      </c>
      <c r="G201" s="437" t="s">
        <v>484</v>
      </c>
      <c r="H201" s="406" t="s">
        <v>440</v>
      </c>
      <c r="I201" s="433" t="s">
        <v>15</v>
      </c>
      <c r="J201" s="402" t="s">
        <v>200</v>
      </c>
      <c r="K201" s="407">
        <v>4.18</v>
      </c>
      <c r="L201" s="486">
        <f>VLOOKUP(D201,'1-Kosten per locatie'!$E$3:$G$9,3,FALSE)</f>
        <v>1</v>
      </c>
      <c r="M201" s="441">
        <v>255</v>
      </c>
      <c r="N201" s="124">
        <v>255</v>
      </c>
      <c r="O201" s="125" t="e">
        <f t="shared" si="16"/>
        <v>#DIV/0!</v>
      </c>
      <c r="P201" s="125" t="e">
        <f t="shared" si="19"/>
        <v>#DIV/0!</v>
      </c>
      <c r="Q201" s="383"/>
      <c r="R201" s="126">
        <f>IF(M201="nio",0,IF(M201&gt;0,VLOOKUP(I201,'2-Productie normen'!A:R,VLOOKUP(M201,'2-Productie normen'!T:U,2,FALSE),FALSE)))</f>
        <v>0</v>
      </c>
      <c r="S201" s="126">
        <f t="shared" si="17"/>
        <v>0</v>
      </c>
      <c r="T201" s="127" t="str">
        <f>IF(M201="nio",0,VLOOKUP(I201,'2-Productie normen'!A:R,14,FALSE))</f>
        <v>S</v>
      </c>
      <c r="U201" s="127"/>
      <c r="W201" s="93">
        <f t="shared" si="18"/>
        <v>2131.7999999999997</v>
      </c>
    </row>
    <row r="202" spans="1:23" ht="14.1" customHeight="1">
      <c r="A202" s="109">
        <f t="shared" si="15"/>
        <v>202</v>
      </c>
      <c r="B202" s="476" t="str">
        <f>VLOOKUP(C202,'1-Kosten per locatie'!$A$17:$D$89,4,FALSE)</f>
        <v>Facilitaire Services</v>
      </c>
      <c r="C202" s="398" t="s">
        <v>429</v>
      </c>
      <c r="D202" s="476" t="str">
        <f>VLOOKUP(C202,'1-Kosten per locatie'!$A$17:$C$89,3,FALSE)</f>
        <v>Kantoor</v>
      </c>
      <c r="E202" s="399" t="s">
        <v>311</v>
      </c>
      <c r="F202" s="405" t="s">
        <v>430</v>
      </c>
      <c r="G202" s="437" t="s">
        <v>485</v>
      </c>
      <c r="H202" s="406" t="s">
        <v>486</v>
      </c>
      <c r="I202" s="433" t="s">
        <v>15</v>
      </c>
      <c r="J202" s="402" t="s">
        <v>200</v>
      </c>
      <c r="K202" s="407">
        <v>1.1000000000000001</v>
      </c>
      <c r="L202" s="486">
        <f>VLOOKUP(D202,'1-Kosten per locatie'!$E$3:$G$9,3,FALSE)</f>
        <v>1</v>
      </c>
      <c r="M202" s="441">
        <v>255</v>
      </c>
      <c r="N202" s="124">
        <v>255</v>
      </c>
      <c r="O202" s="125" t="e">
        <f t="shared" si="16"/>
        <v>#DIV/0!</v>
      </c>
      <c r="P202" s="125" t="e">
        <f t="shared" si="19"/>
        <v>#DIV/0!</v>
      </c>
      <c r="Q202" s="383"/>
      <c r="R202" s="126">
        <f>IF(M202="nio",0,IF(M202&gt;0,VLOOKUP(I202,'2-Productie normen'!A:R,VLOOKUP(M202,'2-Productie normen'!T:U,2,FALSE),FALSE)))</f>
        <v>0</v>
      </c>
      <c r="S202" s="126">
        <f t="shared" si="17"/>
        <v>0</v>
      </c>
      <c r="T202" s="127" t="str">
        <f>IF(M202="nio",0,VLOOKUP(I202,'2-Productie normen'!A:R,14,FALSE))</f>
        <v>S</v>
      </c>
      <c r="U202" s="127"/>
      <c r="W202" s="93">
        <f t="shared" si="18"/>
        <v>561</v>
      </c>
    </row>
    <row r="203" spans="1:23" ht="14.1" customHeight="1">
      <c r="A203" s="109">
        <f t="shared" si="15"/>
        <v>203</v>
      </c>
      <c r="B203" s="476" t="str">
        <f>VLOOKUP(C203,'1-Kosten per locatie'!$A$17:$D$89,4,FALSE)</f>
        <v>Facilitaire Services</v>
      </c>
      <c r="C203" s="398" t="s">
        <v>429</v>
      </c>
      <c r="D203" s="476" t="str">
        <f>VLOOKUP(C203,'1-Kosten per locatie'!$A$17:$C$89,3,FALSE)</f>
        <v>Kantoor</v>
      </c>
      <c r="E203" s="399" t="s">
        <v>311</v>
      </c>
      <c r="F203" s="405" t="s">
        <v>430</v>
      </c>
      <c r="G203" s="437" t="s">
        <v>487</v>
      </c>
      <c r="H203" s="406" t="s">
        <v>486</v>
      </c>
      <c r="I203" s="433" t="s">
        <v>15</v>
      </c>
      <c r="J203" s="402" t="s">
        <v>200</v>
      </c>
      <c r="K203" s="407">
        <v>1.1399999999999999</v>
      </c>
      <c r="L203" s="486">
        <f>VLOOKUP(D203,'1-Kosten per locatie'!$E$3:$G$9,3,FALSE)</f>
        <v>1</v>
      </c>
      <c r="M203" s="441">
        <v>255</v>
      </c>
      <c r="N203" s="124">
        <v>255</v>
      </c>
      <c r="O203" s="125" t="e">
        <f t="shared" si="16"/>
        <v>#DIV/0!</v>
      </c>
      <c r="P203" s="125" t="e">
        <f t="shared" si="19"/>
        <v>#DIV/0!</v>
      </c>
      <c r="Q203" s="383"/>
      <c r="R203" s="126">
        <f>IF(M203="nio",0,IF(M203&gt;0,VLOOKUP(I203,'2-Productie normen'!A:R,VLOOKUP(M203,'2-Productie normen'!T:U,2,FALSE),FALSE)))</f>
        <v>0</v>
      </c>
      <c r="S203" s="126">
        <f t="shared" si="17"/>
        <v>0</v>
      </c>
      <c r="T203" s="127" t="str">
        <f>IF(M203="nio",0,VLOOKUP(I203,'2-Productie normen'!A:R,14,FALSE))</f>
        <v>S</v>
      </c>
      <c r="U203" s="127"/>
      <c r="W203" s="93">
        <f t="shared" si="18"/>
        <v>581.4</v>
      </c>
    </row>
    <row r="204" spans="1:23" ht="14.1" customHeight="1">
      <c r="A204" s="109">
        <f t="shared" si="15"/>
        <v>204</v>
      </c>
      <c r="B204" s="476" t="str">
        <f>VLOOKUP(C204,'1-Kosten per locatie'!$A$17:$D$89,4,FALSE)</f>
        <v>Facilitaire Services</v>
      </c>
      <c r="C204" s="398" t="s">
        <v>429</v>
      </c>
      <c r="D204" s="476" t="str">
        <f>VLOOKUP(C204,'1-Kosten per locatie'!$A$17:$C$89,3,FALSE)</f>
        <v>Kantoor</v>
      </c>
      <c r="E204" s="399" t="s">
        <v>311</v>
      </c>
      <c r="F204" s="405" t="s">
        <v>430</v>
      </c>
      <c r="G204" s="437" t="s">
        <v>488</v>
      </c>
      <c r="H204" s="406" t="s">
        <v>489</v>
      </c>
      <c r="I204" s="433" t="s">
        <v>15</v>
      </c>
      <c r="J204" s="402" t="s">
        <v>200</v>
      </c>
      <c r="K204" s="407">
        <v>5.59</v>
      </c>
      <c r="L204" s="486">
        <f>VLOOKUP(D204,'1-Kosten per locatie'!$E$3:$G$9,3,FALSE)</f>
        <v>1</v>
      </c>
      <c r="M204" s="441">
        <v>255</v>
      </c>
      <c r="N204" s="124">
        <v>255</v>
      </c>
      <c r="O204" s="125" t="e">
        <f t="shared" si="16"/>
        <v>#DIV/0!</v>
      </c>
      <c r="P204" s="125" t="e">
        <f t="shared" si="19"/>
        <v>#DIV/0!</v>
      </c>
      <c r="Q204" s="383"/>
      <c r="R204" s="126">
        <f>IF(M204="nio",0,IF(M204&gt;0,VLOOKUP(I204,'2-Productie normen'!A:R,VLOOKUP(M204,'2-Productie normen'!T:U,2,FALSE),FALSE)))</f>
        <v>0</v>
      </c>
      <c r="S204" s="126">
        <f t="shared" si="17"/>
        <v>0</v>
      </c>
      <c r="T204" s="127" t="str">
        <f>IF(M204="nio",0,VLOOKUP(I204,'2-Productie normen'!A:R,14,FALSE))</f>
        <v>S</v>
      </c>
      <c r="U204" s="127"/>
      <c r="W204" s="93">
        <f t="shared" si="18"/>
        <v>2850.9</v>
      </c>
    </row>
    <row r="205" spans="1:23" ht="14.1" customHeight="1">
      <c r="A205" s="109">
        <f t="shared" si="15"/>
        <v>205</v>
      </c>
      <c r="B205" s="476" t="str">
        <f>VLOOKUP(C205,'1-Kosten per locatie'!$A$17:$D$89,4,FALSE)</f>
        <v>Facilitaire Services</v>
      </c>
      <c r="C205" s="398" t="s">
        <v>429</v>
      </c>
      <c r="D205" s="476" t="str">
        <f>VLOOKUP(C205,'1-Kosten per locatie'!$A$17:$C$89,3,FALSE)</f>
        <v>Kantoor</v>
      </c>
      <c r="E205" s="399" t="s">
        <v>311</v>
      </c>
      <c r="F205" s="405" t="s">
        <v>430</v>
      </c>
      <c r="G205" s="437" t="s">
        <v>490</v>
      </c>
      <c r="H205" s="406" t="s">
        <v>489</v>
      </c>
      <c r="I205" s="433" t="s">
        <v>15</v>
      </c>
      <c r="J205" s="402" t="s">
        <v>200</v>
      </c>
      <c r="K205" s="407">
        <v>1.1000000000000001</v>
      </c>
      <c r="L205" s="486">
        <f>VLOOKUP(D205,'1-Kosten per locatie'!$E$3:$G$9,3,FALSE)</f>
        <v>1</v>
      </c>
      <c r="M205" s="441">
        <v>255</v>
      </c>
      <c r="N205" s="124">
        <v>255</v>
      </c>
      <c r="O205" s="125" t="e">
        <f t="shared" si="16"/>
        <v>#DIV/0!</v>
      </c>
      <c r="P205" s="125" t="e">
        <f t="shared" si="19"/>
        <v>#DIV/0!</v>
      </c>
      <c r="Q205" s="383"/>
      <c r="R205" s="126">
        <f>IF(M205="nio",0,IF(M205&gt;0,VLOOKUP(I205,'2-Productie normen'!A:R,VLOOKUP(M205,'2-Productie normen'!T:U,2,FALSE),FALSE)))</f>
        <v>0</v>
      </c>
      <c r="S205" s="126">
        <f t="shared" si="17"/>
        <v>0</v>
      </c>
      <c r="T205" s="127" t="str">
        <f>IF(M205="nio",0,VLOOKUP(I205,'2-Productie normen'!A:R,14,FALSE))</f>
        <v>S</v>
      </c>
      <c r="U205" s="127"/>
      <c r="W205" s="93">
        <f t="shared" si="18"/>
        <v>561</v>
      </c>
    </row>
    <row r="206" spans="1:23" ht="14.1" customHeight="1">
      <c r="A206" s="109">
        <f t="shared" si="15"/>
        <v>206</v>
      </c>
      <c r="B206" s="476" t="str">
        <f>VLOOKUP(C206,'1-Kosten per locatie'!$A$17:$D$89,4,FALSE)</f>
        <v>Facilitaire Services</v>
      </c>
      <c r="C206" s="398" t="s">
        <v>429</v>
      </c>
      <c r="D206" s="476" t="str">
        <f>VLOOKUP(C206,'1-Kosten per locatie'!$A$17:$C$89,3,FALSE)</f>
        <v>Kantoor</v>
      </c>
      <c r="E206" s="399" t="s">
        <v>311</v>
      </c>
      <c r="F206" s="405" t="s">
        <v>430</v>
      </c>
      <c r="G206" s="437" t="s">
        <v>491</v>
      </c>
      <c r="H206" s="406" t="s">
        <v>440</v>
      </c>
      <c r="I206" s="433" t="s">
        <v>15</v>
      </c>
      <c r="J206" s="402" t="s">
        <v>200</v>
      </c>
      <c r="K206" s="407">
        <v>6.06</v>
      </c>
      <c r="L206" s="486">
        <f>VLOOKUP(D206,'1-Kosten per locatie'!$E$3:$G$9,3,FALSE)</f>
        <v>1</v>
      </c>
      <c r="M206" s="441">
        <v>255</v>
      </c>
      <c r="N206" s="124">
        <v>255</v>
      </c>
      <c r="O206" s="125" t="e">
        <f t="shared" si="16"/>
        <v>#DIV/0!</v>
      </c>
      <c r="P206" s="125" t="e">
        <f t="shared" si="19"/>
        <v>#DIV/0!</v>
      </c>
      <c r="Q206" s="383"/>
      <c r="R206" s="126">
        <f>IF(M206="nio",0,IF(M206&gt;0,VLOOKUP(I206,'2-Productie normen'!A:R,VLOOKUP(M206,'2-Productie normen'!T:U,2,FALSE),FALSE)))</f>
        <v>0</v>
      </c>
      <c r="S206" s="126">
        <f t="shared" si="17"/>
        <v>0</v>
      </c>
      <c r="T206" s="127" t="str">
        <f>IF(M206="nio",0,VLOOKUP(I206,'2-Productie normen'!A:R,14,FALSE))</f>
        <v>S</v>
      </c>
      <c r="U206" s="127"/>
      <c r="W206" s="93">
        <f t="shared" si="18"/>
        <v>3090.6</v>
      </c>
    </row>
    <row r="207" spans="1:23" ht="14.1" customHeight="1">
      <c r="A207" s="109">
        <f t="shared" si="15"/>
        <v>207</v>
      </c>
      <c r="B207" s="476" t="str">
        <f>VLOOKUP(C207,'1-Kosten per locatie'!$A$17:$D$89,4,FALSE)</f>
        <v>Facilitaire Services</v>
      </c>
      <c r="C207" s="398" t="s">
        <v>429</v>
      </c>
      <c r="D207" s="476" t="str">
        <f>VLOOKUP(C207,'1-Kosten per locatie'!$A$17:$C$89,3,FALSE)</f>
        <v>Kantoor</v>
      </c>
      <c r="E207" s="399" t="s">
        <v>311</v>
      </c>
      <c r="F207" s="405" t="s">
        <v>430</v>
      </c>
      <c r="G207" s="437" t="s">
        <v>492</v>
      </c>
      <c r="H207" s="406" t="s">
        <v>489</v>
      </c>
      <c r="I207" s="433" t="s">
        <v>15</v>
      </c>
      <c r="J207" s="402" t="s">
        <v>200</v>
      </c>
      <c r="K207" s="407">
        <v>1.33</v>
      </c>
      <c r="L207" s="486">
        <f>VLOOKUP(D207,'1-Kosten per locatie'!$E$3:$G$9,3,FALSE)</f>
        <v>1</v>
      </c>
      <c r="M207" s="441">
        <v>255</v>
      </c>
      <c r="N207" s="124">
        <v>255</v>
      </c>
      <c r="O207" s="125" t="e">
        <f t="shared" si="16"/>
        <v>#DIV/0!</v>
      </c>
      <c r="P207" s="125" t="e">
        <f t="shared" si="19"/>
        <v>#DIV/0!</v>
      </c>
      <c r="Q207" s="383"/>
      <c r="R207" s="126">
        <f>IF(M207="nio",0,IF(M207&gt;0,VLOOKUP(I207,'2-Productie normen'!A:R,VLOOKUP(M207,'2-Productie normen'!T:U,2,FALSE),FALSE)))</f>
        <v>0</v>
      </c>
      <c r="S207" s="126">
        <f t="shared" si="17"/>
        <v>0</v>
      </c>
      <c r="T207" s="127" t="str">
        <f>IF(M207="nio",0,VLOOKUP(I207,'2-Productie normen'!A:R,14,FALSE))</f>
        <v>S</v>
      </c>
      <c r="U207" s="127"/>
      <c r="W207" s="93">
        <f t="shared" si="18"/>
        <v>678.30000000000007</v>
      </c>
    </row>
    <row r="208" spans="1:23" ht="14.1" customHeight="1">
      <c r="A208" s="109">
        <f t="shared" si="15"/>
        <v>208</v>
      </c>
      <c r="B208" s="476" t="str">
        <f>VLOOKUP(C208,'1-Kosten per locatie'!$A$17:$D$89,4,FALSE)</f>
        <v>Facilitaire Services</v>
      </c>
      <c r="C208" s="398" t="s">
        <v>429</v>
      </c>
      <c r="D208" s="476" t="str">
        <f>VLOOKUP(C208,'1-Kosten per locatie'!$A$17:$C$89,3,FALSE)</f>
        <v>Kantoor</v>
      </c>
      <c r="E208" s="399" t="s">
        <v>311</v>
      </c>
      <c r="F208" s="405" t="s">
        <v>430</v>
      </c>
      <c r="G208" s="437" t="s">
        <v>493</v>
      </c>
      <c r="H208" s="406" t="s">
        <v>486</v>
      </c>
      <c r="I208" s="433" t="s">
        <v>15</v>
      </c>
      <c r="J208" s="402" t="s">
        <v>200</v>
      </c>
      <c r="K208" s="407">
        <v>1.38</v>
      </c>
      <c r="L208" s="486">
        <f>VLOOKUP(D208,'1-Kosten per locatie'!$E$3:$G$9,3,FALSE)</f>
        <v>1</v>
      </c>
      <c r="M208" s="441">
        <v>255</v>
      </c>
      <c r="N208" s="124">
        <v>255</v>
      </c>
      <c r="O208" s="125" t="e">
        <f t="shared" si="16"/>
        <v>#DIV/0!</v>
      </c>
      <c r="P208" s="125" t="e">
        <f t="shared" si="19"/>
        <v>#DIV/0!</v>
      </c>
      <c r="Q208" s="383"/>
      <c r="R208" s="126">
        <f>IF(M208="nio",0,IF(M208&gt;0,VLOOKUP(I208,'2-Productie normen'!A:R,VLOOKUP(M208,'2-Productie normen'!T:U,2,FALSE),FALSE)))</f>
        <v>0</v>
      </c>
      <c r="S208" s="126">
        <f t="shared" si="17"/>
        <v>0</v>
      </c>
      <c r="T208" s="127" t="str">
        <f>IF(M208="nio",0,VLOOKUP(I208,'2-Productie normen'!A:R,14,FALSE))</f>
        <v>S</v>
      </c>
      <c r="U208" s="127"/>
      <c r="W208" s="93">
        <f t="shared" si="18"/>
        <v>703.8</v>
      </c>
    </row>
    <row r="209" spans="1:23" ht="14.1" customHeight="1">
      <c r="A209" s="109">
        <f t="shared" si="15"/>
        <v>209</v>
      </c>
      <c r="B209" s="476" t="str">
        <f>VLOOKUP(C209,'1-Kosten per locatie'!$A$17:$D$89,4,FALSE)</f>
        <v>Facilitaire Services</v>
      </c>
      <c r="C209" s="398" t="s">
        <v>429</v>
      </c>
      <c r="D209" s="476" t="str">
        <f>VLOOKUP(C209,'1-Kosten per locatie'!$A$17:$C$89,3,FALSE)</f>
        <v>Kantoor</v>
      </c>
      <c r="E209" s="399" t="s">
        <v>311</v>
      </c>
      <c r="F209" s="405" t="s">
        <v>430</v>
      </c>
      <c r="G209" s="437" t="s">
        <v>494</v>
      </c>
      <c r="H209" s="406" t="s">
        <v>489</v>
      </c>
      <c r="I209" s="433" t="s">
        <v>15</v>
      </c>
      <c r="J209" s="402" t="s">
        <v>200</v>
      </c>
      <c r="K209" s="407">
        <v>1.57</v>
      </c>
      <c r="L209" s="486">
        <f>VLOOKUP(D209,'1-Kosten per locatie'!$E$3:$G$9,3,FALSE)</f>
        <v>1</v>
      </c>
      <c r="M209" s="441">
        <v>255</v>
      </c>
      <c r="N209" s="124">
        <v>255</v>
      </c>
      <c r="O209" s="125" t="e">
        <f t="shared" si="16"/>
        <v>#DIV/0!</v>
      </c>
      <c r="P209" s="125" t="e">
        <f t="shared" si="19"/>
        <v>#DIV/0!</v>
      </c>
      <c r="Q209" s="383"/>
      <c r="R209" s="126">
        <f>IF(M209="nio",0,IF(M209&gt;0,VLOOKUP(I209,'2-Productie normen'!A:R,VLOOKUP(M209,'2-Productie normen'!T:U,2,FALSE),FALSE)))</f>
        <v>0</v>
      </c>
      <c r="S209" s="126">
        <f t="shared" si="17"/>
        <v>0</v>
      </c>
      <c r="T209" s="127" t="str">
        <f>IF(M209="nio",0,VLOOKUP(I209,'2-Productie normen'!A:R,14,FALSE))</f>
        <v>S</v>
      </c>
      <c r="U209" s="127"/>
      <c r="W209" s="93">
        <f t="shared" si="18"/>
        <v>800.7</v>
      </c>
    </row>
    <row r="210" spans="1:23" ht="14.1" customHeight="1">
      <c r="A210" s="109">
        <f t="shared" si="15"/>
        <v>210</v>
      </c>
      <c r="B210" s="476" t="str">
        <f>VLOOKUP(C210,'1-Kosten per locatie'!$A$17:$D$89,4,FALSE)</f>
        <v>Facilitaire Services</v>
      </c>
      <c r="C210" s="398" t="s">
        <v>429</v>
      </c>
      <c r="D210" s="476" t="str">
        <f>VLOOKUP(C210,'1-Kosten per locatie'!$A$17:$C$89,3,FALSE)</f>
        <v>Kantoor</v>
      </c>
      <c r="E210" s="399" t="s">
        <v>311</v>
      </c>
      <c r="F210" s="437" t="s">
        <v>430</v>
      </c>
      <c r="G210" s="437" t="s">
        <v>495</v>
      </c>
      <c r="H210" s="406" t="s">
        <v>496</v>
      </c>
      <c r="I210" s="455" t="s">
        <v>299</v>
      </c>
      <c r="J210" s="406"/>
      <c r="K210" s="407">
        <v>2.37</v>
      </c>
      <c r="L210" s="486">
        <f>VLOOKUP(D210,'1-Kosten per locatie'!$E$3:$G$9,3,FALSE)</f>
        <v>1</v>
      </c>
      <c r="M210" s="441" t="s">
        <v>101</v>
      </c>
      <c r="N210" s="124"/>
      <c r="O210" s="125">
        <f t="shared" si="16"/>
        <v>0</v>
      </c>
      <c r="P210" s="125">
        <f t="shared" si="19"/>
        <v>0</v>
      </c>
      <c r="Q210" s="383"/>
      <c r="R210" s="126">
        <f>IF(M210="nio",0,IF(M210&gt;0,VLOOKUP(I210,'2-Productie normen'!A:R,VLOOKUP(M210,'2-Productie normen'!T:U,2,FALSE),FALSE)))</f>
        <v>0</v>
      </c>
      <c r="S210" s="126">
        <f t="shared" si="17"/>
        <v>0</v>
      </c>
      <c r="T210" s="127">
        <f>IF(M210="nio",0,VLOOKUP(I210,'2-Productie normen'!A:R,14,FALSE))</f>
        <v>0</v>
      </c>
      <c r="U210" s="127"/>
      <c r="W210" s="93">
        <f t="shared" si="18"/>
        <v>0</v>
      </c>
    </row>
    <row r="211" spans="1:23" ht="14.1" customHeight="1">
      <c r="A211" s="109">
        <f t="shared" si="15"/>
        <v>211</v>
      </c>
      <c r="B211" s="476" t="str">
        <f>VLOOKUP(C211,'1-Kosten per locatie'!$A$17:$D$89,4,FALSE)</f>
        <v>Facilitaire Services</v>
      </c>
      <c r="C211" s="398" t="s">
        <v>429</v>
      </c>
      <c r="D211" s="476" t="str">
        <f>VLOOKUP(C211,'1-Kosten per locatie'!$A$17:$C$89,3,FALSE)</f>
        <v>Kantoor</v>
      </c>
      <c r="E211" s="399" t="s">
        <v>311</v>
      </c>
      <c r="F211" s="437" t="s">
        <v>430</v>
      </c>
      <c r="G211" s="437" t="s">
        <v>497</v>
      </c>
      <c r="H211" s="406" t="s">
        <v>498</v>
      </c>
      <c r="I211" s="455" t="s">
        <v>299</v>
      </c>
      <c r="J211" s="406"/>
      <c r="K211" s="407">
        <v>1.1299999999999999</v>
      </c>
      <c r="L211" s="486">
        <f>VLOOKUP(D211,'1-Kosten per locatie'!$E$3:$G$9,3,FALSE)</f>
        <v>1</v>
      </c>
      <c r="M211" s="441" t="s">
        <v>101</v>
      </c>
      <c r="N211" s="124"/>
      <c r="O211" s="125">
        <f t="shared" si="16"/>
        <v>0</v>
      </c>
      <c r="P211" s="125">
        <f t="shared" si="19"/>
        <v>0</v>
      </c>
      <c r="Q211" s="383"/>
      <c r="R211" s="126">
        <f>IF(M211="nio",0,IF(M211&gt;0,VLOOKUP(I211,'2-Productie normen'!A:R,VLOOKUP(M211,'2-Productie normen'!T:U,2,FALSE),FALSE)))</f>
        <v>0</v>
      </c>
      <c r="S211" s="126">
        <f t="shared" si="17"/>
        <v>0</v>
      </c>
      <c r="T211" s="127">
        <f>IF(M211="nio",0,VLOOKUP(I211,'2-Productie normen'!A:R,14,FALSE))</f>
        <v>0</v>
      </c>
      <c r="U211" s="127"/>
      <c r="W211" s="93">
        <f t="shared" si="18"/>
        <v>0</v>
      </c>
    </row>
    <row r="212" spans="1:23" ht="14.1" customHeight="1">
      <c r="A212" s="109">
        <f t="shared" si="15"/>
        <v>212</v>
      </c>
      <c r="B212" s="476" t="str">
        <f>VLOOKUP(C212,'1-Kosten per locatie'!$A$17:$D$89,4,FALSE)</f>
        <v>Facilitaire Services</v>
      </c>
      <c r="C212" s="398" t="s">
        <v>429</v>
      </c>
      <c r="D212" s="476" t="str">
        <f>VLOOKUP(C212,'1-Kosten per locatie'!$A$17:$C$89,3,FALSE)</f>
        <v>Kantoor</v>
      </c>
      <c r="E212" s="399" t="s">
        <v>311</v>
      </c>
      <c r="F212" s="437" t="s">
        <v>430</v>
      </c>
      <c r="G212" s="437" t="s">
        <v>499</v>
      </c>
      <c r="H212" s="406" t="s">
        <v>498</v>
      </c>
      <c r="I212" s="455" t="s">
        <v>299</v>
      </c>
      <c r="J212" s="402" t="s">
        <v>305</v>
      </c>
      <c r="K212" s="407">
        <v>13.49</v>
      </c>
      <c r="L212" s="486">
        <f>VLOOKUP(D212,'1-Kosten per locatie'!$E$3:$G$9,3,FALSE)</f>
        <v>1</v>
      </c>
      <c r="M212" s="441" t="s">
        <v>101</v>
      </c>
      <c r="N212" s="124"/>
      <c r="O212" s="125">
        <f t="shared" si="16"/>
        <v>0</v>
      </c>
      <c r="P212" s="125">
        <f t="shared" si="19"/>
        <v>0</v>
      </c>
      <c r="Q212" s="383"/>
      <c r="R212" s="126">
        <f>IF(M212="nio",0,IF(M212&gt;0,VLOOKUP(I212,'2-Productie normen'!A:R,VLOOKUP(M212,'2-Productie normen'!T:U,2,FALSE),FALSE)))</f>
        <v>0</v>
      </c>
      <c r="S212" s="126">
        <f t="shared" si="17"/>
        <v>0</v>
      </c>
      <c r="T212" s="127">
        <f>IF(M212="nio",0,VLOOKUP(I212,'2-Productie normen'!A:R,14,FALSE))</f>
        <v>0</v>
      </c>
      <c r="U212" s="127"/>
      <c r="W212" s="93">
        <f t="shared" si="18"/>
        <v>0</v>
      </c>
    </row>
    <row r="213" spans="1:23" ht="14.1" customHeight="1">
      <c r="A213" s="109">
        <f t="shared" si="15"/>
        <v>213</v>
      </c>
      <c r="B213" s="476" t="str">
        <f>VLOOKUP(C213,'1-Kosten per locatie'!$A$17:$D$89,4,FALSE)</f>
        <v>Facilitaire Services</v>
      </c>
      <c r="C213" s="398" t="s">
        <v>429</v>
      </c>
      <c r="D213" s="476" t="str">
        <f>VLOOKUP(C213,'1-Kosten per locatie'!$A$17:$C$89,3,FALSE)</f>
        <v>Kantoor</v>
      </c>
      <c r="E213" s="399" t="s">
        <v>311</v>
      </c>
      <c r="F213" s="405" t="s">
        <v>430</v>
      </c>
      <c r="G213" s="437" t="s">
        <v>500</v>
      </c>
      <c r="H213" s="406" t="s">
        <v>501</v>
      </c>
      <c r="I213" s="433" t="s">
        <v>294</v>
      </c>
      <c r="J213" s="402" t="s">
        <v>305</v>
      </c>
      <c r="K213" s="407">
        <v>4.84</v>
      </c>
      <c r="L213" s="486">
        <f>VLOOKUP(D213,'1-Kosten per locatie'!$E$3:$G$9,3,FALSE)</f>
        <v>1</v>
      </c>
      <c r="M213" s="441">
        <v>156</v>
      </c>
      <c r="N213" s="124"/>
      <c r="O213" s="125" t="e">
        <f t="shared" si="16"/>
        <v>#DIV/0!</v>
      </c>
      <c r="P213" s="125">
        <f t="shared" si="19"/>
        <v>0</v>
      </c>
      <c r="Q213" s="383"/>
      <c r="R213" s="126">
        <f>IF(M213="nio",0,IF(M213&gt;0,VLOOKUP(I213,'2-Productie normen'!A:R,VLOOKUP(M213,'2-Productie normen'!T:U,2,FALSE),FALSE)))</f>
        <v>0</v>
      </c>
      <c r="S213" s="126">
        <f t="shared" si="17"/>
        <v>0</v>
      </c>
      <c r="T213" s="127" t="str">
        <f>IF(M213="nio",0,VLOOKUP(I213,'2-Productie normen'!A:R,14,FALSE))</f>
        <v>V</v>
      </c>
      <c r="U213" s="127"/>
      <c r="W213" s="93">
        <f t="shared" si="18"/>
        <v>755.04</v>
      </c>
    </row>
    <row r="214" spans="1:23" ht="14.1" customHeight="1">
      <c r="A214" s="109">
        <f t="shared" si="15"/>
        <v>214</v>
      </c>
      <c r="B214" s="476" t="str">
        <f>VLOOKUP(C214,'1-Kosten per locatie'!$A$17:$D$89,4,FALSE)</f>
        <v>Facilitaire Services</v>
      </c>
      <c r="C214" s="398" t="s">
        <v>429</v>
      </c>
      <c r="D214" s="476" t="str">
        <f>VLOOKUP(C214,'1-Kosten per locatie'!$A$17:$C$89,3,FALSE)</f>
        <v>Kantoor</v>
      </c>
      <c r="E214" s="399" t="s">
        <v>311</v>
      </c>
      <c r="F214" s="437" t="s">
        <v>430</v>
      </c>
      <c r="G214" s="437" t="s">
        <v>500</v>
      </c>
      <c r="H214" s="406" t="s">
        <v>502</v>
      </c>
      <c r="I214" s="455" t="s">
        <v>299</v>
      </c>
      <c r="J214" s="406" t="s">
        <v>503</v>
      </c>
      <c r="K214" s="407">
        <v>15.54</v>
      </c>
      <c r="L214" s="486">
        <f>VLOOKUP(D214,'1-Kosten per locatie'!$E$3:$G$9,3,FALSE)</f>
        <v>1</v>
      </c>
      <c r="M214" s="441" t="s">
        <v>101</v>
      </c>
      <c r="N214" s="124"/>
      <c r="O214" s="125">
        <f t="shared" si="16"/>
        <v>0</v>
      </c>
      <c r="P214" s="125">
        <f t="shared" si="19"/>
        <v>0</v>
      </c>
      <c r="Q214" s="383"/>
      <c r="R214" s="126">
        <f>IF(M214="nio",0,IF(M214&gt;0,VLOOKUP(I214,'2-Productie normen'!A:R,VLOOKUP(M214,'2-Productie normen'!T:U,2,FALSE),FALSE)))</f>
        <v>0</v>
      </c>
      <c r="S214" s="126">
        <f t="shared" si="17"/>
        <v>0</v>
      </c>
      <c r="T214" s="127">
        <f>IF(M214="nio",0,VLOOKUP(I214,'2-Productie normen'!A:R,14,FALSE))</f>
        <v>0</v>
      </c>
      <c r="U214" s="127"/>
      <c r="W214" s="93">
        <f t="shared" si="18"/>
        <v>0</v>
      </c>
    </row>
    <row r="215" spans="1:23" ht="14.1" customHeight="1">
      <c r="A215" s="109">
        <f t="shared" si="15"/>
        <v>215</v>
      </c>
      <c r="B215" s="476" t="str">
        <f>VLOOKUP(C215,'1-Kosten per locatie'!$A$17:$D$89,4,FALSE)</f>
        <v>Facilitaire Services</v>
      </c>
      <c r="C215" s="398" t="s">
        <v>429</v>
      </c>
      <c r="D215" s="476" t="str">
        <f>VLOOKUP(C215,'1-Kosten per locatie'!$A$17:$C$89,3,FALSE)</f>
        <v>Kantoor</v>
      </c>
      <c r="E215" s="399" t="s">
        <v>311</v>
      </c>
      <c r="F215" s="405" t="s">
        <v>430</v>
      </c>
      <c r="G215" s="437" t="s">
        <v>504</v>
      </c>
      <c r="H215" s="406" t="s">
        <v>505</v>
      </c>
      <c r="I215" s="433" t="s">
        <v>294</v>
      </c>
      <c r="J215" s="402" t="s">
        <v>305</v>
      </c>
      <c r="K215" s="407">
        <v>17.850000000000001</v>
      </c>
      <c r="L215" s="486">
        <f>VLOOKUP(D215,'1-Kosten per locatie'!$E$3:$G$9,3,FALSE)</f>
        <v>1</v>
      </c>
      <c r="M215" s="441">
        <v>156</v>
      </c>
      <c r="N215" s="124"/>
      <c r="O215" s="125" t="e">
        <f t="shared" si="16"/>
        <v>#DIV/0!</v>
      </c>
      <c r="P215" s="125">
        <f t="shared" si="19"/>
        <v>0</v>
      </c>
      <c r="Q215" s="383"/>
      <c r="R215" s="126">
        <f>IF(M215="nio",0,IF(M215&gt;0,VLOOKUP(I215,'2-Productie normen'!A:R,VLOOKUP(M215,'2-Productie normen'!T:U,2,FALSE),FALSE)))</f>
        <v>0</v>
      </c>
      <c r="S215" s="126">
        <f t="shared" si="17"/>
        <v>0</v>
      </c>
      <c r="T215" s="127" t="str">
        <f>IF(M215="nio",0,VLOOKUP(I215,'2-Productie normen'!A:R,14,FALSE))</f>
        <v>V</v>
      </c>
      <c r="U215" s="127"/>
      <c r="W215" s="93">
        <f t="shared" si="18"/>
        <v>2784.6000000000004</v>
      </c>
    </row>
    <row r="216" spans="1:23" ht="14.1" customHeight="1">
      <c r="A216" s="109">
        <f t="shared" si="15"/>
        <v>216</v>
      </c>
      <c r="B216" s="476" t="str">
        <f>VLOOKUP(C216,'1-Kosten per locatie'!$A$17:$D$89,4,FALSE)</f>
        <v>Facilitaire Services</v>
      </c>
      <c r="C216" s="398" t="s">
        <v>429</v>
      </c>
      <c r="D216" s="476" t="str">
        <f>VLOOKUP(C216,'1-Kosten per locatie'!$A$17:$C$89,3,FALSE)</f>
        <v>Kantoor</v>
      </c>
      <c r="E216" s="399" t="s">
        <v>311</v>
      </c>
      <c r="F216" s="405" t="s">
        <v>430</v>
      </c>
      <c r="G216" s="437" t="s">
        <v>506</v>
      </c>
      <c r="H216" s="406" t="s">
        <v>505</v>
      </c>
      <c r="I216" s="433" t="s">
        <v>294</v>
      </c>
      <c r="J216" s="402" t="s">
        <v>305</v>
      </c>
      <c r="K216" s="407">
        <v>24.3</v>
      </c>
      <c r="L216" s="486">
        <f>VLOOKUP(D216,'1-Kosten per locatie'!$E$3:$G$9,3,FALSE)</f>
        <v>1</v>
      </c>
      <c r="M216" s="441">
        <v>156</v>
      </c>
      <c r="N216" s="124"/>
      <c r="O216" s="125" t="e">
        <f t="shared" si="16"/>
        <v>#DIV/0!</v>
      </c>
      <c r="P216" s="125">
        <f t="shared" si="19"/>
        <v>0</v>
      </c>
      <c r="Q216" s="383"/>
      <c r="R216" s="126">
        <f>IF(M216="nio",0,IF(M216&gt;0,VLOOKUP(I216,'2-Productie normen'!A:R,VLOOKUP(M216,'2-Productie normen'!T:U,2,FALSE),FALSE)))</f>
        <v>0</v>
      </c>
      <c r="S216" s="126">
        <f t="shared" si="17"/>
        <v>0</v>
      </c>
      <c r="T216" s="127" t="str">
        <f>IF(M216="nio",0,VLOOKUP(I216,'2-Productie normen'!A:R,14,FALSE))</f>
        <v>V</v>
      </c>
      <c r="U216" s="127"/>
      <c r="W216" s="93">
        <f t="shared" si="18"/>
        <v>3790.8</v>
      </c>
    </row>
    <row r="217" spans="1:23" ht="14.1" customHeight="1">
      <c r="A217" s="109">
        <f t="shared" si="15"/>
        <v>217</v>
      </c>
      <c r="B217" s="476" t="str">
        <f>VLOOKUP(C217,'1-Kosten per locatie'!$A$17:$D$89,4,FALSE)</f>
        <v>Facilitaire Services</v>
      </c>
      <c r="C217" s="398" t="s">
        <v>429</v>
      </c>
      <c r="D217" s="476" t="str">
        <f>VLOOKUP(C217,'1-Kosten per locatie'!$A$17:$C$89,3,FALSE)</f>
        <v>Kantoor</v>
      </c>
      <c r="E217" s="400" t="s">
        <v>322</v>
      </c>
      <c r="F217" s="405" t="s">
        <v>430</v>
      </c>
      <c r="G217" s="437" t="s">
        <v>507</v>
      </c>
      <c r="H217" s="406" t="s">
        <v>452</v>
      </c>
      <c r="I217" s="433" t="s">
        <v>297</v>
      </c>
      <c r="J217" s="402" t="s">
        <v>198</v>
      </c>
      <c r="K217" s="407">
        <v>22.15</v>
      </c>
      <c r="L217" s="486">
        <f>VLOOKUP(D217,'1-Kosten per locatie'!$E$3:$G$9,3,FALSE)</f>
        <v>1</v>
      </c>
      <c r="M217" s="441">
        <v>255</v>
      </c>
      <c r="N217" s="124"/>
      <c r="O217" s="125" t="e">
        <f t="shared" si="16"/>
        <v>#DIV/0!</v>
      </c>
      <c r="P217" s="125">
        <f t="shared" si="19"/>
        <v>0</v>
      </c>
      <c r="Q217" s="383"/>
      <c r="R217" s="126">
        <f>IF(M217="nio",0,IF(M217&gt;0,VLOOKUP(I217,'2-Productie normen'!A:R,VLOOKUP(M217,'2-Productie normen'!T:U,2,FALSE),FALSE)))</f>
        <v>0</v>
      </c>
      <c r="S217" s="126">
        <f t="shared" si="17"/>
        <v>0</v>
      </c>
      <c r="T217" s="127" t="str">
        <f>IF(M217="nio",0,VLOOKUP(I217,'2-Productie normen'!A:R,14,FALSE))</f>
        <v>B</v>
      </c>
      <c r="U217" s="127"/>
      <c r="W217" s="93">
        <f t="shared" si="18"/>
        <v>5648.25</v>
      </c>
    </row>
    <row r="218" spans="1:23" ht="14.1" customHeight="1">
      <c r="A218" s="109">
        <f t="shared" si="15"/>
        <v>218</v>
      </c>
      <c r="B218" s="476" t="str">
        <f>VLOOKUP(C218,'1-Kosten per locatie'!$A$17:$D$89,4,FALSE)</f>
        <v>Facilitaire Services</v>
      </c>
      <c r="C218" s="398" t="s">
        <v>429</v>
      </c>
      <c r="D218" s="476" t="str">
        <f>VLOOKUP(C218,'1-Kosten per locatie'!$A$17:$C$89,3,FALSE)</f>
        <v>Kantoor</v>
      </c>
      <c r="E218" s="400" t="s">
        <v>322</v>
      </c>
      <c r="F218" s="437" t="s">
        <v>435</v>
      </c>
      <c r="G218" s="437" t="s">
        <v>508</v>
      </c>
      <c r="H218" s="406" t="s">
        <v>434</v>
      </c>
      <c r="I218" s="455" t="s">
        <v>299</v>
      </c>
      <c r="J218" s="402" t="s">
        <v>305</v>
      </c>
      <c r="K218" s="407">
        <v>7.26</v>
      </c>
      <c r="L218" s="486">
        <f>VLOOKUP(D218,'1-Kosten per locatie'!$E$3:$G$9,3,FALSE)</f>
        <v>1</v>
      </c>
      <c r="M218" s="441" t="s">
        <v>101</v>
      </c>
      <c r="N218" s="124"/>
      <c r="O218" s="125">
        <f t="shared" si="16"/>
        <v>0</v>
      </c>
      <c r="P218" s="125">
        <f t="shared" si="19"/>
        <v>0</v>
      </c>
      <c r="Q218" s="383"/>
      <c r="R218" s="126">
        <f>IF(M218="nio",0,IF(M218&gt;0,VLOOKUP(I218,'2-Productie normen'!A:R,VLOOKUP(M218,'2-Productie normen'!T:U,2,FALSE),FALSE)))</f>
        <v>0</v>
      </c>
      <c r="S218" s="126">
        <f t="shared" si="17"/>
        <v>0</v>
      </c>
      <c r="T218" s="127">
        <f>IF(M218="nio",0,VLOOKUP(I218,'2-Productie normen'!A:R,14,FALSE))</f>
        <v>0</v>
      </c>
      <c r="U218" s="127"/>
      <c r="W218" s="93">
        <f t="shared" si="18"/>
        <v>0</v>
      </c>
    </row>
    <row r="219" spans="1:23" ht="14.1" customHeight="1">
      <c r="A219" s="109">
        <f t="shared" si="15"/>
        <v>219</v>
      </c>
      <c r="B219" s="476" t="str">
        <f>VLOOKUP(C219,'1-Kosten per locatie'!$A$17:$D$89,4,FALSE)</f>
        <v>Facilitaire Services</v>
      </c>
      <c r="C219" s="398" t="s">
        <v>429</v>
      </c>
      <c r="D219" s="476" t="str">
        <f>VLOOKUP(C219,'1-Kosten per locatie'!$A$17:$C$89,3,FALSE)</f>
        <v>Kantoor</v>
      </c>
      <c r="E219" s="400" t="s">
        <v>322</v>
      </c>
      <c r="F219" s="405" t="s">
        <v>435</v>
      </c>
      <c r="G219" s="437" t="s">
        <v>509</v>
      </c>
      <c r="H219" s="406" t="s">
        <v>510</v>
      </c>
      <c r="I219" s="433" t="s">
        <v>1556</v>
      </c>
      <c r="J219" s="402" t="s">
        <v>305</v>
      </c>
      <c r="K219" s="407">
        <v>18.23</v>
      </c>
      <c r="L219" s="486">
        <f>VLOOKUP(D219,'1-Kosten per locatie'!$E$3:$G$9,3,FALSE)</f>
        <v>1</v>
      </c>
      <c r="M219" s="441">
        <v>255</v>
      </c>
      <c r="N219" s="124"/>
      <c r="O219" s="125" t="e">
        <f t="shared" si="16"/>
        <v>#DIV/0!</v>
      </c>
      <c r="P219" s="125">
        <f t="shared" si="19"/>
        <v>0</v>
      </c>
      <c r="Q219" s="383"/>
      <c r="R219" s="126">
        <f>IF(M219="nio",0,IF(M219&gt;0,VLOOKUP(I219,'2-Productie normen'!A:R,VLOOKUP(M219,'2-Productie normen'!T:U,2,FALSE),FALSE)))</f>
        <v>0</v>
      </c>
      <c r="S219" s="126">
        <f t="shared" si="17"/>
        <v>0</v>
      </c>
      <c r="T219" s="127" t="str">
        <f>IF(M219="nio",0,VLOOKUP(I219,'2-Productie normen'!A:R,14,FALSE))</f>
        <v>O</v>
      </c>
      <c r="U219" s="127"/>
      <c r="W219" s="93">
        <f t="shared" si="18"/>
        <v>4648.6500000000005</v>
      </c>
    </row>
    <row r="220" spans="1:23" ht="14.1" customHeight="1">
      <c r="A220" s="109">
        <f t="shared" si="15"/>
        <v>220</v>
      </c>
      <c r="B220" s="476" t="str">
        <f>VLOOKUP(C220,'1-Kosten per locatie'!$A$17:$D$89,4,FALSE)</f>
        <v>Facilitaire Services</v>
      </c>
      <c r="C220" s="398" t="s">
        <v>429</v>
      </c>
      <c r="D220" s="476" t="str">
        <f>VLOOKUP(C220,'1-Kosten per locatie'!$A$17:$C$89,3,FALSE)</f>
        <v>Kantoor</v>
      </c>
      <c r="E220" s="400" t="s">
        <v>322</v>
      </c>
      <c r="F220" s="405" t="s">
        <v>435</v>
      </c>
      <c r="G220" s="437" t="s">
        <v>511</v>
      </c>
      <c r="H220" s="406" t="s">
        <v>510</v>
      </c>
      <c r="I220" s="433" t="s">
        <v>1556</v>
      </c>
      <c r="J220" s="529" t="s">
        <v>305</v>
      </c>
      <c r="K220" s="407">
        <v>2.62</v>
      </c>
      <c r="L220" s="486">
        <f>VLOOKUP(D220,'1-Kosten per locatie'!$E$3:$G$9,3,FALSE)</f>
        <v>1</v>
      </c>
      <c r="M220" s="441">
        <v>255</v>
      </c>
      <c r="N220" s="124"/>
      <c r="O220" s="125" t="e">
        <f t="shared" si="16"/>
        <v>#DIV/0!</v>
      </c>
      <c r="P220" s="125">
        <f t="shared" si="19"/>
        <v>0</v>
      </c>
      <c r="Q220" s="383"/>
      <c r="R220" s="126">
        <f>IF(M220="nio",0,IF(M220&gt;0,VLOOKUP(I220,'2-Productie normen'!A:R,VLOOKUP(M220,'2-Productie normen'!T:U,2,FALSE),FALSE)))</f>
        <v>0</v>
      </c>
      <c r="S220" s="126">
        <f t="shared" si="17"/>
        <v>0</v>
      </c>
      <c r="T220" s="127" t="str">
        <f>IF(M220="nio",0,VLOOKUP(I220,'2-Productie normen'!A:R,14,FALSE))</f>
        <v>O</v>
      </c>
      <c r="U220" s="127"/>
      <c r="W220" s="93">
        <f t="shared" si="18"/>
        <v>668.1</v>
      </c>
    </row>
    <row r="221" spans="1:23" ht="14.1" customHeight="1">
      <c r="A221" s="109">
        <f t="shared" si="15"/>
        <v>221</v>
      </c>
      <c r="B221" s="476" t="str">
        <f>VLOOKUP(C221,'1-Kosten per locatie'!$A$17:$D$89,4,FALSE)</f>
        <v>Facilitaire Services</v>
      </c>
      <c r="C221" s="398" t="s">
        <v>429</v>
      </c>
      <c r="D221" s="476" t="str">
        <f>VLOOKUP(C221,'1-Kosten per locatie'!$A$17:$C$89,3,FALSE)</f>
        <v>Kantoor</v>
      </c>
      <c r="E221" s="400" t="s">
        <v>322</v>
      </c>
      <c r="F221" s="405" t="s">
        <v>435</v>
      </c>
      <c r="G221" s="437" t="s">
        <v>512</v>
      </c>
      <c r="H221" s="406" t="s">
        <v>513</v>
      </c>
      <c r="I221" s="433" t="s">
        <v>1556</v>
      </c>
      <c r="J221" s="529" t="s">
        <v>305</v>
      </c>
      <c r="K221" s="407">
        <v>21.01</v>
      </c>
      <c r="L221" s="486">
        <f>VLOOKUP(D221,'1-Kosten per locatie'!$E$3:$G$9,3,FALSE)</f>
        <v>1</v>
      </c>
      <c r="M221" s="441">
        <v>255</v>
      </c>
      <c r="N221" s="124"/>
      <c r="O221" s="125" t="e">
        <f t="shared" si="16"/>
        <v>#DIV/0!</v>
      </c>
      <c r="P221" s="125">
        <f t="shared" si="19"/>
        <v>0</v>
      </c>
      <c r="Q221" s="383"/>
      <c r="R221" s="126">
        <f>IF(M221="nio",0,IF(M221&gt;0,VLOOKUP(I221,'2-Productie normen'!A:R,VLOOKUP(M221,'2-Productie normen'!T:U,2,FALSE),FALSE)))</f>
        <v>0</v>
      </c>
      <c r="S221" s="126">
        <f t="shared" si="17"/>
        <v>0</v>
      </c>
      <c r="T221" s="127" t="str">
        <f>IF(M221="nio",0,VLOOKUP(I221,'2-Productie normen'!A:R,14,FALSE))</f>
        <v>O</v>
      </c>
      <c r="U221" s="127"/>
      <c r="W221" s="93">
        <f t="shared" si="18"/>
        <v>5357.55</v>
      </c>
    </row>
    <row r="222" spans="1:23" ht="14.1" customHeight="1">
      <c r="A222" s="109">
        <f t="shared" si="15"/>
        <v>222</v>
      </c>
      <c r="B222" s="476" t="str">
        <f>VLOOKUP(C222,'1-Kosten per locatie'!$A$17:$D$89,4,FALSE)</f>
        <v>Facilitaire Services</v>
      </c>
      <c r="C222" s="398" t="s">
        <v>429</v>
      </c>
      <c r="D222" s="476" t="str">
        <f>VLOOKUP(C222,'1-Kosten per locatie'!$A$17:$C$89,3,FALSE)</f>
        <v>Kantoor</v>
      </c>
      <c r="E222" s="400" t="s">
        <v>322</v>
      </c>
      <c r="F222" s="405" t="s">
        <v>435</v>
      </c>
      <c r="G222" s="437" t="s">
        <v>514</v>
      </c>
      <c r="H222" s="406" t="s">
        <v>513</v>
      </c>
      <c r="I222" s="433" t="s">
        <v>1556</v>
      </c>
      <c r="J222" s="529" t="s">
        <v>305</v>
      </c>
      <c r="K222" s="407">
        <v>21.18</v>
      </c>
      <c r="L222" s="486">
        <f>VLOOKUP(D222,'1-Kosten per locatie'!$E$3:$G$9,3,FALSE)</f>
        <v>1</v>
      </c>
      <c r="M222" s="441">
        <v>255</v>
      </c>
      <c r="N222" s="124"/>
      <c r="O222" s="125" t="e">
        <f t="shared" si="16"/>
        <v>#DIV/0!</v>
      </c>
      <c r="P222" s="125">
        <f t="shared" si="19"/>
        <v>0</v>
      </c>
      <c r="Q222" s="383"/>
      <c r="R222" s="126">
        <f>IF(M222="nio",0,IF(M222&gt;0,VLOOKUP(I222,'2-Productie normen'!A:R,VLOOKUP(M222,'2-Productie normen'!T:U,2,FALSE),FALSE)))</f>
        <v>0</v>
      </c>
      <c r="S222" s="126">
        <f t="shared" si="17"/>
        <v>0</v>
      </c>
      <c r="T222" s="127" t="str">
        <f>IF(M222="nio",0,VLOOKUP(I222,'2-Productie normen'!A:R,14,FALSE))</f>
        <v>O</v>
      </c>
      <c r="U222" s="127"/>
      <c r="W222" s="93">
        <f t="shared" si="18"/>
        <v>5400.9</v>
      </c>
    </row>
    <row r="223" spans="1:23" ht="14.1" customHeight="1">
      <c r="A223" s="109">
        <f t="shared" si="15"/>
        <v>223</v>
      </c>
      <c r="B223" s="476" t="str">
        <f>VLOOKUP(C223,'1-Kosten per locatie'!$A$17:$D$89,4,FALSE)</f>
        <v>Facilitaire Services</v>
      </c>
      <c r="C223" s="398" t="s">
        <v>429</v>
      </c>
      <c r="D223" s="476" t="str">
        <f>VLOOKUP(C223,'1-Kosten per locatie'!$A$17:$C$89,3,FALSE)</f>
        <v>Kantoor</v>
      </c>
      <c r="E223" s="400" t="s">
        <v>322</v>
      </c>
      <c r="F223" s="405" t="s">
        <v>435</v>
      </c>
      <c r="G223" s="437" t="s">
        <v>515</v>
      </c>
      <c r="H223" s="406" t="s">
        <v>513</v>
      </c>
      <c r="I223" s="433" t="s">
        <v>1556</v>
      </c>
      <c r="J223" s="529" t="s">
        <v>305</v>
      </c>
      <c r="K223" s="407">
        <v>21.01</v>
      </c>
      <c r="L223" s="486">
        <f>VLOOKUP(D223,'1-Kosten per locatie'!$E$3:$G$9,3,FALSE)</f>
        <v>1</v>
      </c>
      <c r="M223" s="441">
        <v>255</v>
      </c>
      <c r="N223" s="124"/>
      <c r="O223" s="125" t="e">
        <f t="shared" si="16"/>
        <v>#DIV/0!</v>
      </c>
      <c r="P223" s="125">
        <f t="shared" si="19"/>
        <v>0</v>
      </c>
      <c r="Q223" s="383"/>
      <c r="R223" s="126">
        <f>IF(M223="nio",0,IF(M223&gt;0,VLOOKUP(I223,'2-Productie normen'!A:R,VLOOKUP(M223,'2-Productie normen'!T:U,2,FALSE),FALSE)))</f>
        <v>0</v>
      </c>
      <c r="S223" s="126">
        <f t="shared" si="17"/>
        <v>0</v>
      </c>
      <c r="T223" s="127" t="str">
        <f>IF(M223="nio",0,VLOOKUP(I223,'2-Productie normen'!A:R,14,FALSE))</f>
        <v>O</v>
      </c>
      <c r="U223" s="127"/>
      <c r="W223" s="93">
        <f t="shared" si="18"/>
        <v>5357.55</v>
      </c>
    </row>
    <row r="224" spans="1:23" ht="14.1" customHeight="1">
      <c r="A224" s="109">
        <f t="shared" si="15"/>
        <v>224</v>
      </c>
      <c r="B224" s="476" t="str">
        <f>VLOOKUP(C224,'1-Kosten per locatie'!$A$17:$D$89,4,FALSE)</f>
        <v>Facilitaire Services</v>
      </c>
      <c r="C224" s="398" t="s">
        <v>429</v>
      </c>
      <c r="D224" s="476" t="str">
        <f>VLOOKUP(C224,'1-Kosten per locatie'!$A$17:$C$89,3,FALSE)</f>
        <v>Kantoor</v>
      </c>
      <c r="E224" s="400" t="s">
        <v>322</v>
      </c>
      <c r="F224" s="405" t="s">
        <v>435</v>
      </c>
      <c r="G224" s="437" t="s">
        <v>516</v>
      </c>
      <c r="H224" s="406" t="s">
        <v>437</v>
      </c>
      <c r="I224" s="433" t="s">
        <v>149</v>
      </c>
      <c r="J224" s="402" t="s">
        <v>198</v>
      </c>
      <c r="K224" s="407">
        <v>20.62</v>
      </c>
      <c r="L224" s="486">
        <f>VLOOKUP(D224,'1-Kosten per locatie'!$E$3:$G$9,3,FALSE)</f>
        <v>1</v>
      </c>
      <c r="M224" s="441">
        <v>104</v>
      </c>
      <c r="N224" s="124"/>
      <c r="O224" s="125" t="e">
        <f t="shared" si="16"/>
        <v>#DIV/0!</v>
      </c>
      <c r="P224" s="125">
        <f t="shared" si="19"/>
        <v>0</v>
      </c>
      <c r="Q224" s="383"/>
      <c r="R224" s="126">
        <f>IF(M224="nio",0,IF(M224&gt;0,VLOOKUP(I224,'2-Productie normen'!A:R,VLOOKUP(M224,'2-Productie normen'!T:U,2,FALSE),FALSE)))</f>
        <v>0</v>
      </c>
      <c r="S224" s="126">
        <f t="shared" si="17"/>
        <v>0</v>
      </c>
      <c r="T224" s="127" t="str">
        <f>IF(M224="nio",0,VLOOKUP(I224,'2-Productie normen'!A:R,14,FALSE))</f>
        <v>B</v>
      </c>
      <c r="U224" s="127"/>
      <c r="W224" s="93">
        <f t="shared" si="18"/>
        <v>2144.48</v>
      </c>
    </row>
    <row r="225" spans="1:23" ht="14.1" customHeight="1">
      <c r="A225" s="109">
        <f t="shared" si="15"/>
        <v>225</v>
      </c>
      <c r="B225" s="476" t="str">
        <f>VLOOKUP(C225,'1-Kosten per locatie'!$A$17:$D$89,4,FALSE)</f>
        <v>Facilitaire Services</v>
      </c>
      <c r="C225" s="398" t="s">
        <v>429</v>
      </c>
      <c r="D225" s="476" t="str">
        <f>VLOOKUP(C225,'1-Kosten per locatie'!$A$17:$C$89,3,FALSE)</f>
        <v>Kantoor</v>
      </c>
      <c r="E225" s="400" t="s">
        <v>322</v>
      </c>
      <c r="F225" s="405" t="s">
        <v>435</v>
      </c>
      <c r="G225" s="437" t="s">
        <v>517</v>
      </c>
      <c r="H225" s="406" t="s">
        <v>437</v>
      </c>
      <c r="I225" s="433" t="s">
        <v>149</v>
      </c>
      <c r="J225" s="402" t="s">
        <v>198</v>
      </c>
      <c r="K225" s="407">
        <v>21.01</v>
      </c>
      <c r="L225" s="486">
        <f>VLOOKUP(D225,'1-Kosten per locatie'!$E$3:$G$9,3,FALSE)</f>
        <v>1</v>
      </c>
      <c r="M225" s="441">
        <v>104</v>
      </c>
      <c r="N225" s="124"/>
      <c r="O225" s="125" t="e">
        <f t="shared" si="16"/>
        <v>#DIV/0!</v>
      </c>
      <c r="P225" s="125">
        <f t="shared" si="19"/>
        <v>0</v>
      </c>
      <c r="Q225" s="383"/>
      <c r="R225" s="126">
        <f>IF(M225="nio",0,IF(M225&gt;0,VLOOKUP(I225,'2-Productie normen'!A:R,VLOOKUP(M225,'2-Productie normen'!T:U,2,FALSE),FALSE)))</f>
        <v>0</v>
      </c>
      <c r="S225" s="126">
        <f t="shared" si="17"/>
        <v>0</v>
      </c>
      <c r="T225" s="127" t="str">
        <f>IF(M225="nio",0,VLOOKUP(I225,'2-Productie normen'!A:R,14,FALSE))</f>
        <v>B</v>
      </c>
      <c r="U225" s="127"/>
      <c r="W225" s="93">
        <f t="shared" si="18"/>
        <v>2185.04</v>
      </c>
    </row>
    <row r="226" spans="1:23" ht="14.1" customHeight="1">
      <c r="A226" s="109">
        <f t="shared" si="15"/>
        <v>226</v>
      </c>
      <c r="B226" s="476" t="str">
        <f>VLOOKUP(C226,'1-Kosten per locatie'!$A$17:$D$89,4,FALSE)</f>
        <v>Facilitaire Services</v>
      </c>
      <c r="C226" s="398" t="s">
        <v>429</v>
      </c>
      <c r="D226" s="476" t="str">
        <f>VLOOKUP(C226,'1-Kosten per locatie'!$A$17:$C$89,3,FALSE)</f>
        <v>Kantoor</v>
      </c>
      <c r="E226" s="400" t="s">
        <v>322</v>
      </c>
      <c r="F226" s="405" t="s">
        <v>435</v>
      </c>
      <c r="G226" s="437" t="s">
        <v>518</v>
      </c>
      <c r="H226" s="406" t="s">
        <v>437</v>
      </c>
      <c r="I226" s="433" t="s">
        <v>149</v>
      </c>
      <c r="J226" s="402" t="s">
        <v>198</v>
      </c>
      <c r="K226" s="407">
        <v>21.18</v>
      </c>
      <c r="L226" s="486">
        <f>VLOOKUP(D226,'1-Kosten per locatie'!$E$3:$G$9,3,FALSE)</f>
        <v>1</v>
      </c>
      <c r="M226" s="441">
        <v>104</v>
      </c>
      <c r="N226" s="124"/>
      <c r="O226" s="125" t="e">
        <f t="shared" si="16"/>
        <v>#DIV/0!</v>
      </c>
      <c r="P226" s="125">
        <f t="shared" si="19"/>
        <v>0</v>
      </c>
      <c r="Q226" s="383"/>
      <c r="R226" s="126">
        <f>IF(M226="nio",0,IF(M226&gt;0,VLOOKUP(I226,'2-Productie normen'!A:R,VLOOKUP(M226,'2-Productie normen'!T:U,2,FALSE),FALSE)))</f>
        <v>0</v>
      </c>
      <c r="S226" s="126">
        <f t="shared" si="17"/>
        <v>0</v>
      </c>
      <c r="T226" s="127" t="str">
        <f>IF(M226="nio",0,VLOOKUP(I226,'2-Productie normen'!A:R,14,FALSE))</f>
        <v>B</v>
      </c>
      <c r="U226" s="127"/>
      <c r="W226" s="93">
        <f t="shared" si="18"/>
        <v>2202.7199999999998</v>
      </c>
    </row>
    <row r="227" spans="1:23" s="47" customFormat="1" ht="14.1" customHeight="1">
      <c r="A227" s="109">
        <f t="shared" si="15"/>
        <v>227</v>
      </c>
      <c r="B227" s="476" t="str">
        <f>VLOOKUP(C227,'1-Kosten per locatie'!$A$17:$D$89,4,FALSE)</f>
        <v>Facilitaire Services</v>
      </c>
      <c r="C227" s="398" t="s">
        <v>429</v>
      </c>
      <c r="D227" s="476" t="str">
        <f>VLOOKUP(C227,'1-Kosten per locatie'!$A$17:$C$89,3,FALSE)</f>
        <v>Kantoor</v>
      </c>
      <c r="E227" s="400" t="s">
        <v>322</v>
      </c>
      <c r="F227" s="405" t="s">
        <v>435</v>
      </c>
      <c r="G227" s="437" t="s">
        <v>519</v>
      </c>
      <c r="H227" s="406" t="s">
        <v>437</v>
      </c>
      <c r="I227" s="433" t="s">
        <v>149</v>
      </c>
      <c r="J227" s="402" t="s">
        <v>198</v>
      </c>
      <c r="K227" s="407">
        <v>21.01</v>
      </c>
      <c r="L227" s="486">
        <f>VLOOKUP(D227,'1-Kosten per locatie'!$E$3:$G$9,3,FALSE)</f>
        <v>1</v>
      </c>
      <c r="M227" s="441">
        <v>104</v>
      </c>
      <c r="N227" s="124"/>
      <c r="O227" s="125" t="e">
        <f t="shared" si="16"/>
        <v>#DIV/0!</v>
      </c>
      <c r="P227" s="125">
        <f t="shared" si="19"/>
        <v>0</v>
      </c>
      <c r="Q227" s="383"/>
      <c r="R227" s="126">
        <f>IF(M227="nio",0,IF(M227&gt;0,VLOOKUP(I227,'2-Productie normen'!A:R,VLOOKUP(M227,'2-Productie normen'!T:U,2,FALSE),FALSE)))</f>
        <v>0</v>
      </c>
      <c r="S227" s="126">
        <f t="shared" si="17"/>
        <v>0</v>
      </c>
      <c r="T227" s="127" t="str">
        <f>IF(M227="nio",0,VLOOKUP(I227,'2-Productie normen'!A:R,14,FALSE))</f>
        <v>B</v>
      </c>
      <c r="U227" s="127"/>
      <c r="V227" s="4"/>
      <c r="W227" s="93">
        <f t="shared" si="18"/>
        <v>2185.04</v>
      </c>
    </row>
    <row r="228" spans="1:23" ht="14.1" customHeight="1">
      <c r="A228" s="109">
        <f t="shared" si="15"/>
        <v>228</v>
      </c>
      <c r="B228" s="476" t="str">
        <f>VLOOKUP(C228,'1-Kosten per locatie'!$A$17:$D$89,4,FALSE)</f>
        <v>Facilitaire Services</v>
      </c>
      <c r="C228" s="398" t="s">
        <v>429</v>
      </c>
      <c r="D228" s="476" t="str">
        <f>VLOOKUP(C228,'1-Kosten per locatie'!$A$17:$C$89,3,FALSE)</f>
        <v>Kantoor</v>
      </c>
      <c r="E228" s="400" t="s">
        <v>322</v>
      </c>
      <c r="F228" s="405" t="s">
        <v>435</v>
      </c>
      <c r="G228" s="437" t="s">
        <v>520</v>
      </c>
      <c r="H228" s="406" t="s">
        <v>437</v>
      </c>
      <c r="I228" s="433" t="s">
        <v>149</v>
      </c>
      <c r="J228" s="402" t="s">
        <v>198</v>
      </c>
      <c r="K228" s="407">
        <v>29.99</v>
      </c>
      <c r="L228" s="486">
        <f>VLOOKUP(D228,'1-Kosten per locatie'!$E$3:$G$9,3,FALSE)</f>
        <v>1</v>
      </c>
      <c r="M228" s="441">
        <v>104</v>
      </c>
      <c r="N228" s="124"/>
      <c r="O228" s="125" t="e">
        <f t="shared" si="16"/>
        <v>#DIV/0!</v>
      </c>
      <c r="P228" s="125">
        <f t="shared" si="19"/>
        <v>0</v>
      </c>
      <c r="Q228" s="383"/>
      <c r="R228" s="126">
        <f>IF(M228="nio",0,IF(M228&gt;0,VLOOKUP(I228,'2-Productie normen'!A:R,VLOOKUP(M228,'2-Productie normen'!T:U,2,FALSE),FALSE)))</f>
        <v>0</v>
      </c>
      <c r="S228" s="126">
        <f t="shared" si="17"/>
        <v>0</v>
      </c>
      <c r="T228" s="127" t="str">
        <f>IF(M228="nio",0,VLOOKUP(I228,'2-Productie normen'!A:R,14,FALSE))</f>
        <v>B</v>
      </c>
      <c r="U228" s="127"/>
      <c r="W228" s="93">
        <f t="shared" si="18"/>
        <v>3118.96</v>
      </c>
    </row>
    <row r="229" spans="1:23" ht="14.1" customHeight="1">
      <c r="A229" s="109">
        <f t="shared" si="15"/>
        <v>229</v>
      </c>
      <c r="B229" s="476" t="str">
        <f>VLOOKUP(C229,'1-Kosten per locatie'!$A$17:$D$89,4,FALSE)</f>
        <v>Facilitaire Services</v>
      </c>
      <c r="C229" s="398" t="s">
        <v>429</v>
      </c>
      <c r="D229" s="476" t="str">
        <f>VLOOKUP(C229,'1-Kosten per locatie'!$A$17:$C$89,3,FALSE)</f>
        <v>Kantoor</v>
      </c>
      <c r="E229" s="400" t="s">
        <v>322</v>
      </c>
      <c r="F229" s="405" t="s">
        <v>435</v>
      </c>
      <c r="G229" s="437" t="s">
        <v>521</v>
      </c>
      <c r="H229" s="406" t="s">
        <v>437</v>
      </c>
      <c r="I229" s="433" t="s">
        <v>149</v>
      </c>
      <c r="J229" s="402" t="s">
        <v>198</v>
      </c>
      <c r="K229" s="407">
        <v>37.909999999999997</v>
      </c>
      <c r="L229" s="486">
        <f>VLOOKUP(D229,'1-Kosten per locatie'!$E$3:$G$9,3,FALSE)</f>
        <v>1</v>
      </c>
      <c r="M229" s="441">
        <v>104</v>
      </c>
      <c r="N229" s="124"/>
      <c r="O229" s="125" t="e">
        <f t="shared" si="16"/>
        <v>#DIV/0!</v>
      </c>
      <c r="P229" s="125">
        <f t="shared" si="19"/>
        <v>0</v>
      </c>
      <c r="Q229" s="383"/>
      <c r="R229" s="126">
        <f>IF(M229="nio",0,IF(M229&gt;0,VLOOKUP(I229,'2-Productie normen'!A:R,VLOOKUP(M229,'2-Productie normen'!T:U,2,FALSE),FALSE)))</f>
        <v>0</v>
      </c>
      <c r="S229" s="126">
        <f t="shared" si="17"/>
        <v>0</v>
      </c>
      <c r="T229" s="127" t="str">
        <f>IF(M229="nio",0,VLOOKUP(I229,'2-Productie normen'!A:R,14,FALSE))</f>
        <v>B</v>
      </c>
      <c r="U229" s="127"/>
      <c r="W229" s="93">
        <f t="shared" si="18"/>
        <v>3942.6399999999994</v>
      </c>
    </row>
    <row r="230" spans="1:23" ht="14.1" customHeight="1">
      <c r="A230" s="109">
        <f t="shared" si="15"/>
        <v>230</v>
      </c>
      <c r="B230" s="476" t="str">
        <f>VLOOKUP(C230,'1-Kosten per locatie'!$A$17:$D$89,4,FALSE)</f>
        <v>Facilitaire Services</v>
      </c>
      <c r="C230" s="398" t="s">
        <v>429</v>
      </c>
      <c r="D230" s="476" t="str">
        <f>VLOOKUP(C230,'1-Kosten per locatie'!$A$17:$C$89,3,FALSE)</f>
        <v>Kantoor</v>
      </c>
      <c r="E230" s="400" t="s">
        <v>322</v>
      </c>
      <c r="F230" s="405" t="s">
        <v>435</v>
      </c>
      <c r="G230" s="437" t="s">
        <v>522</v>
      </c>
      <c r="H230" s="406" t="s">
        <v>437</v>
      </c>
      <c r="I230" s="433" t="s">
        <v>149</v>
      </c>
      <c r="J230" s="402" t="s">
        <v>198</v>
      </c>
      <c r="K230" s="407">
        <v>22.39</v>
      </c>
      <c r="L230" s="486">
        <f>VLOOKUP(D230,'1-Kosten per locatie'!$E$3:$G$9,3,FALSE)</f>
        <v>1</v>
      </c>
      <c r="M230" s="441">
        <v>104</v>
      </c>
      <c r="N230" s="124"/>
      <c r="O230" s="125" t="e">
        <f t="shared" si="16"/>
        <v>#DIV/0!</v>
      </c>
      <c r="P230" s="125">
        <f t="shared" si="19"/>
        <v>0</v>
      </c>
      <c r="Q230" s="383"/>
      <c r="R230" s="126">
        <f>IF(M230="nio",0,IF(M230&gt;0,VLOOKUP(I230,'2-Productie normen'!A:R,VLOOKUP(M230,'2-Productie normen'!T:U,2,FALSE),FALSE)))</f>
        <v>0</v>
      </c>
      <c r="S230" s="126">
        <f t="shared" si="17"/>
        <v>0</v>
      </c>
      <c r="T230" s="127" t="str">
        <f>IF(M230="nio",0,VLOOKUP(I230,'2-Productie normen'!A:R,14,FALSE))</f>
        <v>B</v>
      </c>
      <c r="U230" s="127"/>
      <c r="W230" s="93">
        <f t="shared" si="18"/>
        <v>2328.56</v>
      </c>
    </row>
    <row r="231" spans="1:23" ht="14.1" customHeight="1">
      <c r="A231" s="109">
        <f t="shared" si="15"/>
        <v>231</v>
      </c>
      <c r="B231" s="476" t="str">
        <f>VLOOKUP(C231,'1-Kosten per locatie'!$A$17:$D$89,4,FALSE)</f>
        <v>Facilitaire Services</v>
      </c>
      <c r="C231" s="398" t="s">
        <v>429</v>
      </c>
      <c r="D231" s="476" t="str">
        <f>VLOOKUP(C231,'1-Kosten per locatie'!$A$17:$C$89,3,FALSE)</f>
        <v>Kantoor</v>
      </c>
      <c r="E231" s="400" t="s">
        <v>322</v>
      </c>
      <c r="F231" s="405" t="s">
        <v>435</v>
      </c>
      <c r="G231" s="437" t="s">
        <v>523</v>
      </c>
      <c r="H231" s="499" t="s">
        <v>524</v>
      </c>
      <c r="I231" s="446" t="s">
        <v>149</v>
      </c>
      <c r="J231" s="402" t="s">
        <v>305</v>
      </c>
      <c r="K231" s="407">
        <v>40.71</v>
      </c>
      <c r="L231" s="486">
        <f>VLOOKUP(D231,'1-Kosten per locatie'!$E$3:$G$9,3,FALSE)</f>
        <v>1</v>
      </c>
      <c r="M231" s="441">
        <v>104</v>
      </c>
      <c r="N231" s="124"/>
      <c r="O231" s="125" t="e">
        <f t="shared" si="16"/>
        <v>#DIV/0!</v>
      </c>
      <c r="P231" s="125">
        <f t="shared" si="19"/>
        <v>0</v>
      </c>
      <c r="Q231" s="383"/>
      <c r="R231" s="126">
        <f>IF(M231="nio",0,IF(M231&gt;0,VLOOKUP(I231,'2-Productie normen'!A:R,VLOOKUP(M231,'2-Productie normen'!T:U,2,FALSE),FALSE)))</f>
        <v>0</v>
      </c>
      <c r="S231" s="126">
        <f t="shared" si="17"/>
        <v>0</v>
      </c>
      <c r="T231" s="127" t="str">
        <f>IF(M231="nio",0,VLOOKUP(I231,'2-Productie normen'!A:R,14,FALSE))</f>
        <v>B</v>
      </c>
      <c r="U231" s="127"/>
      <c r="W231" s="93">
        <f t="shared" si="18"/>
        <v>4233.84</v>
      </c>
    </row>
    <row r="232" spans="1:23" ht="14.1" customHeight="1">
      <c r="A232" s="109">
        <f t="shared" si="15"/>
        <v>232</v>
      </c>
      <c r="B232" s="476" t="str">
        <f>VLOOKUP(C232,'1-Kosten per locatie'!$A$17:$D$89,4,FALSE)</f>
        <v>Facilitaire Services</v>
      </c>
      <c r="C232" s="398" t="s">
        <v>429</v>
      </c>
      <c r="D232" s="476" t="str">
        <f>VLOOKUP(C232,'1-Kosten per locatie'!$A$17:$C$89,3,FALSE)</f>
        <v>Kantoor</v>
      </c>
      <c r="E232" s="400" t="s">
        <v>322</v>
      </c>
      <c r="F232" s="405" t="s">
        <v>435</v>
      </c>
      <c r="G232" s="437" t="s">
        <v>525</v>
      </c>
      <c r="H232" s="406" t="s">
        <v>437</v>
      </c>
      <c r="I232" s="433" t="s">
        <v>149</v>
      </c>
      <c r="J232" s="402" t="s">
        <v>198</v>
      </c>
      <c r="K232" s="407">
        <v>59.98</v>
      </c>
      <c r="L232" s="486">
        <f>VLOOKUP(D232,'1-Kosten per locatie'!$E$3:$G$9,3,FALSE)</f>
        <v>1</v>
      </c>
      <c r="M232" s="441">
        <v>104</v>
      </c>
      <c r="N232" s="124"/>
      <c r="O232" s="125" t="e">
        <f t="shared" si="16"/>
        <v>#DIV/0!</v>
      </c>
      <c r="P232" s="125">
        <f t="shared" si="19"/>
        <v>0</v>
      </c>
      <c r="Q232" s="383"/>
      <c r="R232" s="126">
        <f>IF(M232="nio",0,IF(M232&gt;0,VLOOKUP(I232,'2-Productie normen'!A:R,VLOOKUP(M232,'2-Productie normen'!T:U,2,FALSE),FALSE)))</f>
        <v>0</v>
      </c>
      <c r="S232" s="126">
        <f t="shared" si="17"/>
        <v>0</v>
      </c>
      <c r="T232" s="127" t="str">
        <f>IF(M232="nio",0,VLOOKUP(I232,'2-Productie normen'!A:R,14,FALSE))</f>
        <v>B</v>
      </c>
      <c r="U232" s="127"/>
      <c r="W232" s="93">
        <f t="shared" si="18"/>
        <v>6237.92</v>
      </c>
    </row>
    <row r="233" spans="1:23" ht="14.1" customHeight="1">
      <c r="A233" s="109">
        <f t="shared" si="15"/>
        <v>233</v>
      </c>
      <c r="B233" s="476" t="str">
        <f>VLOOKUP(C233,'1-Kosten per locatie'!$A$17:$D$89,4,FALSE)</f>
        <v>Facilitaire Services</v>
      </c>
      <c r="C233" s="398" t="s">
        <v>429</v>
      </c>
      <c r="D233" s="476" t="str">
        <f>VLOOKUP(C233,'1-Kosten per locatie'!$A$17:$C$89,3,FALSE)</f>
        <v>Kantoor</v>
      </c>
      <c r="E233" s="400" t="s">
        <v>322</v>
      </c>
      <c r="F233" s="405" t="s">
        <v>435</v>
      </c>
      <c r="G233" s="437" t="s">
        <v>526</v>
      </c>
      <c r="H233" s="406" t="s">
        <v>449</v>
      </c>
      <c r="I233" s="433" t="s">
        <v>149</v>
      </c>
      <c r="J233" s="402" t="s">
        <v>198</v>
      </c>
      <c r="K233" s="407">
        <v>13.12</v>
      </c>
      <c r="L233" s="486">
        <f>VLOOKUP(D233,'1-Kosten per locatie'!$E$3:$G$9,3,FALSE)</f>
        <v>1</v>
      </c>
      <c r="M233" s="441">
        <v>104</v>
      </c>
      <c r="N233" s="124"/>
      <c r="O233" s="125" t="e">
        <f t="shared" si="16"/>
        <v>#DIV/0!</v>
      </c>
      <c r="P233" s="125">
        <f t="shared" si="19"/>
        <v>0</v>
      </c>
      <c r="Q233" s="383"/>
      <c r="R233" s="126">
        <f>IF(M233="nio",0,IF(M233&gt;0,VLOOKUP(I233,'2-Productie normen'!A:R,VLOOKUP(M233,'2-Productie normen'!T:U,2,FALSE),FALSE)))</f>
        <v>0</v>
      </c>
      <c r="S233" s="126">
        <f t="shared" si="17"/>
        <v>0</v>
      </c>
      <c r="T233" s="127" t="str">
        <f>IF(M233="nio",0,VLOOKUP(I233,'2-Productie normen'!A:R,14,FALSE))</f>
        <v>B</v>
      </c>
      <c r="U233" s="127"/>
      <c r="W233" s="93">
        <f t="shared" si="18"/>
        <v>1364.48</v>
      </c>
    </row>
    <row r="234" spans="1:23" ht="14.1" customHeight="1">
      <c r="A234" s="109">
        <f t="shared" si="15"/>
        <v>234</v>
      </c>
      <c r="B234" s="476" t="str">
        <f>VLOOKUP(C234,'1-Kosten per locatie'!$A$17:$D$89,4,FALSE)</f>
        <v>Facilitaire Services</v>
      </c>
      <c r="C234" s="398" t="s">
        <v>429</v>
      </c>
      <c r="D234" s="476" t="str">
        <f>VLOOKUP(C234,'1-Kosten per locatie'!$A$17:$C$89,3,FALSE)</f>
        <v>Kantoor</v>
      </c>
      <c r="E234" s="400" t="s">
        <v>322</v>
      </c>
      <c r="F234" s="405" t="s">
        <v>435</v>
      </c>
      <c r="G234" s="437" t="s">
        <v>527</v>
      </c>
      <c r="H234" s="406" t="s">
        <v>528</v>
      </c>
      <c r="I234" s="433" t="s">
        <v>296</v>
      </c>
      <c r="J234" s="402" t="s">
        <v>198</v>
      </c>
      <c r="K234" s="407">
        <v>41.85</v>
      </c>
      <c r="L234" s="486">
        <f>VLOOKUP(D234,'1-Kosten per locatie'!$E$3:$G$9,3,FALSE)</f>
        <v>1</v>
      </c>
      <c r="M234" s="441">
        <v>156</v>
      </c>
      <c r="N234" s="124"/>
      <c r="O234" s="125" t="e">
        <f t="shared" si="16"/>
        <v>#DIV/0!</v>
      </c>
      <c r="P234" s="125">
        <f t="shared" si="19"/>
        <v>0</v>
      </c>
      <c r="Q234" s="383"/>
      <c r="R234" s="126">
        <f>IF(M234="nio",0,IF(M234&gt;0,VLOOKUP(I234,'2-Productie normen'!A:R,VLOOKUP(M234,'2-Productie normen'!T:U,2,FALSE),FALSE)))</f>
        <v>0</v>
      </c>
      <c r="S234" s="126">
        <f t="shared" si="17"/>
        <v>0</v>
      </c>
      <c r="T234" s="127" t="str">
        <f>IF(M234="nio",0,VLOOKUP(I234,'2-Productie normen'!A:R,14,FALSE))</f>
        <v>V</v>
      </c>
      <c r="U234" s="127"/>
      <c r="W234" s="93">
        <f t="shared" si="18"/>
        <v>6528.6</v>
      </c>
    </row>
    <row r="235" spans="1:23" ht="14.1" customHeight="1">
      <c r="A235" s="109">
        <f t="shared" si="15"/>
        <v>235</v>
      </c>
      <c r="B235" s="476" t="str">
        <f>VLOOKUP(C235,'1-Kosten per locatie'!$A$17:$D$89,4,FALSE)</f>
        <v>Facilitaire Services</v>
      </c>
      <c r="C235" s="398" t="s">
        <v>429</v>
      </c>
      <c r="D235" s="476" t="str">
        <f>VLOOKUP(C235,'1-Kosten per locatie'!$A$17:$C$89,3,FALSE)</f>
        <v>Kantoor</v>
      </c>
      <c r="E235" s="400" t="s">
        <v>322</v>
      </c>
      <c r="F235" s="405" t="s">
        <v>435</v>
      </c>
      <c r="G235" s="437" t="s">
        <v>529</v>
      </c>
      <c r="H235" s="406" t="s">
        <v>530</v>
      </c>
      <c r="I235" s="433" t="s">
        <v>15</v>
      </c>
      <c r="J235" s="402" t="s">
        <v>305</v>
      </c>
      <c r="K235" s="407">
        <v>3.42</v>
      </c>
      <c r="L235" s="486">
        <f>VLOOKUP(D235,'1-Kosten per locatie'!$E$3:$G$9,3,FALSE)</f>
        <v>1</v>
      </c>
      <c r="M235" s="441">
        <v>255</v>
      </c>
      <c r="N235" s="124"/>
      <c r="O235" s="125" t="e">
        <f t="shared" si="16"/>
        <v>#DIV/0!</v>
      </c>
      <c r="P235" s="125">
        <f t="shared" si="19"/>
        <v>0</v>
      </c>
      <c r="Q235" s="383"/>
      <c r="R235" s="126">
        <f>IF(M235="nio",0,IF(M235&gt;0,VLOOKUP(I235,'2-Productie normen'!A:R,VLOOKUP(M235,'2-Productie normen'!T:U,2,FALSE),FALSE)))</f>
        <v>0</v>
      </c>
      <c r="S235" s="126">
        <f t="shared" si="17"/>
        <v>0</v>
      </c>
      <c r="T235" s="127" t="str">
        <f>IF(M235="nio",0,VLOOKUP(I235,'2-Productie normen'!A:R,14,FALSE))</f>
        <v>S</v>
      </c>
      <c r="U235" s="127"/>
      <c r="W235" s="93">
        <f t="shared" si="18"/>
        <v>872.1</v>
      </c>
    </row>
    <row r="236" spans="1:23" ht="14.1" customHeight="1">
      <c r="A236" s="109">
        <f t="shared" si="15"/>
        <v>236</v>
      </c>
      <c r="B236" s="476" t="str">
        <f>VLOOKUP(C236,'1-Kosten per locatie'!$A$17:$D$89,4,FALSE)</f>
        <v>Facilitaire Services</v>
      </c>
      <c r="C236" s="398" t="s">
        <v>429</v>
      </c>
      <c r="D236" s="476" t="str">
        <f>VLOOKUP(C236,'1-Kosten per locatie'!$A$17:$C$89,3,FALSE)</f>
        <v>Kantoor</v>
      </c>
      <c r="E236" s="400" t="s">
        <v>322</v>
      </c>
      <c r="F236" s="405" t="s">
        <v>435</v>
      </c>
      <c r="G236" s="437" t="s">
        <v>531</v>
      </c>
      <c r="H236" s="406" t="s">
        <v>530</v>
      </c>
      <c r="I236" s="433" t="s">
        <v>15</v>
      </c>
      <c r="J236" s="402" t="s">
        <v>305</v>
      </c>
      <c r="K236" s="407">
        <v>2.14</v>
      </c>
      <c r="L236" s="486">
        <f>VLOOKUP(D236,'1-Kosten per locatie'!$E$3:$G$9,3,FALSE)</f>
        <v>1</v>
      </c>
      <c r="M236" s="441">
        <v>255</v>
      </c>
      <c r="N236" s="124"/>
      <c r="O236" s="125" t="e">
        <f t="shared" si="16"/>
        <v>#DIV/0!</v>
      </c>
      <c r="P236" s="125">
        <f t="shared" si="19"/>
        <v>0</v>
      </c>
      <c r="Q236" s="383"/>
      <c r="R236" s="126">
        <f>IF(M236="nio",0,IF(M236&gt;0,VLOOKUP(I236,'2-Productie normen'!A:R,VLOOKUP(M236,'2-Productie normen'!T:U,2,FALSE),FALSE)))</f>
        <v>0</v>
      </c>
      <c r="S236" s="126">
        <f t="shared" si="17"/>
        <v>0</v>
      </c>
      <c r="T236" s="127" t="str">
        <f>IF(M236="nio",0,VLOOKUP(I236,'2-Productie normen'!A:R,14,FALSE))</f>
        <v>S</v>
      </c>
      <c r="U236" s="127"/>
      <c r="W236" s="93">
        <f t="shared" si="18"/>
        <v>545.70000000000005</v>
      </c>
    </row>
    <row r="237" spans="1:23" ht="14.1" customHeight="1">
      <c r="A237" s="109">
        <f t="shared" si="15"/>
        <v>237</v>
      </c>
      <c r="B237" s="476" t="str">
        <f>VLOOKUP(C237,'1-Kosten per locatie'!$A$17:$D$89,4,FALSE)</f>
        <v>Facilitaire Services</v>
      </c>
      <c r="C237" s="398" t="s">
        <v>429</v>
      </c>
      <c r="D237" s="476" t="str">
        <f>VLOOKUP(C237,'1-Kosten per locatie'!$A$17:$C$89,3,FALSE)</f>
        <v>Kantoor</v>
      </c>
      <c r="E237" s="400" t="s">
        <v>322</v>
      </c>
      <c r="F237" s="405" t="s">
        <v>435</v>
      </c>
      <c r="G237" s="437" t="s">
        <v>532</v>
      </c>
      <c r="H237" s="406" t="s">
        <v>533</v>
      </c>
      <c r="I237" s="433" t="s">
        <v>1556</v>
      </c>
      <c r="J237" s="402" t="s">
        <v>305</v>
      </c>
      <c r="K237" s="407">
        <v>2.14</v>
      </c>
      <c r="L237" s="486">
        <f>VLOOKUP(D237,'1-Kosten per locatie'!$E$3:$G$9,3,FALSE)</f>
        <v>1</v>
      </c>
      <c r="M237" s="441">
        <v>255</v>
      </c>
      <c r="N237" s="124"/>
      <c r="O237" s="125" t="e">
        <f t="shared" si="16"/>
        <v>#DIV/0!</v>
      </c>
      <c r="P237" s="125">
        <f t="shared" si="19"/>
        <v>0</v>
      </c>
      <c r="Q237" s="383"/>
      <c r="R237" s="126">
        <f>IF(M237="nio",0,IF(M237&gt;0,VLOOKUP(I237,'2-Productie normen'!A:R,VLOOKUP(M237,'2-Productie normen'!T:U,2,FALSE),FALSE)))</f>
        <v>0</v>
      </c>
      <c r="S237" s="126">
        <f t="shared" si="17"/>
        <v>0</v>
      </c>
      <c r="T237" s="127" t="str">
        <f>IF(M237="nio",0,VLOOKUP(I237,'2-Productie normen'!A:R,14,FALSE))</f>
        <v>O</v>
      </c>
      <c r="U237" s="127"/>
      <c r="W237" s="93">
        <f t="shared" si="18"/>
        <v>545.70000000000005</v>
      </c>
    </row>
    <row r="238" spans="1:23" ht="14.1" customHeight="1">
      <c r="A238" s="109">
        <f t="shared" si="15"/>
        <v>238</v>
      </c>
      <c r="B238" s="476" t="str">
        <f>VLOOKUP(C238,'1-Kosten per locatie'!$A$17:$D$89,4,FALSE)</f>
        <v>Facilitaire Services</v>
      </c>
      <c r="C238" s="398" t="s">
        <v>429</v>
      </c>
      <c r="D238" s="476" t="str">
        <f>VLOOKUP(C238,'1-Kosten per locatie'!$A$17:$C$89,3,FALSE)</f>
        <v>Kantoor</v>
      </c>
      <c r="E238" s="400" t="s">
        <v>322</v>
      </c>
      <c r="F238" s="405" t="s">
        <v>435</v>
      </c>
      <c r="G238" s="437" t="s">
        <v>534</v>
      </c>
      <c r="H238" s="406" t="s">
        <v>533</v>
      </c>
      <c r="I238" s="433" t="s">
        <v>1556</v>
      </c>
      <c r="J238" s="402" t="s">
        <v>305</v>
      </c>
      <c r="K238" s="407">
        <v>2.7</v>
      </c>
      <c r="L238" s="486">
        <f>VLOOKUP(D238,'1-Kosten per locatie'!$E$3:$G$9,3,FALSE)</f>
        <v>1</v>
      </c>
      <c r="M238" s="441">
        <v>255</v>
      </c>
      <c r="N238" s="124"/>
      <c r="O238" s="125" t="e">
        <f t="shared" si="16"/>
        <v>#DIV/0!</v>
      </c>
      <c r="P238" s="125">
        <f t="shared" si="19"/>
        <v>0</v>
      </c>
      <c r="Q238" s="383"/>
      <c r="R238" s="126">
        <f>IF(M238="nio",0,IF(M238&gt;0,VLOOKUP(I238,'2-Productie normen'!A:R,VLOOKUP(M238,'2-Productie normen'!T:U,2,FALSE),FALSE)))</f>
        <v>0</v>
      </c>
      <c r="S238" s="126">
        <f t="shared" si="17"/>
        <v>0</v>
      </c>
      <c r="T238" s="127" t="str">
        <f>IF(M238="nio",0,VLOOKUP(I238,'2-Productie normen'!A:R,14,FALSE))</f>
        <v>O</v>
      </c>
      <c r="U238" s="127"/>
      <c r="W238" s="93">
        <f t="shared" si="18"/>
        <v>688.5</v>
      </c>
    </row>
    <row r="239" spans="1:23" ht="14.1" customHeight="1">
      <c r="A239" s="109">
        <f t="shared" si="15"/>
        <v>239</v>
      </c>
      <c r="B239" s="476" t="str">
        <f>VLOOKUP(C239,'1-Kosten per locatie'!$A$17:$D$89,4,FALSE)</f>
        <v>Facilitaire Services</v>
      </c>
      <c r="C239" s="398" t="s">
        <v>429</v>
      </c>
      <c r="D239" s="476" t="str">
        <f>VLOOKUP(C239,'1-Kosten per locatie'!$A$17:$C$89,3,FALSE)</f>
        <v>Kantoor</v>
      </c>
      <c r="E239" s="400" t="s">
        <v>322</v>
      </c>
      <c r="F239" s="405" t="s">
        <v>435</v>
      </c>
      <c r="G239" s="437" t="s">
        <v>535</v>
      </c>
      <c r="H239" s="406" t="s">
        <v>536</v>
      </c>
      <c r="I239" s="433" t="s">
        <v>1556</v>
      </c>
      <c r="J239" s="402" t="s">
        <v>305</v>
      </c>
      <c r="K239" s="407">
        <v>34.22</v>
      </c>
      <c r="L239" s="486">
        <f>VLOOKUP(D239,'1-Kosten per locatie'!$E$3:$G$9,3,FALSE)</f>
        <v>1</v>
      </c>
      <c r="M239" s="441">
        <v>255</v>
      </c>
      <c r="N239" s="124"/>
      <c r="O239" s="125" t="e">
        <f t="shared" si="16"/>
        <v>#DIV/0!</v>
      </c>
      <c r="P239" s="125">
        <f t="shared" si="19"/>
        <v>0</v>
      </c>
      <c r="Q239" s="383"/>
      <c r="R239" s="126">
        <f>IF(M239="nio",0,IF(M239&gt;0,VLOOKUP(I239,'2-Productie normen'!A:R,VLOOKUP(M239,'2-Productie normen'!T:U,2,FALSE),FALSE)))</f>
        <v>0</v>
      </c>
      <c r="S239" s="126">
        <f t="shared" si="17"/>
        <v>0</v>
      </c>
      <c r="T239" s="127" t="str">
        <f>IF(M239="nio",0,VLOOKUP(I239,'2-Productie normen'!A:R,14,FALSE))</f>
        <v>O</v>
      </c>
      <c r="U239" s="127"/>
      <c r="W239" s="93">
        <f t="shared" si="18"/>
        <v>8726.1</v>
      </c>
    </row>
    <row r="240" spans="1:23" ht="14.1" customHeight="1">
      <c r="A240" s="109">
        <f t="shared" si="15"/>
        <v>240</v>
      </c>
      <c r="B240" s="476" t="str">
        <f>VLOOKUP(C240,'1-Kosten per locatie'!$A$17:$D$89,4,FALSE)</f>
        <v>Facilitaire Services</v>
      </c>
      <c r="C240" s="398" t="s">
        <v>429</v>
      </c>
      <c r="D240" s="476" t="str">
        <f>VLOOKUP(C240,'1-Kosten per locatie'!$A$17:$C$89,3,FALSE)</f>
        <v>Kantoor</v>
      </c>
      <c r="E240" s="400" t="s">
        <v>322</v>
      </c>
      <c r="F240" s="405" t="s">
        <v>435</v>
      </c>
      <c r="G240" s="437" t="s">
        <v>537</v>
      </c>
      <c r="H240" s="406" t="s">
        <v>449</v>
      </c>
      <c r="I240" s="433" t="s">
        <v>296</v>
      </c>
      <c r="J240" s="402" t="s">
        <v>198</v>
      </c>
      <c r="K240" s="407">
        <v>11.25</v>
      </c>
      <c r="L240" s="486">
        <f>VLOOKUP(D240,'1-Kosten per locatie'!$E$3:$G$9,3,FALSE)</f>
        <v>1</v>
      </c>
      <c r="M240" s="441">
        <v>156</v>
      </c>
      <c r="N240" s="124"/>
      <c r="O240" s="125" t="e">
        <f t="shared" si="16"/>
        <v>#DIV/0!</v>
      </c>
      <c r="P240" s="125">
        <f t="shared" si="19"/>
        <v>0</v>
      </c>
      <c r="Q240" s="383"/>
      <c r="R240" s="126">
        <f>IF(M240="nio",0,IF(M240&gt;0,VLOOKUP(I240,'2-Productie normen'!A:R,VLOOKUP(M240,'2-Productie normen'!T:U,2,FALSE),FALSE)))</f>
        <v>0</v>
      </c>
      <c r="S240" s="126">
        <f t="shared" si="17"/>
        <v>0</v>
      </c>
      <c r="T240" s="127" t="str">
        <f>IF(M240="nio",0,VLOOKUP(I240,'2-Productie normen'!A:R,14,FALSE))</f>
        <v>V</v>
      </c>
      <c r="U240" s="127"/>
      <c r="W240" s="93">
        <f t="shared" si="18"/>
        <v>1755</v>
      </c>
    </row>
    <row r="241" spans="1:23" ht="14.1" customHeight="1">
      <c r="A241" s="109">
        <f t="shared" si="15"/>
        <v>241</v>
      </c>
      <c r="B241" s="476" t="str">
        <f>VLOOKUP(C241,'1-Kosten per locatie'!$A$17:$D$89,4,FALSE)</f>
        <v>Facilitaire Services</v>
      </c>
      <c r="C241" s="398" t="s">
        <v>429</v>
      </c>
      <c r="D241" s="476" t="str">
        <f>VLOOKUP(C241,'1-Kosten per locatie'!$A$17:$C$89,3,FALSE)</f>
        <v>Kantoor</v>
      </c>
      <c r="E241" s="400" t="s">
        <v>322</v>
      </c>
      <c r="F241" s="405" t="s">
        <v>435</v>
      </c>
      <c r="G241" s="437" t="s">
        <v>538</v>
      </c>
      <c r="H241" s="406" t="s">
        <v>437</v>
      </c>
      <c r="I241" s="433" t="s">
        <v>149</v>
      </c>
      <c r="J241" s="402" t="s">
        <v>198</v>
      </c>
      <c r="K241" s="407">
        <v>23.08</v>
      </c>
      <c r="L241" s="486">
        <f>VLOOKUP(D241,'1-Kosten per locatie'!$E$3:$G$9,3,FALSE)</f>
        <v>1</v>
      </c>
      <c r="M241" s="441">
        <v>104</v>
      </c>
      <c r="N241" s="124"/>
      <c r="O241" s="125" t="e">
        <f t="shared" si="16"/>
        <v>#DIV/0!</v>
      </c>
      <c r="P241" s="125">
        <f t="shared" si="19"/>
        <v>0</v>
      </c>
      <c r="Q241" s="383"/>
      <c r="R241" s="126">
        <f>IF(M241="nio",0,IF(M241&gt;0,VLOOKUP(I241,'2-Productie normen'!A:R,VLOOKUP(M241,'2-Productie normen'!T:U,2,FALSE),FALSE)))</f>
        <v>0</v>
      </c>
      <c r="S241" s="126">
        <f t="shared" si="17"/>
        <v>0</v>
      </c>
      <c r="T241" s="127" t="str">
        <f>IF(M241="nio",0,VLOOKUP(I241,'2-Productie normen'!A:R,14,FALSE))</f>
        <v>B</v>
      </c>
      <c r="U241" s="127"/>
      <c r="W241" s="93">
        <f t="shared" si="18"/>
        <v>2400.3199999999997</v>
      </c>
    </row>
    <row r="242" spans="1:23" ht="14.1" customHeight="1">
      <c r="A242" s="109">
        <f t="shared" si="15"/>
        <v>242</v>
      </c>
      <c r="B242" s="476" t="str">
        <f>VLOOKUP(C242,'1-Kosten per locatie'!$A$17:$D$89,4,FALSE)</f>
        <v>Facilitaire Services</v>
      </c>
      <c r="C242" s="398" t="s">
        <v>429</v>
      </c>
      <c r="D242" s="476" t="str">
        <f>VLOOKUP(C242,'1-Kosten per locatie'!$A$17:$C$89,3,FALSE)</f>
        <v>Kantoor</v>
      </c>
      <c r="E242" s="400" t="s">
        <v>322</v>
      </c>
      <c r="F242" s="405" t="s">
        <v>435</v>
      </c>
      <c r="G242" s="437" t="s">
        <v>539</v>
      </c>
      <c r="H242" s="406" t="s">
        <v>540</v>
      </c>
      <c r="I242" s="433" t="s">
        <v>1556</v>
      </c>
      <c r="J242" s="402" t="s">
        <v>305</v>
      </c>
      <c r="K242" s="407">
        <v>18.11</v>
      </c>
      <c r="L242" s="486">
        <f>VLOOKUP(D242,'1-Kosten per locatie'!$E$3:$G$9,3,FALSE)</f>
        <v>1</v>
      </c>
      <c r="M242" s="441">
        <v>255</v>
      </c>
      <c r="N242" s="124"/>
      <c r="O242" s="125" t="e">
        <f t="shared" si="16"/>
        <v>#DIV/0!</v>
      </c>
      <c r="P242" s="125">
        <f t="shared" si="19"/>
        <v>0</v>
      </c>
      <c r="Q242" s="383"/>
      <c r="R242" s="126">
        <f>IF(M242="nio",0,IF(M242&gt;0,VLOOKUP(I242,'2-Productie normen'!A:R,VLOOKUP(M242,'2-Productie normen'!T:U,2,FALSE),FALSE)))</f>
        <v>0</v>
      </c>
      <c r="S242" s="126">
        <f t="shared" si="17"/>
        <v>0</v>
      </c>
      <c r="T242" s="127" t="str">
        <f>IF(M242="nio",0,VLOOKUP(I242,'2-Productie normen'!A:R,14,FALSE))</f>
        <v>O</v>
      </c>
      <c r="U242" s="127"/>
      <c r="W242" s="93">
        <f t="shared" si="18"/>
        <v>4618.05</v>
      </c>
    </row>
    <row r="243" spans="1:23" ht="14.1" customHeight="1">
      <c r="A243" s="109">
        <f t="shared" si="15"/>
        <v>243</v>
      </c>
      <c r="B243" s="476" t="str">
        <f>VLOOKUP(C243,'1-Kosten per locatie'!$A$17:$D$89,4,FALSE)</f>
        <v>Facilitaire Services</v>
      </c>
      <c r="C243" s="398" t="s">
        <v>429</v>
      </c>
      <c r="D243" s="476" t="str">
        <f>VLOOKUP(C243,'1-Kosten per locatie'!$A$17:$C$89,3,FALSE)</f>
        <v>Kantoor</v>
      </c>
      <c r="E243" s="400" t="s">
        <v>322</v>
      </c>
      <c r="F243" s="405" t="s">
        <v>435</v>
      </c>
      <c r="G243" s="437" t="s">
        <v>541</v>
      </c>
      <c r="H243" s="406" t="s">
        <v>540</v>
      </c>
      <c r="I243" s="433" t="s">
        <v>1556</v>
      </c>
      <c r="J243" s="402" t="s">
        <v>305</v>
      </c>
      <c r="K243" s="407">
        <v>18.11</v>
      </c>
      <c r="L243" s="486">
        <f>VLOOKUP(D243,'1-Kosten per locatie'!$E$3:$G$9,3,FALSE)</f>
        <v>1</v>
      </c>
      <c r="M243" s="441">
        <v>255</v>
      </c>
      <c r="N243" s="124"/>
      <c r="O243" s="125" t="e">
        <f t="shared" si="16"/>
        <v>#DIV/0!</v>
      </c>
      <c r="P243" s="125">
        <f t="shared" si="19"/>
        <v>0</v>
      </c>
      <c r="Q243" s="383"/>
      <c r="R243" s="126">
        <f>IF(M243="nio",0,IF(M243&gt;0,VLOOKUP(I243,'2-Productie normen'!A:R,VLOOKUP(M243,'2-Productie normen'!T:U,2,FALSE),FALSE)))</f>
        <v>0</v>
      </c>
      <c r="S243" s="126">
        <f t="shared" si="17"/>
        <v>0</v>
      </c>
      <c r="T243" s="127" t="str">
        <f>IF(M243="nio",0,VLOOKUP(I243,'2-Productie normen'!A:R,14,FALSE))</f>
        <v>O</v>
      </c>
      <c r="U243" s="127"/>
      <c r="W243" s="93">
        <f t="shared" si="18"/>
        <v>4618.05</v>
      </c>
    </row>
    <row r="244" spans="1:23" ht="14.1" customHeight="1">
      <c r="A244" s="109">
        <f t="shared" si="15"/>
        <v>244</v>
      </c>
      <c r="B244" s="476" t="str">
        <f>VLOOKUP(C244,'1-Kosten per locatie'!$A$17:$D$89,4,FALSE)</f>
        <v>Facilitaire Services</v>
      </c>
      <c r="C244" s="398" t="s">
        <v>429</v>
      </c>
      <c r="D244" s="476" t="str">
        <f>VLOOKUP(C244,'1-Kosten per locatie'!$A$17:$C$89,3,FALSE)</f>
        <v>Kantoor</v>
      </c>
      <c r="E244" s="400" t="s">
        <v>322</v>
      </c>
      <c r="F244" s="405" t="s">
        <v>435</v>
      </c>
      <c r="G244" s="437" t="s">
        <v>542</v>
      </c>
      <c r="H244" s="406" t="s">
        <v>540</v>
      </c>
      <c r="I244" s="433" t="s">
        <v>1556</v>
      </c>
      <c r="J244" s="402" t="s">
        <v>305</v>
      </c>
      <c r="K244" s="407">
        <v>19.75</v>
      </c>
      <c r="L244" s="486">
        <f>VLOOKUP(D244,'1-Kosten per locatie'!$E$3:$G$9,3,FALSE)</f>
        <v>1</v>
      </c>
      <c r="M244" s="441">
        <v>255</v>
      </c>
      <c r="N244" s="124"/>
      <c r="O244" s="125" t="e">
        <f t="shared" si="16"/>
        <v>#DIV/0!</v>
      </c>
      <c r="P244" s="125">
        <f t="shared" si="19"/>
        <v>0</v>
      </c>
      <c r="Q244" s="383"/>
      <c r="R244" s="126">
        <f>IF(M244="nio",0,IF(M244&gt;0,VLOOKUP(I244,'2-Productie normen'!A:R,VLOOKUP(M244,'2-Productie normen'!T:U,2,FALSE),FALSE)))</f>
        <v>0</v>
      </c>
      <c r="S244" s="126">
        <f t="shared" si="17"/>
        <v>0</v>
      </c>
      <c r="T244" s="127" t="str">
        <f>IF(M244="nio",0,VLOOKUP(I244,'2-Productie normen'!A:R,14,FALSE))</f>
        <v>O</v>
      </c>
      <c r="U244" s="127"/>
      <c r="W244" s="93">
        <f t="shared" si="18"/>
        <v>5036.25</v>
      </c>
    </row>
    <row r="245" spans="1:23" ht="14.1" customHeight="1">
      <c r="A245" s="109">
        <f t="shared" si="15"/>
        <v>245</v>
      </c>
      <c r="B245" s="476" t="str">
        <f>VLOOKUP(C245,'1-Kosten per locatie'!$A$17:$D$89,4,FALSE)</f>
        <v>Facilitaire Services</v>
      </c>
      <c r="C245" s="398" t="s">
        <v>429</v>
      </c>
      <c r="D245" s="476" t="str">
        <f>VLOOKUP(C245,'1-Kosten per locatie'!$A$17:$C$89,3,FALSE)</f>
        <v>Kantoor</v>
      </c>
      <c r="E245" s="400" t="s">
        <v>322</v>
      </c>
      <c r="F245" s="405" t="s">
        <v>435</v>
      </c>
      <c r="G245" s="437" t="s">
        <v>543</v>
      </c>
      <c r="H245" s="406" t="s">
        <v>540</v>
      </c>
      <c r="I245" s="433" t="s">
        <v>1556</v>
      </c>
      <c r="J245" s="402" t="s">
        <v>305</v>
      </c>
      <c r="K245" s="407">
        <v>19.78</v>
      </c>
      <c r="L245" s="486">
        <f>VLOOKUP(D245,'1-Kosten per locatie'!$E$3:$G$9,3,FALSE)</f>
        <v>1</v>
      </c>
      <c r="M245" s="441">
        <v>255</v>
      </c>
      <c r="N245" s="124"/>
      <c r="O245" s="125" t="e">
        <f t="shared" si="16"/>
        <v>#DIV/0!</v>
      </c>
      <c r="P245" s="125">
        <f t="shared" si="19"/>
        <v>0</v>
      </c>
      <c r="Q245" s="383"/>
      <c r="R245" s="126">
        <f>IF(M245="nio",0,IF(M245&gt;0,VLOOKUP(I245,'2-Productie normen'!A:R,VLOOKUP(M245,'2-Productie normen'!T:U,2,FALSE),FALSE)))</f>
        <v>0</v>
      </c>
      <c r="S245" s="126">
        <f t="shared" si="17"/>
        <v>0</v>
      </c>
      <c r="T245" s="127" t="str">
        <f>IF(M245="nio",0,VLOOKUP(I245,'2-Productie normen'!A:R,14,FALSE))</f>
        <v>O</v>
      </c>
      <c r="U245" s="127"/>
      <c r="W245" s="93">
        <f t="shared" si="18"/>
        <v>5043.9000000000005</v>
      </c>
    </row>
    <row r="246" spans="1:23" ht="14.1" customHeight="1">
      <c r="A246" s="109">
        <f t="shared" si="15"/>
        <v>246</v>
      </c>
      <c r="B246" s="476" t="str">
        <f>VLOOKUP(C246,'1-Kosten per locatie'!$A$17:$D$89,4,FALSE)</f>
        <v>Facilitaire Services</v>
      </c>
      <c r="C246" s="398" t="s">
        <v>429</v>
      </c>
      <c r="D246" s="476" t="str">
        <f>VLOOKUP(C246,'1-Kosten per locatie'!$A$17:$C$89,3,FALSE)</f>
        <v>Kantoor</v>
      </c>
      <c r="E246" s="400" t="s">
        <v>322</v>
      </c>
      <c r="F246" s="405" t="s">
        <v>435</v>
      </c>
      <c r="G246" s="437" t="s">
        <v>544</v>
      </c>
      <c r="H246" s="406" t="s">
        <v>545</v>
      </c>
      <c r="I246" s="433" t="s">
        <v>1556</v>
      </c>
      <c r="J246" s="402" t="s">
        <v>305</v>
      </c>
      <c r="K246" s="407">
        <v>19.78</v>
      </c>
      <c r="L246" s="486">
        <f>VLOOKUP(D246,'1-Kosten per locatie'!$E$3:$G$9,3,FALSE)</f>
        <v>1</v>
      </c>
      <c r="M246" s="441">
        <v>255</v>
      </c>
      <c r="N246" s="124"/>
      <c r="O246" s="125" t="e">
        <f t="shared" si="16"/>
        <v>#DIV/0!</v>
      </c>
      <c r="P246" s="125">
        <f t="shared" si="19"/>
        <v>0</v>
      </c>
      <c r="Q246" s="383"/>
      <c r="R246" s="126">
        <f>IF(M246="nio",0,IF(M246&gt;0,VLOOKUP(I246,'2-Productie normen'!A:R,VLOOKUP(M246,'2-Productie normen'!T:U,2,FALSE),FALSE)))</f>
        <v>0</v>
      </c>
      <c r="S246" s="126">
        <f t="shared" si="17"/>
        <v>0</v>
      </c>
      <c r="T246" s="127" t="str">
        <f>IF(M246="nio",0,VLOOKUP(I246,'2-Productie normen'!A:R,14,FALSE))</f>
        <v>O</v>
      </c>
      <c r="U246" s="127"/>
      <c r="W246" s="93">
        <f t="shared" si="18"/>
        <v>5043.9000000000005</v>
      </c>
    </row>
    <row r="247" spans="1:23" ht="14.1" customHeight="1">
      <c r="A247" s="109">
        <f t="shared" si="15"/>
        <v>247</v>
      </c>
      <c r="B247" s="476" t="str">
        <f>VLOOKUP(C247,'1-Kosten per locatie'!$A$17:$D$89,4,FALSE)</f>
        <v>Facilitaire Services</v>
      </c>
      <c r="C247" s="398" t="s">
        <v>429</v>
      </c>
      <c r="D247" s="476" t="str">
        <f>VLOOKUP(C247,'1-Kosten per locatie'!$A$17:$C$89,3,FALSE)</f>
        <v>Kantoor</v>
      </c>
      <c r="E247" s="400" t="s">
        <v>322</v>
      </c>
      <c r="F247" s="405" t="s">
        <v>435</v>
      </c>
      <c r="G247" s="437" t="s">
        <v>546</v>
      </c>
      <c r="H247" s="406" t="s">
        <v>545</v>
      </c>
      <c r="I247" s="433" t="s">
        <v>1556</v>
      </c>
      <c r="J247" s="529" t="s">
        <v>305</v>
      </c>
      <c r="K247" s="407">
        <v>19.78</v>
      </c>
      <c r="L247" s="486">
        <f>VLOOKUP(D247,'1-Kosten per locatie'!$E$3:$G$9,3,FALSE)</f>
        <v>1</v>
      </c>
      <c r="M247" s="441">
        <v>255</v>
      </c>
      <c r="N247" s="124"/>
      <c r="O247" s="125" t="e">
        <f t="shared" si="16"/>
        <v>#DIV/0!</v>
      </c>
      <c r="P247" s="125">
        <f t="shared" si="19"/>
        <v>0</v>
      </c>
      <c r="Q247" s="383"/>
      <c r="R247" s="126">
        <f>IF(M247="nio",0,IF(M247&gt;0,VLOOKUP(I247,'2-Productie normen'!A:R,VLOOKUP(M247,'2-Productie normen'!T:U,2,FALSE),FALSE)))</f>
        <v>0</v>
      </c>
      <c r="S247" s="126">
        <f t="shared" si="17"/>
        <v>0</v>
      </c>
      <c r="T247" s="127" t="str">
        <f>IF(M247="nio",0,VLOOKUP(I247,'2-Productie normen'!A:R,14,FALSE))</f>
        <v>O</v>
      </c>
      <c r="U247" s="127"/>
      <c r="W247" s="93">
        <f t="shared" si="18"/>
        <v>5043.9000000000005</v>
      </c>
    </row>
    <row r="248" spans="1:23" ht="14.1" customHeight="1">
      <c r="A248" s="109">
        <f t="shared" si="15"/>
        <v>248</v>
      </c>
      <c r="B248" s="476" t="str">
        <f>VLOOKUP(C248,'1-Kosten per locatie'!$A$17:$D$89,4,FALSE)</f>
        <v>Facilitaire Services</v>
      </c>
      <c r="C248" s="398" t="s">
        <v>429</v>
      </c>
      <c r="D248" s="476" t="str">
        <f>VLOOKUP(C248,'1-Kosten per locatie'!$A$17:$C$89,3,FALSE)</f>
        <v>Kantoor</v>
      </c>
      <c r="E248" s="400" t="s">
        <v>322</v>
      </c>
      <c r="F248" s="405" t="s">
        <v>435</v>
      </c>
      <c r="G248" s="437" t="s">
        <v>547</v>
      </c>
      <c r="H248" s="406" t="s">
        <v>452</v>
      </c>
      <c r="I248" s="433" t="s">
        <v>149</v>
      </c>
      <c r="J248" s="402" t="s">
        <v>198</v>
      </c>
      <c r="K248" s="407">
        <v>19.78</v>
      </c>
      <c r="L248" s="486">
        <f>VLOOKUP(D248,'1-Kosten per locatie'!$E$3:$G$9,3,FALSE)</f>
        <v>1</v>
      </c>
      <c r="M248" s="441">
        <v>104</v>
      </c>
      <c r="N248" s="124"/>
      <c r="O248" s="125" t="e">
        <f t="shared" si="16"/>
        <v>#DIV/0!</v>
      </c>
      <c r="P248" s="125">
        <f t="shared" si="19"/>
        <v>0</v>
      </c>
      <c r="Q248" s="383"/>
      <c r="R248" s="126">
        <f>IF(M248="nio",0,IF(M248&gt;0,VLOOKUP(I248,'2-Productie normen'!A:R,VLOOKUP(M248,'2-Productie normen'!T:U,2,FALSE),FALSE)))</f>
        <v>0</v>
      </c>
      <c r="S248" s="126">
        <f t="shared" si="17"/>
        <v>0</v>
      </c>
      <c r="T248" s="127" t="str">
        <f>IF(M248="nio",0,VLOOKUP(I248,'2-Productie normen'!A:R,14,FALSE))</f>
        <v>B</v>
      </c>
      <c r="U248" s="127"/>
      <c r="W248" s="93">
        <f t="shared" si="18"/>
        <v>2057.12</v>
      </c>
    </row>
    <row r="249" spans="1:23" ht="14.1" customHeight="1">
      <c r="A249" s="109">
        <f t="shared" si="15"/>
        <v>249</v>
      </c>
      <c r="B249" s="476" t="str">
        <f>VLOOKUP(C249,'1-Kosten per locatie'!$A$17:$D$89,4,FALSE)</f>
        <v>Facilitaire Services</v>
      </c>
      <c r="C249" s="398" t="s">
        <v>429</v>
      </c>
      <c r="D249" s="476" t="str">
        <f>VLOOKUP(C249,'1-Kosten per locatie'!$A$17:$C$89,3,FALSE)</f>
        <v>Kantoor</v>
      </c>
      <c r="E249" s="400" t="s">
        <v>322</v>
      </c>
      <c r="F249" s="405" t="s">
        <v>435</v>
      </c>
      <c r="G249" s="437" t="s">
        <v>548</v>
      </c>
      <c r="H249" s="406" t="s">
        <v>437</v>
      </c>
      <c r="I249" s="433" t="s">
        <v>149</v>
      </c>
      <c r="J249" s="402" t="s">
        <v>198</v>
      </c>
      <c r="K249" s="407">
        <v>18.510000000000002</v>
      </c>
      <c r="L249" s="486">
        <f>VLOOKUP(D249,'1-Kosten per locatie'!$E$3:$G$9,3,FALSE)</f>
        <v>1</v>
      </c>
      <c r="M249" s="441">
        <v>104</v>
      </c>
      <c r="N249" s="124"/>
      <c r="O249" s="125" t="e">
        <f t="shared" si="16"/>
        <v>#DIV/0!</v>
      </c>
      <c r="P249" s="125">
        <f t="shared" si="19"/>
        <v>0</v>
      </c>
      <c r="Q249" s="383"/>
      <c r="R249" s="126">
        <f>IF(M249="nio",0,IF(M249&gt;0,VLOOKUP(I249,'2-Productie normen'!A:R,VLOOKUP(M249,'2-Productie normen'!T:U,2,FALSE),FALSE)))</f>
        <v>0</v>
      </c>
      <c r="S249" s="126">
        <f t="shared" si="17"/>
        <v>0</v>
      </c>
      <c r="T249" s="127" t="str">
        <f>IF(M249="nio",0,VLOOKUP(I249,'2-Productie normen'!A:R,14,FALSE))</f>
        <v>B</v>
      </c>
      <c r="U249" s="127"/>
      <c r="W249" s="93">
        <f t="shared" si="18"/>
        <v>1925.0400000000002</v>
      </c>
    </row>
    <row r="250" spans="1:23" ht="14.1" customHeight="1">
      <c r="A250" s="109">
        <f t="shared" si="15"/>
        <v>250</v>
      </c>
      <c r="B250" s="476" t="str">
        <f>VLOOKUP(C250,'1-Kosten per locatie'!$A$17:$D$89,4,FALSE)</f>
        <v>Facilitaire Services</v>
      </c>
      <c r="C250" s="398" t="s">
        <v>429</v>
      </c>
      <c r="D250" s="476" t="str">
        <f>VLOOKUP(C250,'1-Kosten per locatie'!$A$17:$C$89,3,FALSE)</f>
        <v>Kantoor</v>
      </c>
      <c r="E250" s="400" t="s">
        <v>322</v>
      </c>
      <c r="F250" s="405" t="s">
        <v>456</v>
      </c>
      <c r="G250" s="437" t="s">
        <v>549</v>
      </c>
      <c r="H250" s="406" t="s">
        <v>452</v>
      </c>
      <c r="I250" s="433" t="s">
        <v>297</v>
      </c>
      <c r="J250" s="402" t="s">
        <v>198</v>
      </c>
      <c r="K250" s="407">
        <v>24.74</v>
      </c>
      <c r="L250" s="486">
        <f>VLOOKUP(D250,'1-Kosten per locatie'!$E$3:$G$9,3,FALSE)</f>
        <v>1</v>
      </c>
      <c r="M250" s="441">
        <v>255</v>
      </c>
      <c r="N250" s="124"/>
      <c r="O250" s="125" t="e">
        <f t="shared" si="16"/>
        <v>#DIV/0!</v>
      </c>
      <c r="P250" s="125">
        <f t="shared" si="19"/>
        <v>0</v>
      </c>
      <c r="Q250" s="383"/>
      <c r="R250" s="126">
        <f>IF(M250="nio",0,IF(M250&gt;0,VLOOKUP(I250,'2-Productie normen'!A:R,VLOOKUP(M250,'2-Productie normen'!T:U,2,FALSE),FALSE)))</f>
        <v>0</v>
      </c>
      <c r="S250" s="126">
        <f t="shared" si="17"/>
        <v>0</v>
      </c>
      <c r="T250" s="127" t="str">
        <f>IF(M250="nio",0,VLOOKUP(I250,'2-Productie normen'!A:R,14,FALSE))</f>
        <v>B</v>
      </c>
      <c r="U250" s="127"/>
      <c r="W250" s="93">
        <f t="shared" si="18"/>
        <v>6308.7</v>
      </c>
    </row>
    <row r="251" spans="1:23" ht="14.1" customHeight="1">
      <c r="A251" s="109">
        <f t="shared" si="15"/>
        <v>251</v>
      </c>
      <c r="B251" s="476" t="str">
        <f>VLOOKUP(C251,'1-Kosten per locatie'!$A$17:$D$89,4,FALSE)</f>
        <v>Facilitaire Services</v>
      </c>
      <c r="C251" s="398" t="s">
        <v>429</v>
      </c>
      <c r="D251" s="476" t="str">
        <f>VLOOKUP(C251,'1-Kosten per locatie'!$A$17:$C$89,3,FALSE)</f>
        <v>Kantoor</v>
      </c>
      <c r="E251" s="400" t="s">
        <v>322</v>
      </c>
      <c r="F251" s="405" t="s">
        <v>456</v>
      </c>
      <c r="G251" s="437" t="s">
        <v>550</v>
      </c>
      <c r="H251" s="406" t="s">
        <v>551</v>
      </c>
      <c r="I251" s="433" t="s">
        <v>297</v>
      </c>
      <c r="J251" s="402" t="s">
        <v>198</v>
      </c>
      <c r="K251" s="407">
        <v>24.74</v>
      </c>
      <c r="L251" s="486">
        <f>VLOOKUP(D251,'1-Kosten per locatie'!$E$3:$G$9,3,FALSE)</f>
        <v>1</v>
      </c>
      <c r="M251" s="441">
        <v>255</v>
      </c>
      <c r="N251" s="124"/>
      <c r="O251" s="125" t="e">
        <f t="shared" si="16"/>
        <v>#DIV/0!</v>
      </c>
      <c r="P251" s="125">
        <f t="shared" si="19"/>
        <v>0</v>
      </c>
      <c r="Q251" s="383"/>
      <c r="R251" s="126">
        <f>IF(M251="nio",0,IF(M251&gt;0,VLOOKUP(I251,'2-Productie normen'!A:R,VLOOKUP(M251,'2-Productie normen'!T:U,2,FALSE),FALSE)))</f>
        <v>0</v>
      </c>
      <c r="S251" s="126">
        <f t="shared" si="17"/>
        <v>0</v>
      </c>
      <c r="T251" s="127" t="str">
        <f>IF(M251="nio",0,VLOOKUP(I251,'2-Productie normen'!A:R,14,FALSE))</f>
        <v>B</v>
      </c>
      <c r="U251" s="127"/>
      <c r="W251" s="93">
        <f t="shared" si="18"/>
        <v>6308.7</v>
      </c>
    </row>
    <row r="252" spans="1:23" ht="14.1" customHeight="1">
      <c r="A252" s="109">
        <f t="shared" si="15"/>
        <v>252</v>
      </c>
      <c r="B252" s="476" t="str">
        <f>VLOOKUP(C252,'1-Kosten per locatie'!$A$17:$D$89,4,FALSE)</f>
        <v>Facilitaire Services</v>
      </c>
      <c r="C252" s="398" t="s">
        <v>429</v>
      </c>
      <c r="D252" s="476" t="str">
        <f>VLOOKUP(C252,'1-Kosten per locatie'!$A$17:$C$89,3,FALSE)</f>
        <v>Kantoor</v>
      </c>
      <c r="E252" s="400" t="s">
        <v>322</v>
      </c>
      <c r="F252" s="405" t="s">
        <v>456</v>
      </c>
      <c r="G252" s="437" t="s">
        <v>552</v>
      </c>
      <c r="H252" s="406" t="s">
        <v>437</v>
      </c>
      <c r="I252" s="433" t="s">
        <v>297</v>
      </c>
      <c r="J252" s="402" t="s">
        <v>198</v>
      </c>
      <c r="K252" s="407">
        <v>24.74</v>
      </c>
      <c r="L252" s="486">
        <f>VLOOKUP(D252,'1-Kosten per locatie'!$E$3:$G$9,3,FALSE)</f>
        <v>1</v>
      </c>
      <c r="M252" s="441">
        <v>255</v>
      </c>
      <c r="N252" s="124"/>
      <c r="O252" s="125" t="e">
        <f t="shared" si="16"/>
        <v>#DIV/0!</v>
      </c>
      <c r="P252" s="125">
        <f t="shared" si="19"/>
        <v>0</v>
      </c>
      <c r="Q252" s="383"/>
      <c r="R252" s="126">
        <f>IF(M252="nio",0,IF(M252&gt;0,VLOOKUP(I252,'2-Productie normen'!A:R,VLOOKUP(M252,'2-Productie normen'!T:U,2,FALSE),FALSE)))</f>
        <v>0</v>
      </c>
      <c r="S252" s="126">
        <f t="shared" si="17"/>
        <v>0</v>
      </c>
      <c r="T252" s="127" t="str">
        <f>IF(M252="nio",0,VLOOKUP(I252,'2-Productie normen'!A:R,14,FALSE))</f>
        <v>B</v>
      </c>
      <c r="U252" s="127"/>
      <c r="W252" s="93">
        <f t="shared" si="18"/>
        <v>6308.7</v>
      </c>
    </row>
    <row r="253" spans="1:23" ht="14.1" customHeight="1">
      <c r="A253" s="109">
        <f t="shared" si="15"/>
        <v>253</v>
      </c>
      <c r="B253" s="476" t="str">
        <f>VLOOKUP(C253,'1-Kosten per locatie'!$A$17:$D$89,4,FALSE)</f>
        <v>Facilitaire Services</v>
      </c>
      <c r="C253" s="398" t="s">
        <v>429</v>
      </c>
      <c r="D253" s="476" t="str">
        <f>VLOOKUP(C253,'1-Kosten per locatie'!$A$17:$C$89,3,FALSE)</f>
        <v>Kantoor</v>
      </c>
      <c r="E253" s="400" t="s">
        <v>322</v>
      </c>
      <c r="F253" s="405" t="s">
        <v>456</v>
      </c>
      <c r="G253" s="437" t="s">
        <v>553</v>
      </c>
      <c r="H253" s="406" t="s">
        <v>437</v>
      </c>
      <c r="I253" s="433" t="s">
        <v>149</v>
      </c>
      <c r="J253" s="402" t="s">
        <v>198</v>
      </c>
      <c r="K253" s="407">
        <v>26.5</v>
      </c>
      <c r="L253" s="486">
        <f>VLOOKUP(D253,'1-Kosten per locatie'!$E$3:$G$9,3,FALSE)</f>
        <v>1</v>
      </c>
      <c r="M253" s="441">
        <v>104</v>
      </c>
      <c r="N253" s="124"/>
      <c r="O253" s="125" t="e">
        <f t="shared" si="16"/>
        <v>#DIV/0!</v>
      </c>
      <c r="P253" s="125">
        <f t="shared" si="19"/>
        <v>0</v>
      </c>
      <c r="Q253" s="383"/>
      <c r="R253" s="126">
        <f>IF(M253="nio",0,IF(M253&gt;0,VLOOKUP(I253,'2-Productie normen'!A:R,VLOOKUP(M253,'2-Productie normen'!T:U,2,FALSE),FALSE)))</f>
        <v>0</v>
      </c>
      <c r="S253" s="126">
        <f t="shared" si="17"/>
        <v>0</v>
      </c>
      <c r="T253" s="127" t="str">
        <f>IF(M253="nio",0,VLOOKUP(I253,'2-Productie normen'!A:R,14,FALSE))</f>
        <v>B</v>
      </c>
      <c r="U253" s="127"/>
      <c r="W253" s="93">
        <f t="shared" si="18"/>
        <v>2756</v>
      </c>
    </row>
    <row r="254" spans="1:23" ht="14.1" customHeight="1">
      <c r="A254" s="109">
        <f t="shared" si="15"/>
        <v>254</v>
      </c>
      <c r="B254" s="476" t="str">
        <f>VLOOKUP(C254,'1-Kosten per locatie'!$A$17:$D$89,4,FALSE)</f>
        <v>Facilitaire Services</v>
      </c>
      <c r="C254" s="398" t="s">
        <v>429</v>
      </c>
      <c r="D254" s="476" t="str">
        <f>VLOOKUP(C254,'1-Kosten per locatie'!$A$17:$C$89,3,FALSE)</f>
        <v>Kantoor</v>
      </c>
      <c r="E254" s="400" t="s">
        <v>322</v>
      </c>
      <c r="F254" s="405" t="s">
        <v>456</v>
      </c>
      <c r="G254" s="437" t="s">
        <v>554</v>
      </c>
      <c r="H254" s="406" t="s">
        <v>437</v>
      </c>
      <c r="I254" s="433" t="s">
        <v>149</v>
      </c>
      <c r="J254" s="402" t="s">
        <v>198</v>
      </c>
      <c r="K254" s="407">
        <v>22.97</v>
      </c>
      <c r="L254" s="486">
        <f>VLOOKUP(D254,'1-Kosten per locatie'!$E$3:$G$9,3,FALSE)</f>
        <v>1</v>
      </c>
      <c r="M254" s="441">
        <v>104</v>
      </c>
      <c r="N254" s="124"/>
      <c r="O254" s="125" t="e">
        <f t="shared" si="16"/>
        <v>#DIV/0!</v>
      </c>
      <c r="P254" s="125">
        <f t="shared" si="19"/>
        <v>0</v>
      </c>
      <c r="Q254" s="383"/>
      <c r="R254" s="126">
        <f>IF(M254="nio",0,IF(M254&gt;0,VLOOKUP(I254,'2-Productie normen'!A:R,VLOOKUP(M254,'2-Productie normen'!T:U,2,FALSE),FALSE)))</f>
        <v>0</v>
      </c>
      <c r="S254" s="126">
        <f t="shared" si="17"/>
        <v>0</v>
      </c>
      <c r="T254" s="127" t="str">
        <f>IF(M254="nio",0,VLOOKUP(I254,'2-Productie normen'!A:R,14,FALSE))</f>
        <v>B</v>
      </c>
      <c r="U254" s="127"/>
      <c r="W254" s="93">
        <f t="shared" si="18"/>
        <v>2388.88</v>
      </c>
    </row>
    <row r="255" spans="1:23" ht="14.1" customHeight="1">
      <c r="A255" s="109">
        <f t="shared" si="15"/>
        <v>255</v>
      </c>
      <c r="B255" s="476" t="str">
        <f>VLOOKUP(C255,'1-Kosten per locatie'!$A$17:$D$89,4,FALSE)</f>
        <v>Facilitaire Services</v>
      </c>
      <c r="C255" s="398" t="s">
        <v>429</v>
      </c>
      <c r="D255" s="476" t="str">
        <f>VLOOKUP(C255,'1-Kosten per locatie'!$A$17:$C$89,3,FALSE)</f>
        <v>Kantoor</v>
      </c>
      <c r="E255" s="400" t="s">
        <v>322</v>
      </c>
      <c r="F255" s="405" t="s">
        <v>456</v>
      </c>
      <c r="G255" s="437" t="s">
        <v>555</v>
      </c>
      <c r="H255" s="406" t="s">
        <v>437</v>
      </c>
      <c r="I255" s="433" t="s">
        <v>149</v>
      </c>
      <c r="J255" s="402" t="s">
        <v>198</v>
      </c>
      <c r="K255" s="407">
        <v>24.8</v>
      </c>
      <c r="L255" s="486">
        <f>VLOOKUP(D255,'1-Kosten per locatie'!$E$3:$G$9,3,FALSE)</f>
        <v>1</v>
      </c>
      <c r="M255" s="441">
        <v>104</v>
      </c>
      <c r="N255" s="124"/>
      <c r="O255" s="125" t="e">
        <f t="shared" si="16"/>
        <v>#DIV/0!</v>
      </c>
      <c r="P255" s="125">
        <f t="shared" si="19"/>
        <v>0</v>
      </c>
      <c r="Q255" s="383"/>
      <c r="R255" s="126">
        <f>IF(M255="nio",0,IF(M255&gt;0,VLOOKUP(I255,'2-Productie normen'!A:R,VLOOKUP(M255,'2-Productie normen'!T:U,2,FALSE),FALSE)))</f>
        <v>0</v>
      </c>
      <c r="S255" s="126">
        <f t="shared" si="17"/>
        <v>0</v>
      </c>
      <c r="T255" s="127" t="str">
        <f>IF(M255="nio",0,VLOOKUP(I255,'2-Productie normen'!A:R,14,FALSE))</f>
        <v>B</v>
      </c>
      <c r="U255" s="127"/>
      <c r="W255" s="93">
        <f t="shared" si="18"/>
        <v>2579.2000000000003</v>
      </c>
    </row>
    <row r="256" spans="1:23" ht="14.1" customHeight="1">
      <c r="A256" s="109">
        <f t="shared" si="15"/>
        <v>256</v>
      </c>
      <c r="B256" s="476" t="str">
        <f>VLOOKUP(C256,'1-Kosten per locatie'!$A$17:$D$89,4,FALSE)</f>
        <v>Facilitaire Services</v>
      </c>
      <c r="C256" s="398" t="s">
        <v>429</v>
      </c>
      <c r="D256" s="476" t="str">
        <f>VLOOKUP(C256,'1-Kosten per locatie'!$A$17:$C$89,3,FALSE)</f>
        <v>Kantoor</v>
      </c>
      <c r="E256" s="400" t="s">
        <v>322</v>
      </c>
      <c r="F256" s="437" t="s">
        <v>456</v>
      </c>
      <c r="G256" s="437" t="s">
        <v>556</v>
      </c>
      <c r="H256" s="406" t="s">
        <v>373</v>
      </c>
      <c r="I256" s="455" t="s">
        <v>299</v>
      </c>
      <c r="J256" s="402" t="s">
        <v>305</v>
      </c>
      <c r="K256" s="407">
        <v>17.510000000000002</v>
      </c>
      <c r="L256" s="486">
        <f>VLOOKUP(D256,'1-Kosten per locatie'!$E$3:$G$9,3,FALSE)</f>
        <v>1</v>
      </c>
      <c r="M256" s="441" t="s">
        <v>101</v>
      </c>
      <c r="N256" s="124"/>
      <c r="O256" s="125">
        <f t="shared" si="16"/>
        <v>0</v>
      </c>
      <c r="P256" s="125">
        <f t="shared" si="19"/>
        <v>0</v>
      </c>
      <c r="Q256" s="383"/>
      <c r="R256" s="126">
        <f>IF(M256="nio",0,IF(M256&gt;0,VLOOKUP(I256,'2-Productie normen'!A:R,VLOOKUP(M256,'2-Productie normen'!T:U,2,FALSE),FALSE)))</f>
        <v>0</v>
      </c>
      <c r="S256" s="126">
        <f t="shared" si="17"/>
        <v>0</v>
      </c>
      <c r="T256" s="127">
        <f>IF(M256="nio",0,VLOOKUP(I256,'2-Productie normen'!A:R,14,FALSE))</f>
        <v>0</v>
      </c>
      <c r="U256" s="127"/>
      <c r="W256" s="93">
        <f t="shared" si="18"/>
        <v>0</v>
      </c>
    </row>
    <row r="257" spans="1:23" ht="14.1" customHeight="1">
      <c r="A257" s="109">
        <f t="shared" si="15"/>
        <v>257</v>
      </c>
      <c r="B257" s="476" t="str">
        <f>VLOOKUP(C257,'1-Kosten per locatie'!$A$17:$D$89,4,FALSE)</f>
        <v>Facilitaire Services</v>
      </c>
      <c r="C257" s="398" t="s">
        <v>429</v>
      </c>
      <c r="D257" s="476" t="str">
        <f>VLOOKUP(C257,'1-Kosten per locatie'!$A$17:$C$89,3,FALSE)</f>
        <v>Kantoor</v>
      </c>
      <c r="E257" s="400" t="s">
        <v>322</v>
      </c>
      <c r="F257" s="405" t="s">
        <v>456</v>
      </c>
      <c r="G257" s="437" t="s">
        <v>557</v>
      </c>
      <c r="H257" s="406" t="s">
        <v>452</v>
      </c>
      <c r="I257" s="433" t="s">
        <v>297</v>
      </c>
      <c r="J257" s="402" t="s">
        <v>198</v>
      </c>
      <c r="K257" s="407">
        <v>18.98</v>
      </c>
      <c r="L257" s="486">
        <f>VLOOKUP(D257,'1-Kosten per locatie'!$E$3:$G$9,3,FALSE)</f>
        <v>1</v>
      </c>
      <c r="M257" s="441">
        <v>255</v>
      </c>
      <c r="N257" s="124"/>
      <c r="O257" s="125" t="e">
        <f t="shared" si="16"/>
        <v>#DIV/0!</v>
      </c>
      <c r="P257" s="125">
        <f t="shared" si="19"/>
        <v>0</v>
      </c>
      <c r="Q257" s="383"/>
      <c r="R257" s="126">
        <f>IF(M257="nio",0,IF(M257&gt;0,VLOOKUP(I257,'2-Productie normen'!A:R,VLOOKUP(M257,'2-Productie normen'!T:U,2,FALSE),FALSE)))</f>
        <v>0</v>
      </c>
      <c r="S257" s="126">
        <f t="shared" si="17"/>
        <v>0</v>
      </c>
      <c r="T257" s="127" t="str">
        <f>IF(M257="nio",0,VLOOKUP(I257,'2-Productie normen'!A:R,14,FALSE))</f>
        <v>B</v>
      </c>
      <c r="U257" s="127"/>
      <c r="W257" s="93">
        <f t="shared" si="18"/>
        <v>4839.9000000000005</v>
      </c>
    </row>
    <row r="258" spans="1:23" ht="14.1" customHeight="1">
      <c r="A258" s="109">
        <f t="shared" si="15"/>
        <v>258</v>
      </c>
      <c r="B258" s="476" t="str">
        <f>VLOOKUP(C258,'1-Kosten per locatie'!$A$17:$D$89,4,FALSE)</f>
        <v>Facilitaire Services</v>
      </c>
      <c r="C258" s="398" t="s">
        <v>429</v>
      </c>
      <c r="D258" s="476" t="str">
        <f>VLOOKUP(C258,'1-Kosten per locatie'!$A$17:$C$89,3,FALSE)</f>
        <v>Kantoor</v>
      </c>
      <c r="E258" s="400" t="s">
        <v>322</v>
      </c>
      <c r="F258" s="405" t="s">
        <v>456</v>
      </c>
      <c r="G258" s="437" t="s">
        <v>558</v>
      </c>
      <c r="H258" s="406" t="s">
        <v>452</v>
      </c>
      <c r="I258" s="433" t="s">
        <v>297</v>
      </c>
      <c r="J258" s="402" t="s">
        <v>198</v>
      </c>
      <c r="K258" s="407">
        <v>17.739999999999998</v>
      </c>
      <c r="L258" s="486">
        <f>VLOOKUP(D258,'1-Kosten per locatie'!$E$3:$G$9,3,FALSE)</f>
        <v>1</v>
      </c>
      <c r="M258" s="441">
        <v>255</v>
      </c>
      <c r="N258" s="124"/>
      <c r="O258" s="125" t="e">
        <f t="shared" si="16"/>
        <v>#DIV/0!</v>
      </c>
      <c r="P258" s="125">
        <f t="shared" si="19"/>
        <v>0</v>
      </c>
      <c r="Q258" s="383"/>
      <c r="R258" s="126">
        <f>IF(M258="nio",0,IF(M258&gt;0,VLOOKUP(I258,'2-Productie normen'!A:R,VLOOKUP(M258,'2-Productie normen'!T:U,2,FALSE),FALSE)))</f>
        <v>0</v>
      </c>
      <c r="S258" s="126">
        <f t="shared" si="17"/>
        <v>0</v>
      </c>
      <c r="T258" s="127" t="str">
        <f>IF(M258="nio",0,VLOOKUP(I258,'2-Productie normen'!A:R,14,FALSE))</f>
        <v>B</v>
      </c>
      <c r="U258" s="127"/>
      <c r="W258" s="93">
        <f t="shared" si="18"/>
        <v>4523.7</v>
      </c>
    </row>
    <row r="259" spans="1:23" ht="14.1" customHeight="1">
      <c r="A259" s="109">
        <f t="shared" ref="A259:A322" si="20">A258+1</f>
        <v>259</v>
      </c>
      <c r="B259" s="476" t="str">
        <f>VLOOKUP(C259,'1-Kosten per locatie'!$A$17:$D$89,4,FALSE)</f>
        <v>Facilitaire Services</v>
      </c>
      <c r="C259" s="398" t="s">
        <v>429</v>
      </c>
      <c r="D259" s="476" t="str">
        <f>VLOOKUP(C259,'1-Kosten per locatie'!$A$17:$C$89,3,FALSE)</f>
        <v>Kantoor</v>
      </c>
      <c r="E259" s="400" t="s">
        <v>322</v>
      </c>
      <c r="F259" s="405" t="s">
        <v>456</v>
      </c>
      <c r="G259" s="437" t="s">
        <v>559</v>
      </c>
      <c r="H259" s="406" t="s">
        <v>437</v>
      </c>
      <c r="I259" s="433" t="s">
        <v>149</v>
      </c>
      <c r="J259" s="402" t="s">
        <v>198</v>
      </c>
      <c r="K259" s="407">
        <v>3.46</v>
      </c>
      <c r="L259" s="486">
        <f>VLOOKUP(D259,'1-Kosten per locatie'!$E$3:$G$9,3,FALSE)</f>
        <v>1</v>
      </c>
      <c r="M259" s="441">
        <v>104</v>
      </c>
      <c r="N259" s="124"/>
      <c r="O259" s="125" t="e">
        <f t="shared" si="16"/>
        <v>#DIV/0!</v>
      </c>
      <c r="P259" s="125">
        <f t="shared" si="19"/>
        <v>0</v>
      </c>
      <c r="Q259" s="383"/>
      <c r="R259" s="126">
        <f>IF(M259="nio",0,IF(M259&gt;0,VLOOKUP(I259,'2-Productie normen'!A:R,VLOOKUP(M259,'2-Productie normen'!T:U,2,FALSE),FALSE)))</f>
        <v>0</v>
      </c>
      <c r="S259" s="126">
        <f t="shared" si="17"/>
        <v>0</v>
      </c>
      <c r="T259" s="127" t="str">
        <f>IF(M259="nio",0,VLOOKUP(I259,'2-Productie normen'!A:R,14,FALSE))</f>
        <v>B</v>
      </c>
      <c r="U259" s="127"/>
      <c r="W259" s="93">
        <f t="shared" si="18"/>
        <v>359.84</v>
      </c>
    </row>
    <row r="260" spans="1:23" ht="14.1" customHeight="1">
      <c r="A260" s="109">
        <f t="shared" si="20"/>
        <v>260</v>
      </c>
      <c r="B260" s="476" t="str">
        <f>VLOOKUP(C260,'1-Kosten per locatie'!$A$17:$D$89,4,FALSE)</f>
        <v>Facilitaire Services</v>
      </c>
      <c r="C260" s="398" t="s">
        <v>429</v>
      </c>
      <c r="D260" s="476" t="str">
        <f>VLOOKUP(C260,'1-Kosten per locatie'!$A$17:$C$89,3,FALSE)</f>
        <v>Kantoor</v>
      </c>
      <c r="E260" s="400" t="s">
        <v>322</v>
      </c>
      <c r="F260" s="405" t="s">
        <v>456</v>
      </c>
      <c r="G260" s="437" t="s">
        <v>560</v>
      </c>
      <c r="H260" s="406" t="s">
        <v>437</v>
      </c>
      <c r="I260" s="433" t="s">
        <v>149</v>
      </c>
      <c r="J260" s="402" t="s">
        <v>198</v>
      </c>
      <c r="K260" s="407">
        <v>42.27</v>
      </c>
      <c r="L260" s="486">
        <f>VLOOKUP(D260,'1-Kosten per locatie'!$E$3:$G$9,3,FALSE)</f>
        <v>1</v>
      </c>
      <c r="M260" s="441">
        <v>104</v>
      </c>
      <c r="N260" s="124"/>
      <c r="O260" s="125" t="e">
        <f t="shared" si="16"/>
        <v>#DIV/0!</v>
      </c>
      <c r="P260" s="125">
        <f t="shared" si="19"/>
        <v>0</v>
      </c>
      <c r="Q260" s="383"/>
      <c r="R260" s="126">
        <f>IF(M260="nio",0,IF(M260&gt;0,VLOOKUP(I260,'2-Productie normen'!A:R,VLOOKUP(M260,'2-Productie normen'!T:U,2,FALSE),FALSE)))</f>
        <v>0</v>
      </c>
      <c r="S260" s="126">
        <f t="shared" si="17"/>
        <v>0</v>
      </c>
      <c r="T260" s="127" t="str">
        <f>IF(M260="nio",0,VLOOKUP(I260,'2-Productie normen'!A:R,14,FALSE))</f>
        <v>B</v>
      </c>
      <c r="U260" s="127"/>
      <c r="W260" s="93">
        <f t="shared" si="18"/>
        <v>4396.08</v>
      </c>
    </row>
    <row r="261" spans="1:23" ht="14.1" customHeight="1">
      <c r="A261" s="109">
        <f t="shared" si="20"/>
        <v>261</v>
      </c>
      <c r="B261" s="476" t="str">
        <f>VLOOKUP(C261,'1-Kosten per locatie'!$A$17:$D$89,4,FALSE)</f>
        <v>Facilitaire Services</v>
      </c>
      <c r="C261" s="398" t="s">
        <v>429</v>
      </c>
      <c r="D261" s="476" t="str">
        <f>VLOOKUP(C261,'1-Kosten per locatie'!$A$17:$C$89,3,FALSE)</f>
        <v>Kantoor</v>
      </c>
      <c r="E261" s="400" t="s">
        <v>322</v>
      </c>
      <c r="F261" s="405" t="s">
        <v>456</v>
      </c>
      <c r="G261" s="437" t="s">
        <v>561</v>
      </c>
      <c r="H261" s="406" t="s">
        <v>437</v>
      </c>
      <c r="I261" s="433" t="s">
        <v>149</v>
      </c>
      <c r="J261" s="402" t="s">
        <v>198</v>
      </c>
      <c r="K261" s="407">
        <v>21.03</v>
      </c>
      <c r="L261" s="486">
        <f>VLOOKUP(D261,'1-Kosten per locatie'!$E$3:$G$9,3,FALSE)</f>
        <v>1</v>
      </c>
      <c r="M261" s="441">
        <v>104</v>
      </c>
      <c r="N261" s="124"/>
      <c r="O261" s="125" t="e">
        <f t="shared" si="16"/>
        <v>#DIV/0!</v>
      </c>
      <c r="P261" s="125">
        <f t="shared" si="19"/>
        <v>0</v>
      </c>
      <c r="Q261" s="383"/>
      <c r="R261" s="126">
        <f>IF(M261="nio",0,IF(M261&gt;0,VLOOKUP(I261,'2-Productie normen'!A:R,VLOOKUP(M261,'2-Productie normen'!T:U,2,FALSE),FALSE)))</f>
        <v>0</v>
      </c>
      <c r="S261" s="126">
        <f t="shared" si="17"/>
        <v>0</v>
      </c>
      <c r="T261" s="127" t="str">
        <f>IF(M261="nio",0,VLOOKUP(I261,'2-Productie normen'!A:R,14,FALSE))</f>
        <v>B</v>
      </c>
      <c r="U261" s="127"/>
      <c r="W261" s="93">
        <f t="shared" si="18"/>
        <v>2187.12</v>
      </c>
    </row>
    <row r="262" spans="1:23" ht="14.1" customHeight="1">
      <c r="A262" s="109">
        <f t="shared" si="20"/>
        <v>262</v>
      </c>
      <c r="B262" s="476" t="str">
        <f>VLOOKUP(C262,'1-Kosten per locatie'!$A$17:$D$89,4,FALSE)</f>
        <v>Facilitaire Services</v>
      </c>
      <c r="C262" s="398" t="s">
        <v>429</v>
      </c>
      <c r="D262" s="476" t="str">
        <f>VLOOKUP(C262,'1-Kosten per locatie'!$A$17:$C$89,3,FALSE)</f>
        <v>Kantoor</v>
      </c>
      <c r="E262" s="400" t="s">
        <v>322</v>
      </c>
      <c r="F262" s="405" t="s">
        <v>456</v>
      </c>
      <c r="G262" s="437" t="s">
        <v>562</v>
      </c>
      <c r="H262" s="406" t="s">
        <v>437</v>
      </c>
      <c r="I262" s="433" t="s">
        <v>149</v>
      </c>
      <c r="J262" s="402" t="s">
        <v>198</v>
      </c>
      <c r="K262" s="407">
        <v>20.16</v>
      </c>
      <c r="L262" s="486">
        <f>VLOOKUP(D262,'1-Kosten per locatie'!$E$3:$G$9,3,FALSE)</f>
        <v>1</v>
      </c>
      <c r="M262" s="441">
        <v>104</v>
      </c>
      <c r="N262" s="124"/>
      <c r="O262" s="125" t="e">
        <f t="shared" si="16"/>
        <v>#DIV/0!</v>
      </c>
      <c r="P262" s="125">
        <f t="shared" si="19"/>
        <v>0</v>
      </c>
      <c r="Q262" s="383"/>
      <c r="R262" s="126">
        <f>IF(M262="nio",0,IF(M262&gt;0,VLOOKUP(I262,'2-Productie normen'!A:R,VLOOKUP(M262,'2-Productie normen'!T:U,2,FALSE),FALSE)))</f>
        <v>0</v>
      </c>
      <c r="S262" s="126">
        <f t="shared" si="17"/>
        <v>0</v>
      </c>
      <c r="T262" s="127" t="str">
        <f>IF(M262="nio",0,VLOOKUP(I262,'2-Productie normen'!A:R,14,FALSE))</f>
        <v>B</v>
      </c>
      <c r="U262" s="127"/>
      <c r="W262" s="93">
        <f t="shared" si="18"/>
        <v>2096.64</v>
      </c>
    </row>
    <row r="263" spans="1:23" ht="14.1" customHeight="1">
      <c r="A263" s="109">
        <f t="shared" si="20"/>
        <v>263</v>
      </c>
      <c r="B263" s="476" t="str">
        <f>VLOOKUP(C263,'1-Kosten per locatie'!$A$17:$D$89,4,FALSE)</f>
        <v>Facilitaire Services</v>
      </c>
      <c r="C263" s="398" t="s">
        <v>429</v>
      </c>
      <c r="D263" s="476" t="str">
        <f>VLOOKUP(C263,'1-Kosten per locatie'!$A$17:$C$89,3,FALSE)</f>
        <v>Kantoor</v>
      </c>
      <c r="E263" s="400" t="s">
        <v>322</v>
      </c>
      <c r="F263" s="405" t="s">
        <v>456</v>
      </c>
      <c r="G263" s="437" t="s">
        <v>563</v>
      </c>
      <c r="H263" s="406" t="s">
        <v>437</v>
      </c>
      <c r="I263" s="433" t="s">
        <v>149</v>
      </c>
      <c r="J263" s="402" t="s">
        <v>198</v>
      </c>
      <c r="K263" s="407">
        <v>22.04</v>
      </c>
      <c r="L263" s="486">
        <f>VLOOKUP(D263,'1-Kosten per locatie'!$E$3:$G$9,3,FALSE)</f>
        <v>1</v>
      </c>
      <c r="M263" s="441">
        <v>104</v>
      </c>
      <c r="N263" s="124"/>
      <c r="O263" s="125" t="e">
        <f t="shared" ref="O263:O307" si="21">IF(M263="nio",0,IF(M263&gt;0,M263*K263/R263,0))*L263</f>
        <v>#DIV/0!</v>
      </c>
      <c r="P263" s="125">
        <f t="shared" si="19"/>
        <v>0</v>
      </c>
      <c r="Q263" s="383"/>
      <c r="R263" s="126">
        <f>IF(M263="nio",0,IF(M263&gt;0,VLOOKUP(I263,'2-Productie normen'!A:R,VLOOKUP(M263,'2-Productie normen'!T:U,2,FALSE),FALSE)))</f>
        <v>0</v>
      </c>
      <c r="S263" s="126">
        <f t="shared" ref="S263:S307" si="22">IF(N263&gt;0,R263*$S$8,0)</f>
        <v>0</v>
      </c>
      <c r="T263" s="127" t="str">
        <f>IF(M263="nio",0,VLOOKUP(I263,'2-Productie normen'!A:R,14,FALSE))</f>
        <v>B</v>
      </c>
      <c r="U263" s="127"/>
      <c r="W263" s="93">
        <f t="shared" ref="W263:W307" si="23">SUM(M263:N263)*K263</f>
        <v>2292.16</v>
      </c>
    </row>
    <row r="264" spans="1:23" ht="14.1" customHeight="1">
      <c r="A264" s="109">
        <f t="shared" si="20"/>
        <v>264</v>
      </c>
      <c r="B264" s="476" t="str">
        <f>VLOOKUP(C264,'1-Kosten per locatie'!$A$17:$D$89,4,FALSE)</f>
        <v>Facilitaire Services</v>
      </c>
      <c r="C264" s="398" t="s">
        <v>429</v>
      </c>
      <c r="D264" s="476" t="str">
        <f>VLOOKUP(C264,'1-Kosten per locatie'!$A$17:$C$89,3,FALSE)</f>
        <v>Kantoor</v>
      </c>
      <c r="E264" s="400" t="s">
        <v>322</v>
      </c>
      <c r="F264" s="405" t="s">
        <v>456</v>
      </c>
      <c r="G264" s="437" t="s">
        <v>564</v>
      </c>
      <c r="H264" s="406" t="s">
        <v>437</v>
      </c>
      <c r="I264" s="433" t="s">
        <v>149</v>
      </c>
      <c r="J264" s="402" t="s">
        <v>198</v>
      </c>
      <c r="K264" s="407">
        <v>21.2</v>
      </c>
      <c r="L264" s="486">
        <f>VLOOKUP(D264,'1-Kosten per locatie'!$E$3:$G$9,3,FALSE)</f>
        <v>1</v>
      </c>
      <c r="M264" s="441">
        <v>104</v>
      </c>
      <c r="N264" s="124"/>
      <c r="O264" s="125" t="e">
        <f t="shared" si="21"/>
        <v>#DIV/0!</v>
      </c>
      <c r="P264" s="125">
        <f t="shared" ref="P264:P307" si="24">IF(N264&gt;0,N264*K264/S264,0)*L264</f>
        <v>0</v>
      </c>
      <c r="Q264" s="383"/>
      <c r="R264" s="126">
        <f>IF(M264="nio",0,IF(M264&gt;0,VLOOKUP(I264,'2-Productie normen'!A:R,VLOOKUP(M264,'2-Productie normen'!T:U,2,FALSE),FALSE)))</f>
        <v>0</v>
      </c>
      <c r="S264" s="126">
        <f t="shared" si="22"/>
        <v>0</v>
      </c>
      <c r="T264" s="127" t="str">
        <f>IF(M264="nio",0,VLOOKUP(I264,'2-Productie normen'!A:R,14,FALSE))</f>
        <v>B</v>
      </c>
      <c r="U264" s="127"/>
      <c r="W264" s="93">
        <f t="shared" si="23"/>
        <v>2204.7999999999997</v>
      </c>
    </row>
    <row r="265" spans="1:23" ht="14.1" customHeight="1">
      <c r="A265" s="109">
        <f t="shared" si="20"/>
        <v>265</v>
      </c>
      <c r="B265" s="476" t="str">
        <f>VLOOKUP(C265,'1-Kosten per locatie'!$A$17:$D$89,4,FALSE)</f>
        <v>Facilitaire Services</v>
      </c>
      <c r="C265" s="398" t="s">
        <v>429</v>
      </c>
      <c r="D265" s="476" t="str">
        <f>VLOOKUP(C265,'1-Kosten per locatie'!$A$17:$C$89,3,FALSE)</f>
        <v>Kantoor</v>
      </c>
      <c r="E265" s="400" t="s">
        <v>322</v>
      </c>
      <c r="F265" s="405" t="s">
        <v>456</v>
      </c>
      <c r="G265" s="437" t="s">
        <v>565</v>
      </c>
      <c r="H265" s="406" t="s">
        <v>437</v>
      </c>
      <c r="I265" s="433" t="s">
        <v>149</v>
      </c>
      <c r="J265" s="402" t="s">
        <v>198</v>
      </c>
      <c r="K265" s="407">
        <v>21.03</v>
      </c>
      <c r="L265" s="486">
        <f>VLOOKUP(D265,'1-Kosten per locatie'!$E$3:$G$9,3,FALSE)</f>
        <v>1</v>
      </c>
      <c r="M265" s="441">
        <v>104</v>
      </c>
      <c r="N265" s="124"/>
      <c r="O265" s="125" t="e">
        <f t="shared" si="21"/>
        <v>#DIV/0!</v>
      </c>
      <c r="P265" s="125">
        <f t="shared" si="24"/>
        <v>0</v>
      </c>
      <c r="Q265" s="383"/>
      <c r="R265" s="126">
        <f>IF(M265="nio",0,IF(M265&gt;0,VLOOKUP(I265,'2-Productie normen'!A:R,VLOOKUP(M265,'2-Productie normen'!T:U,2,FALSE),FALSE)))</f>
        <v>0</v>
      </c>
      <c r="S265" s="126">
        <f t="shared" si="22"/>
        <v>0</v>
      </c>
      <c r="T265" s="127" t="str">
        <f>IF(M265="nio",0,VLOOKUP(I265,'2-Productie normen'!A:R,14,FALSE))</f>
        <v>B</v>
      </c>
      <c r="U265" s="127"/>
      <c r="W265" s="93">
        <f t="shared" si="23"/>
        <v>2187.12</v>
      </c>
    </row>
    <row r="266" spans="1:23" ht="14.1" customHeight="1">
      <c r="A266" s="109">
        <f t="shared" si="20"/>
        <v>266</v>
      </c>
      <c r="B266" s="476" t="str">
        <f>VLOOKUP(C266,'1-Kosten per locatie'!$A$17:$D$89,4,FALSE)</f>
        <v>Facilitaire Services</v>
      </c>
      <c r="C266" s="398" t="s">
        <v>429</v>
      </c>
      <c r="D266" s="476" t="str">
        <f>VLOOKUP(C266,'1-Kosten per locatie'!$A$17:$C$89,3,FALSE)</f>
        <v>Kantoor</v>
      </c>
      <c r="E266" s="400" t="s">
        <v>322</v>
      </c>
      <c r="F266" s="405" t="s">
        <v>456</v>
      </c>
      <c r="G266" s="437" t="s">
        <v>566</v>
      </c>
      <c r="H266" s="406" t="s">
        <v>437</v>
      </c>
      <c r="I266" s="433" t="s">
        <v>149</v>
      </c>
      <c r="J266" s="402" t="s">
        <v>198</v>
      </c>
      <c r="K266" s="407">
        <v>20.63</v>
      </c>
      <c r="L266" s="486">
        <f>VLOOKUP(D266,'1-Kosten per locatie'!$E$3:$G$9,3,FALSE)</f>
        <v>1</v>
      </c>
      <c r="M266" s="441">
        <v>104</v>
      </c>
      <c r="N266" s="124"/>
      <c r="O266" s="125" t="e">
        <f t="shared" si="21"/>
        <v>#DIV/0!</v>
      </c>
      <c r="P266" s="125">
        <f t="shared" si="24"/>
        <v>0</v>
      </c>
      <c r="Q266" s="383"/>
      <c r="R266" s="126">
        <f>IF(M266="nio",0,IF(M266&gt;0,VLOOKUP(I266,'2-Productie normen'!A:R,VLOOKUP(M266,'2-Productie normen'!T:U,2,FALSE),FALSE)))</f>
        <v>0</v>
      </c>
      <c r="S266" s="126">
        <f t="shared" si="22"/>
        <v>0</v>
      </c>
      <c r="T266" s="127" t="str">
        <f>IF(M266="nio",0,VLOOKUP(I266,'2-Productie normen'!A:R,14,FALSE))</f>
        <v>B</v>
      </c>
      <c r="U266" s="127"/>
      <c r="W266" s="93">
        <f t="shared" si="23"/>
        <v>2145.52</v>
      </c>
    </row>
    <row r="267" spans="1:23" ht="14.1" customHeight="1">
      <c r="A267" s="109">
        <f t="shared" si="20"/>
        <v>267</v>
      </c>
      <c r="B267" s="476" t="str">
        <f>VLOOKUP(C267,'1-Kosten per locatie'!$A$17:$D$89,4,FALSE)</f>
        <v>Facilitaire Services</v>
      </c>
      <c r="C267" s="398" t="s">
        <v>429</v>
      </c>
      <c r="D267" s="476" t="str">
        <f>VLOOKUP(C267,'1-Kosten per locatie'!$A$17:$C$89,3,FALSE)</f>
        <v>Kantoor</v>
      </c>
      <c r="E267" s="400" t="s">
        <v>322</v>
      </c>
      <c r="F267" s="405" t="s">
        <v>456</v>
      </c>
      <c r="G267" s="437" t="s">
        <v>567</v>
      </c>
      <c r="H267" s="406" t="s">
        <v>437</v>
      </c>
      <c r="I267" s="433" t="s">
        <v>149</v>
      </c>
      <c r="J267" s="402" t="s">
        <v>198</v>
      </c>
      <c r="K267" s="407">
        <v>15.78</v>
      </c>
      <c r="L267" s="486">
        <f>VLOOKUP(D267,'1-Kosten per locatie'!$E$3:$G$9,3,FALSE)</f>
        <v>1</v>
      </c>
      <c r="M267" s="441">
        <v>104</v>
      </c>
      <c r="N267" s="124"/>
      <c r="O267" s="125" t="e">
        <f t="shared" si="21"/>
        <v>#DIV/0!</v>
      </c>
      <c r="P267" s="125">
        <f t="shared" si="24"/>
        <v>0</v>
      </c>
      <c r="Q267" s="383"/>
      <c r="R267" s="126">
        <f>IF(M267="nio",0,IF(M267&gt;0,VLOOKUP(I267,'2-Productie normen'!A:R,VLOOKUP(M267,'2-Productie normen'!T:U,2,FALSE),FALSE)))</f>
        <v>0</v>
      </c>
      <c r="S267" s="126">
        <f t="shared" si="22"/>
        <v>0</v>
      </c>
      <c r="T267" s="127" t="str">
        <f>IF(M267="nio",0,VLOOKUP(I267,'2-Productie normen'!A:R,14,FALSE))</f>
        <v>B</v>
      </c>
      <c r="U267" s="127"/>
      <c r="W267" s="93">
        <f t="shared" si="23"/>
        <v>1641.12</v>
      </c>
    </row>
    <row r="268" spans="1:23" ht="14.1" customHeight="1">
      <c r="A268" s="109">
        <f t="shared" si="20"/>
        <v>268</v>
      </c>
      <c r="B268" s="476" t="str">
        <f>VLOOKUP(C268,'1-Kosten per locatie'!$A$17:$D$89,4,FALSE)</f>
        <v>Facilitaire Services</v>
      </c>
      <c r="C268" s="398" t="s">
        <v>429</v>
      </c>
      <c r="D268" s="476" t="str">
        <f>VLOOKUP(C268,'1-Kosten per locatie'!$A$17:$C$89,3,FALSE)</f>
        <v>Kantoor</v>
      </c>
      <c r="E268" s="400" t="s">
        <v>322</v>
      </c>
      <c r="F268" s="437" t="s">
        <v>430</v>
      </c>
      <c r="G268" s="437" t="s">
        <v>568</v>
      </c>
      <c r="H268" s="406" t="s">
        <v>398</v>
      </c>
      <c r="I268" s="455" t="s">
        <v>299</v>
      </c>
      <c r="J268" s="402" t="s">
        <v>200</v>
      </c>
      <c r="K268" s="407">
        <v>6.72</v>
      </c>
      <c r="L268" s="486">
        <f>VLOOKUP(D268,'1-Kosten per locatie'!$E$3:$G$9,3,FALSE)</f>
        <v>1</v>
      </c>
      <c r="M268" s="441" t="s">
        <v>101</v>
      </c>
      <c r="N268" s="124"/>
      <c r="O268" s="125">
        <f t="shared" si="21"/>
        <v>0</v>
      </c>
      <c r="P268" s="125">
        <f t="shared" si="24"/>
        <v>0</v>
      </c>
      <c r="Q268" s="383"/>
      <c r="R268" s="126">
        <f>IF(M268="nio",0,IF(M268&gt;0,VLOOKUP(I268,'2-Productie normen'!A:R,VLOOKUP(M268,'2-Productie normen'!T:U,2,FALSE),FALSE)))</f>
        <v>0</v>
      </c>
      <c r="S268" s="126">
        <f t="shared" si="22"/>
        <v>0</v>
      </c>
      <c r="T268" s="127">
        <f>IF(M268="nio",0,VLOOKUP(I268,'2-Productie normen'!A:R,14,FALSE))</f>
        <v>0</v>
      </c>
      <c r="U268" s="127"/>
      <c r="W268" s="93">
        <f t="shared" si="23"/>
        <v>0</v>
      </c>
    </row>
    <row r="269" spans="1:23" ht="14.1" customHeight="1">
      <c r="A269" s="109">
        <f t="shared" si="20"/>
        <v>269</v>
      </c>
      <c r="B269" s="476" t="str">
        <f>VLOOKUP(C269,'1-Kosten per locatie'!$A$17:$D$89,4,FALSE)</f>
        <v>Facilitaire Services</v>
      </c>
      <c r="C269" s="398" t="s">
        <v>429</v>
      </c>
      <c r="D269" s="476" t="str">
        <f>VLOOKUP(C269,'1-Kosten per locatie'!$A$17:$C$89,3,FALSE)</f>
        <v>Kantoor</v>
      </c>
      <c r="E269" s="400" t="s">
        <v>322</v>
      </c>
      <c r="F269" s="405" t="s">
        <v>430</v>
      </c>
      <c r="G269" s="437" t="s">
        <v>569</v>
      </c>
      <c r="H269" s="406" t="s">
        <v>440</v>
      </c>
      <c r="I269" s="433" t="s">
        <v>296</v>
      </c>
      <c r="J269" s="402" t="s">
        <v>305</v>
      </c>
      <c r="K269" s="407">
        <v>25.21</v>
      </c>
      <c r="L269" s="486">
        <f>VLOOKUP(D269,'1-Kosten per locatie'!$E$3:$G$9,3,FALSE)</f>
        <v>1</v>
      </c>
      <c r="M269" s="441">
        <v>156</v>
      </c>
      <c r="N269" s="124"/>
      <c r="O269" s="125" t="e">
        <f t="shared" si="21"/>
        <v>#DIV/0!</v>
      </c>
      <c r="P269" s="125">
        <f t="shared" si="24"/>
        <v>0</v>
      </c>
      <c r="Q269" s="383"/>
      <c r="R269" s="126">
        <f>IF(M269="nio",0,IF(M269&gt;0,VLOOKUP(I269,'2-Productie normen'!A:R,VLOOKUP(M269,'2-Productie normen'!T:U,2,FALSE),FALSE)))</f>
        <v>0</v>
      </c>
      <c r="S269" s="126">
        <f t="shared" si="22"/>
        <v>0</v>
      </c>
      <c r="T269" s="127" t="str">
        <f>IF(M269="nio",0,VLOOKUP(I269,'2-Productie normen'!A:R,14,FALSE))</f>
        <v>V</v>
      </c>
      <c r="U269" s="127"/>
      <c r="W269" s="93">
        <f t="shared" si="23"/>
        <v>3932.76</v>
      </c>
    </row>
    <row r="270" spans="1:23" ht="14.1" customHeight="1">
      <c r="A270" s="109">
        <f t="shared" si="20"/>
        <v>270</v>
      </c>
      <c r="B270" s="476" t="str">
        <f>VLOOKUP(C270,'1-Kosten per locatie'!$A$17:$D$89,4,FALSE)</f>
        <v>Facilitaire Services</v>
      </c>
      <c r="C270" s="398" t="s">
        <v>429</v>
      </c>
      <c r="D270" s="476" t="str">
        <f>VLOOKUP(C270,'1-Kosten per locatie'!$A$17:$C$89,3,FALSE)</f>
        <v>Kantoor</v>
      </c>
      <c r="E270" s="400" t="s">
        <v>322</v>
      </c>
      <c r="F270" s="405" t="s">
        <v>456</v>
      </c>
      <c r="G270" s="437" t="s">
        <v>570</v>
      </c>
      <c r="H270" s="406" t="s">
        <v>477</v>
      </c>
      <c r="I270" s="433" t="s">
        <v>296</v>
      </c>
      <c r="J270" s="402" t="s">
        <v>198</v>
      </c>
      <c r="K270" s="407">
        <v>86.3</v>
      </c>
      <c r="L270" s="486">
        <f>VLOOKUP(D270,'1-Kosten per locatie'!$E$3:$G$9,3,FALSE)</f>
        <v>1</v>
      </c>
      <c r="M270" s="441">
        <v>156</v>
      </c>
      <c r="N270" s="124"/>
      <c r="O270" s="125" t="e">
        <f t="shared" si="21"/>
        <v>#DIV/0!</v>
      </c>
      <c r="P270" s="125">
        <f t="shared" si="24"/>
        <v>0</v>
      </c>
      <c r="Q270" s="383"/>
      <c r="R270" s="126">
        <f>IF(M270="nio",0,IF(M270&gt;0,VLOOKUP(I270,'2-Productie normen'!A:R,VLOOKUP(M270,'2-Productie normen'!T:U,2,FALSE),FALSE)))</f>
        <v>0</v>
      </c>
      <c r="S270" s="126">
        <f t="shared" si="22"/>
        <v>0</v>
      </c>
      <c r="T270" s="127" t="str">
        <f>IF(M270="nio",0,VLOOKUP(I270,'2-Productie normen'!A:R,14,FALSE))</f>
        <v>V</v>
      </c>
      <c r="U270" s="127"/>
      <c r="W270" s="93">
        <f t="shared" si="23"/>
        <v>13462.8</v>
      </c>
    </row>
    <row r="271" spans="1:23" ht="14.1" customHeight="1">
      <c r="A271" s="109">
        <f t="shared" si="20"/>
        <v>271</v>
      </c>
      <c r="B271" s="476" t="str">
        <f>VLOOKUP(C271,'1-Kosten per locatie'!$A$17:$D$89,4,FALSE)</f>
        <v>Facilitaire Services</v>
      </c>
      <c r="C271" s="398" t="s">
        <v>429</v>
      </c>
      <c r="D271" s="476" t="str">
        <f>VLOOKUP(C271,'1-Kosten per locatie'!$A$17:$C$89,3,FALSE)</f>
        <v>Kantoor</v>
      </c>
      <c r="E271" s="400" t="s">
        <v>322</v>
      </c>
      <c r="F271" s="405" t="s">
        <v>430</v>
      </c>
      <c r="G271" s="437" t="s">
        <v>571</v>
      </c>
      <c r="H271" s="406" t="s">
        <v>440</v>
      </c>
      <c r="I271" s="433" t="s">
        <v>296</v>
      </c>
      <c r="J271" s="402" t="s">
        <v>305</v>
      </c>
      <c r="K271" s="407">
        <v>5.63</v>
      </c>
      <c r="L271" s="486">
        <f>VLOOKUP(D271,'1-Kosten per locatie'!$E$3:$G$9,3,FALSE)</f>
        <v>1</v>
      </c>
      <c r="M271" s="441">
        <v>156</v>
      </c>
      <c r="N271" s="124"/>
      <c r="O271" s="125" t="e">
        <f t="shared" si="21"/>
        <v>#DIV/0!</v>
      </c>
      <c r="P271" s="125">
        <f t="shared" si="24"/>
        <v>0</v>
      </c>
      <c r="Q271" s="383"/>
      <c r="R271" s="126">
        <f>IF(M271="nio",0,IF(M271&gt;0,VLOOKUP(I271,'2-Productie normen'!A:R,VLOOKUP(M271,'2-Productie normen'!T:U,2,FALSE),FALSE)))</f>
        <v>0</v>
      </c>
      <c r="S271" s="126">
        <f t="shared" si="22"/>
        <v>0</v>
      </c>
      <c r="T271" s="127" t="str">
        <f>IF(M271="nio",0,VLOOKUP(I271,'2-Productie normen'!A:R,14,FALSE))</f>
        <v>V</v>
      </c>
      <c r="U271" s="127"/>
      <c r="W271" s="93">
        <f t="shared" si="23"/>
        <v>878.28</v>
      </c>
    </row>
    <row r="272" spans="1:23" ht="14.1" customHeight="1">
      <c r="A272" s="109">
        <f t="shared" si="20"/>
        <v>272</v>
      </c>
      <c r="B272" s="476" t="str">
        <f>VLOOKUP(C272,'1-Kosten per locatie'!$A$17:$D$89,4,FALSE)</f>
        <v>Facilitaire Services</v>
      </c>
      <c r="C272" s="398" t="s">
        <v>429</v>
      </c>
      <c r="D272" s="476" t="str">
        <f>VLOOKUP(C272,'1-Kosten per locatie'!$A$17:$C$89,3,FALSE)</f>
        <v>Kantoor</v>
      </c>
      <c r="E272" s="400" t="s">
        <v>322</v>
      </c>
      <c r="F272" s="405" t="s">
        <v>435</v>
      </c>
      <c r="G272" s="437" t="s">
        <v>572</v>
      </c>
      <c r="H272" s="406" t="s">
        <v>477</v>
      </c>
      <c r="I272" s="433" t="s">
        <v>296</v>
      </c>
      <c r="J272" s="402" t="s">
        <v>198</v>
      </c>
      <c r="K272" s="407">
        <v>58.06</v>
      </c>
      <c r="L272" s="486">
        <f>VLOOKUP(D272,'1-Kosten per locatie'!$E$3:$G$9,3,FALSE)</f>
        <v>1</v>
      </c>
      <c r="M272" s="441">
        <v>156</v>
      </c>
      <c r="N272" s="124"/>
      <c r="O272" s="125" t="e">
        <f t="shared" si="21"/>
        <v>#DIV/0!</v>
      </c>
      <c r="P272" s="125">
        <f t="shared" si="24"/>
        <v>0</v>
      </c>
      <c r="Q272" s="383"/>
      <c r="R272" s="126">
        <f>IF(M272="nio",0,IF(M272&gt;0,VLOOKUP(I272,'2-Productie normen'!A:R,VLOOKUP(M272,'2-Productie normen'!T:U,2,FALSE),FALSE)))</f>
        <v>0</v>
      </c>
      <c r="S272" s="126">
        <f t="shared" si="22"/>
        <v>0</v>
      </c>
      <c r="T272" s="127" t="str">
        <f>IF(M272="nio",0,VLOOKUP(I272,'2-Productie normen'!A:R,14,FALSE))</f>
        <v>V</v>
      </c>
      <c r="U272" s="127"/>
      <c r="W272" s="93">
        <f t="shared" si="23"/>
        <v>9057.36</v>
      </c>
    </row>
    <row r="273" spans="1:23" ht="14.1" customHeight="1">
      <c r="A273" s="109">
        <f t="shared" si="20"/>
        <v>273</v>
      </c>
      <c r="B273" s="476" t="str">
        <f>VLOOKUP(C273,'1-Kosten per locatie'!$A$17:$D$89,4,FALSE)</f>
        <v>Facilitaire Services</v>
      </c>
      <c r="C273" s="398" t="s">
        <v>429</v>
      </c>
      <c r="D273" s="476" t="str">
        <f>VLOOKUP(C273,'1-Kosten per locatie'!$A$17:$C$89,3,FALSE)</f>
        <v>Kantoor</v>
      </c>
      <c r="E273" s="400" t="s">
        <v>322</v>
      </c>
      <c r="F273" s="405" t="s">
        <v>430</v>
      </c>
      <c r="G273" s="437" t="s">
        <v>573</v>
      </c>
      <c r="H273" s="406" t="s">
        <v>473</v>
      </c>
      <c r="I273" s="433" t="s">
        <v>296</v>
      </c>
      <c r="J273" s="402" t="s">
        <v>198</v>
      </c>
      <c r="K273" s="407">
        <v>208.39</v>
      </c>
      <c r="L273" s="486">
        <f>VLOOKUP(D273,'1-Kosten per locatie'!$E$3:$G$9,3,FALSE)</f>
        <v>1</v>
      </c>
      <c r="M273" s="441">
        <v>156</v>
      </c>
      <c r="N273" s="124"/>
      <c r="O273" s="125" t="e">
        <f t="shared" si="21"/>
        <v>#DIV/0!</v>
      </c>
      <c r="P273" s="125">
        <f t="shared" si="24"/>
        <v>0</v>
      </c>
      <c r="Q273" s="383"/>
      <c r="R273" s="126">
        <f>IF(M273="nio",0,IF(M273&gt;0,VLOOKUP(I273,'2-Productie normen'!A:R,VLOOKUP(M273,'2-Productie normen'!T:U,2,FALSE),FALSE)))</f>
        <v>0</v>
      </c>
      <c r="S273" s="126">
        <f t="shared" si="22"/>
        <v>0</v>
      </c>
      <c r="T273" s="127" t="str">
        <f>IF(M273="nio",0,VLOOKUP(I273,'2-Productie normen'!A:R,14,FALSE))</f>
        <v>V</v>
      </c>
      <c r="U273" s="127"/>
      <c r="W273" s="93">
        <f t="shared" si="23"/>
        <v>32508.839999999997</v>
      </c>
    </row>
    <row r="274" spans="1:23" ht="14.1" customHeight="1">
      <c r="A274" s="109">
        <f t="shared" si="20"/>
        <v>274</v>
      </c>
      <c r="B274" s="476" t="str">
        <f>VLOOKUP(C274,'1-Kosten per locatie'!$A$17:$D$89,4,FALSE)</f>
        <v>Facilitaire Services</v>
      </c>
      <c r="C274" s="398" t="s">
        <v>429</v>
      </c>
      <c r="D274" s="476" t="str">
        <f>VLOOKUP(C274,'1-Kosten per locatie'!$A$17:$C$89,3,FALSE)</f>
        <v>Kantoor</v>
      </c>
      <c r="E274" s="400" t="s">
        <v>322</v>
      </c>
      <c r="F274" s="437" t="s">
        <v>430</v>
      </c>
      <c r="G274" s="437" t="s">
        <v>574</v>
      </c>
      <c r="H274" s="406" t="s">
        <v>480</v>
      </c>
      <c r="I274" s="455" t="s">
        <v>299</v>
      </c>
      <c r="J274" s="402" t="s">
        <v>198</v>
      </c>
      <c r="K274" s="407">
        <v>10.9</v>
      </c>
      <c r="L274" s="486">
        <f>VLOOKUP(D274,'1-Kosten per locatie'!$E$3:$G$9,3,FALSE)</f>
        <v>1</v>
      </c>
      <c r="M274" s="441" t="s">
        <v>101</v>
      </c>
      <c r="N274" s="124"/>
      <c r="O274" s="125">
        <f t="shared" si="21"/>
        <v>0</v>
      </c>
      <c r="P274" s="125">
        <f t="shared" si="24"/>
        <v>0</v>
      </c>
      <c r="Q274" s="383"/>
      <c r="R274" s="126">
        <f>IF(M274="nio",0,IF(M274&gt;0,VLOOKUP(I274,'2-Productie normen'!A:R,VLOOKUP(M274,'2-Productie normen'!T:U,2,FALSE),FALSE)))</f>
        <v>0</v>
      </c>
      <c r="S274" s="126">
        <f t="shared" si="22"/>
        <v>0</v>
      </c>
      <c r="T274" s="127">
        <f>IF(M274="nio",0,VLOOKUP(I274,'2-Productie normen'!A:R,14,FALSE))</f>
        <v>0</v>
      </c>
      <c r="U274" s="127"/>
      <c r="W274" s="93">
        <f t="shared" si="23"/>
        <v>0</v>
      </c>
    </row>
    <row r="275" spans="1:23" ht="14.1" customHeight="1">
      <c r="A275" s="109">
        <f t="shared" si="20"/>
        <v>275</v>
      </c>
      <c r="B275" s="476" t="str">
        <f>VLOOKUP(C275,'1-Kosten per locatie'!$A$17:$D$89,4,FALSE)</f>
        <v>Facilitaire Services</v>
      </c>
      <c r="C275" s="398" t="s">
        <v>429</v>
      </c>
      <c r="D275" s="476" t="str">
        <f>VLOOKUP(C275,'1-Kosten per locatie'!$A$17:$C$89,3,FALSE)</f>
        <v>Kantoor</v>
      </c>
      <c r="E275" s="400" t="s">
        <v>322</v>
      </c>
      <c r="F275" s="405" t="s">
        <v>435</v>
      </c>
      <c r="G275" s="437" t="s">
        <v>575</v>
      </c>
      <c r="H275" s="406" t="s">
        <v>576</v>
      </c>
      <c r="I275" s="433" t="s">
        <v>149</v>
      </c>
      <c r="J275" s="402" t="s">
        <v>305</v>
      </c>
      <c r="K275" s="407">
        <v>7.32</v>
      </c>
      <c r="L275" s="486">
        <f>VLOOKUP(D275,'1-Kosten per locatie'!$E$3:$G$9,3,FALSE)</f>
        <v>1</v>
      </c>
      <c r="M275" s="441">
        <v>104</v>
      </c>
      <c r="N275" s="124"/>
      <c r="O275" s="125" t="e">
        <f t="shared" si="21"/>
        <v>#DIV/0!</v>
      </c>
      <c r="P275" s="125">
        <f t="shared" si="24"/>
        <v>0</v>
      </c>
      <c r="Q275" s="383"/>
      <c r="R275" s="126">
        <f>IF(M275="nio",0,IF(M275&gt;0,VLOOKUP(I275,'2-Productie normen'!A:R,VLOOKUP(M275,'2-Productie normen'!T:U,2,FALSE),FALSE)))</f>
        <v>0</v>
      </c>
      <c r="S275" s="126">
        <f t="shared" si="22"/>
        <v>0</v>
      </c>
      <c r="T275" s="127" t="str">
        <f>IF(M275="nio",0,VLOOKUP(I275,'2-Productie normen'!A:R,14,FALSE))</f>
        <v>B</v>
      </c>
      <c r="U275" s="127"/>
      <c r="W275" s="93">
        <f t="shared" si="23"/>
        <v>761.28</v>
      </c>
    </row>
    <row r="276" spans="1:23" ht="14.1" customHeight="1">
      <c r="A276" s="109">
        <f t="shared" si="20"/>
        <v>276</v>
      </c>
      <c r="B276" s="476" t="str">
        <f>VLOOKUP(C276,'1-Kosten per locatie'!$A$17:$D$89,4,FALSE)</f>
        <v>Facilitaire Services</v>
      </c>
      <c r="C276" s="398" t="s">
        <v>429</v>
      </c>
      <c r="D276" s="476" t="str">
        <f>VLOOKUP(C276,'1-Kosten per locatie'!$A$17:$C$89,3,FALSE)</f>
        <v>Kantoor</v>
      </c>
      <c r="E276" s="400" t="s">
        <v>322</v>
      </c>
      <c r="F276" s="405" t="s">
        <v>430</v>
      </c>
      <c r="G276" s="437" t="s">
        <v>577</v>
      </c>
      <c r="H276" s="406" t="s">
        <v>475</v>
      </c>
      <c r="I276" s="433" t="s">
        <v>298</v>
      </c>
      <c r="J276" s="402" t="s">
        <v>305</v>
      </c>
      <c r="K276" s="407">
        <v>2</v>
      </c>
      <c r="L276" s="486">
        <f>VLOOKUP(D276,'1-Kosten per locatie'!$E$3:$G$9,3,FALSE)</f>
        <v>1</v>
      </c>
      <c r="M276" s="441">
        <v>255</v>
      </c>
      <c r="N276" s="124"/>
      <c r="O276" s="125" t="e">
        <f t="shared" si="21"/>
        <v>#DIV/0!</v>
      </c>
      <c r="P276" s="125">
        <f t="shared" si="24"/>
        <v>0</v>
      </c>
      <c r="Q276" s="383"/>
      <c r="R276" s="126">
        <f>IF(M276="nio",0,IF(M276&gt;0,VLOOKUP(I276,'2-Productie normen'!A:R,VLOOKUP(M276,'2-Productie normen'!T:U,2,FALSE),FALSE)))</f>
        <v>0</v>
      </c>
      <c r="S276" s="126">
        <f t="shared" si="22"/>
        <v>0</v>
      </c>
      <c r="T276" s="127" t="str">
        <f>IF(M276="nio",0,VLOOKUP(I276,'2-Productie normen'!A:R,14,FALSE))</f>
        <v>V</v>
      </c>
      <c r="U276" s="127"/>
      <c r="W276" s="93">
        <f t="shared" si="23"/>
        <v>510</v>
      </c>
    </row>
    <row r="277" spans="1:23" ht="14.1" customHeight="1">
      <c r="A277" s="109">
        <f t="shared" si="20"/>
        <v>277</v>
      </c>
      <c r="B277" s="476" t="str">
        <f>VLOOKUP(C277,'1-Kosten per locatie'!$A$17:$D$89,4,FALSE)</f>
        <v>Facilitaire Services</v>
      </c>
      <c r="C277" s="398" t="s">
        <v>429</v>
      </c>
      <c r="D277" s="476" t="str">
        <f>VLOOKUP(C277,'1-Kosten per locatie'!$A$17:$C$89,3,FALSE)</f>
        <v>Kantoor</v>
      </c>
      <c r="E277" s="400" t="s">
        <v>322</v>
      </c>
      <c r="F277" s="405" t="s">
        <v>435</v>
      </c>
      <c r="G277" s="437" t="s">
        <v>578</v>
      </c>
      <c r="H277" s="406" t="s">
        <v>475</v>
      </c>
      <c r="I277" s="433" t="s">
        <v>298</v>
      </c>
      <c r="J277" s="402" t="s">
        <v>305</v>
      </c>
      <c r="K277" s="407">
        <v>6</v>
      </c>
      <c r="L277" s="486">
        <f>VLOOKUP(D277,'1-Kosten per locatie'!$E$3:$G$9,3,FALSE)</f>
        <v>1</v>
      </c>
      <c r="M277" s="441">
        <v>255</v>
      </c>
      <c r="N277" s="124"/>
      <c r="O277" s="125" t="e">
        <f t="shared" si="21"/>
        <v>#DIV/0!</v>
      </c>
      <c r="P277" s="125">
        <f t="shared" si="24"/>
        <v>0</v>
      </c>
      <c r="Q277" s="383"/>
      <c r="R277" s="126">
        <f>IF(M277="nio",0,IF(M277&gt;0,VLOOKUP(I277,'2-Productie normen'!A:R,VLOOKUP(M277,'2-Productie normen'!T:U,2,FALSE),FALSE)))</f>
        <v>0</v>
      </c>
      <c r="S277" s="126">
        <f t="shared" si="22"/>
        <v>0</v>
      </c>
      <c r="T277" s="127" t="str">
        <f>IF(M277="nio",0,VLOOKUP(I277,'2-Productie normen'!A:R,14,FALSE))</f>
        <v>V</v>
      </c>
      <c r="U277" s="127"/>
      <c r="W277" s="93">
        <f t="shared" si="23"/>
        <v>1530</v>
      </c>
    </row>
    <row r="278" spans="1:23" ht="14.1" customHeight="1">
      <c r="A278" s="109">
        <f t="shared" si="20"/>
        <v>278</v>
      </c>
      <c r="B278" s="476" t="str">
        <f>VLOOKUP(C278,'1-Kosten per locatie'!$A$17:$D$89,4,FALSE)</f>
        <v>Facilitaire Services</v>
      </c>
      <c r="C278" s="398" t="s">
        <v>429</v>
      </c>
      <c r="D278" s="476" t="str">
        <f>VLOOKUP(C278,'1-Kosten per locatie'!$A$17:$C$89,3,FALSE)</f>
        <v>Kantoor</v>
      </c>
      <c r="E278" s="400" t="s">
        <v>322</v>
      </c>
      <c r="F278" s="405" t="s">
        <v>456</v>
      </c>
      <c r="G278" s="437" t="s">
        <v>579</v>
      </c>
      <c r="H278" s="406" t="s">
        <v>475</v>
      </c>
      <c r="I278" s="433" t="s">
        <v>298</v>
      </c>
      <c r="J278" s="402" t="s">
        <v>305</v>
      </c>
      <c r="K278" s="407">
        <v>6</v>
      </c>
      <c r="L278" s="486">
        <f>VLOOKUP(D278,'1-Kosten per locatie'!$E$3:$G$9,3,FALSE)</f>
        <v>1</v>
      </c>
      <c r="M278" s="441">
        <v>255</v>
      </c>
      <c r="N278" s="124"/>
      <c r="O278" s="125" t="e">
        <f t="shared" si="21"/>
        <v>#DIV/0!</v>
      </c>
      <c r="P278" s="125">
        <f t="shared" si="24"/>
        <v>0</v>
      </c>
      <c r="Q278" s="383"/>
      <c r="R278" s="126">
        <f>IF(M278="nio",0,IF(M278&gt;0,VLOOKUP(I278,'2-Productie normen'!A:R,VLOOKUP(M278,'2-Productie normen'!T:U,2,FALSE),FALSE)))</f>
        <v>0</v>
      </c>
      <c r="S278" s="126">
        <f t="shared" si="22"/>
        <v>0</v>
      </c>
      <c r="T278" s="127" t="str">
        <f>IF(M278="nio",0,VLOOKUP(I278,'2-Productie normen'!A:R,14,FALSE))</f>
        <v>V</v>
      </c>
      <c r="U278" s="127"/>
      <c r="W278" s="93">
        <f t="shared" si="23"/>
        <v>1530</v>
      </c>
    </row>
    <row r="279" spans="1:23" ht="14.1" customHeight="1">
      <c r="A279" s="109">
        <f t="shared" si="20"/>
        <v>279</v>
      </c>
      <c r="B279" s="476" t="str">
        <f>VLOOKUP(C279,'1-Kosten per locatie'!$A$17:$D$89,4,FALSE)</f>
        <v>Facilitaire Services</v>
      </c>
      <c r="C279" s="398" t="s">
        <v>429</v>
      </c>
      <c r="D279" s="476" t="str">
        <f>VLOOKUP(C279,'1-Kosten per locatie'!$A$17:$C$89,3,FALSE)</f>
        <v>Kantoor</v>
      </c>
      <c r="E279" s="400" t="s">
        <v>322</v>
      </c>
      <c r="F279" s="405" t="s">
        <v>430</v>
      </c>
      <c r="G279" s="437" t="s">
        <v>580</v>
      </c>
      <c r="H279" s="406" t="s">
        <v>440</v>
      </c>
      <c r="I279" s="433" t="s">
        <v>15</v>
      </c>
      <c r="J279" s="402" t="s">
        <v>200</v>
      </c>
      <c r="K279" s="407">
        <v>4.3600000000000003</v>
      </c>
      <c r="L279" s="486">
        <f>VLOOKUP(D279,'1-Kosten per locatie'!$E$3:$G$9,3,FALSE)</f>
        <v>1</v>
      </c>
      <c r="M279" s="441">
        <v>255</v>
      </c>
      <c r="N279" s="124">
        <v>255</v>
      </c>
      <c r="O279" s="125" t="e">
        <f t="shared" si="21"/>
        <v>#DIV/0!</v>
      </c>
      <c r="P279" s="125" t="e">
        <f t="shared" si="24"/>
        <v>#DIV/0!</v>
      </c>
      <c r="Q279" s="383"/>
      <c r="R279" s="126">
        <f>IF(M279="nio",0,IF(M279&gt;0,VLOOKUP(I279,'2-Productie normen'!A:R,VLOOKUP(M279,'2-Productie normen'!T:U,2,FALSE),FALSE)))</f>
        <v>0</v>
      </c>
      <c r="S279" s="126">
        <f t="shared" si="22"/>
        <v>0</v>
      </c>
      <c r="T279" s="127" t="str">
        <f>IF(M279="nio",0,VLOOKUP(I279,'2-Productie normen'!A:R,14,FALSE))</f>
        <v>S</v>
      </c>
      <c r="U279" s="127"/>
      <c r="W279" s="93">
        <f t="shared" si="23"/>
        <v>2223.6000000000004</v>
      </c>
    </row>
    <row r="280" spans="1:23" ht="14.1" customHeight="1">
      <c r="A280" s="109">
        <f t="shared" si="20"/>
        <v>280</v>
      </c>
      <c r="B280" s="476" t="str">
        <f>VLOOKUP(C280,'1-Kosten per locatie'!$A$17:$D$89,4,FALSE)</f>
        <v>Facilitaire Services</v>
      </c>
      <c r="C280" s="398" t="s">
        <v>429</v>
      </c>
      <c r="D280" s="476" t="str">
        <f>VLOOKUP(C280,'1-Kosten per locatie'!$A$17:$C$89,3,FALSE)</f>
        <v>Kantoor</v>
      </c>
      <c r="E280" s="400" t="s">
        <v>322</v>
      </c>
      <c r="F280" s="405" t="s">
        <v>430</v>
      </c>
      <c r="G280" s="437" t="s">
        <v>581</v>
      </c>
      <c r="H280" s="406" t="s">
        <v>489</v>
      </c>
      <c r="I280" s="433" t="s">
        <v>15</v>
      </c>
      <c r="J280" s="402" t="s">
        <v>200</v>
      </c>
      <c r="K280" s="407">
        <v>1.1299999999999999</v>
      </c>
      <c r="L280" s="486">
        <f>VLOOKUP(D280,'1-Kosten per locatie'!$E$3:$G$9,3,FALSE)</f>
        <v>1</v>
      </c>
      <c r="M280" s="441">
        <v>255</v>
      </c>
      <c r="N280" s="124">
        <v>255</v>
      </c>
      <c r="O280" s="125" t="e">
        <f t="shared" si="21"/>
        <v>#DIV/0!</v>
      </c>
      <c r="P280" s="125" t="e">
        <f t="shared" si="24"/>
        <v>#DIV/0!</v>
      </c>
      <c r="Q280" s="383"/>
      <c r="R280" s="126">
        <f>IF(M280="nio",0,IF(M280&gt;0,VLOOKUP(I280,'2-Productie normen'!A:R,VLOOKUP(M280,'2-Productie normen'!T:U,2,FALSE),FALSE)))</f>
        <v>0</v>
      </c>
      <c r="S280" s="126">
        <f t="shared" si="22"/>
        <v>0</v>
      </c>
      <c r="T280" s="127" t="str">
        <f>IF(M280="nio",0,VLOOKUP(I280,'2-Productie normen'!A:R,14,FALSE))</f>
        <v>S</v>
      </c>
      <c r="U280" s="127"/>
      <c r="W280" s="93">
        <f t="shared" si="23"/>
        <v>576.29999999999995</v>
      </c>
    </row>
    <row r="281" spans="1:23" ht="14.1" customHeight="1">
      <c r="A281" s="109">
        <f t="shared" si="20"/>
        <v>281</v>
      </c>
      <c r="B281" s="476" t="str">
        <f>VLOOKUP(C281,'1-Kosten per locatie'!$A$17:$D$89,4,FALSE)</f>
        <v>Facilitaire Services</v>
      </c>
      <c r="C281" s="398" t="s">
        <v>429</v>
      </c>
      <c r="D281" s="476" t="str">
        <f>VLOOKUP(C281,'1-Kosten per locatie'!$A$17:$C$89,3,FALSE)</f>
        <v>Kantoor</v>
      </c>
      <c r="E281" s="400" t="s">
        <v>322</v>
      </c>
      <c r="F281" s="405" t="s">
        <v>430</v>
      </c>
      <c r="G281" s="437" t="s">
        <v>582</v>
      </c>
      <c r="H281" s="406" t="s">
        <v>486</v>
      </c>
      <c r="I281" s="433" t="s">
        <v>15</v>
      </c>
      <c r="J281" s="402" t="s">
        <v>200</v>
      </c>
      <c r="K281" s="407">
        <v>1.1299999999999999</v>
      </c>
      <c r="L281" s="486">
        <f>VLOOKUP(D281,'1-Kosten per locatie'!$E$3:$G$9,3,FALSE)</f>
        <v>1</v>
      </c>
      <c r="M281" s="441">
        <v>255</v>
      </c>
      <c r="N281" s="124">
        <v>255</v>
      </c>
      <c r="O281" s="125" t="e">
        <f t="shared" si="21"/>
        <v>#DIV/0!</v>
      </c>
      <c r="P281" s="125" t="e">
        <f t="shared" si="24"/>
        <v>#DIV/0!</v>
      </c>
      <c r="Q281" s="383"/>
      <c r="R281" s="126">
        <f>IF(M281="nio",0,IF(M281&gt;0,VLOOKUP(I281,'2-Productie normen'!A:R,VLOOKUP(M281,'2-Productie normen'!T:U,2,FALSE),FALSE)))</f>
        <v>0</v>
      </c>
      <c r="S281" s="126">
        <f t="shared" si="22"/>
        <v>0</v>
      </c>
      <c r="T281" s="127" t="str">
        <f>IF(M281="nio",0,VLOOKUP(I281,'2-Productie normen'!A:R,14,FALSE))</f>
        <v>S</v>
      </c>
      <c r="U281" s="127"/>
      <c r="W281" s="93">
        <f t="shared" si="23"/>
        <v>576.29999999999995</v>
      </c>
    </row>
    <row r="282" spans="1:23" ht="14.1" customHeight="1">
      <c r="A282" s="109">
        <f t="shared" si="20"/>
        <v>282</v>
      </c>
      <c r="B282" s="476" t="str">
        <f>VLOOKUP(C282,'1-Kosten per locatie'!$A$17:$D$89,4,FALSE)</f>
        <v>Facilitaire Services</v>
      </c>
      <c r="C282" s="398" t="s">
        <v>429</v>
      </c>
      <c r="D282" s="476" t="str">
        <f>VLOOKUP(C282,'1-Kosten per locatie'!$A$17:$C$89,3,FALSE)</f>
        <v>Kantoor</v>
      </c>
      <c r="E282" s="400" t="s">
        <v>322</v>
      </c>
      <c r="F282" s="405" t="s">
        <v>430</v>
      </c>
      <c r="G282" s="437" t="s">
        <v>583</v>
      </c>
      <c r="H282" s="406" t="s">
        <v>489</v>
      </c>
      <c r="I282" s="433" t="s">
        <v>15</v>
      </c>
      <c r="J282" s="402" t="s">
        <v>200</v>
      </c>
      <c r="K282" s="407">
        <v>5.59</v>
      </c>
      <c r="L282" s="486">
        <f>VLOOKUP(D282,'1-Kosten per locatie'!$E$3:$G$9,3,FALSE)</f>
        <v>1</v>
      </c>
      <c r="M282" s="441">
        <v>255</v>
      </c>
      <c r="N282" s="124">
        <v>255</v>
      </c>
      <c r="O282" s="125" t="e">
        <f t="shared" si="21"/>
        <v>#DIV/0!</v>
      </c>
      <c r="P282" s="125" t="e">
        <f t="shared" si="24"/>
        <v>#DIV/0!</v>
      </c>
      <c r="Q282" s="383"/>
      <c r="R282" s="126">
        <f>IF(M282="nio",0,IF(M282&gt;0,VLOOKUP(I282,'2-Productie normen'!A:R,VLOOKUP(M282,'2-Productie normen'!T:U,2,FALSE),FALSE)))</f>
        <v>0</v>
      </c>
      <c r="S282" s="126">
        <f t="shared" si="22"/>
        <v>0</v>
      </c>
      <c r="T282" s="127" t="str">
        <f>IF(M282="nio",0,VLOOKUP(I282,'2-Productie normen'!A:R,14,FALSE))</f>
        <v>S</v>
      </c>
      <c r="U282" s="127"/>
      <c r="W282" s="93">
        <f t="shared" si="23"/>
        <v>2850.9</v>
      </c>
    </row>
    <row r="283" spans="1:23" ht="14.1" customHeight="1">
      <c r="A283" s="109">
        <f t="shared" si="20"/>
        <v>283</v>
      </c>
      <c r="B283" s="476" t="str">
        <f>VLOOKUP(C283,'1-Kosten per locatie'!$A$17:$D$89,4,FALSE)</f>
        <v>Facilitaire Services</v>
      </c>
      <c r="C283" s="398" t="s">
        <v>429</v>
      </c>
      <c r="D283" s="476" t="str">
        <f>VLOOKUP(C283,'1-Kosten per locatie'!$A$17:$C$89,3,FALSE)</f>
        <v>Kantoor</v>
      </c>
      <c r="E283" s="400" t="s">
        <v>322</v>
      </c>
      <c r="F283" s="405" t="s">
        <v>430</v>
      </c>
      <c r="G283" s="437" t="s">
        <v>584</v>
      </c>
      <c r="H283" s="406" t="s">
        <v>489</v>
      </c>
      <c r="I283" s="433" t="s">
        <v>15</v>
      </c>
      <c r="J283" s="402" t="s">
        <v>200</v>
      </c>
      <c r="K283" s="407">
        <v>1.1000000000000001</v>
      </c>
      <c r="L283" s="486">
        <f>VLOOKUP(D283,'1-Kosten per locatie'!$E$3:$G$9,3,FALSE)</f>
        <v>1</v>
      </c>
      <c r="M283" s="441">
        <v>255</v>
      </c>
      <c r="N283" s="124">
        <v>255</v>
      </c>
      <c r="O283" s="125" t="e">
        <f t="shared" si="21"/>
        <v>#DIV/0!</v>
      </c>
      <c r="P283" s="125" t="e">
        <f t="shared" si="24"/>
        <v>#DIV/0!</v>
      </c>
      <c r="Q283" s="383"/>
      <c r="R283" s="126">
        <f>IF(M283="nio",0,IF(M283&gt;0,VLOOKUP(I283,'2-Productie normen'!A:R,VLOOKUP(M283,'2-Productie normen'!T:U,2,FALSE),FALSE)))</f>
        <v>0</v>
      </c>
      <c r="S283" s="126">
        <f t="shared" si="22"/>
        <v>0</v>
      </c>
      <c r="T283" s="127" t="str">
        <f>IF(M283="nio",0,VLOOKUP(I283,'2-Productie normen'!A:R,14,FALSE))</f>
        <v>S</v>
      </c>
      <c r="U283" s="127"/>
      <c r="W283" s="93">
        <f t="shared" si="23"/>
        <v>561</v>
      </c>
    </row>
    <row r="284" spans="1:23" ht="14.1" customHeight="1">
      <c r="A284" s="109">
        <f t="shared" si="20"/>
        <v>284</v>
      </c>
      <c r="B284" s="476" t="str">
        <f>VLOOKUP(C284,'1-Kosten per locatie'!$A$17:$D$89,4,FALSE)</f>
        <v>Facilitaire Services</v>
      </c>
      <c r="C284" s="398" t="s">
        <v>429</v>
      </c>
      <c r="D284" s="476" t="str">
        <f>VLOOKUP(C284,'1-Kosten per locatie'!$A$17:$C$89,3,FALSE)</f>
        <v>Kantoor</v>
      </c>
      <c r="E284" s="400" t="s">
        <v>322</v>
      </c>
      <c r="F284" s="405" t="s">
        <v>430</v>
      </c>
      <c r="G284" s="437" t="s">
        <v>585</v>
      </c>
      <c r="H284" s="406" t="s">
        <v>440</v>
      </c>
      <c r="I284" s="433" t="s">
        <v>15</v>
      </c>
      <c r="J284" s="402" t="s">
        <v>200</v>
      </c>
      <c r="K284" s="407">
        <v>6.06</v>
      </c>
      <c r="L284" s="486">
        <f>VLOOKUP(D284,'1-Kosten per locatie'!$E$3:$G$9,3,FALSE)</f>
        <v>1</v>
      </c>
      <c r="M284" s="441">
        <v>255</v>
      </c>
      <c r="N284" s="124">
        <v>255</v>
      </c>
      <c r="O284" s="125" t="e">
        <f t="shared" si="21"/>
        <v>#DIV/0!</v>
      </c>
      <c r="P284" s="125" t="e">
        <f t="shared" si="24"/>
        <v>#DIV/0!</v>
      </c>
      <c r="Q284" s="383"/>
      <c r="R284" s="126">
        <f>IF(M284="nio",0,IF(M284&gt;0,VLOOKUP(I284,'2-Productie normen'!A:R,VLOOKUP(M284,'2-Productie normen'!T:U,2,FALSE),FALSE)))</f>
        <v>0</v>
      </c>
      <c r="S284" s="126">
        <f t="shared" si="22"/>
        <v>0</v>
      </c>
      <c r="T284" s="127" t="str">
        <f>IF(M284="nio",0,VLOOKUP(I284,'2-Productie normen'!A:R,14,FALSE))</f>
        <v>S</v>
      </c>
      <c r="U284" s="127"/>
      <c r="W284" s="93">
        <f t="shared" si="23"/>
        <v>3090.6</v>
      </c>
    </row>
    <row r="285" spans="1:23" ht="14.1" customHeight="1">
      <c r="A285" s="109">
        <f t="shared" si="20"/>
        <v>285</v>
      </c>
      <c r="B285" s="476" t="str">
        <f>VLOOKUP(C285,'1-Kosten per locatie'!$A$17:$D$89,4,FALSE)</f>
        <v>Facilitaire Services</v>
      </c>
      <c r="C285" s="398" t="s">
        <v>429</v>
      </c>
      <c r="D285" s="476" t="str">
        <f>VLOOKUP(C285,'1-Kosten per locatie'!$A$17:$C$89,3,FALSE)</f>
        <v>Kantoor</v>
      </c>
      <c r="E285" s="400" t="s">
        <v>322</v>
      </c>
      <c r="F285" s="405" t="s">
        <v>430</v>
      </c>
      <c r="G285" s="437" t="s">
        <v>586</v>
      </c>
      <c r="H285" s="406" t="s">
        <v>486</v>
      </c>
      <c r="I285" s="433" t="s">
        <v>15</v>
      </c>
      <c r="J285" s="402" t="s">
        <v>200</v>
      </c>
      <c r="K285" s="407">
        <v>1.33</v>
      </c>
      <c r="L285" s="486">
        <f>VLOOKUP(D285,'1-Kosten per locatie'!$E$3:$G$9,3,FALSE)</f>
        <v>1</v>
      </c>
      <c r="M285" s="441">
        <v>255</v>
      </c>
      <c r="N285" s="124">
        <v>255</v>
      </c>
      <c r="O285" s="125" t="e">
        <f t="shared" si="21"/>
        <v>#DIV/0!</v>
      </c>
      <c r="P285" s="125" t="e">
        <f t="shared" si="24"/>
        <v>#DIV/0!</v>
      </c>
      <c r="Q285" s="383"/>
      <c r="R285" s="126">
        <f>IF(M285="nio",0,IF(M285&gt;0,VLOOKUP(I285,'2-Productie normen'!A:R,VLOOKUP(M285,'2-Productie normen'!T:U,2,FALSE),FALSE)))</f>
        <v>0</v>
      </c>
      <c r="S285" s="126">
        <f t="shared" si="22"/>
        <v>0</v>
      </c>
      <c r="T285" s="127" t="str">
        <f>IF(M285="nio",0,VLOOKUP(I285,'2-Productie normen'!A:R,14,FALSE))</f>
        <v>S</v>
      </c>
      <c r="U285" s="127"/>
      <c r="W285" s="93">
        <f t="shared" si="23"/>
        <v>678.30000000000007</v>
      </c>
    </row>
    <row r="286" spans="1:23" ht="14.1" customHeight="1">
      <c r="A286" s="109">
        <f t="shared" si="20"/>
        <v>286</v>
      </c>
      <c r="B286" s="476" t="str">
        <f>VLOOKUP(C286,'1-Kosten per locatie'!$A$17:$D$89,4,FALSE)</f>
        <v>Facilitaire Services</v>
      </c>
      <c r="C286" s="398" t="s">
        <v>429</v>
      </c>
      <c r="D286" s="476" t="str">
        <f>VLOOKUP(C286,'1-Kosten per locatie'!$A$17:$C$89,3,FALSE)</f>
        <v>Kantoor</v>
      </c>
      <c r="E286" s="400" t="s">
        <v>322</v>
      </c>
      <c r="F286" s="405" t="s">
        <v>430</v>
      </c>
      <c r="G286" s="437" t="s">
        <v>587</v>
      </c>
      <c r="H286" s="406" t="s">
        <v>486</v>
      </c>
      <c r="I286" s="433" t="s">
        <v>15</v>
      </c>
      <c r="J286" s="402" t="s">
        <v>200</v>
      </c>
      <c r="K286" s="407">
        <v>1.38</v>
      </c>
      <c r="L286" s="486">
        <f>VLOOKUP(D286,'1-Kosten per locatie'!$E$3:$G$9,3,FALSE)</f>
        <v>1</v>
      </c>
      <c r="M286" s="441">
        <v>255</v>
      </c>
      <c r="N286" s="124">
        <v>255</v>
      </c>
      <c r="O286" s="125" t="e">
        <f t="shared" si="21"/>
        <v>#DIV/0!</v>
      </c>
      <c r="P286" s="125" t="e">
        <f t="shared" si="24"/>
        <v>#DIV/0!</v>
      </c>
      <c r="Q286" s="383"/>
      <c r="R286" s="126">
        <f>IF(M286="nio",0,IF(M286&gt;0,VLOOKUP(I286,'2-Productie normen'!A:R,VLOOKUP(M286,'2-Productie normen'!T:U,2,FALSE),FALSE)))</f>
        <v>0</v>
      </c>
      <c r="S286" s="126">
        <f t="shared" si="22"/>
        <v>0</v>
      </c>
      <c r="T286" s="127" t="str">
        <f>IF(M286="nio",0,VLOOKUP(I286,'2-Productie normen'!A:R,14,FALSE))</f>
        <v>S</v>
      </c>
      <c r="U286" s="127"/>
      <c r="W286" s="93">
        <f t="shared" si="23"/>
        <v>703.8</v>
      </c>
    </row>
    <row r="287" spans="1:23" ht="14.1" customHeight="1">
      <c r="A287" s="109">
        <f t="shared" si="20"/>
        <v>287</v>
      </c>
      <c r="B287" s="476" t="str">
        <f>VLOOKUP(C287,'1-Kosten per locatie'!$A$17:$D$89,4,FALSE)</f>
        <v>Facilitaire Services</v>
      </c>
      <c r="C287" s="398" t="s">
        <v>429</v>
      </c>
      <c r="D287" s="476" t="str">
        <f>VLOOKUP(C287,'1-Kosten per locatie'!$A$17:$C$89,3,FALSE)</f>
        <v>Kantoor</v>
      </c>
      <c r="E287" s="400" t="s">
        <v>322</v>
      </c>
      <c r="F287" s="405" t="s">
        <v>430</v>
      </c>
      <c r="G287" s="437" t="s">
        <v>588</v>
      </c>
      <c r="H287" s="406" t="s">
        <v>483</v>
      </c>
      <c r="I287" s="433" t="s">
        <v>15</v>
      </c>
      <c r="J287" s="402" t="s">
        <v>200</v>
      </c>
      <c r="K287" s="407">
        <v>4.6900000000000004</v>
      </c>
      <c r="L287" s="486">
        <f>VLOOKUP(D287,'1-Kosten per locatie'!$E$3:$G$9,3,FALSE)</f>
        <v>1</v>
      </c>
      <c r="M287" s="441">
        <v>255</v>
      </c>
      <c r="N287" s="124"/>
      <c r="O287" s="125" t="e">
        <f t="shared" si="21"/>
        <v>#DIV/0!</v>
      </c>
      <c r="P287" s="125">
        <f t="shared" si="24"/>
        <v>0</v>
      </c>
      <c r="Q287" s="383"/>
      <c r="R287" s="126">
        <f>IF(M287="nio",0,IF(M287&gt;0,VLOOKUP(I287,'2-Productie normen'!A:R,VLOOKUP(M287,'2-Productie normen'!T:U,2,FALSE),FALSE)))</f>
        <v>0</v>
      </c>
      <c r="S287" s="126">
        <f t="shared" si="22"/>
        <v>0</v>
      </c>
      <c r="T287" s="127" t="str">
        <f>IF(M287="nio",0,VLOOKUP(I287,'2-Productie normen'!A:R,14,FALSE))</f>
        <v>S</v>
      </c>
      <c r="U287" s="127"/>
      <c r="W287" s="93">
        <f t="shared" si="23"/>
        <v>1195.95</v>
      </c>
    </row>
    <row r="288" spans="1:23" ht="14.1" customHeight="1">
      <c r="A288" s="109">
        <f t="shared" si="20"/>
        <v>288</v>
      </c>
      <c r="B288" s="476" t="str">
        <f>VLOOKUP(C288,'1-Kosten per locatie'!$A$17:$D$89,4,FALSE)</f>
        <v>Facilitaire Services</v>
      </c>
      <c r="C288" s="398" t="s">
        <v>429</v>
      </c>
      <c r="D288" s="476" t="str">
        <f>VLOOKUP(C288,'1-Kosten per locatie'!$A$17:$C$89,3,FALSE)</f>
        <v>Kantoor</v>
      </c>
      <c r="E288" s="400" t="s">
        <v>322</v>
      </c>
      <c r="F288" s="437" t="s">
        <v>430</v>
      </c>
      <c r="G288" s="437" t="s">
        <v>589</v>
      </c>
      <c r="H288" s="406" t="s">
        <v>496</v>
      </c>
      <c r="I288" s="455" t="s">
        <v>299</v>
      </c>
      <c r="J288" s="406"/>
      <c r="K288" s="407">
        <v>2.37</v>
      </c>
      <c r="L288" s="486">
        <f>VLOOKUP(D288,'1-Kosten per locatie'!$E$3:$G$9,3,FALSE)</f>
        <v>1</v>
      </c>
      <c r="M288" s="441" t="s">
        <v>101</v>
      </c>
      <c r="N288" s="124"/>
      <c r="O288" s="125">
        <f t="shared" si="21"/>
        <v>0</v>
      </c>
      <c r="P288" s="125">
        <f t="shared" si="24"/>
        <v>0</v>
      </c>
      <c r="Q288" s="383"/>
      <c r="R288" s="126">
        <f>IF(M288="nio",0,IF(M288&gt;0,VLOOKUP(I288,'2-Productie normen'!A:R,VLOOKUP(M288,'2-Productie normen'!T:U,2,FALSE),FALSE)))</f>
        <v>0</v>
      </c>
      <c r="S288" s="126">
        <f t="shared" si="22"/>
        <v>0</v>
      </c>
      <c r="T288" s="127">
        <f>IF(M288="nio",0,VLOOKUP(I288,'2-Productie normen'!A:R,14,FALSE))</f>
        <v>0</v>
      </c>
      <c r="U288" s="127"/>
      <c r="W288" s="93">
        <f t="shared" si="23"/>
        <v>0</v>
      </c>
    </row>
    <row r="289" spans="1:23" ht="14.1" customHeight="1">
      <c r="A289" s="109">
        <f t="shared" si="20"/>
        <v>289</v>
      </c>
      <c r="B289" s="476" t="str">
        <f>VLOOKUP(C289,'1-Kosten per locatie'!$A$17:$D$89,4,FALSE)</f>
        <v>Facilitaire Services</v>
      </c>
      <c r="C289" s="398" t="s">
        <v>429</v>
      </c>
      <c r="D289" s="476" t="str">
        <f>VLOOKUP(C289,'1-Kosten per locatie'!$A$17:$C$89,3,FALSE)</f>
        <v>Kantoor</v>
      </c>
      <c r="E289" s="400" t="s">
        <v>322</v>
      </c>
      <c r="F289" s="437" t="s">
        <v>430</v>
      </c>
      <c r="G289" s="437" t="s">
        <v>590</v>
      </c>
      <c r="H289" s="406" t="s">
        <v>498</v>
      </c>
      <c r="I289" s="455" t="s">
        <v>299</v>
      </c>
      <c r="J289" s="406"/>
      <c r="K289" s="407">
        <v>1.1299999999999999</v>
      </c>
      <c r="L289" s="486">
        <f>VLOOKUP(D289,'1-Kosten per locatie'!$E$3:$G$9,3,FALSE)</f>
        <v>1</v>
      </c>
      <c r="M289" s="441" t="s">
        <v>101</v>
      </c>
      <c r="N289" s="124"/>
      <c r="O289" s="125">
        <f t="shared" si="21"/>
        <v>0</v>
      </c>
      <c r="P289" s="125">
        <f t="shared" si="24"/>
        <v>0</v>
      </c>
      <c r="Q289" s="383"/>
      <c r="R289" s="126">
        <f>IF(M289="nio",0,IF(M289&gt;0,VLOOKUP(I289,'2-Productie normen'!A:R,VLOOKUP(M289,'2-Productie normen'!T:U,2,FALSE),FALSE)))</f>
        <v>0</v>
      </c>
      <c r="S289" s="126">
        <f t="shared" si="22"/>
        <v>0</v>
      </c>
      <c r="T289" s="127">
        <f>IF(M289="nio",0,VLOOKUP(I289,'2-Productie normen'!A:R,14,FALSE))</f>
        <v>0</v>
      </c>
      <c r="U289" s="127"/>
      <c r="W289" s="93">
        <f t="shared" si="23"/>
        <v>0</v>
      </c>
    </row>
    <row r="290" spans="1:23" ht="14.1" customHeight="1">
      <c r="A290" s="109">
        <f t="shared" si="20"/>
        <v>290</v>
      </c>
      <c r="B290" s="476" t="str">
        <f>VLOOKUP(C290,'1-Kosten per locatie'!$A$17:$D$89,4,FALSE)</f>
        <v>Facilitaire Services</v>
      </c>
      <c r="C290" s="398" t="s">
        <v>429</v>
      </c>
      <c r="D290" s="476" t="str">
        <f>VLOOKUP(C290,'1-Kosten per locatie'!$A$17:$C$89,3,FALSE)</f>
        <v>Kantoor</v>
      </c>
      <c r="E290" s="400" t="s">
        <v>322</v>
      </c>
      <c r="F290" s="437" t="s">
        <v>430</v>
      </c>
      <c r="G290" s="437" t="s">
        <v>591</v>
      </c>
      <c r="H290" s="406" t="s">
        <v>592</v>
      </c>
      <c r="I290" s="455" t="s">
        <v>299</v>
      </c>
      <c r="J290" s="406"/>
      <c r="K290" s="407">
        <v>15.86</v>
      </c>
      <c r="L290" s="486">
        <f>VLOOKUP(D290,'1-Kosten per locatie'!$E$3:$G$9,3,FALSE)</f>
        <v>1</v>
      </c>
      <c r="M290" s="441" t="s">
        <v>101</v>
      </c>
      <c r="N290" s="124"/>
      <c r="O290" s="125">
        <f t="shared" si="21"/>
        <v>0</v>
      </c>
      <c r="P290" s="125">
        <f t="shared" si="24"/>
        <v>0</v>
      </c>
      <c r="Q290" s="383"/>
      <c r="R290" s="126">
        <f>IF(M290="nio",0,IF(M290&gt;0,VLOOKUP(I290,'2-Productie normen'!A:R,VLOOKUP(M290,'2-Productie normen'!T:U,2,FALSE),FALSE)))</f>
        <v>0</v>
      </c>
      <c r="S290" s="126">
        <f t="shared" si="22"/>
        <v>0</v>
      </c>
      <c r="T290" s="127">
        <f>IF(M290="nio",0,VLOOKUP(I290,'2-Productie normen'!A:R,14,FALSE))</f>
        <v>0</v>
      </c>
      <c r="U290" s="127"/>
      <c r="W290" s="93">
        <f t="shared" si="23"/>
        <v>0</v>
      </c>
    </row>
    <row r="291" spans="1:23" ht="14.1" customHeight="1">
      <c r="A291" s="109">
        <f t="shared" si="20"/>
        <v>291</v>
      </c>
      <c r="B291" s="476" t="str">
        <f>VLOOKUP(C291,'1-Kosten per locatie'!$A$17:$D$89,4,FALSE)</f>
        <v>Facilitaire Services</v>
      </c>
      <c r="C291" s="398" t="s">
        <v>429</v>
      </c>
      <c r="D291" s="476" t="str">
        <f>VLOOKUP(C291,'1-Kosten per locatie'!$A$17:$C$89,3,FALSE)</f>
        <v>Kantoor</v>
      </c>
      <c r="E291" s="400" t="s">
        <v>322</v>
      </c>
      <c r="F291" s="437" t="s">
        <v>430</v>
      </c>
      <c r="G291" s="437" t="s">
        <v>593</v>
      </c>
      <c r="H291" s="406" t="s">
        <v>592</v>
      </c>
      <c r="I291" s="455" t="s">
        <v>299</v>
      </c>
      <c r="J291" s="406"/>
      <c r="K291" s="407">
        <v>43.55</v>
      </c>
      <c r="L291" s="486">
        <f>VLOOKUP(D291,'1-Kosten per locatie'!$E$3:$G$9,3,FALSE)</f>
        <v>1</v>
      </c>
      <c r="M291" s="441" t="s">
        <v>101</v>
      </c>
      <c r="N291" s="124"/>
      <c r="O291" s="125">
        <f t="shared" si="21"/>
        <v>0</v>
      </c>
      <c r="P291" s="125">
        <f t="shared" si="24"/>
        <v>0</v>
      </c>
      <c r="Q291" s="383"/>
      <c r="R291" s="126">
        <f>IF(M291="nio",0,IF(M291&gt;0,VLOOKUP(I291,'2-Productie normen'!A:R,VLOOKUP(M291,'2-Productie normen'!T:U,2,FALSE),FALSE)))</f>
        <v>0</v>
      </c>
      <c r="S291" s="126">
        <f t="shared" si="22"/>
        <v>0</v>
      </c>
      <c r="T291" s="127">
        <f>IF(M291="nio",0,VLOOKUP(I291,'2-Productie normen'!A:R,14,FALSE))</f>
        <v>0</v>
      </c>
      <c r="U291" s="127"/>
      <c r="W291" s="93">
        <f t="shared" si="23"/>
        <v>0</v>
      </c>
    </row>
    <row r="292" spans="1:23" ht="14.1" customHeight="1">
      <c r="A292" s="109">
        <f t="shared" si="20"/>
        <v>292</v>
      </c>
      <c r="B292" s="476" t="str">
        <f>VLOOKUP(C292,'1-Kosten per locatie'!$A$17:$D$89,4,FALSE)</f>
        <v>Facilitaire Services</v>
      </c>
      <c r="C292" s="398" t="s">
        <v>429</v>
      </c>
      <c r="D292" s="476" t="str">
        <f>VLOOKUP(C292,'1-Kosten per locatie'!$A$17:$C$89,3,FALSE)</f>
        <v>Kantoor</v>
      </c>
      <c r="E292" s="400" t="s">
        <v>322</v>
      </c>
      <c r="F292" s="405" t="s">
        <v>430</v>
      </c>
      <c r="G292" s="437" t="s">
        <v>594</v>
      </c>
      <c r="H292" s="406" t="s">
        <v>443</v>
      </c>
      <c r="I292" s="433" t="s">
        <v>294</v>
      </c>
      <c r="J292" s="406" t="s">
        <v>303</v>
      </c>
      <c r="K292" s="407">
        <v>5.22</v>
      </c>
      <c r="L292" s="486">
        <f>VLOOKUP(D292,'1-Kosten per locatie'!$E$3:$G$9,3,FALSE)</f>
        <v>1</v>
      </c>
      <c r="M292" s="441">
        <v>156</v>
      </c>
      <c r="N292" s="124"/>
      <c r="O292" s="125" t="e">
        <f t="shared" si="21"/>
        <v>#DIV/0!</v>
      </c>
      <c r="P292" s="125">
        <f t="shared" si="24"/>
        <v>0</v>
      </c>
      <c r="Q292" s="383"/>
      <c r="R292" s="126">
        <f>IF(M292="nio",0,IF(M292&gt;0,VLOOKUP(I292,'2-Productie normen'!A:R,VLOOKUP(M292,'2-Productie normen'!T:U,2,FALSE),FALSE)))</f>
        <v>0</v>
      </c>
      <c r="S292" s="126">
        <f t="shared" si="22"/>
        <v>0</v>
      </c>
      <c r="T292" s="127" t="str">
        <f>IF(M292="nio",0,VLOOKUP(I292,'2-Productie normen'!A:R,14,FALSE))</f>
        <v>V</v>
      </c>
      <c r="U292" s="127"/>
      <c r="W292" s="93">
        <f t="shared" si="23"/>
        <v>814.31999999999994</v>
      </c>
    </row>
    <row r="293" spans="1:23" ht="14.1" customHeight="1">
      <c r="A293" s="109">
        <f t="shared" si="20"/>
        <v>293</v>
      </c>
      <c r="B293" s="476" t="str">
        <f>VLOOKUP(C293,'1-Kosten per locatie'!$A$17:$D$89,4,FALSE)</f>
        <v>Facilitaire Services</v>
      </c>
      <c r="C293" s="398" t="s">
        <v>429</v>
      </c>
      <c r="D293" s="476" t="str">
        <f>VLOOKUP(C293,'1-Kosten per locatie'!$A$17:$C$89,3,FALSE)</f>
        <v>Kantoor</v>
      </c>
      <c r="E293" s="400" t="s">
        <v>322</v>
      </c>
      <c r="F293" s="405" t="s">
        <v>430</v>
      </c>
      <c r="G293" s="437" t="s">
        <v>594</v>
      </c>
      <c r="H293" s="406" t="s">
        <v>501</v>
      </c>
      <c r="I293" s="433" t="s">
        <v>294</v>
      </c>
      <c r="J293" s="402" t="s">
        <v>305</v>
      </c>
      <c r="K293" s="407">
        <v>13.84</v>
      </c>
      <c r="L293" s="486">
        <f>VLOOKUP(D293,'1-Kosten per locatie'!$E$3:$G$9,3,FALSE)</f>
        <v>1</v>
      </c>
      <c r="M293" s="441">
        <v>156</v>
      </c>
      <c r="N293" s="124"/>
      <c r="O293" s="125" t="e">
        <f t="shared" si="21"/>
        <v>#DIV/0!</v>
      </c>
      <c r="P293" s="125">
        <f t="shared" si="24"/>
        <v>0</v>
      </c>
      <c r="Q293" s="383"/>
      <c r="R293" s="126">
        <f>IF(M293="nio",0,IF(M293&gt;0,VLOOKUP(I293,'2-Productie normen'!A:R,VLOOKUP(M293,'2-Productie normen'!T:U,2,FALSE),FALSE)))</f>
        <v>0</v>
      </c>
      <c r="S293" s="126">
        <f t="shared" si="22"/>
        <v>0</v>
      </c>
      <c r="T293" s="127" t="str">
        <f>IF(M293="nio",0,VLOOKUP(I293,'2-Productie normen'!A:R,14,FALSE))</f>
        <v>V</v>
      </c>
      <c r="U293" s="127"/>
      <c r="W293" s="93">
        <f t="shared" si="23"/>
        <v>2159.04</v>
      </c>
    </row>
    <row r="294" spans="1:23" ht="14.1" customHeight="1">
      <c r="A294" s="109">
        <f t="shared" si="20"/>
        <v>294</v>
      </c>
      <c r="B294" s="476" t="str">
        <f>VLOOKUP(C294,'1-Kosten per locatie'!$A$17:$D$89,4,FALSE)</f>
        <v>Facilitaire Services</v>
      </c>
      <c r="C294" s="398" t="s">
        <v>429</v>
      </c>
      <c r="D294" s="476" t="str">
        <f>VLOOKUP(C294,'1-Kosten per locatie'!$A$17:$C$89,3,FALSE)</f>
        <v>Kantoor</v>
      </c>
      <c r="E294" s="400" t="s">
        <v>322</v>
      </c>
      <c r="F294" s="437" t="s">
        <v>430</v>
      </c>
      <c r="G294" s="437" t="s">
        <v>594</v>
      </c>
      <c r="H294" s="406" t="s">
        <v>502</v>
      </c>
      <c r="I294" s="455" t="s">
        <v>299</v>
      </c>
      <c r="J294" s="406" t="s">
        <v>503</v>
      </c>
      <c r="K294" s="407">
        <v>1.3200000000000003</v>
      </c>
      <c r="L294" s="486">
        <f>VLOOKUP(D294,'1-Kosten per locatie'!$E$3:$G$9,3,FALSE)</f>
        <v>1</v>
      </c>
      <c r="M294" s="441" t="s">
        <v>101</v>
      </c>
      <c r="N294" s="124"/>
      <c r="O294" s="125">
        <f t="shared" si="21"/>
        <v>0</v>
      </c>
      <c r="P294" s="125">
        <f t="shared" si="24"/>
        <v>0</v>
      </c>
      <c r="Q294" s="383"/>
      <c r="R294" s="126">
        <f>IF(M294="nio",0,IF(M294&gt;0,VLOOKUP(I294,'2-Productie normen'!A:R,VLOOKUP(M294,'2-Productie normen'!T:U,2,FALSE),FALSE)))</f>
        <v>0</v>
      </c>
      <c r="S294" s="126">
        <f t="shared" si="22"/>
        <v>0</v>
      </c>
      <c r="T294" s="127">
        <f>IF(M294="nio",0,VLOOKUP(I294,'2-Productie normen'!A:R,14,FALSE))</f>
        <v>0</v>
      </c>
      <c r="U294" s="127"/>
      <c r="W294" s="93">
        <f t="shared" si="23"/>
        <v>0</v>
      </c>
    </row>
    <row r="295" spans="1:23" ht="14.1" customHeight="1">
      <c r="A295" s="109">
        <f t="shared" si="20"/>
        <v>295</v>
      </c>
      <c r="B295" s="476" t="str">
        <f>VLOOKUP(C295,'1-Kosten per locatie'!$A$17:$D$89,4,FALSE)</f>
        <v>Facilitaire Services</v>
      </c>
      <c r="C295" s="398" t="s">
        <v>429</v>
      </c>
      <c r="D295" s="476" t="str">
        <f>VLOOKUP(C295,'1-Kosten per locatie'!$A$17:$C$89,3,FALSE)</f>
        <v>Kantoor</v>
      </c>
      <c r="E295" s="400" t="s">
        <v>322</v>
      </c>
      <c r="F295" s="405" t="s">
        <v>430</v>
      </c>
      <c r="G295" s="437" t="s">
        <v>595</v>
      </c>
      <c r="H295" s="406" t="s">
        <v>443</v>
      </c>
      <c r="I295" s="433" t="s">
        <v>294</v>
      </c>
      <c r="J295" s="406" t="s">
        <v>303</v>
      </c>
      <c r="K295" s="407">
        <v>7.26</v>
      </c>
      <c r="L295" s="486">
        <f>VLOOKUP(D295,'1-Kosten per locatie'!$E$3:$G$9,3,FALSE)</f>
        <v>1</v>
      </c>
      <c r="M295" s="441">
        <v>156</v>
      </c>
      <c r="N295" s="124"/>
      <c r="O295" s="125" t="e">
        <f t="shared" si="21"/>
        <v>#DIV/0!</v>
      </c>
      <c r="P295" s="125">
        <f t="shared" si="24"/>
        <v>0</v>
      </c>
      <c r="Q295" s="383"/>
      <c r="R295" s="126">
        <f>IF(M295="nio",0,IF(M295&gt;0,VLOOKUP(I295,'2-Productie normen'!A:R,VLOOKUP(M295,'2-Productie normen'!T:U,2,FALSE),FALSE)))</f>
        <v>0</v>
      </c>
      <c r="S295" s="126">
        <f t="shared" si="22"/>
        <v>0</v>
      </c>
      <c r="T295" s="127" t="str">
        <f>IF(M295="nio",0,VLOOKUP(I295,'2-Productie normen'!A:R,14,FALSE))</f>
        <v>V</v>
      </c>
      <c r="U295" s="127"/>
      <c r="W295" s="93">
        <f t="shared" si="23"/>
        <v>1132.56</v>
      </c>
    </row>
    <row r="296" spans="1:23" ht="14.1" customHeight="1">
      <c r="A296" s="109">
        <f t="shared" si="20"/>
        <v>296</v>
      </c>
      <c r="B296" s="476" t="str">
        <f>VLOOKUP(C296,'1-Kosten per locatie'!$A$17:$D$89,4,FALSE)</f>
        <v>Facilitaire Services</v>
      </c>
      <c r="C296" s="398" t="s">
        <v>429</v>
      </c>
      <c r="D296" s="476" t="str">
        <f>VLOOKUP(C296,'1-Kosten per locatie'!$A$17:$C$89,3,FALSE)</f>
        <v>Kantoor</v>
      </c>
      <c r="E296" s="400" t="s">
        <v>322</v>
      </c>
      <c r="F296" s="405" t="s">
        <v>430</v>
      </c>
      <c r="G296" s="437" t="s">
        <v>595</v>
      </c>
      <c r="H296" s="406" t="s">
        <v>501</v>
      </c>
      <c r="I296" s="433" t="s">
        <v>294</v>
      </c>
      <c r="J296" s="402" t="s">
        <v>305</v>
      </c>
      <c r="K296" s="407">
        <v>6.32</v>
      </c>
      <c r="L296" s="486">
        <f>VLOOKUP(D296,'1-Kosten per locatie'!$E$3:$G$9,3,FALSE)</f>
        <v>1</v>
      </c>
      <c r="M296" s="441">
        <v>156</v>
      </c>
      <c r="N296" s="124"/>
      <c r="O296" s="125" t="e">
        <f t="shared" si="21"/>
        <v>#DIV/0!</v>
      </c>
      <c r="P296" s="125">
        <f t="shared" si="24"/>
        <v>0</v>
      </c>
      <c r="Q296" s="383"/>
      <c r="R296" s="126">
        <f>IF(M296="nio",0,IF(M296&gt;0,VLOOKUP(I296,'2-Productie normen'!A:R,VLOOKUP(M296,'2-Productie normen'!T:U,2,FALSE),FALSE)))</f>
        <v>0</v>
      </c>
      <c r="S296" s="126">
        <f t="shared" si="22"/>
        <v>0</v>
      </c>
      <c r="T296" s="127" t="str">
        <f>IF(M296="nio",0,VLOOKUP(I296,'2-Productie normen'!A:R,14,FALSE))</f>
        <v>V</v>
      </c>
      <c r="U296" s="127"/>
      <c r="W296" s="93">
        <f t="shared" si="23"/>
        <v>985.92000000000007</v>
      </c>
    </row>
    <row r="297" spans="1:23" ht="14.1" customHeight="1">
      <c r="A297" s="109">
        <f t="shared" si="20"/>
        <v>297</v>
      </c>
      <c r="B297" s="476" t="str">
        <f>VLOOKUP(C297,'1-Kosten per locatie'!$A$17:$D$89,4,FALSE)</f>
        <v>Facilitaire Services</v>
      </c>
      <c r="C297" s="398" t="s">
        <v>429</v>
      </c>
      <c r="D297" s="476" t="str">
        <f>VLOOKUP(C297,'1-Kosten per locatie'!$A$17:$C$89,3,FALSE)</f>
        <v>Kantoor</v>
      </c>
      <c r="E297" s="400" t="s">
        <v>322</v>
      </c>
      <c r="F297" s="437" t="s">
        <v>430</v>
      </c>
      <c r="G297" s="437" t="s">
        <v>595</v>
      </c>
      <c r="H297" s="406" t="s">
        <v>502</v>
      </c>
      <c r="I297" s="455" t="s">
        <v>299</v>
      </c>
      <c r="J297" s="406" t="s">
        <v>503</v>
      </c>
      <c r="K297" s="407">
        <v>10.33</v>
      </c>
      <c r="L297" s="486">
        <f>VLOOKUP(D297,'1-Kosten per locatie'!$E$3:$G$9,3,FALSE)</f>
        <v>1</v>
      </c>
      <c r="M297" s="441" t="s">
        <v>101</v>
      </c>
      <c r="N297" s="124"/>
      <c r="O297" s="125">
        <f t="shared" si="21"/>
        <v>0</v>
      </c>
      <c r="P297" s="125">
        <f t="shared" si="24"/>
        <v>0</v>
      </c>
      <c r="Q297" s="383"/>
      <c r="R297" s="126">
        <f>IF(M297="nio",0,IF(M297&gt;0,VLOOKUP(I297,'2-Productie normen'!A:R,VLOOKUP(M297,'2-Productie normen'!T:U,2,FALSE),FALSE)))</f>
        <v>0</v>
      </c>
      <c r="S297" s="126">
        <f t="shared" si="22"/>
        <v>0</v>
      </c>
      <c r="T297" s="127">
        <f>IF(M297="nio",0,VLOOKUP(I297,'2-Productie normen'!A:R,14,FALSE))</f>
        <v>0</v>
      </c>
      <c r="U297" s="127"/>
      <c r="W297" s="93">
        <f t="shared" si="23"/>
        <v>0</v>
      </c>
    </row>
    <row r="298" spans="1:23" ht="14.1" customHeight="1">
      <c r="A298" s="109">
        <f t="shared" si="20"/>
        <v>298</v>
      </c>
      <c r="B298" s="476" t="str">
        <f>VLOOKUP(C298,'1-Kosten per locatie'!$A$17:$D$89,4,FALSE)</f>
        <v>Facilitaire Services</v>
      </c>
      <c r="C298" s="398" t="s">
        <v>429</v>
      </c>
      <c r="D298" s="476" t="str">
        <f>VLOOKUP(C298,'1-Kosten per locatie'!$A$17:$C$89,3,FALSE)</f>
        <v>Kantoor</v>
      </c>
      <c r="E298" s="400" t="s">
        <v>322</v>
      </c>
      <c r="F298" s="405" t="s">
        <v>430</v>
      </c>
      <c r="G298" s="437" t="s">
        <v>596</v>
      </c>
      <c r="H298" s="406" t="s">
        <v>597</v>
      </c>
      <c r="I298" s="433" t="s">
        <v>294</v>
      </c>
      <c r="J298" s="406" t="s">
        <v>303</v>
      </c>
      <c r="K298" s="407">
        <v>3.89</v>
      </c>
      <c r="L298" s="486">
        <f>VLOOKUP(D298,'1-Kosten per locatie'!$E$3:$G$9,3,FALSE)</f>
        <v>1</v>
      </c>
      <c r="M298" s="441">
        <v>156</v>
      </c>
      <c r="N298" s="124"/>
      <c r="O298" s="125" t="e">
        <f t="shared" si="21"/>
        <v>#DIV/0!</v>
      </c>
      <c r="P298" s="125">
        <f t="shared" si="24"/>
        <v>0</v>
      </c>
      <c r="Q298" s="383"/>
      <c r="R298" s="126">
        <f>IF(M298="nio",0,IF(M298&gt;0,VLOOKUP(I298,'2-Productie normen'!A:R,VLOOKUP(M298,'2-Productie normen'!T:U,2,FALSE),FALSE)))</f>
        <v>0</v>
      </c>
      <c r="S298" s="126">
        <f t="shared" si="22"/>
        <v>0</v>
      </c>
      <c r="T298" s="127" t="str">
        <f>IF(M298="nio",0,VLOOKUP(I298,'2-Productie normen'!A:R,14,FALSE))</f>
        <v>V</v>
      </c>
      <c r="U298" s="127"/>
      <c r="W298" s="93">
        <f t="shared" si="23"/>
        <v>606.84</v>
      </c>
    </row>
    <row r="299" spans="1:23" ht="14.1" customHeight="1">
      <c r="A299" s="109">
        <f t="shared" si="20"/>
        <v>299</v>
      </c>
      <c r="B299" s="476" t="str">
        <f>VLOOKUP(C299,'1-Kosten per locatie'!$A$17:$D$89,4,FALSE)</f>
        <v>Facilitaire Services</v>
      </c>
      <c r="C299" s="398" t="s">
        <v>429</v>
      </c>
      <c r="D299" s="476" t="str">
        <f>VLOOKUP(C299,'1-Kosten per locatie'!$A$17:$C$89,3,FALSE)</f>
        <v>Kantoor</v>
      </c>
      <c r="E299" s="400" t="s">
        <v>322</v>
      </c>
      <c r="F299" s="405" t="s">
        <v>430</v>
      </c>
      <c r="G299" s="437" t="s">
        <v>596</v>
      </c>
      <c r="H299" s="406" t="s">
        <v>443</v>
      </c>
      <c r="I299" s="433" t="s">
        <v>294</v>
      </c>
      <c r="J299" s="406" t="s">
        <v>303</v>
      </c>
      <c r="K299" s="407">
        <v>4.93</v>
      </c>
      <c r="L299" s="486">
        <f>VLOOKUP(D299,'1-Kosten per locatie'!$E$3:$G$9,3,FALSE)</f>
        <v>1</v>
      </c>
      <c r="M299" s="441">
        <v>156</v>
      </c>
      <c r="N299" s="124"/>
      <c r="O299" s="125" t="e">
        <f t="shared" si="21"/>
        <v>#DIV/0!</v>
      </c>
      <c r="P299" s="125">
        <f t="shared" si="24"/>
        <v>0</v>
      </c>
      <c r="Q299" s="383"/>
      <c r="R299" s="126">
        <f>IF(M299="nio",0,IF(M299&gt;0,VLOOKUP(I299,'2-Productie normen'!A:R,VLOOKUP(M299,'2-Productie normen'!T:U,2,FALSE),FALSE)))</f>
        <v>0</v>
      </c>
      <c r="S299" s="126">
        <f t="shared" si="22"/>
        <v>0</v>
      </c>
      <c r="T299" s="127" t="str">
        <f>IF(M299="nio",0,VLOOKUP(I299,'2-Productie normen'!A:R,14,FALSE))</f>
        <v>V</v>
      </c>
      <c r="U299" s="127"/>
      <c r="W299" s="93">
        <f t="shared" si="23"/>
        <v>769.07999999999993</v>
      </c>
    </row>
    <row r="300" spans="1:23" ht="14.1" customHeight="1">
      <c r="A300" s="109">
        <f t="shared" si="20"/>
        <v>300</v>
      </c>
      <c r="B300" s="476" t="str">
        <f>VLOOKUP(C300,'1-Kosten per locatie'!$A$17:$D$89,4,FALSE)</f>
        <v>Facilitaire Services</v>
      </c>
      <c r="C300" s="398" t="s">
        <v>429</v>
      </c>
      <c r="D300" s="476" t="str">
        <f>VLOOKUP(C300,'1-Kosten per locatie'!$A$17:$C$89,3,FALSE)</f>
        <v>Kantoor</v>
      </c>
      <c r="E300" s="400" t="s">
        <v>322</v>
      </c>
      <c r="F300" s="405" t="s">
        <v>430</v>
      </c>
      <c r="G300" s="437" t="s">
        <v>598</v>
      </c>
      <c r="H300" s="406" t="s">
        <v>443</v>
      </c>
      <c r="I300" s="433" t="s">
        <v>294</v>
      </c>
      <c r="J300" s="406" t="s">
        <v>303</v>
      </c>
      <c r="K300" s="407">
        <v>5.19</v>
      </c>
      <c r="L300" s="486">
        <f>VLOOKUP(D300,'1-Kosten per locatie'!$E$3:$G$9,3,FALSE)</f>
        <v>1</v>
      </c>
      <c r="M300" s="441">
        <v>156</v>
      </c>
      <c r="N300" s="124"/>
      <c r="O300" s="125" t="e">
        <f t="shared" si="21"/>
        <v>#DIV/0!</v>
      </c>
      <c r="P300" s="125">
        <f t="shared" si="24"/>
        <v>0</v>
      </c>
      <c r="Q300" s="383"/>
      <c r="R300" s="126">
        <f>IF(M300="nio",0,IF(M300&gt;0,VLOOKUP(I300,'2-Productie normen'!A:R,VLOOKUP(M300,'2-Productie normen'!T:U,2,FALSE),FALSE)))</f>
        <v>0</v>
      </c>
      <c r="S300" s="126">
        <f t="shared" si="22"/>
        <v>0</v>
      </c>
      <c r="T300" s="127" t="str">
        <f>IF(M300="nio",0,VLOOKUP(I300,'2-Productie normen'!A:R,14,FALSE))</f>
        <v>V</v>
      </c>
      <c r="U300" s="127"/>
      <c r="W300" s="93">
        <f t="shared" si="23"/>
        <v>809.6400000000001</v>
      </c>
    </row>
    <row r="301" spans="1:23" ht="14.1" customHeight="1">
      <c r="A301" s="109">
        <f t="shared" si="20"/>
        <v>301</v>
      </c>
      <c r="B301" s="476" t="str">
        <f>VLOOKUP(C301,'1-Kosten per locatie'!$A$17:$D$89,4,FALSE)</f>
        <v>Facilitaire Services</v>
      </c>
      <c r="C301" s="398" t="s">
        <v>429</v>
      </c>
      <c r="D301" s="476" t="str">
        <f>VLOOKUP(C301,'1-Kosten per locatie'!$A$17:$C$89,3,FALSE)</f>
        <v>Kantoor</v>
      </c>
      <c r="E301" s="400" t="s">
        <v>322</v>
      </c>
      <c r="F301" s="405" t="s">
        <v>430</v>
      </c>
      <c r="G301" s="437" t="s">
        <v>598</v>
      </c>
      <c r="H301" s="406" t="s">
        <v>599</v>
      </c>
      <c r="I301" s="433" t="s">
        <v>294</v>
      </c>
      <c r="J301" s="402" t="s">
        <v>305</v>
      </c>
      <c r="K301" s="407">
        <v>5.66</v>
      </c>
      <c r="L301" s="486">
        <f>VLOOKUP(D301,'1-Kosten per locatie'!$E$3:$G$9,3,FALSE)</f>
        <v>1</v>
      </c>
      <c r="M301" s="441">
        <v>156</v>
      </c>
      <c r="N301" s="124"/>
      <c r="O301" s="125" t="e">
        <f t="shared" si="21"/>
        <v>#DIV/0!</v>
      </c>
      <c r="P301" s="125">
        <f t="shared" si="24"/>
        <v>0</v>
      </c>
      <c r="Q301" s="383"/>
      <c r="R301" s="126">
        <f>IF(M301="nio",0,IF(M301&gt;0,VLOOKUP(I301,'2-Productie normen'!A:R,VLOOKUP(M301,'2-Productie normen'!T:U,2,FALSE),FALSE)))</f>
        <v>0</v>
      </c>
      <c r="S301" s="126">
        <f t="shared" si="22"/>
        <v>0</v>
      </c>
      <c r="T301" s="127" t="str">
        <f>IF(M301="nio",0,VLOOKUP(I301,'2-Productie normen'!A:R,14,FALSE))</f>
        <v>V</v>
      </c>
      <c r="U301" s="127"/>
      <c r="W301" s="93">
        <f t="shared" si="23"/>
        <v>882.96</v>
      </c>
    </row>
    <row r="302" spans="1:23" ht="14.1" customHeight="1">
      <c r="A302" s="109">
        <f t="shared" si="20"/>
        <v>302</v>
      </c>
      <c r="B302" s="476" t="str">
        <f>VLOOKUP(C302,'1-Kosten per locatie'!$A$17:$D$89,4,FALSE)</f>
        <v>Facilitaire Services</v>
      </c>
      <c r="C302" s="398" t="s">
        <v>429</v>
      </c>
      <c r="D302" s="476" t="str">
        <f>VLOOKUP(C302,'1-Kosten per locatie'!$A$17:$C$89,3,FALSE)</f>
        <v>Kantoor</v>
      </c>
      <c r="E302" s="400" t="s">
        <v>322</v>
      </c>
      <c r="F302" s="437" t="s">
        <v>430</v>
      </c>
      <c r="G302" s="437" t="s">
        <v>598</v>
      </c>
      <c r="H302" s="406" t="s">
        <v>502</v>
      </c>
      <c r="I302" s="455" t="s">
        <v>299</v>
      </c>
      <c r="J302" s="406" t="s">
        <v>503</v>
      </c>
      <c r="K302" s="407">
        <v>13.45</v>
      </c>
      <c r="L302" s="486">
        <f>VLOOKUP(D302,'1-Kosten per locatie'!$E$3:$G$9,3,FALSE)</f>
        <v>1</v>
      </c>
      <c r="M302" s="441" t="s">
        <v>101</v>
      </c>
      <c r="N302" s="124"/>
      <c r="O302" s="125">
        <f t="shared" si="21"/>
        <v>0</v>
      </c>
      <c r="P302" s="125">
        <f t="shared" si="24"/>
        <v>0</v>
      </c>
      <c r="Q302" s="383"/>
      <c r="R302" s="126">
        <f>IF(M302="nio",0,IF(M302&gt;0,VLOOKUP(I302,'2-Productie normen'!A:R,VLOOKUP(M302,'2-Productie normen'!T:U,2,FALSE),FALSE)))</f>
        <v>0</v>
      </c>
      <c r="S302" s="126">
        <f t="shared" si="22"/>
        <v>0</v>
      </c>
      <c r="T302" s="127">
        <f>IF(M302="nio",0,VLOOKUP(I302,'2-Productie normen'!A:R,14,FALSE))</f>
        <v>0</v>
      </c>
      <c r="U302" s="127"/>
      <c r="W302" s="93">
        <f t="shared" si="23"/>
        <v>0</v>
      </c>
    </row>
    <row r="303" spans="1:23" ht="14.1" customHeight="1">
      <c r="A303" s="109">
        <f t="shared" si="20"/>
        <v>303</v>
      </c>
      <c r="B303" s="476" t="str">
        <f>VLOOKUP(C303,'1-Kosten per locatie'!$A$17:$D$89,4,FALSE)</f>
        <v>Facilitaire Services</v>
      </c>
      <c r="C303" s="398" t="s">
        <v>429</v>
      </c>
      <c r="D303" s="476" t="str">
        <f>VLOOKUP(C303,'1-Kosten per locatie'!$A$17:$C$89,3,FALSE)</f>
        <v>Kantoor</v>
      </c>
      <c r="E303" s="404" t="s">
        <v>325</v>
      </c>
      <c r="F303" s="405" t="s">
        <v>430</v>
      </c>
      <c r="G303" s="437" t="s">
        <v>600</v>
      </c>
      <c r="H303" s="406" t="s">
        <v>452</v>
      </c>
      <c r="I303" s="433" t="s">
        <v>297</v>
      </c>
      <c r="J303" s="402" t="s">
        <v>198</v>
      </c>
      <c r="K303" s="407">
        <v>22.15</v>
      </c>
      <c r="L303" s="486">
        <f>VLOOKUP(D303,'1-Kosten per locatie'!$E$3:$G$9,3,FALSE)</f>
        <v>1</v>
      </c>
      <c r="M303" s="441">
        <v>255</v>
      </c>
      <c r="N303" s="124"/>
      <c r="O303" s="125" t="e">
        <f t="shared" si="21"/>
        <v>#DIV/0!</v>
      </c>
      <c r="P303" s="125">
        <f t="shared" si="24"/>
        <v>0</v>
      </c>
      <c r="Q303" s="383"/>
      <c r="R303" s="126">
        <f>IF(M303="nio",0,IF(M303&gt;0,VLOOKUP(I303,'2-Productie normen'!A:R,VLOOKUP(M303,'2-Productie normen'!T:U,2,FALSE),FALSE)))</f>
        <v>0</v>
      </c>
      <c r="S303" s="126">
        <f t="shared" si="22"/>
        <v>0</v>
      </c>
      <c r="T303" s="127" t="str">
        <f>IF(M303="nio",0,VLOOKUP(I303,'2-Productie normen'!A:R,14,FALSE))</f>
        <v>B</v>
      </c>
      <c r="U303" s="127"/>
      <c r="W303" s="93">
        <f t="shared" si="23"/>
        <v>5648.25</v>
      </c>
    </row>
    <row r="304" spans="1:23" ht="14.1" customHeight="1">
      <c r="A304" s="109">
        <f t="shared" si="20"/>
        <v>304</v>
      </c>
      <c r="B304" s="476" t="str">
        <f>VLOOKUP(C304,'1-Kosten per locatie'!$A$17:$D$89,4,FALSE)</f>
        <v>Facilitaire Services</v>
      </c>
      <c r="C304" s="398" t="s">
        <v>429</v>
      </c>
      <c r="D304" s="476" t="str">
        <f>VLOOKUP(C304,'1-Kosten per locatie'!$A$17:$C$89,3,FALSE)</f>
        <v>Kantoor</v>
      </c>
      <c r="E304" s="404" t="s">
        <v>325</v>
      </c>
      <c r="F304" s="437" t="s">
        <v>430</v>
      </c>
      <c r="G304" s="437" t="s">
        <v>601</v>
      </c>
      <c r="H304" s="406" t="s">
        <v>434</v>
      </c>
      <c r="I304" s="455" t="s">
        <v>299</v>
      </c>
      <c r="J304" s="402" t="s">
        <v>305</v>
      </c>
      <c r="K304" s="407">
        <v>3.38</v>
      </c>
      <c r="L304" s="486">
        <f>VLOOKUP(D304,'1-Kosten per locatie'!$E$3:$G$9,3,FALSE)</f>
        <v>1</v>
      </c>
      <c r="M304" s="441" t="s">
        <v>101</v>
      </c>
      <c r="N304" s="124"/>
      <c r="O304" s="125">
        <f t="shared" si="21"/>
        <v>0</v>
      </c>
      <c r="P304" s="125">
        <f t="shared" si="24"/>
        <v>0</v>
      </c>
      <c r="Q304" s="383"/>
      <c r="R304" s="126">
        <f>IF(M304="nio",0,IF(M304&gt;0,VLOOKUP(I304,'2-Productie normen'!A:R,VLOOKUP(M304,'2-Productie normen'!T:U,2,FALSE),FALSE)))</f>
        <v>0</v>
      </c>
      <c r="S304" s="126">
        <f t="shared" si="22"/>
        <v>0</v>
      </c>
      <c r="T304" s="127">
        <f>IF(M304="nio",0,VLOOKUP(I304,'2-Productie normen'!A:R,14,FALSE))</f>
        <v>0</v>
      </c>
      <c r="U304" s="127"/>
      <c r="W304" s="93">
        <f t="shared" si="23"/>
        <v>0</v>
      </c>
    </row>
    <row r="305" spans="1:23" ht="14.1" customHeight="1">
      <c r="A305" s="109">
        <f t="shared" si="20"/>
        <v>305</v>
      </c>
      <c r="B305" s="476" t="str">
        <f>VLOOKUP(C305,'1-Kosten per locatie'!$A$17:$D$89,4,FALSE)</f>
        <v>Facilitaire Services</v>
      </c>
      <c r="C305" s="398" t="s">
        <v>429</v>
      </c>
      <c r="D305" s="476" t="str">
        <f>VLOOKUP(C305,'1-Kosten per locatie'!$A$17:$C$89,3,FALSE)</f>
        <v>Kantoor</v>
      </c>
      <c r="E305" s="404" t="s">
        <v>325</v>
      </c>
      <c r="F305" s="437" t="s">
        <v>430</v>
      </c>
      <c r="G305" s="437" t="s">
        <v>602</v>
      </c>
      <c r="H305" s="406" t="s">
        <v>398</v>
      </c>
      <c r="I305" s="455" t="s">
        <v>299</v>
      </c>
      <c r="J305" s="402" t="s">
        <v>305</v>
      </c>
      <c r="K305" s="407">
        <v>3.62</v>
      </c>
      <c r="L305" s="486">
        <f>VLOOKUP(D305,'1-Kosten per locatie'!$E$3:$G$9,3,FALSE)</f>
        <v>1</v>
      </c>
      <c r="M305" s="441" t="s">
        <v>101</v>
      </c>
      <c r="N305" s="124"/>
      <c r="O305" s="125">
        <f t="shared" si="21"/>
        <v>0</v>
      </c>
      <c r="P305" s="125">
        <f t="shared" si="24"/>
        <v>0</v>
      </c>
      <c r="Q305" s="383"/>
      <c r="R305" s="126">
        <f>IF(M305="nio",0,IF(M305&gt;0,VLOOKUP(I305,'2-Productie normen'!A:R,VLOOKUP(M305,'2-Productie normen'!T:U,2,FALSE),FALSE)))</f>
        <v>0</v>
      </c>
      <c r="S305" s="126">
        <f t="shared" si="22"/>
        <v>0</v>
      </c>
      <c r="T305" s="127">
        <f>IF(M305="nio",0,VLOOKUP(I305,'2-Productie normen'!A:R,14,FALSE))</f>
        <v>0</v>
      </c>
      <c r="U305" s="127"/>
      <c r="W305" s="93">
        <f t="shared" si="23"/>
        <v>0</v>
      </c>
    </row>
    <row r="306" spans="1:23" ht="14.1" customHeight="1">
      <c r="A306" s="109">
        <f t="shared" si="20"/>
        <v>306</v>
      </c>
      <c r="B306" s="476" t="str">
        <f>VLOOKUP(C306,'1-Kosten per locatie'!$A$17:$D$89,4,FALSE)</f>
        <v>Facilitaire Services</v>
      </c>
      <c r="C306" s="398" t="s">
        <v>429</v>
      </c>
      <c r="D306" s="476" t="str">
        <f>VLOOKUP(C306,'1-Kosten per locatie'!$A$17:$C$89,3,FALSE)</f>
        <v>Kantoor</v>
      </c>
      <c r="E306" s="404" t="s">
        <v>325</v>
      </c>
      <c r="F306" s="405" t="s">
        <v>603</v>
      </c>
      <c r="G306" s="437" t="s">
        <v>604</v>
      </c>
      <c r="H306" s="406" t="s">
        <v>437</v>
      </c>
      <c r="I306" s="433" t="s">
        <v>149</v>
      </c>
      <c r="J306" s="402" t="s">
        <v>198</v>
      </c>
      <c r="K306" s="407">
        <v>21.27</v>
      </c>
      <c r="L306" s="486">
        <f>VLOOKUP(D306,'1-Kosten per locatie'!$E$3:$G$9,3,FALSE)</f>
        <v>1</v>
      </c>
      <c r="M306" s="441">
        <v>104</v>
      </c>
      <c r="N306" s="124"/>
      <c r="O306" s="125" t="e">
        <f t="shared" si="21"/>
        <v>#DIV/0!</v>
      </c>
      <c r="P306" s="125">
        <f t="shared" si="24"/>
        <v>0</v>
      </c>
      <c r="Q306" s="383"/>
      <c r="R306" s="126">
        <f>IF(M306="nio",0,IF(M306&gt;0,VLOOKUP(I306,'2-Productie normen'!A:R,VLOOKUP(M306,'2-Productie normen'!T:U,2,FALSE),FALSE)))</f>
        <v>0</v>
      </c>
      <c r="S306" s="126">
        <f t="shared" si="22"/>
        <v>0</v>
      </c>
      <c r="T306" s="127" t="str">
        <f>IF(M306="nio",0,VLOOKUP(I306,'2-Productie normen'!A:R,14,FALSE))</f>
        <v>B</v>
      </c>
      <c r="U306" s="127"/>
      <c r="W306" s="93">
        <f t="shared" si="23"/>
        <v>2212.08</v>
      </c>
    </row>
    <row r="307" spans="1:23" ht="14.1" customHeight="1">
      <c r="A307" s="109">
        <f t="shared" si="20"/>
        <v>307</v>
      </c>
      <c r="B307" s="476" t="str">
        <f>VLOOKUP(C307,'1-Kosten per locatie'!$A$17:$D$89,4,FALSE)</f>
        <v>Facilitaire Services</v>
      </c>
      <c r="C307" s="398" t="s">
        <v>429</v>
      </c>
      <c r="D307" s="476" t="str">
        <f>VLOOKUP(C307,'1-Kosten per locatie'!$A$17:$C$89,3,FALSE)</f>
        <v>Kantoor</v>
      </c>
      <c r="E307" s="404" t="s">
        <v>325</v>
      </c>
      <c r="F307" s="405" t="s">
        <v>603</v>
      </c>
      <c r="G307" s="437" t="s">
        <v>605</v>
      </c>
      <c r="H307" s="406" t="s">
        <v>437</v>
      </c>
      <c r="I307" s="433" t="s">
        <v>149</v>
      </c>
      <c r="J307" s="402" t="s">
        <v>198</v>
      </c>
      <c r="K307" s="407">
        <v>64.5</v>
      </c>
      <c r="L307" s="486">
        <f>VLOOKUP(D307,'1-Kosten per locatie'!$E$3:$G$9,3,FALSE)</f>
        <v>1</v>
      </c>
      <c r="M307" s="441">
        <v>104</v>
      </c>
      <c r="N307" s="124"/>
      <c r="O307" s="125" t="e">
        <f t="shared" si="21"/>
        <v>#DIV/0!</v>
      </c>
      <c r="P307" s="125">
        <f t="shared" si="24"/>
        <v>0</v>
      </c>
      <c r="Q307" s="383"/>
      <c r="R307" s="126">
        <f>IF(M307="nio",0,IF(M307&gt;0,VLOOKUP(I307,'2-Productie normen'!A:R,VLOOKUP(M307,'2-Productie normen'!T:U,2,FALSE),FALSE)))</f>
        <v>0</v>
      </c>
      <c r="S307" s="126">
        <f t="shared" si="22"/>
        <v>0</v>
      </c>
      <c r="T307" s="127" t="str">
        <f>IF(M307="nio",0,VLOOKUP(I307,'2-Productie normen'!A:R,14,FALSE))</f>
        <v>B</v>
      </c>
      <c r="U307" s="127"/>
      <c r="W307" s="93">
        <f t="shared" si="23"/>
        <v>6708</v>
      </c>
    </row>
    <row r="308" spans="1:23" ht="14.1" customHeight="1">
      <c r="A308" s="109">
        <f t="shared" si="20"/>
        <v>308</v>
      </c>
      <c r="B308" s="476" t="str">
        <f>VLOOKUP(C308,'1-Kosten per locatie'!$A$17:$D$89,4,FALSE)</f>
        <v>Facilitaire Services</v>
      </c>
      <c r="C308" s="398" t="s">
        <v>429</v>
      </c>
      <c r="D308" s="476" t="str">
        <f>VLOOKUP(C308,'1-Kosten per locatie'!$A$17:$C$89,3,FALSE)</f>
        <v>Kantoor</v>
      </c>
      <c r="E308" s="404" t="s">
        <v>325</v>
      </c>
      <c r="F308" s="405" t="s">
        <v>435</v>
      </c>
      <c r="G308" s="437" t="s">
        <v>606</v>
      </c>
      <c r="H308" s="406" t="s">
        <v>576</v>
      </c>
      <c r="I308" s="433" t="s">
        <v>149</v>
      </c>
      <c r="J308" s="402" t="s">
        <v>305</v>
      </c>
      <c r="K308" s="407">
        <v>20.62</v>
      </c>
      <c r="L308" s="486">
        <f>VLOOKUP(D308,'1-Kosten per locatie'!$E$3:$G$9,3,FALSE)</f>
        <v>1</v>
      </c>
      <c r="M308" s="441">
        <v>104</v>
      </c>
      <c r="N308" s="124"/>
      <c r="O308" s="125" t="e">
        <f t="shared" ref="O308:O371" si="25">IF(M308="nio",0,IF(M308&gt;0,M308*K308/R308,0))*L308</f>
        <v>#DIV/0!</v>
      </c>
      <c r="P308" s="125">
        <f t="shared" ref="P308:P371" si="26">IF(N308&gt;0,N308*K308/S308,0)*L308</f>
        <v>0</v>
      </c>
      <c r="Q308" s="383"/>
      <c r="R308" s="126">
        <f>IF(M308="nio",0,IF(M308&gt;0,VLOOKUP(I308,'2-Productie normen'!A:R,VLOOKUP(M308,'2-Productie normen'!T:U,2,FALSE),FALSE)))</f>
        <v>0</v>
      </c>
      <c r="S308" s="126">
        <f t="shared" ref="S308:S371" si="27">IF(N308&gt;0,R308*$S$8,0)</f>
        <v>0</v>
      </c>
      <c r="T308" s="127" t="str">
        <f>IF(M308="nio",0,VLOOKUP(I308,'2-Productie normen'!A:R,14,FALSE))</f>
        <v>B</v>
      </c>
      <c r="U308" s="127"/>
      <c r="W308" s="93">
        <f t="shared" ref="W308:W371" si="28">SUM(M308:N308)*K308</f>
        <v>2144.48</v>
      </c>
    </row>
    <row r="309" spans="1:23" ht="14.1" customHeight="1">
      <c r="A309" s="109">
        <f t="shared" si="20"/>
        <v>309</v>
      </c>
      <c r="B309" s="476" t="str">
        <f>VLOOKUP(C309,'1-Kosten per locatie'!$A$17:$D$89,4,FALSE)</f>
        <v>Facilitaire Services</v>
      </c>
      <c r="C309" s="398" t="s">
        <v>429</v>
      </c>
      <c r="D309" s="476" t="str">
        <f>VLOOKUP(C309,'1-Kosten per locatie'!$A$17:$C$89,3,FALSE)</f>
        <v>Kantoor</v>
      </c>
      <c r="E309" s="404" t="s">
        <v>325</v>
      </c>
      <c r="F309" s="405" t="s">
        <v>435</v>
      </c>
      <c r="G309" s="437" t="s">
        <v>607</v>
      </c>
      <c r="H309" s="499" t="s">
        <v>452</v>
      </c>
      <c r="I309" s="446" t="s">
        <v>297</v>
      </c>
      <c r="J309" s="402" t="s">
        <v>198</v>
      </c>
      <c r="K309" s="407">
        <v>42.79</v>
      </c>
      <c r="L309" s="486">
        <f>VLOOKUP(D309,'1-Kosten per locatie'!$E$3:$G$9,3,FALSE)</f>
        <v>1</v>
      </c>
      <c r="M309" s="441">
        <v>255</v>
      </c>
      <c r="N309" s="124"/>
      <c r="O309" s="125" t="e">
        <f t="shared" si="25"/>
        <v>#DIV/0!</v>
      </c>
      <c r="P309" s="125">
        <f t="shared" si="26"/>
        <v>0</v>
      </c>
      <c r="Q309" s="383"/>
      <c r="R309" s="126">
        <f>IF(M309="nio",0,IF(M309&gt;0,VLOOKUP(I309,'2-Productie normen'!A:R,VLOOKUP(M309,'2-Productie normen'!T:U,2,FALSE),FALSE)))</f>
        <v>0</v>
      </c>
      <c r="S309" s="126">
        <f t="shared" si="27"/>
        <v>0</v>
      </c>
      <c r="T309" s="127" t="str">
        <f>IF(M309="nio",0,VLOOKUP(I309,'2-Productie normen'!A:R,14,FALSE))</f>
        <v>B</v>
      </c>
      <c r="U309" s="127"/>
      <c r="W309" s="93">
        <f t="shared" si="28"/>
        <v>10911.449999999999</v>
      </c>
    </row>
    <row r="310" spans="1:23" ht="14.1" customHeight="1">
      <c r="A310" s="109">
        <f t="shared" si="20"/>
        <v>310</v>
      </c>
      <c r="B310" s="476" t="str">
        <f>VLOOKUP(C310,'1-Kosten per locatie'!$A$17:$D$89,4,FALSE)</f>
        <v>Facilitaire Services</v>
      </c>
      <c r="C310" s="398" t="s">
        <v>429</v>
      </c>
      <c r="D310" s="476" t="str">
        <f>VLOOKUP(C310,'1-Kosten per locatie'!$A$17:$C$89,3,FALSE)</f>
        <v>Kantoor</v>
      </c>
      <c r="E310" s="404" t="s">
        <v>325</v>
      </c>
      <c r="F310" s="405" t="s">
        <v>435</v>
      </c>
      <c r="G310" s="437" t="s">
        <v>608</v>
      </c>
      <c r="H310" s="406" t="s">
        <v>437</v>
      </c>
      <c r="I310" s="433" t="s">
        <v>149</v>
      </c>
      <c r="J310" s="402" t="s">
        <v>198</v>
      </c>
      <c r="K310" s="407">
        <v>21.61</v>
      </c>
      <c r="L310" s="486">
        <f>VLOOKUP(D310,'1-Kosten per locatie'!$E$3:$G$9,3,FALSE)</f>
        <v>1</v>
      </c>
      <c r="M310" s="441">
        <v>104</v>
      </c>
      <c r="N310" s="124"/>
      <c r="O310" s="125" t="e">
        <f t="shared" si="25"/>
        <v>#DIV/0!</v>
      </c>
      <c r="P310" s="125">
        <f t="shared" si="26"/>
        <v>0</v>
      </c>
      <c r="Q310" s="383"/>
      <c r="R310" s="126">
        <f>IF(M310="nio",0,IF(M310&gt;0,VLOOKUP(I310,'2-Productie normen'!A:R,VLOOKUP(M310,'2-Productie normen'!T:U,2,FALSE),FALSE)))</f>
        <v>0</v>
      </c>
      <c r="S310" s="126">
        <f t="shared" si="27"/>
        <v>0</v>
      </c>
      <c r="T310" s="127" t="str">
        <f>IF(M310="nio",0,VLOOKUP(I310,'2-Productie normen'!A:R,14,FALSE))</f>
        <v>B</v>
      </c>
      <c r="U310" s="127"/>
      <c r="W310" s="93">
        <f t="shared" si="28"/>
        <v>2247.44</v>
      </c>
    </row>
    <row r="311" spans="1:23" ht="14.1" customHeight="1">
      <c r="A311" s="109">
        <f t="shared" si="20"/>
        <v>311</v>
      </c>
      <c r="B311" s="476" t="str">
        <f>VLOOKUP(C311,'1-Kosten per locatie'!$A$17:$D$89,4,FALSE)</f>
        <v>Facilitaire Services</v>
      </c>
      <c r="C311" s="398" t="s">
        <v>429</v>
      </c>
      <c r="D311" s="476" t="str">
        <f>VLOOKUP(C311,'1-Kosten per locatie'!$A$17:$C$89,3,FALSE)</f>
        <v>Kantoor</v>
      </c>
      <c r="E311" s="404" t="s">
        <v>325</v>
      </c>
      <c r="F311" s="405" t="s">
        <v>435</v>
      </c>
      <c r="G311" s="437" t="s">
        <v>609</v>
      </c>
      <c r="H311" s="406" t="s">
        <v>437</v>
      </c>
      <c r="I311" s="433" t="s">
        <v>149</v>
      </c>
      <c r="J311" s="402" t="s">
        <v>198</v>
      </c>
      <c r="K311" s="407">
        <v>26.45</v>
      </c>
      <c r="L311" s="486">
        <f>VLOOKUP(D311,'1-Kosten per locatie'!$E$3:$G$9,3,FALSE)</f>
        <v>1</v>
      </c>
      <c r="M311" s="441">
        <v>104</v>
      </c>
      <c r="N311" s="124"/>
      <c r="O311" s="125" t="e">
        <f t="shared" si="25"/>
        <v>#DIV/0!</v>
      </c>
      <c r="P311" s="125">
        <f t="shared" si="26"/>
        <v>0</v>
      </c>
      <c r="Q311" s="383"/>
      <c r="R311" s="126">
        <f>IF(M311="nio",0,IF(M311&gt;0,VLOOKUP(I311,'2-Productie normen'!A:R,VLOOKUP(M311,'2-Productie normen'!T:U,2,FALSE),FALSE)))</f>
        <v>0</v>
      </c>
      <c r="S311" s="126">
        <f t="shared" si="27"/>
        <v>0</v>
      </c>
      <c r="T311" s="127" t="str">
        <f>IF(M311="nio",0,VLOOKUP(I311,'2-Productie normen'!A:R,14,FALSE))</f>
        <v>B</v>
      </c>
      <c r="U311" s="127"/>
      <c r="W311" s="93">
        <f t="shared" si="28"/>
        <v>2750.7999999999997</v>
      </c>
    </row>
    <row r="312" spans="1:23" ht="14.1" customHeight="1">
      <c r="A312" s="109">
        <f t="shared" si="20"/>
        <v>312</v>
      </c>
      <c r="B312" s="476" t="str">
        <f>VLOOKUP(C312,'1-Kosten per locatie'!$A$17:$D$89,4,FALSE)</f>
        <v>Facilitaire Services</v>
      </c>
      <c r="C312" s="398" t="s">
        <v>429</v>
      </c>
      <c r="D312" s="476" t="str">
        <f>VLOOKUP(C312,'1-Kosten per locatie'!$A$17:$C$89,3,FALSE)</f>
        <v>Kantoor</v>
      </c>
      <c r="E312" s="404" t="s">
        <v>325</v>
      </c>
      <c r="F312" s="405" t="s">
        <v>435</v>
      </c>
      <c r="G312" s="437" t="s">
        <v>610</v>
      </c>
      <c r="H312" s="406" t="s">
        <v>437</v>
      </c>
      <c r="I312" s="433" t="s">
        <v>149</v>
      </c>
      <c r="J312" s="402" t="s">
        <v>198</v>
      </c>
      <c r="K312" s="407">
        <v>37.909999999999997</v>
      </c>
      <c r="L312" s="486">
        <f>VLOOKUP(D312,'1-Kosten per locatie'!$E$3:$G$9,3,FALSE)</f>
        <v>1</v>
      </c>
      <c r="M312" s="441">
        <v>104</v>
      </c>
      <c r="N312" s="124"/>
      <c r="O312" s="125" t="e">
        <f t="shared" si="25"/>
        <v>#DIV/0!</v>
      </c>
      <c r="P312" s="125">
        <f t="shared" si="26"/>
        <v>0</v>
      </c>
      <c r="Q312" s="383"/>
      <c r="R312" s="126">
        <f>IF(M312="nio",0,IF(M312&gt;0,VLOOKUP(I312,'2-Productie normen'!A:R,VLOOKUP(M312,'2-Productie normen'!T:U,2,FALSE),FALSE)))</f>
        <v>0</v>
      </c>
      <c r="S312" s="126">
        <f t="shared" si="27"/>
        <v>0</v>
      </c>
      <c r="T312" s="127" t="str">
        <f>IF(M312="nio",0,VLOOKUP(I312,'2-Productie normen'!A:R,14,FALSE))</f>
        <v>B</v>
      </c>
      <c r="U312" s="127"/>
      <c r="W312" s="93">
        <f t="shared" si="28"/>
        <v>3942.6399999999994</v>
      </c>
    </row>
    <row r="313" spans="1:23" ht="14.1" customHeight="1">
      <c r="A313" s="109">
        <f t="shared" si="20"/>
        <v>313</v>
      </c>
      <c r="B313" s="476" t="str">
        <f>VLOOKUP(C313,'1-Kosten per locatie'!$A$17:$D$89,4,FALSE)</f>
        <v>Facilitaire Services</v>
      </c>
      <c r="C313" s="398" t="s">
        <v>429</v>
      </c>
      <c r="D313" s="476" t="str">
        <f>VLOOKUP(C313,'1-Kosten per locatie'!$A$17:$C$89,3,FALSE)</f>
        <v>Kantoor</v>
      </c>
      <c r="E313" s="404" t="s">
        <v>325</v>
      </c>
      <c r="F313" s="405" t="s">
        <v>435</v>
      </c>
      <c r="G313" s="437" t="s">
        <v>611</v>
      </c>
      <c r="H313" s="406" t="s">
        <v>437</v>
      </c>
      <c r="I313" s="433" t="s">
        <v>149</v>
      </c>
      <c r="J313" s="402" t="s">
        <v>198</v>
      </c>
      <c r="K313" s="407">
        <v>22.39</v>
      </c>
      <c r="L313" s="486">
        <f>VLOOKUP(D313,'1-Kosten per locatie'!$E$3:$G$9,3,FALSE)</f>
        <v>1</v>
      </c>
      <c r="M313" s="441">
        <v>104</v>
      </c>
      <c r="N313" s="124"/>
      <c r="O313" s="125" t="e">
        <f t="shared" si="25"/>
        <v>#DIV/0!</v>
      </c>
      <c r="P313" s="125">
        <f t="shared" si="26"/>
        <v>0</v>
      </c>
      <c r="Q313" s="383"/>
      <c r="R313" s="126">
        <f>IF(M313="nio",0,IF(M313&gt;0,VLOOKUP(I313,'2-Productie normen'!A:R,VLOOKUP(M313,'2-Productie normen'!T:U,2,FALSE),FALSE)))</f>
        <v>0</v>
      </c>
      <c r="S313" s="126">
        <f t="shared" si="27"/>
        <v>0</v>
      </c>
      <c r="T313" s="127" t="str">
        <f>IF(M313="nio",0,VLOOKUP(I313,'2-Productie normen'!A:R,14,FALSE))</f>
        <v>B</v>
      </c>
      <c r="U313" s="127"/>
      <c r="W313" s="93">
        <f t="shared" si="28"/>
        <v>2328.56</v>
      </c>
    </row>
    <row r="314" spans="1:23" ht="14.1" customHeight="1">
      <c r="A314" s="109">
        <f t="shared" si="20"/>
        <v>314</v>
      </c>
      <c r="B314" s="476" t="str">
        <f>VLOOKUP(C314,'1-Kosten per locatie'!$A$17:$D$89,4,FALSE)</f>
        <v>Facilitaire Services</v>
      </c>
      <c r="C314" s="398" t="s">
        <v>429</v>
      </c>
      <c r="D314" s="476" t="str">
        <f>VLOOKUP(C314,'1-Kosten per locatie'!$A$17:$C$89,3,FALSE)</f>
        <v>Kantoor</v>
      </c>
      <c r="E314" s="404" t="s">
        <v>325</v>
      </c>
      <c r="F314" s="405" t="s">
        <v>435</v>
      </c>
      <c r="G314" s="437" t="s">
        <v>612</v>
      </c>
      <c r="H314" s="406" t="s">
        <v>437</v>
      </c>
      <c r="I314" s="433" t="s">
        <v>149</v>
      </c>
      <c r="J314" s="402" t="s">
        <v>198</v>
      </c>
      <c r="K314" s="407">
        <v>22.39</v>
      </c>
      <c r="L314" s="486">
        <f>VLOOKUP(D314,'1-Kosten per locatie'!$E$3:$G$9,3,FALSE)</f>
        <v>1</v>
      </c>
      <c r="M314" s="441">
        <v>104</v>
      </c>
      <c r="N314" s="124"/>
      <c r="O314" s="125" t="e">
        <f t="shared" si="25"/>
        <v>#DIV/0!</v>
      </c>
      <c r="P314" s="125">
        <f t="shared" si="26"/>
        <v>0</v>
      </c>
      <c r="Q314" s="383"/>
      <c r="R314" s="126">
        <f>IF(M314="nio",0,IF(M314&gt;0,VLOOKUP(I314,'2-Productie normen'!A:R,VLOOKUP(M314,'2-Productie normen'!T:U,2,FALSE),FALSE)))</f>
        <v>0</v>
      </c>
      <c r="S314" s="126">
        <f t="shared" si="27"/>
        <v>0</v>
      </c>
      <c r="T314" s="127" t="str">
        <f>IF(M314="nio",0,VLOOKUP(I314,'2-Productie normen'!A:R,14,FALSE))</f>
        <v>B</v>
      </c>
      <c r="U314" s="127"/>
      <c r="W314" s="93">
        <f t="shared" si="28"/>
        <v>2328.56</v>
      </c>
    </row>
    <row r="315" spans="1:23" ht="14.1" customHeight="1">
      <c r="A315" s="109">
        <f t="shared" si="20"/>
        <v>315</v>
      </c>
      <c r="B315" s="476" t="str">
        <f>VLOOKUP(C315,'1-Kosten per locatie'!$A$17:$D$89,4,FALSE)</f>
        <v>Facilitaire Services</v>
      </c>
      <c r="C315" s="398" t="s">
        <v>429</v>
      </c>
      <c r="D315" s="476" t="str">
        <f>VLOOKUP(C315,'1-Kosten per locatie'!$A$17:$C$89,3,FALSE)</f>
        <v>Kantoor</v>
      </c>
      <c r="E315" s="404" t="s">
        <v>325</v>
      </c>
      <c r="F315" s="405" t="s">
        <v>435</v>
      </c>
      <c r="G315" s="437" t="s">
        <v>613</v>
      </c>
      <c r="H315" s="406" t="s">
        <v>437</v>
      </c>
      <c r="I315" s="433" t="s">
        <v>149</v>
      </c>
      <c r="J315" s="402" t="s">
        <v>198</v>
      </c>
      <c r="K315" s="407">
        <v>22.39</v>
      </c>
      <c r="L315" s="486">
        <f>VLOOKUP(D315,'1-Kosten per locatie'!$E$3:$G$9,3,FALSE)</f>
        <v>1</v>
      </c>
      <c r="M315" s="441">
        <v>104</v>
      </c>
      <c r="N315" s="124"/>
      <c r="O315" s="125" t="e">
        <f t="shared" si="25"/>
        <v>#DIV/0!</v>
      </c>
      <c r="P315" s="125">
        <f t="shared" si="26"/>
        <v>0</v>
      </c>
      <c r="Q315" s="383"/>
      <c r="R315" s="126">
        <f>IF(M315="nio",0,IF(M315&gt;0,VLOOKUP(I315,'2-Productie normen'!A:R,VLOOKUP(M315,'2-Productie normen'!T:U,2,FALSE),FALSE)))</f>
        <v>0</v>
      </c>
      <c r="S315" s="126">
        <f t="shared" si="27"/>
        <v>0</v>
      </c>
      <c r="T315" s="127" t="str">
        <f>IF(M315="nio",0,VLOOKUP(I315,'2-Productie normen'!A:R,14,FALSE))</f>
        <v>B</v>
      </c>
      <c r="U315" s="127"/>
      <c r="W315" s="93">
        <f t="shared" si="28"/>
        <v>2328.56</v>
      </c>
    </row>
    <row r="316" spans="1:23" ht="14.1" customHeight="1">
      <c r="A316" s="109">
        <f t="shared" si="20"/>
        <v>316</v>
      </c>
      <c r="B316" s="476" t="str">
        <f>VLOOKUP(C316,'1-Kosten per locatie'!$A$17:$D$89,4,FALSE)</f>
        <v>Facilitaire Services</v>
      </c>
      <c r="C316" s="398" t="s">
        <v>429</v>
      </c>
      <c r="D316" s="476" t="str">
        <f>VLOOKUP(C316,'1-Kosten per locatie'!$A$17:$C$89,3,FALSE)</f>
        <v>Kantoor</v>
      </c>
      <c r="E316" s="404" t="s">
        <v>325</v>
      </c>
      <c r="F316" s="405" t="s">
        <v>435</v>
      </c>
      <c r="G316" s="437" t="s">
        <v>614</v>
      </c>
      <c r="H316" s="406" t="s">
        <v>437</v>
      </c>
      <c r="I316" s="433" t="s">
        <v>149</v>
      </c>
      <c r="J316" s="402" t="s">
        <v>198</v>
      </c>
      <c r="K316" s="407">
        <v>22.39</v>
      </c>
      <c r="L316" s="486">
        <f>VLOOKUP(D316,'1-Kosten per locatie'!$E$3:$G$9,3,FALSE)</f>
        <v>1</v>
      </c>
      <c r="M316" s="441">
        <v>104</v>
      </c>
      <c r="N316" s="124"/>
      <c r="O316" s="125" t="e">
        <f t="shared" si="25"/>
        <v>#DIV/0!</v>
      </c>
      <c r="P316" s="125">
        <f t="shared" si="26"/>
        <v>0</v>
      </c>
      <c r="Q316" s="383"/>
      <c r="R316" s="126">
        <f>IF(M316="nio",0,IF(M316&gt;0,VLOOKUP(I316,'2-Productie normen'!A:R,VLOOKUP(M316,'2-Productie normen'!T:U,2,FALSE),FALSE)))</f>
        <v>0</v>
      </c>
      <c r="S316" s="126">
        <f t="shared" si="27"/>
        <v>0</v>
      </c>
      <c r="T316" s="127" t="str">
        <f>IF(M316="nio",0,VLOOKUP(I316,'2-Productie normen'!A:R,14,FALSE))</f>
        <v>B</v>
      </c>
      <c r="U316" s="127"/>
      <c r="W316" s="93">
        <f t="shared" si="28"/>
        <v>2328.56</v>
      </c>
    </row>
    <row r="317" spans="1:23" ht="14.1" customHeight="1">
      <c r="A317" s="109">
        <f t="shared" si="20"/>
        <v>317</v>
      </c>
      <c r="B317" s="476" t="str">
        <f>VLOOKUP(C317,'1-Kosten per locatie'!$A$17:$D$89,4,FALSE)</f>
        <v>Facilitaire Services</v>
      </c>
      <c r="C317" s="398" t="s">
        <v>429</v>
      </c>
      <c r="D317" s="476" t="str">
        <f>VLOOKUP(C317,'1-Kosten per locatie'!$A$17:$C$89,3,FALSE)</f>
        <v>Kantoor</v>
      </c>
      <c r="E317" s="404" t="s">
        <v>325</v>
      </c>
      <c r="F317" s="405" t="s">
        <v>435</v>
      </c>
      <c r="G317" s="437" t="s">
        <v>615</v>
      </c>
      <c r="H317" s="406" t="s">
        <v>437</v>
      </c>
      <c r="I317" s="433" t="s">
        <v>149</v>
      </c>
      <c r="J317" s="402" t="s">
        <v>198</v>
      </c>
      <c r="K317" s="407">
        <v>45.42</v>
      </c>
      <c r="L317" s="486">
        <f>VLOOKUP(D317,'1-Kosten per locatie'!$E$3:$G$9,3,FALSE)</f>
        <v>1</v>
      </c>
      <c r="M317" s="441">
        <v>104</v>
      </c>
      <c r="N317" s="124"/>
      <c r="O317" s="125" t="e">
        <f t="shared" si="25"/>
        <v>#DIV/0!</v>
      </c>
      <c r="P317" s="125">
        <f t="shared" si="26"/>
        <v>0</v>
      </c>
      <c r="Q317" s="383"/>
      <c r="R317" s="126">
        <f>IF(M317="nio",0,IF(M317&gt;0,VLOOKUP(I317,'2-Productie normen'!A:R,VLOOKUP(M317,'2-Productie normen'!T:U,2,FALSE),FALSE)))</f>
        <v>0</v>
      </c>
      <c r="S317" s="126">
        <f t="shared" si="27"/>
        <v>0</v>
      </c>
      <c r="T317" s="127" t="str">
        <f>IF(M317="nio",0,VLOOKUP(I317,'2-Productie normen'!A:R,14,FALSE))</f>
        <v>B</v>
      </c>
      <c r="U317" s="127"/>
      <c r="W317" s="93">
        <f t="shared" si="28"/>
        <v>4723.68</v>
      </c>
    </row>
    <row r="318" spans="1:23" ht="14.1" customHeight="1">
      <c r="A318" s="109">
        <f t="shared" si="20"/>
        <v>318</v>
      </c>
      <c r="B318" s="476" t="str">
        <f>VLOOKUP(C318,'1-Kosten per locatie'!$A$17:$D$89,4,FALSE)</f>
        <v>Facilitaire Services</v>
      </c>
      <c r="C318" s="398" t="s">
        <v>429</v>
      </c>
      <c r="D318" s="476" t="str">
        <f>VLOOKUP(C318,'1-Kosten per locatie'!$A$17:$C$89,3,FALSE)</f>
        <v>Kantoor</v>
      </c>
      <c r="E318" s="404" t="s">
        <v>325</v>
      </c>
      <c r="F318" s="405" t="s">
        <v>435</v>
      </c>
      <c r="G318" s="437" t="s">
        <v>616</v>
      </c>
      <c r="H318" s="406" t="s">
        <v>437</v>
      </c>
      <c r="I318" s="433" t="s">
        <v>149</v>
      </c>
      <c r="J318" s="402" t="s">
        <v>198</v>
      </c>
      <c r="K318" s="407">
        <v>22.39</v>
      </c>
      <c r="L318" s="486">
        <f>VLOOKUP(D318,'1-Kosten per locatie'!$E$3:$G$9,3,FALSE)</f>
        <v>1</v>
      </c>
      <c r="M318" s="441">
        <v>104</v>
      </c>
      <c r="N318" s="124"/>
      <c r="O318" s="125" t="e">
        <f t="shared" si="25"/>
        <v>#DIV/0!</v>
      </c>
      <c r="P318" s="125">
        <f t="shared" si="26"/>
        <v>0</v>
      </c>
      <c r="Q318" s="383"/>
      <c r="R318" s="126">
        <f>IF(M318="nio",0,IF(M318&gt;0,VLOOKUP(I318,'2-Productie normen'!A:R,VLOOKUP(M318,'2-Productie normen'!T:U,2,FALSE),FALSE)))</f>
        <v>0</v>
      </c>
      <c r="S318" s="126">
        <f t="shared" si="27"/>
        <v>0</v>
      </c>
      <c r="T318" s="127" t="str">
        <f>IF(M318="nio",0,VLOOKUP(I318,'2-Productie normen'!A:R,14,FALSE))</f>
        <v>B</v>
      </c>
      <c r="U318" s="127"/>
      <c r="W318" s="93">
        <f t="shared" si="28"/>
        <v>2328.56</v>
      </c>
    </row>
    <row r="319" spans="1:23" ht="14.1" customHeight="1">
      <c r="A319" s="109">
        <f t="shared" si="20"/>
        <v>319</v>
      </c>
      <c r="B319" s="476" t="str">
        <f>VLOOKUP(C319,'1-Kosten per locatie'!$A$17:$D$89,4,FALSE)</f>
        <v>Facilitaire Services</v>
      </c>
      <c r="C319" s="398" t="s">
        <v>429</v>
      </c>
      <c r="D319" s="476" t="str">
        <f>VLOOKUP(C319,'1-Kosten per locatie'!$A$17:$C$89,3,FALSE)</f>
        <v>Kantoor</v>
      </c>
      <c r="E319" s="404" t="s">
        <v>325</v>
      </c>
      <c r="F319" s="405" t="s">
        <v>435</v>
      </c>
      <c r="G319" s="437" t="s">
        <v>617</v>
      </c>
      <c r="H319" s="406" t="s">
        <v>437</v>
      </c>
      <c r="I319" s="433" t="s">
        <v>149</v>
      </c>
      <c r="J319" s="402" t="s">
        <v>198</v>
      </c>
      <c r="K319" s="407">
        <v>22.39</v>
      </c>
      <c r="L319" s="486">
        <f>VLOOKUP(D319,'1-Kosten per locatie'!$E$3:$G$9,3,FALSE)</f>
        <v>1</v>
      </c>
      <c r="M319" s="441">
        <v>104</v>
      </c>
      <c r="N319" s="124"/>
      <c r="O319" s="125" t="e">
        <f t="shared" si="25"/>
        <v>#DIV/0!</v>
      </c>
      <c r="P319" s="125">
        <f t="shared" si="26"/>
        <v>0</v>
      </c>
      <c r="Q319" s="383"/>
      <c r="R319" s="126">
        <f>IF(M319="nio",0,IF(M319&gt;0,VLOOKUP(I319,'2-Productie normen'!A:R,VLOOKUP(M319,'2-Productie normen'!T:U,2,FALSE),FALSE)))</f>
        <v>0</v>
      </c>
      <c r="S319" s="126">
        <f t="shared" si="27"/>
        <v>0</v>
      </c>
      <c r="T319" s="127" t="str">
        <f>IF(M319="nio",0,VLOOKUP(I319,'2-Productie normen'!A:R,14,FALSE))</f>
        <v>B</v>
      </c>
      <c r="U319" s="127"/>
      <c r="W319" s="93">
        <f t="shared" si="28"/>
        <v>2328.56</v>
      </c>
    </row>
    <row r="320" spans="1:23" ht="14.1" customHeight="1">
      <c r="A320" s="109">
        <f t="shared" si="20"/>
        <v>320</v>
      </c>
      <c r="B320" s="476" t="str">
        <f>VLOOKUP(C320,'1-Kosten per locatie'!$A$17:$D$89,4,FALSE)</f>
        <v>Facilitaire Services</v>
      </c>
      <c r="C320" s="398" t="s">
        <v>429</v>
      </c>
      <c r="D320" s="476" t="str">
        <f>VLOOKUP(C320,'1-Kosten per locatie'!$A$17:$C$89,3,FALSE)</f>
        <v>Kantoor</v>
      </c>
      <c r="E320" s="404" t="s">
        <v>325</v>
      </c>
      <c r="F320" s="405" t="s">
        <v>435</v>
      </c>
      <c r="G320" s="437" t="s">
        <v>618</v>
      </c>
      <c r="H320" s="406" t="s">
        <v>437</v>
      </c>
      <c r="I320" s="433" t="s">
        <v>149</v>
      </c>
      <c r="J320" s="402" t="s">
        <v>198</v>
      </c>
      <c r="K320" s="407">
        <v>45.94</v>
      </c>
      <c r="L320" s="486">
        <f>VLOOKUP(D320,'1-Kosten per locatie'!$E$3:$G$9,3,FALSE)</f>
        <v>1</v>
      </c>
      <c r="M320" s="441">
        <v>104</v>
      </c>
      <c r="N320" s="124"/>
      <c r="O320" s="125" t="e">
        <f t="shared" si="25"/>
        <v>#DIV/0!</v>
      </c>
      <c r="P320" s="125">
        <f t="shared" si="26"/>
        <v>0</v>
      </c>
      <c r="Q320" s="383"/>
      <c r="R320" s="126">
        <f>IF(M320="nio",0,IF(M320&gt;0,VLOOKUP(I320,'2-Productie normen'!A:R,VLOOKUP(M320,'2-Productie normen'!T:U,2,FALSE),FALSE)))</f>
        <v>0</v>
      </c>
      <c r="S320" s="126">
        <f t="shared" si="27"/>
        <v>0</v>
      </c>
      <c r="T320" s="127" t="str">
        <f>IF(M320="nio",0,VLOOKUP(I320,'2-Productie normen'!A:R,14,FALSE))</f>
        <v>B</v>
      </c>
      <c r="U320" s="127"/>
      <c r="W320" s="93">
        <f t="shared" si="28"/>
        <v>4777.76</v>
      </c>
    </row>
    <row r="321" spans="1:23" ht="14.1" customHeight="1">
      <c r="A321" s="109">
        <f t="shared" si="20"/>
        <v>321</v>
      </c>
      <c r="B321" s="476" t="str">
        <f>VLOOKUP(C321,'1-Kosten per locatie'!$A$17:$D$89,4,FALSE)</f>
        <v>Facilitaire Services</v>
      </c>
      <c r="C321" s="398" t="s">
        <v>429</v>
      </c>
      <c r="D321" s="476" t="str">
        <f>VLOOKUP(C321,'1-Kosten per locatie'!$A$17:$C$89,3,FALSE)</f>
        <v>Kantoor</v>
      </c>
      <c r="E321" s="404" t="s">
        <v>325</v>
      </c>
      <c r="F321" s="405" t="s">
        <v>603</v>
      </c>
      <c r="G321" s="437" t="s">
        <v>619</v>
      </c>
      <c r="H321" s="406" t="s">
        <v>437</v>
      </c>
      <c r="I321" s="433" t="s">
        <v>149</v>
      </c>
      <c r="J321" s="402" t="s">
        <v>198</v>
      </c>
      <c r="K321" s="407">
        <v>18.11</v>
      </c>
      <c r="L321" s="486">
        <f>VLOOKUP(D321,'1-Kosten per locatie'!$E$3:$G$9,3,FALSE)</f>
        <v>1</v>
      </c>
      <c r="M321" s="441">
        <v>104</v>
      </c>
      <c r="N321" s="124"/>
      <c r="O321" s="125" t="e">
        <f t="shared" si="25"/>
        <v>#DIV/0!</v>
      </c>
      <c r="P321" s="125">
        <f t="shared" si="26"/>
        <v>0</v>
      </c>
      <c r="Q321" s="383"/>
      <c r="R321" s="126">
        <f>IF(M321="nio",0,IF(M321&gt;0,VLOOKUP(I321,'2-Productie normen'!A:R,VLOOKUP(M321,'2-Productie normen'!T:U,2,FALSE),FALSE)))</f>
        <v>0</v>
      </c>
      <c r="S321" s="126">
        <f t="shared" si="27"/>
        <v>0</v>
      </c>
      <c r="T321" s="127" t="str">
        <f>IF(M321="nio",0,VLOOKUP(I321,'2-Productie normen'!A:R,14,FALSE))</f>
        <v>B</v>
      </c>
      <c r="U321" s="127"/>
      <c r="W321" s="93">
        <f t="shared" si="28"/>
        <v>1883.44</v>
      </c>
    </row>
    <row r="322" spans="1:23" ht="14.1" customHeight="1">
      <c r="A322" s="109">
        <f t="shared" si="20"/>
        <v>322</v>
      </c>
      <c r="B322" s="476" t="str">
        <f>VLOOKUP(C322,'1-Kosten per locatie'!$A$17:$D$89,4,FALSE)</f>
        <v>Facilitaire Services</v>
      </c>
      <c r="C322" s="398" t="s">
        <v>429</v>
      </c>
      <c r="D322" s="476" t="str">
        <f>VLOOKUP(C322,'1-Kosten per locatie'!$A$17:$C$89,3,FALSE)</f>
        <v>Kantoor</v>
      </c>
      <c r="E322" s="404" t="s">
        <v>325</v>
      </c>
      <c r="F322" s="405" t="s">
        <v>603</v>
      </c>
      <c r="G322" s="437" t="s">
        <v>620</v>
      </c>
      <c r="H322" s="406" t="s">
        <v>437</v>
      </c>
      <c r="I322" s="433" t="s">
        <v>149</v>
      </c>
      <c r="J322" s="402" t="s">
        <v>198</v>
      </c>
      <c r="K322" s="407">
        <v>6.91</v>
      </c>
      <c r="L322" s="486">
        <f>VLOOKUP(D322,'1-Kosten per locatie'!$E$3:$G$9,3,FALSE)</f>
        <v>1</v>
      </c>
      <c r="M322" s="441">
        <v>104</v>
      </c>
      <c r="N322" s="124"/>
      <c r="O322" s="125" t="e">
        <f t="shared" si="25"/>
        <v>#DIV/0!</v>
      </c>
      <c r="P322" s="125">
        <f t="shared" si="26"/>
        <v>0</v>
      </c>
      <c r="Q322" s="383"/>
      <c r="R322" s="126">
        <f>IF(M322="nio",0,IF(M322&gt;0,VLOOKUP(I322,'2-Productie normen'!A:R,VLOOKUP(M322,'2-Productie normen'!T:U,2,FALSE),FALSE)))</f>
        <v>0</v>
      </c>
      <c r="S322" s="126">
        <f t="shared" si="27"/>
        <v>0</v>
      </c>
      <c r="T322" s="127" t="str">
        <f>IF(M322="nio",0,VLOOKUP(I322,'2-Productie normen'!A:R,14,FALSE))</f>
        <v>B</v>
      </c>
      <c r="U322" s="127"/>
      <c r="W322" s="93">
        <f t="shared" si="28"/>
        <v>718.64</v>
      </c>
    </row>
    <row r="323" spans="1:23" ht="14.1" customHeight="1">
      <c r="A323" s="109">
        <f t="shared" ref="A323:A386" si="29">A322+1</f>
        <v>323</v>
      </c>
      <c r="B323" s="476" t="str">
        <f>VLOOKUP(C323,'1-Kosten per locatie'!$A$17:$D$89,4,FALSE)</f>
        <v>Facilitaire Services</v>
      </c>
      <c r="C323" s="398" t="s">
        <v>429</v>
      </c>
      <c r="D323" s="476" t="str">
        <f>VLOOKUP(C323,'1-Kosten per locatie'!$A$17:$C$89,3,FALSE)</f>
        <v>Kantoor</v>
      </c>
      <c r="E323" s="404" t="s">
        <v>325</v>
      </c>
      <c r="F323" s="405" t="s">
        <v>603</v>
      </c>
      <c r="G323" s="437" t="s">
        <v>621</v>
      </c>
      <c r="H323" s="406" t="s">
        <v>437</v>
      </c>
      <c r="I323" s="433" t="s">
        <v>149</v>
      </c>
      <c r="J323" s="402" t="s">
        <v>198</v>
      </c>
      <c r="K323" s="407">
        <v>10.85</v>
      </c>
      <c r="L323" s="486">
        <f>VLOOKUP(D323,'1-Kosten per locatie'!$E$3:$G$9,3,FALSE)</f>
        <v>1</v>
      </c>
      <c r="M323" s="441">
        <v>104</v>
      </c>
      <c r="N323" s="124"/>
      <c r="O323" s="125" t="e">
        <f t="shared" si="25"/>
        <v>#DIV/0!</v>
      </c>
      <c r="P323" s="125">
        <f t="shared" si="26"/>
        <v>0</v>
      </c>
      <c r="Q323" s="383"/>
      <c r="R323" s="126">
        <f>IF(M323="nio",0,IF(M323&gt;0,VLOOKUP(I323,'2-Productie normen'!A:R,VLOOKUP(M323,'2-Productie normen'!T:U,2,FALSE),FALSE)))</f>
        <v>0</v>
      </c>
      <c r="S323" s="126">
        <f t="shared" si="27"/>
        <v>0</v>
      </c>
      <c r="T323" s="127" t="str">
        <f>IF(M323="nio",0,VLOOKUP(I323,'2-Productie normen'!A:R,14,FALSE))</f>
        <v>B</v>
      </c>
      <c r="U323" s="127"/>
      <c r="W323" s="93">
        <f t="shared" si="28"/>
        <v>1128.3999999999999</v>
      </c>
    </row>
    <row r="324" spans="1:23" ht="14.1" customHeight="1">
      <c r="A324" s="109">
        <f t="shared" si="29"/>
        <v>324</v>
      </c>
      <c r="B324" s="476" t="str">
        <f>VLOOKUP(C324,'1-Kosten per locatie'!$A$17:$D$89,4,FALSE)</f>
        <v>Facilitaire Services</v>
      </c>
      <c r="C324" s="398" t="s">
        <v>429</v>
      </c>
      <c r="D324" s="476" t="str">
        <f>VLOOKUP(C324,'1-Kosten per locatie'!$A$17:$C$89,3,FALSE)</f>
        <v>Kantoor</v>
      </c>
      <c r="E324" s="404" t="s">
        <v>325</v>
      </c>
      <c r="F324" s="405" t="s">
        <v>603</v>
      </c>
      <c r="G324" s="437" t="s">
        <v>622</v>
      </c>
      <c r="H324" s="406" t="s">
        <v>437</v>
      </c>
      <c r="I324" s="433" t="s">
        <v>149</v>
      </c>
      <c r="J324" s="402" t="s">
        <v>198</v>
      </c>
      <c r="K324" s="407">
        <v>18.11</v>
      </c>
      <c r="L324" s="486">
        <f>VLOOKUP(D324,'1-Kosten per locatie'!$E$3:$G$9,3,FALSE)</f>
        <v>1</v>
      </c>
      <c r="M324" s="441">
        <v>104</v>
      </c>
      <c r="N324" s="124"/>
      <c r="O324" s="125" t="e">
        <f t="shared" si="25"/>
        <v>#DIV/0!</v>
      </c>
      <c r="P324" s="125">
        <f t="shared" si="26"/>
        <v>0</v>
      </c>
      <c r="Q324" s="383"/>
      <c r="R324" s="126">
        <f>IF(M324="nio",0,IF(M324&gt;0,VLOOKUP(I324,'2-Productie normen'!A:R,VLOOKUP(M324,'2-Productie normen'!T:U,2,FALSE),FALSE)))</f>
        <v>0</v>
      </c>
      <c r="S324" s="126">
        <f t="shared" si="27"/>
        <v>0</v>
      </c>
      <c r="T324" s="127" t="str">
        <f>IF(M324="nio",0,VLOOKUP(I324,'2-Productie normen'!A:R,14,FALSE))</f>
        <v>B</v>
      </c>
      <c r="U324" s="127"/>
      <c r="W324" s="93">
        <f t="shared" si="28"/>
        <v>1883.44</v>
      </c>
    </row>
    <row r="325" spans="1:23" ht="14.1" customHeight="1">
      <c r="A325" s="109">
        <f t="shared" si="29"/>
        <v>325</v>
      </c>
      <c r="B325" s="476" t="str">
        <f>VLOOKUP(C325,'1-Kosten per locatie'!$A$17:$D$89,4,FALSE)</f>
        <v>Facilitaire Services</v>
      </c>
      <c r="C325" s="398" t="s">
        <v>429</v>
      </c>
      <c r="D325" s="476" t="str">
        <f>VLOOKUP(C325,'1-Kosten per locatie'!$A$17:$C$89,3,FALSE)</f>
        <v>Kantoor</v>
      </c>
      <c r="E325" s="404" t="s">
        <v>325</v>
      </c>
      <c r="F325" s="405" t="s">
        <v>603</v>
      </c>
      <c r="G325" s="437" t="s">
        <v>623</v>
      </c>
      <c r="H325" s="406" t="s">
        <v>437</v>
      </c>
      <c r="I325" s="433" t="s">
        <v>149</v>
      </c>
      <c r="J325" s="402" t="s">
        <v>198</v>
      </c>
      <c r="K325" s="407">
        <v>19.75</v>
      </c>
      <c r="L325" s="486">
        <f>VLOOKUP(D325,'1-Kosten per locatie'!$E$3:$G$9,3,FALSE)</f>
        <v>1</v>
      </c>
      <c r="M325" s="441">
        <v>104</v>
      </c>
      <c r="N325" s="124"/>
      <c r="O325" s="125" t="e">
        <f t="shared" si="25"/>
        <v>#DIV/0!</v>
      </c>
      <c r="P325" s="125">
        <f t="shared" si="26"/>
        <v>0</v>
      </c>
      <c r="Q325" s="383"/>
      <c r="R325" s="126">
        <f>IF(M325="nio",0,IF(M325&gt;0,VLOOKUP(I325,'2-Productie normen'!A:R,VLOOKUP(M325,'2-Productie normen'!T:U,2,FALSE),FALSE)))</f>
        <v>0</v>
      </c>
      <c r="S325" s="126">
        <f t="shared" si="27"/>
        <v>0</v>
      </c>
      <c r="T325" s="127" t="str">
        <f>IF(M325="nio",0,VLOOKUP(I325,'2-Productie normen'!A:R,14,FALSE))</f>
        <v>B</v>
      </c>
      <c r="U325" s="127"/>
      <c r="W325" s="93">
        <f t="shared" si="28"/>
        <v>2054</v>
      </c>
    </row>
    <row r="326" spans="1:23" ht="14.1" customHeight="1">
      <c r="A326" s="109">
        <f t="shared" si="29"/>
        <v>326</v>
      </c>
      <c r="B326" s="476" t="str">
        <f>VLOOKUP(C326,'1-Kosten per locatie'!$A$17:$D$89,4,FALSE)</f>
        <v>Facilitaire Services</v>
      </c>
      <c r="C326" s="398" t="s">
        <v>429</v>
      </c>
      <c r="D326" s="476" t="str">
        <f>VLOOKUP(C326,'1-Kosten per locatie'!$A$17:$C$89,3,FALSE)</f>
        <v>Kantoor</v>
      </c>
      <c r="E326" s="404" t="s">
        <v>325</v>
      </c>
      <c r="F326" s="405" t="s">
        <v>603</v>
      </c>
      <c r="G326" s="437" t="s">
        <v>624</v>
      </c>
      <c r="H326" s="406" t="s">
        <v>437</v>
      </c>
      <c r="I326" s="433" t="s">
        <v>149</v>
      </c>
      <c r="J326" s="402" t="s">
        <v>198</v>
      </c>
      <c r="K326" s="407">
        <v>19.78</v>
      </c>
      <c r="L326" s="486">
        <f>VLOOKUP(D326,'1-Kosten per locatie'!$E$3:$G$9,3,FALSE)</f>
        <v>1</v>
      </c>
      <c r="M326" s="441">
        <v>104</v>
      </c>
      <c r="N326" s="124"/>
      <c r="O326" s="125" t="e">
        <f t="shared" si="25"/>
        <v>#DIV/0!</v>
      </c>
      <c r="P326" s="125">
        <f t="shared" si="26"/>
        <v>0</v>
      </c>
      <c r="Q326" s="383"/>
      <c r="R326" s="126">
        <f>IF(M326="nio",0,IF(M326&gt;0,VLOOKUP(I326,'2-Productie normen'!A:R,VLOOKUP(M326,'2-Productie normen'!T:U,2,FALSE),FALSE)))</f>
        <v>0</v>
      </c>
      <c r="S326" s="126">
        <f t="shared" si="27"/>
        <v>0</v>
      </c>
      <c r="T326" s="127" t="str">
        <f>IF(M326="nio",0,VLOOKUP(I326,'2-Productie normen'!A:R,14,FALSE))</f>
        <v>B</v>
      </c>
      <c r="U326" s="127"/>
      <c r="W326" s="93">
        <f t="shared" si="28"/>
        <v>2057.12</v>
      </c>
    </row>
    <row r="327" spans="1:23" ht="14.1" customHeight="1">
      <c r="A327" s="109">
        <f t="shared" si="29"/>
        <v>327</v>
      </c>
      <c r="B327" s="476" t="str">
        <f>VLOOKUP(C327,'1-Kosten per locatie'!$A$17:$D$89,4,FALSE)</f>
        <v>Facilitaire Services</v>
      </c>
      <c r="C327" s="398" t="s">
        <v>429</v>
      </c>
      <c r="D327" s="476" t="str">
        <f>VLOOKUP(C327,'1-Kosten per locatie'!$A$17:$C$89,3,FALSE)</f>
        <v>Kantoor</v>
      </c>
      <c r="E327" s="404" t="s">
        <v>325</v>
      </c>
      <c r="F327" s="405" t="s">
        <v>603</v>
      </c>
      <c r="G327" s="437" t="s">
        <v>625</v>
      </c>
      <c r="H327" s="406" t="s">
        <v>437</v>
      </c>
      <c r="I327" s="433" t="s">
        <v>149</v>
      </c>
      <c r="J327" s="402" t="s">
        <v>198</v>
      </c>
      <c r="K327" s="407">
        <v>19.78</v>
      </c>
      <c r="L327" s="486">
        <f>VLOOKUP(D327,'1-Kosten per locatie'!$E$3:$G$9,3,FALSE)</f>
        <v>1</v>
      </c>
      <c r="M327" s="441">
        <v>104</v>
      </c>
      <c r="N327" s="124"/>
      <c r="O327" s="125" t="e">
        <f t="shared" si="25"/>
        <v>#DIV/0!</v>
      </c>
      <c r="P327" s="125">
        <f t="shared" si="26"/>
        <v>0</v>
      </c>
      <c r="Q327" s="383"/>
      <c r="R327" s="126">
        <f>IF(M327="nio",0,IF(M327&gt;0,VLOOKUP(I327,'2-Productie normen'!A:R,VLOOKUP(M327,'2-Productie normen'!T:U,2,FALSE),FALSE)))</f>
        <v>0</v>
      </c>
      <c r="S327" s="126">
        <f t="shared" si="27"/>
        <v>0</v>
      </c>
      <c r="T327" s="127" t="str">
        <f>IF(M327="nio",0,VLOOKUP(I327,'2-Productie normen'!A:R,14,FALSE))</f>
        <v>B</v>
      </c>
      <c r="U327" s="127"/>
      <c r="W327" s="93">
        <f t="shared" si="28"/>
        <v>2057.12</v>
      </c>
    </row>
    <row r="328" spans="1:23" ht="14.1" customHeight="1">
      <c r="A328" s="109">
        <f t="shared" si="29"/>
        <v>328</v>
      </c>
      <c r="B328" s="476" t="str">
        <f>VLOOKUP(C328,'1-Kosten per locatie'!$A$17:$D$89,4,FALSE)</f>
        <v>Facilitaire Services</v>
      </c>
      <c r="C328" s="398" t="s">
        <v>429</v>
      </c>
      <c r="D328" s="476" t="str">
        <f>VLOOKUP(C328,'1-Kosten per locatie'!$A$17:$C$89,3,FALSE)</f>
        <v>Kantoor</v>
      </c>
      <c r="E328" s="404" t="s">
        <v>325</v>
      </c>
      <c r="F328" s="405" t="s">
        <v>603</v>
      </c>
      <c r="G328" s="437" t="s">
        <v>626</v>
      </c>
      <c r="H328" s="406" t="s">
        <v>437</v>
      </c>
      <c r="I328" s="433" t="s">
        <v>149</v>
      </c>
      <c r="J328" s="402" t="s">
        <v>198</v>
      </c>
      <c r="K328" s="407">
        <v>19.78</v>
      </c>
      <c r="L328" s="486">
        <f>VLOOKUP(D328,'1-Kosten per locatie'!$E$3:$G$9,3,FALSE)</f>
        <v>1</v>
      </c>
      <c r="M328" s="441">
        <v>104</v>
      </c>
      <c r="N328" s="124"/>
      <c r="O328" s="125" t="e">
        <f t="shared" si="25"/>
        <v>#DIV/0!</v>
      </c>
      <c r="P328" s="125">
        <f t="shared" si="26"/>
        <v>0</v>
      </c>
      <c r="Q328" s="383"/>
      <c r="R328" s="126">
        <f>IF(M328="nio",0,IF(M328&gt;0,VLOOKUP(I328,'2-Productie normen'!A:R,VLOOKUP(M328,'2-Productie normen'!T:U,2,FALSE),FALSE)))</f>
        <v>0</v>
      </c>
      <c r="S328" s="126">
        <f t="shared" si="27"/>
        <v>0</v>
      </c>
      <c r="T328" s="127" t="str">
        <f>IF(M328="nio",0,VLOOKUP(I328,'2-Productie normen'!A:R,14,FALSE))</f>
        <v>B</v>
      </c>
      <c r="U328" s="127"/>
      <c r="W328" s="93">
        <f t="shared" si="28"/>
        <v>2057.12</v>
      </c>
    </row>
    <row r="329" spans="1:23" ht="14.1" customHeight="1">
      <c r="A329" s="109">
        <f t="shared" si="29"/>
        <v>329</v>
      </c>
      <c r="B329" s="476" t="str">
        <f>VLOOKUP(C329,'1-Kosten per locatie'!$A$17:$D$89,4,FALSE)</f>
        <v>Facilitaire Services</v>
      </c>
      <c r="C329" s="398" t="s">
        <v>429</v>
      </c>
      <c r="D329" s="476" t="str">
        <f>VLOOKUP(C329,'1-Kosten per locatie'!$A$17:$C$89,3,FALSE)</f>
        <v>Kantoor</v>
      </c>
      <c r="E329" s="404" t="s">
        <v>325</v>
      </c>
      <c r="F329" s="405" t="s">
        <v>603</v>
      </c>
      <c r="G329" s="437" t="s">
        <v>627</v>
      </c>
      <c r="H329" s="406" t="s">
        <v>437</v>
      </c>
      <c r="I329" s="433" t="s">
        <v>149</v>
      </c>
      <c r="J329" s="402" t="s">
        <v>198</v>
      </c>
      <c r="K329" s="407">
        <v>19.75</v>
      </c>
      <c r="L329" s="486">
        <f>VLOOKUP(D329,'1-Kosten per locatie'!$E$3:$G$9,3,FALSE)</f>
        <v>1</v>
      </c>
      <c r="M329" s="441">
        <v>104</v>
      </c>
      <c r="N329" s="124"/>
      <c r="O329" s="125" t="e">
        <f t="shared" si="25"/>
        <v>#DIV/0!</v>
      </c>
      <c r="P329" s="125">
        <f t="shared" si="26"/>
        <v>0</v>
      </c>
      <c r="Q329" s="383"/>
      <c r="R329" s="126">
        <f>IF(M329="nio",0,IF(M329&gt;0,VLOOKUP(I329,'2-Productie normen'!A:R,VLOOKUP(M329,'2-Productie normen'!T:U,2,FALSE),FALSE)))</f>
        <v>0</v>
      </c>
      <c r="S329" s="126">
        <f t="shared" si="27"/>
        <v>0</v>
      </c>
      <c r="T329" s="127" t="str">
        <f>IF(M329="nio",0,VLOOKUP(I329,'2-Productie normen'!A:R,14,FALSE))</f>
        <v>B</v>
      </c>
      <c r="U329" s="127"/>
      <c r="W329" s="93">
        <f t="shared" si="28"/>
        <v>2054</v>
      </c>
    </row>
    <row r="330" spans="1:23" ht="14.1" customHeight="1">
      <c r="A330" s="109">
        <f t="shared" si="29"/>
        <v>330</v>
      </c>
      <c r="B330" s="476" t="str">
        <f>VLOOKUP(C330,'1-Kosten per locatie'!$A$17:$D$89,4,FALSE)</f>
        <v>Facilitaire Services</v>
      </c>
      <c r="C330" s="398" t="s">
        <v>429</v>
      </c>
      <c r="D330" s="476" t="str">
        <f>VLOOKUP(C330,'1-Kosten per locatie'!$A$17:$C$89,3,FALSE)</f>
        <v>Kantoor</v>
      </c>
      <c r="E330" s="404" t="s">
        <v>325</v>
      </c>
      <c r="F330" s="405" t="s">
        <v>456</v>
      </c>
      <c r="G330" s="437" t="s">
        <v>628</v>
      </c>
      <c r="H330" s="406" t="s">
        <v>437</v>
      </c>
      <c r="I330" s="433" t="s">
        <v>149</v>
      </c>
      <c r="J330" s="402" t="s">
        <v>198</v>
      </c>
      <c r="K330" s="407">
        <v>18.11</v>
      </c>
      <c r="L330" s="486">
        <f>VLOOKUP(D330,'1-Kosten per locatie'!$E$3:$G$9,3,FALSE)</f>
        <v>1</v>
      </c>
      <c r="M330" s="441">
        <v>104</v>
      </c>
      <c r="N330" s="124"/>
      <c r="O330" s="125" t="e">
        <f t="shared" si="25"/>
        <v>#DIV/0!</v>
      </c>
      <c r="P330" s="125">
        <f t="shared" si="26"/>
        <v>0</v>
      </c>
      <c r="Q330" s="383"/>
      <c r="R330" s="126">
        <f>IF(M330="nio",0,IF(M330&gt;0,VLOOKUP(I330,'2-Productie normen'!A:R,VLOOKUP(M330,'2-Productie normen'!T:U,2,FALSE),FALSE)))</f>
        <v>0</v>
      </c>
      <c r="S330" s="126">
        <f t="shared" si="27"/>
        <v>0</v>
      </c>
      <c r="T330" s="127" t="str">
        <f>IF(M330="nio",0,VLOOKUP(I330,'2-Productie normen'!A:R,14,FALSE))</f>
        <v>B</v>
      </c>
      <c r="U330" s="127"/>
      <c r="W330" s="93">
        <f t="shared" si="28"/>
        <v>1883.44</v>
      </c>
    </row>
    <row r="331" spans="1:23" ht="14.1" customHeight="1">
      <c r="A331" s="109">
        <f t="shared" si="29"/>
        <v>331</v>
      </c>
      <c r="B331" s="476" t="str">
        <f>VLOOKUP(C331,'1-Kosten per locatie'!$A$17:$D$89,4,FALSE)</f>
        <v>Facilitaire Services</v>
      </c>
      <c r="C331" s="398" t="s">
        <v>429</v>
      </c>
      <c r="D331" s="476" t="str">
        <f>VLOOKUP(C331,'1-Kosten per locatie'!$A$17:$C$89,3,FALSE)</f>
        <v>Kantoor</v>
      </c>
      <c r="E331" s="404" t="s">
        <v>325</v>
      </c>
      <c r="F331" s="405" t="s">
        <v>456</v>
      </c>
      <c r="G331" s="437" t="s">
        <v>629</v>
      </c>
      <c r="H331" s="406" t="s">
        <v>437</v>
      </c>
      <c r="I331" s="433" t="s">
        <v>149</v>
      </c>
      <c r="J331" s="402" t="s">
        <v>198</v>
      </c>
      <c r="K331" s="407">
        <v>37.616250000000001</v>
      </c>
      <c r="L331" s="486">
        <f>VLOOKUP(D331,'1-Kosten per locatie'!$E$3:$G$9,3,FALSE)</f>
        <v>1</v>
      </c>
      <c r="M331" s="441">
        <v>104</v>
      </c>
      <c r="N331" s="124"/>
      <c r="O331" s="125" t="e">
        <f t="shared" si="25"/>
        <v>#DIV/0!</v>
      </c>
      <c r="P331" s="125">
        <f t="shared" si="26"/>
        <v>0</v>
      </c>
      <c r="Q331" s="383"/>
      <c r="R331" s="126">
        <f>IF(M331="nio",0,IF(M331&gt;0,VLOOKUP(I331,'2-Productie normen'!A:R,VLOOKUP(M331,'2-Productie normen'!T:U,2,FALSE),FALSE)))</f>
        <v>0</v>
      </c>
      <c r="S331" s="126">
        <f t="shared" si="27"/>
        <v>0</v>
      </c>
      <c r="T331" s="127" t="str">
        <f>IF(M331="nio",0,VLOOKUP(I331,'2-Productie normen'!A:R,14,FALSE))</f>
        <v>B</v>
      </c>
      <c r="U331" s="127"/>
      <c r="W331" s="93">
        <f t="shared" si="28"/>
        <v>3912.09</v>
      </c>
    </row>
    <row r="332" spans="1:23" ht="14.1" customHeight="1">
      <c r="A332" s="109">
        <f t="shared" si="29"/>
        <v>332</v>
      </c>
      <c r="B332" s="476" t="str">
        <f>VLOOKUP(C332,'1-Kosten per locatie'!$A$17:$D$89,4,FALSE)</f>
        <v>Facilitaire Services</v>
      </c>
      <c r="C332" s="398" t="s">
        <v>429</v>
      </c>
      <c r="D332" s="476" t="str">
        <f>VLOOKUP(C332,'1-Kosten per locatie'!$A$17:$C$89,3,FALSE)</f>
        <v>Kantoor</v>
      </c>
      <c r="E332" s="404" t="s">
        <v>325</v>
      </c>
      <c r="F332" s="405" t="s">
        <v>456</v>
      </c>
      <c r="G332" s="437" t="s">
        <v>630</v>
      </c>
      <c r="H332" s="406" t="s">
        <v>631</v>
      </c>
      <c r="I332" s="433" t="s">
        <v>297</v>
      </c>
      <c r="J332" s="402" t="s">
        <v>198</v>
      </c>
      <c r="K332" s="407">
        <v>37.616250000000001</v>
      </c>
      <c r="L332" s="486">
        <f>VLOOKUP(D332,'1-Kosten per locatie'!$E$3:$G$9,3,FALSE)</f>
        <v>1</v>
      </c>
      <c r="M332" s="441">
        <v>255</v>
      </c>
      <c r="N332" s="124"/>
      <c r="O332" s="125" t="e">
        <f t="shared" si="25"/>
        <v>#DIV/0!</v>
      </c>
      <c r="P332" s="125">
        <f t="shared" si="26"/>
        <v>0</v>
      </c>
      <c r="Q332" s="383"/>
      <c r="R332" s="126">
        <f>IF(M332="nio",0,IF(M332&gt;0,VLOOKUP(I332,'2-Productie normen'!A:R,VLOOKUP(M332,'2-Productie normen'!T:U,2,FALSE),FALSE)))</f>
        <v>0</v>
      </c>
      <c r="S332" s="126">
        <f t="shared" si="27"/>
        <v>0</v>
      </c>
      <c r="T332" s="127" t="str">
        <f>IF(M332="nio",0,VLOOKUP(I332,'2-Productie normen'!A:R,14,FALSE))</f>
        <v>B</v>
      </c>
      <c r="U332" s="127"/>
      <c r="W332" s="93">
        <f t="shared" si="28"/>
        <v>9592.1437500000011</v>
      </c>
    </row>
    <row r="333" spans="1:23" ht="14.1" customHeight="1">
      <c r="A333" s="109">
        <f t="shared" si="29"/>
        <v>333</v>
      </c>
      <c r="B333" s="476" t="str">
        <f>VLOOKUP(C333,'1-Kosten per locatie'!$A$17:$D$89,4,FALSE)</f>
        <v>Facilitaire Services</v>
      </c>
      <c r="C333" s="398" t="s">
        <v>429</v>
      </c>
      <c r="D333" s="476" t="str">
        <f>VLOOKUP(C333,'1-Kosten per locatie'!$A$17:$C$89,3,FALSE)</f>
        <v>Kantoor</v>
      </c>
      <c r="E333" s="404" t="s">
        <v>325</v>
      </c>
      <c r="F333" s="405" t="s">
        <v>456</v>
      </c>
      <c r="G333" s="437" t="s">
        <v>632</v>
      </c>
      <c r="H333" s="406" t="s">
        <v>437</v>
      </c>
      <c r="I333" s="433" t="s">
        <v>149</v>
      </c>
      <c r="J333" s="402" t="s">
        <v>198</v>
      </c>
      <c r="K333" s="407">
        <v>25.077500000000001</v>
      </c>
      <c r="L333" s="486">
        <f>VLOOKUP(D333,'1-Kosten per locatie'!$E$3:$G$9,3,FALSE)</f>
        <v>1</v>
      </c>
      <c r="M333" s="441">
        <v>104</v>
      </c>
      <c r="N333" s="124"/>
      <c r="O333" s="125" t="e">
        <f t="shared" si="25"/>
        <v>#DIV/0!</v>
      </c>
      <c r="P333" s="125">
        <f t="shared" si="26"/>
        <v>0</v>
      </c>
      <c r="Q333" s="383"/>
      <c r="R333" s="126">
        <f>IF(M333="nio",0,IF(M333&gt;0,VLOOKUP(I333,'2-Productie normen'!A:R,VLOOKUP(M333,'2-Productie normen'!T:U,2,FALSE),FALSE)))</f>
        <v>0</v>
      </c>
      <c r="S333" s="126">
        <f t="shared" si="27"/>
        <v>0</v>
      </c>
      <c r="T333" s="127" t="str">
        <f>IF(M333="nio",0,VLOOKUP(I333,'2-Productie normen'!A:R,14,FALSE))</f>
        <v>B</v>
      </c>
      <c r="U333" s="127"/>
      <c r="W333" s="93">
        <f t="shared" si="28"/>
        <v>2608.06</v>
      </c>
    </row>
    <row r="334" spans="1:23" ht="14.1" customHeight="1">
      <c r="A334" s="109">
        <f t="shared" si="29"/>
        <v>334</v>
      </c>
      <c r="B334" s="476" t="str">
        <f>VLOOKUP(C334,'1-Kosten per locatie'!$A$17:$D$89,4,FALSE)</f>
        <v>Facilitaire Services</v>
      </c>
      <c r="C334" s="398" t="s">
        <v>429</v>
      </c>
      <c r="D334" s="476" t="str">
        <f>VLOOKUP(C334,'1-Kosten per locatie'!$A$17:$C$89,3,FALSE)</f>
        <v>Kantoor</v>
      </c>
      <c r="E334" s="404" t="s">
        <v>325</v>
      </c>
      <c r="F334" s="405" t="s">
        <v>456</v>
      </c>
      <c r="G334" s="437" t="s">
        <v>633</v>
      </c>
      <c r="H334" s="406" t="s">
        <v>437</v>
      </c>
      <c r="I334" s="433" t="s">
        <v>149</v>
      </c>
      <c r="J334" s="402" t="s">
        <v>198</v>
      </c>
      <c r="K334" s="407">
        <v>24.74</v>
      </c>
      <c r="L334" s="486">
        <f>VLOOKUP(D334,'1-Kosten per locatie'!$E$3:$G$9,3,FALSE)</f>
        <v>1</v>
      </c>
      <c r="M334" s="441">
        <v>104</v>
      </c>
      <c r="N334" s="124"/>
      <c r="O334" s="125" t="e">
        <f t="shared" si="25"/>
        <v>#DIV/0!</v>
      </c>
      <c r="P334" s="125">
        <f t="shared" si="26"/>
        <v>0</v>
      </c>
      <c r="Q334" s="383"/>
      <c r="R334" s="126">
        <f>IF(M334="nio",0,IF(M334&gt;0,VLOOKUP(I334,'2-Productie normen'!A:R,VLOOKUP(M334,'2-Productie normen'!T:U,2,FALSE),FALSE)))</f>
        <v>0</v>
      </c>
      <c r="S334" s="126">
        <f t="shared" si="27"/>
        <v>0</v>
      </c>
      <c r="T334" s="127" t="str">
        <f>IF(M334="nio",0,VLOOKUP(I334,'2-Productie normen'!A:R,14,FALSE))</f>
        <v>B</v>
      </c>
      <c r="U334" s="127"/>
      <c r="W334" s="93">
        <f t="shared" si="28"/>
        <v>2572.96</v>
      </c>
    </row>
    <row r="335" spans="1:23" ht="14.1" customHeight="1">
      <c r="A335" s="109">
        <f t="shared" si="29"/>
        <v>335</v>
      </c>
      <c r="B335" s="476" t="str">
        <f>VLOOKUP(C335,'1-Kosten per locatie'!$A$17:$D$89,4,FALSE)</f>
        <v>Facilitaire Services</v>
      </c>
      <c r="C335" s="398" t="s">
        <v>429</v>
      </c>
      <c r="D335" s="476" t="str">
        <f>VLOOKUP(C335,'1-Kosten per locatie'!$A$17:$C$89,3,FALSE)</f>
        <v>Kantoor</v>
      </c>
      <c r="E335" s="404" t="s">
        <v>325</v>
      </c>
      <c r="F335" s="405" t="s">
        <v>456</v>
      </c>
      <c r="G335" s="437" t="s">
        <v>634</v>
      </c>
      <c r="H335" s="406" t="s">
        <v>437</v>
      </c>
      <c r="I335" s="433" t="s">
        <v>149</v>
      </c>
      <c r="J335" s="402" t="s">
        <v>198</v>
      </c>
      <c r="K335" s="407">
        <v>49.83</v>
      </c>
      <c r="L335" s="486">
        <f>VLOOKUP(D335,'1-Kosten per locatie'!$E$3:$G$9,3,FALSE)</f>
        <v>1</v>
      </c>
      <c r="M335" s="441">
        <v>104</v>
      </c>
      <c r="N335" s="124"/>
      <c r="O335" s="125" t="e">
        <f t="shared" si="25"/>
        <v>#DIV/0!</v>
      </c>
      <c r="P335" s="125">
        <f t="shared" si="26"/>
        <v>0</v>
      </c>
      <c r="Q335" s="383"/>
      <c r="R335" s="126">
        <f>IF(M335="nio",0,IF(M335&gt;0,VLOOKUP(I335,'2-Productie normen'!A:R,VLOOKUP(M335,'2-Productie normen'!T:U,2,FALSE),FALSE)))</f>
        <v>0</v>
      </c>
      <c r="S335" s="126">
        <f t="shared" si="27"/>
        <v>0</v>
      </c>
      <c r="T335" s="127" t="str">
        <f>IF(M335="nio",0,VLOOKUP(I335,'2-Productie normen'!A:R,14,FALSE))</f>
        <v>B</v>
      </c>
      <c r="U335" s="127"/>
      <c r="W335" s="93">
        <f t="shared" si="28"/>
        <v>5182.32</v>
      </c>
    </row>
    <row r="336" spans="1:23" ht="14.1" customHeight="1">
      <c r="A336" s="109">
        <f t="shared" si="29"/>
        <v>336</v>
      </c>
      <c r="B336" s="476" t="str">
        <f>VLOOKUP(C336,'1-Kosten per locatie'!$A$17:$D$89,4,FALSE)</f>
        <v>Facilitaire Services</v>
      </c>
      <c r="C336" s="398" t="s">
        <v>429</v>
      </c>
      <c r="D336" s="476" t="str">
        <f>VLOOKUP(C336,'1-Kosten per locatie'!$A$17:$C$89,3,FALSE)</f>
        <v>Kantoor</v>
      </c>
      <c r="E336" s="404" t="s">
        <v>325</v>
      </c>
      <c r="F336" s="405" t="s">
        <v>456</v>
      </c>
      <c r="G336" s="437" t="s">
        <v>635</v>
      </c>
      <c r="H336" s="406" t="s">
        <v>437</v>
      </c>
      <c r="I336" s="433" t="s">
        <v>149</v>
      </c>
      <c r="J336" s="402" t="s">
        <v>198</v>
      </c>
      <c r="K336" s="407">
        <v>29.7</v>
      </c>
      <c r="L336" s="486">
        <f>VLOOKUP(D336,'1-Kosten per locatie'!$E$3:$G$9,3,FALSE)</f>
        <v>1</v>
      </c>
      <c r="M336" s="441">
        <v>104</v>
      </c>
      <c r="N336" s="124"/>
      <c r="O336" s="125" t="e">
        <f t="shared" si="25"/>
        <v>#DIV/0!</v>
      </c>
      <c r="P336" s="125">
        <f t="shared" si="26"/>
        <v>0</v>
      </c>
      <c r="Q336" s="383"/>
      <c r="R336" s="126">
        <f>IF(M336="nio",0,IF(M336&gt;0,VLOOKUP(I336,'2-Productie normen'!A:R,VLOOKUP(M336,'2-Productie normen'!T:U,2,FALSE),FALSE)))</f>
        <v>0</v>
      </c>
      <c r="S336" s="126">
        <f t="shared" si="27"/>
        <v>0</v>
      </c>
      <c r="T336" s="127" t="str">
        <f>IF(M336="nio",0,VLOOKUP(I336,'2-Productie normen'!A:R,14,FALSE))</f>
        <v>B</v>
      </c>
      <c r="U336" s="127"/>
      <c r="W336" s="93">
        <f t="shared" si="28"/>
        <v>3088.7999999999997</v>
      </c>
    </row>
    <row r="337" spans="1:23" ht="14.1" customHeight="1">
      <c r="A337" s="109">
        <f t="shared" si="29"/>
        <v>337</v>
      </c>
      <c r="B337" s="476" t="str">
        <f>VLOOKUP(C337,'1-Kosten per locatie'!$A$17:$D$89,4,FALSE)</f>
        <v>Facilitaire Services</v>
      </c>
      <c r="C337" s="398" t="s">
        <v>429</v>
      </c>
      <c r="D337" s="476" t="str">
        <f>VLOOKUP(C337,'1-Kosten per locatie'!$A$17:$C$89,3,FALSE)</f>
        <v>Kantoor</v>
      </c>
      <c r="E337" s="404" t="s">
        <v>325</v>
      </c>
      <c r="F337" s="405" t="s">
        <v>456</v>
      </c>
      <c r="G337" s="437" t="s">
        <v>636</v>
      </c>
      <c r="H337" s="406" t="s">
        <v>437</v>
      </c>
      <c r="I337" s="433" t="s">
        <v>149</v>
      </c>
      <c r="J337" s="402" t="s">
        <v>198</v>
      </c>
      <c r="K337" s="407">
        <v>20.99</v>
      </c>
      <c r="L337" s="486">
        <f>VLOOKUP(D337,'1-Kosten per locatie'!$E$3:$G$9,3,FALSE)</f>
        <v>1</v>
      </c>
      <c r="M337" s="441">
        <v>104</v>
      </c>
      <c r="N337" s="124"/>
      <c r="O337" s="125" t="e">
        <f t="shared" si="25"/>
        <v>#DIV/0!</v>
      </c>
      <c r="P337" s="125">
        <f t="shared" si="26"/>
        <v>0</v>
      </c>
      <c r="Q337" s="383"/>
      <c r="R337" s="126">
        <f>IF(M337="nio",0,IF(M337&gt;0,VLOOKUP(I337,'2-Productie normen'!A:R,VLOOKUP(M337,'2-Productie normen'!T:U,2,FALSE),FALSE)))</f>
        <v>0</v>
      </c>
      <c r="S337" s="126">
        <f t="shared" si="27"/>
        <v>0</v>
      </c>
      <c r="T337" s="127" t="str">
        <f>IF(M337="nio",0,VLOOKUP(I337,'2-Productie normen'!A:R,14,FALSE))</f>
        <v>B</v>
      </c>
      <c r="U337" s="127"/>
      <c r="W337" s="93">
        <f t="shared" si="28"/>
        <v>2182.96</v>
      </c>
    </row>
    <row r="338" spans="1:23" ht="14.1" customHeight="1">
      <c r="A338" s="109">
        <f t="shared" si="29"/>
        <v>338</v>
      </c>
      <c r="B338" s="476" t="str">
        <f>VLOOKUP(C338,'1-Kosten per locatie'!$A$17:$D$89,4,FALSE)</f>
        <v>Facilitaire Services</v>
      </c>
      <c r="C338" s="398" t="s">
        <v>429</v>
      </c>
      <c r="D338" s="476" t="str">
        <f>VLOOKUP(C338,'1-Kosten per locatie'!$A$17:$C$89,3,FALSE)</f>
        <v>Kantoor</v>
      </c>
      <c r="E338" s="404" t="s">
        <v>325</v>
      </c>
      <c r="F338" s="405" t="s">
        <v>456</v>
      </c>
      <c r="G338" s="437" t="s">
        <v>637</v>
      </c>
      <c r="H338" s="406" t="s">
        <v>437</v>
      </c>
      <c r="I338" s="433" t="s">
        <v>149</v>
      </c>
      <c r="J338" s="402" t="s">
        <v>198</v>
      </c>
      <c r="K338" s="407">
        <v>21.19</v>
      </c>
      <c r="L338" s="486">
        <f>VLOOKUP(D338,'1-Kosten per locatie'!$E$3:$G$9,3,FALSE)</f>
        <v>1</v>
      </c>
      <c r="M338" s="441">
        <v>104</v>
      </c>
      <c r="N338" s="124"/>
      <c r="O338" s="125" t="e">
        <f t="shared" si="25"/>
        <v>#DIV/0!</v>
      </c>
      <c r="P338" s="125">
        <f t="shared" si="26"/>
        <v>0</v>
      </c>
      <c r="Q338" s="383"/>
      <c r="R338" s="126">
        <f>IF(M338="nio",0,IF(M338&gt;0,VLOOKUP(I338,'2-Productie normen'!A:R,VLOOKUP(M338,'2-Productie normen'!T:U,2,FALSE),FALSE)))</f>
        <v>0</v>
      </c>
      <c r="S338" s="126">
        <f t="shared" si="27"/>
        <v>0</v>
      </c>
      <c r="T338" s="127" t="str">
        <f>IF(M338="nio",0,VLOOKUP(I338,'2-Productie normen'!A:R,14,FALSE))</f>
        <v>B</v>
      </c>
      <c r="U338" s="127"/>
      <c r="W338" s="93">
        <f t="shared" si="28"/>
        <v>2203.7600000000002</v>
      </c>
    </row>
    <row r="339" spans="1:23" ht="14.1" customHeight="1">
      <c r="A339" s="109">
        <f t="shared" si="29"/>
        <v>339</v>
      </c>
      <c r="B339" s="476" t="str">
        <f>VLOOKUP(C339,'1-Kosten per locatie'!$A$17:$D$89,4,FALSE)</f>
        <v>Facilitaire Services</v>
      </c>
      <c r="C339" s="398" t="s">
        <v>429</v>
      </c>
      <c r="D339" s="476" t="str">
        <f>VLOOKUP(C339,'1-Kosten per locatie'!$A$17:$C$89,3,FALSE)</f>
        <v>Kantoor</v>
      </c>
      <c r="E339" s="404" t="s">
        <v>325</v>
      </c>
      <c r="F339" s="405" t="s">
        <v>456</v>
      </c>
      <c r="G339" s="437" t="s">
        <v>638</v>
      </c>
      <c r="H339" s="406" t="s">
        <v>437</v>
      </c>
      <c r="I339" s="433" t="s">
        <v>149</v>
      </c>
      <c r="J339" s="402" t="s">
        <v>198</v>
      </c>
      <c r="K339" s="407">
        <v>20.5</v>
      </c>
      <c r="L339" s="486">
        <f>VLOOKUP(D339,'1-Kosten per locatie'!$E$3:$G$9,3,FALSE)</f>
        <v>1</v>
      </c>
      <c r="M339" s="441">
        <v>104</v>
      </c>
      <c r="N339" s="124"/>
      <c r="O339" s="125" t="e">
        <f t="shared" si="25"/>
        <v>#DIV/0!</v>
      </c>
      <c r="P339" s="125">
        <f t="shared" si="26"/>
        <v>0</v>
      </c>
      <c r="Q339" s="383"/>
      <c r="R339" s="126">
        <f>IF(M339="nio",0,IF(M339&gt;0,VLOOKUP(I339,'2-Productie normen'!A:R,VLOOKUP(M339,'2-Productie normen'!T:U,2,FALSE),FALSE)))</f>
        <v>0</v>
      </c>
      <c r="S339" s="126">
        <f t="shared" si="27"/>
        <v>0</v>
      </c>
      <c r="T339" s="127" t="str">
        <f>IF(M339="nio",0,VLOOKUP(I339,'2-Productie normen'!A:R,14,FALSE))</f>
        <v>B</v>
      </c>
      <c r="U339" s="127"/>
      <c r="W339" s="93">
        <f t="shared" si="28"/>
        <v>2132</v>
      </c>
    </row>
    <row r="340" spans="1:23" ht="14.1" customHeight="1">
      <c r="A340" s="109">
        <f t="shared" si="29"/>
        <v>340</v>
      </c>
      <c r="B340" s="476" t="str">
        <f>VLOOKUP(C340,'1-Kosten per locatie'!$A$17:$D$89,4,FALSE)</f>
        <v>Facilitaire Services</v>
      </c>
      <c r="C340" s="398" t="s">
        <v>429</v>
      </c>
      <c r="D340" s="476" t="str">
        <f>VLOOKUP(C340,'1-Kosten per locatie'!$A$17:$C$89,3,FALSE)</f>
        <v>Kantoor</v>
      </c>
      <c r="E340" s="404" t="s">
        <v>325</v>
      </c>
      <c r="F340" s="405" t="s">
        <v>456</v>
      </c>
      <c r="G340" s="437" t="s">
        <v>639</v>
      </c>
      <c r="H340" s="406" t="s">
        <v>437</v>
      </c>
      <c r="I340" s="433" t="s">
        <v>149</v>
      </c>
      <c r="J340" s="402" t="s">
        <v>198</v>
      </c>
      <c r="K340" s="407">
        <v>21.19</v>
      </c>
      <c r="L340" s="486">
        <f>VLOOKUP(D340,'1-Kosten per locatie'!$E$3:$G$9,3,FALSE)</f>
        <v>1</v>
      </c>
      <c r="M340" s="441">
        <v>104</v>
      </c>
      <c r="N340" s="124"/>
      <c r="O340" s="125" t="e">
        <f t="shared" si="25"/>
        <v>#DIV/0!</v>
      </c>
      <c r="P340" s="125">
        <f t="shared" si="26"/>
        <v>0</v>
      </c>
      <c r="Q340" s="383"/>
      <c r="R340" s="126">
        <f>IF(M340="nio",0,IF(M340&gt;0,VLOOKUP(I340,'2-Productie normen'!A:R,VLOOKUP(M340,'2-Productie normen'!T:U,2,FALSE),FALSE)))</f>
        <v>0</v>
      </c>
      <c r="S340" s="126">
        <f t="shared" si="27"/>
        <v>0</v>
      </c>
      <c r="T340" s="127" t="str">
        <f>IF(M340="nio",0,VLOOKUP(I340,'2-Productie normen'!A:R,14,FALSE))</f>
        <v>B</v>
      </c>
      <c r="U340" s="127"/>
      <c r="W340" s="93">
        <f t="shared" si="28"/>
        <v>2203.7600000000002</v>
      </c>
    </row>
    <row r="341" spans="1:23" ht="14.1" customHeight="1">
      <c r="A341" s="109">
        <f t="shared" si="29"/>
        <v>341</v>
      </c>
      <c r="B341" s="476" t="str">
        <f>VLOOKUP(C341,'1-Kosten per locatie'!$A$17:$D$89,4,FALSE)</f>
        <v>Facilitaire Services</v>
      </c>
      <c r="C341" s="398" t="s">
        <v>429</v>
      </c>
      <c r="D341" s="476" t="str">
        <f>VLOOKUP(C341,'1-Kosten per locatie'!$A$17:$C$89,3,FALSE)</f>
        <v>Kantoor</v>
      </c>
      <c r="E341" s="404" t="s">
        <v>325</v>
      </c>
      <c r="F341" s="405" t="s">
        <v>456</v>
      </c>
      <c r="G341" s="437" t="s">
        <v>640</v>
      </c>
      <c r="H341" s="406" t="s">
        <v>437</v>
      </c>
      <c r="I341" s="433" t="s">
        <v>149</v>
      </c>
      <c r="J341" s="402" t="s">
        <v>198</v>
      </c>
      <c r="K341" s="407">
        <v>20.99</v>
      </c>
      <c r="L341" s="486">
        <f>VLOOKUP(D341,'1-Kosten per locatie'!$E$3:$G$9,3,FALSE)</f>
        <v>1</v>
      </c>
      <c r="M341" s="441">
        <v>104</v>
      </c>
      <c r="N341" s="124"/>
      <c r="O341" s="125" t="e">
        <f t="shared" si="25"/>
        <v>#DIV/0!</v>
      </c>
      <c r="P341" s="125">
        <f t="shared" si="26"/>
        <v>0</v>
      </c>
      <c r="Q341" s="383"/>
      <c r="R341" s="126">
        <f>IF(M341="nio",0,IF(M341&gt;0,VLOOKUP(I341,'2-Productie normen'!A:R,VLOOKUP(M341,'2-Productie normen'!T:U,2,FALSE),FALSE)))</f>
        <v>0</v>
      </c>
      <c r="S341" s="126">
        <f t="shared" si="27"/>
        <v>0</v>
      </c>
      <c r="T341" s="127" t="str">
        <f>IF(M341="nio",0,VLOOKUP(I341,'2-Productie normen'!A:R,14,FALSE))</f>
        <v>B</v>
      </c>
      <c r="U341" s="127"/>
      <c r="W341" s="93">
        <f t="shared" si="28"/>
        <v>2182.96</v>
      </c>
    </row>
    <row r="342" spans="1:23" ht="14.1" customHeight="1">
      <c r="A342" s="109">
        <f t="shared" si="29"/>
        <v>342</v>
      </c>
      <c r="B342" s="476" t="str">
        <f>VLOOKUP(C342,'1-Kosten per locatie'!$A$17:$D$89,4,FALSE)</f>
        <v>Facilitaire Services</v>
      </c>
      <c r="C342" s="398" t="s">
        <v>429</v>
      </c>
      <c r="D342" s="476" t="str">
        <f>VLOOKUP(C342,'1-Kosten per locatie'!$A$17:$C$89,3,FALSE)</f>
        <v>Kantoor</v>
      </c>
      <c r="E342" s="404" t="s">
        <v>325</v>
      </c>
      <c r="F342" s="405" t="s">
        <v>456</v>
      </c>
      <c r="G342" s="437" t="s">
        <v>641</v>
      </c>
      <c r="H342" s="406" t="s">
        <v>437</v>
      </c>
      <c r="I342" s="433" t="s">
        <v>149</v>
      </c>
      <c r="J342" s="402" t="s">
        <v>198</v>
      </c>
      <c r="K342" s="407">
        <v>32.29</v>
      </c>
      <c r="L342" s="486">
        <f>VLOOKUP(D342,'1-Kosten per locatie'!$E$3:$G$9,3,FALSE)</f>
        <v>1</v>
      </c>
      <c r="M342" s="441">
        <v>104</v>
      </c>
      <c r="N342" s="124"/>
      <c r="O342" s="125" t="e">
        <f t="shared" si="25"/>
        <v>#DIV/0!</v>
      </c>
      <c r="P342" s="125">
        <f t="shared" si="26"/>
        <v>0</v>
      </c>
      <c r="Q342" s="383"/>
      <c r="R342" s="126">
        <f>IF(M342="nio",0,IF(M342&gt;0,VLOOKUP(I342,'2-Productie normen'!A:R,VLOOKUP(M342,'2-Productie normen'!T:U,2,FALSE),FALSE)))</f>
        <v>0</v>
      </c>
      <c r="S342" s="126">
        <f t="shared" si="27"/>
        <v>0</v>
      </c>
      <c r="T342" s="127" t="str">
        <f>IF(M342="nio",0,VLOOKUP(I342,'2-Productie normen'!A:R,14,FALSE))</f>
        <v>B</v>
      </c>
      <c r="U342" s="127"/>
      <c r="W342" s="93">
        <f t="shared" si="28"/>
        <v>3358.16</v>
      </c>
    </row>
    <row r="343" spans="1:23" ht="14.1" customHeight="1">
      <c r="A343" s="109">
        <f t="shared" si="29"/>
        <v>343</v>
      </c>
      <c r="B343" s="476" t="str">
        <f>VLOOKUP(C343,'1-Kosten per locatie'!$A$17:$D$89,4,FALSE)</f>
        <v>Facilitaire Services</v>
      </c>
      <c r="C343" s="398" t="s">
        <v>429</v>
      </c>
      <c r="D343" s="476" t="str">
        <f>VLOOKUP(C343,'1-Kosten per locatie'!$A$17:$C$89,3,FALSE)</f>
        <v>Kantoor</v>
      </c>
      <c r="E343" s="404" t="s">
        <v>325</v>
      </c>
      <c r="F343" s="405" t="s">
        <v>456</v>
      </c>
      <c r="G343" s="437" t="s">
        <v>642</v>
      </c>
      <c r="H343" s="406" t="s">
        <v>437</v>
      </c>
      <c r="I343" s="433" t="s">
        <v>149</v>
      </c>
      <c r="J343" s="402" t="s">
        <v>198</v>
      </c>
      <c r="K343" s="407">
        <v>58.68</v>
      </c>
      <c r="L343" s="486">
        <f>VLOOKUP(D343,'1-Kosten per locatie'!$E$3:$G$9,3,FALSE)</f>
        <v>1</v>
      </c>
      <c r="M343" s="441">
        <v>104</v>
      </c>
      <c r="N343" s="124"/>
      <c r="O343" s="125" t="e">
        <f t="shared" si="25"/>
        <v>#DIV/0!</v>
      </c>
      <c r="P343" s="125">
        <f t="shared" si="26"/>
        <v>0</v>
      </c>
      <c r="Q343" s="383"/>
      <c r="R343" s="126">
        <f>IF(M343="nio",0,IF(M343&gt;0,VLOOKUP(I343,'2-Productie normen'!A:R,VLOOKUP(M343,'2-Productie normen'!T:U,2,FALSE),FALSE)))</f>
        <v>0</v>
      </c>
      <c r="S343" s="126">
        <f t="shared" si="27"/>
        <v>0</v>
      </c>
      <c r="T343" s="127" t="str">
        <f>IF(M343="nio",0,VLOOKUP(I343,'2-Productie normen'!A:R,14,FALSE))</f>
        <v>B</v>
      </c>
      <c r="U343" s="127"/>
      <c r="W343" s="93">
        <f t="shared" si="28"/>
        <v>6102.72</v>
      </c>
    </row>
    <row r="344" spans="1:23" ht="14.1" customHeight="1">
      <c r="A344" s="109">
        <f t="shared" si="29"/>
        <v>344</v>
      </c>
      <c r="B344" s="476" t="str">
        <f>VLOOKUP(C344,'1-Kosten per locatie'!$A$17:$D$89,4,FALSE)</f>
        <v>Facilitaire Services</v>
      </c>
      <c r="C344" s="398" t="s">
        <v>429</v>
      </c>
      <c r="D344" s="476" t="str">
        <f>VLOOKUP(C344,'1-Kosten per locatie'!$A$17:$C$89,3,FALSE)</f>
        <v>Kantoor</v>
      </c>
      <c r="E344" s="404" t="s">
        <v>325</v>
      </c>
      <c r="F344" s="405" t="s">
        <v>430</v>
      </c>
      <c r="G344" s="437" t="s">
        <v>643</v>
      </c>
      <c r="H344" s="406" t="s">
        <v>440</v>
      </c>
      <c r="I344" s="433" t="s">
        <v>296</v>
      </c>
      <c r="J344" s="402" t="s">
        <v>305</v>
      </c>
      <c r="K344" s="407">
        <v>25.21</v>
      </c>
      <c r="L344" s="486">
        <f>VLOOKUP(D344,'1-Kosten per locatie'!$E$3:$G$9,3,FALSE)</f>
        <v>1</v>
      </c>
      <c r="M344" s="441">
        <v>156</v>
      </c>
      <c r="N344" s="124"/>
      <c r="O344" s="125" t="e">
        <f t="shared" si="25"/>
        <v>#DIV/0!</v>
      </c>
      <c r="P344" s="125">
        <f t="shared" si="26"/>
        <v>0</v>
      </c>
      <c r="Q344" s="383"/>
      <c r="R344" s="126">
        <f>IF(M344="nio",0,IF(M344&gt;0,VLOOKUP(I344,'2-Productie normen'!A:R,VLOOKUP(M344,'2-Productie normen'!T:U,2,FALSE),FALSE)))</f>
        <v>0</v>
      </c>
      <c r="S344" s="126">
        <f t="shared" si="27"/>
        <v>0</v>
      </c>
      <c r="T344" s="127" t="str">
        <f>IF(M344="nio",0,VLOOKUP(I344,'2-Productie normen'!A:R,14,FALSE))</f>
        <v>V</v>
      </c>
      <c r="U344" s="127"/>
      <c r="W344" s="93">
        <f t="shared" si="28"/>
        <v>3932.76</v>
      </c>
    </row>
    <row r="345" spans="1:23" ht="14.1" customHeight="1">
      <c r="A345" s="109">
        <f t="shared" si="29"/>
        <v>345</v>
      </c>
      <c r="B345" s="476" t="str">
        <f>VLOOKUP(C345,'1-Kosten per locatie'!$A$17:$D$89,4,FALSE)</f>
        <v>Facilitaire Services</v>
      </c>
      <c r="C345" s="398" t="s">
        <v>429</v>
      </c>
      <c r="D345" s="476" t="str">
        <f>VLOOKUP(C345,'1-Kosten per locatie'!$A$17:$C$89,3,FALSE)</f>
        <v>Kantoor</v>
      </c>
      <c r="E345" s="404" t="s">
        <v>325</v>
      </c>
      <c r="F345" s="405" t="s">
        <v>435</v>
      </c>
      <c r="G345" s="437" t="s">
        <v>644</v>
      </c>
      <c r="H345" s="406" t="s">
        <v>477</v>
      </c>
      <c r="I345" s="433" t="s">
        <v>296</v>
      </c>
      <c r="J345" s="402" t="s">
        <v>198</v>
      </c>
      <c r="K345" s="407">
        <v>60.88</v>
      </c>
      <c r="L345" s="486">
        <f>VLOOKUP(D345,'1-Kosten per locatie'!$E$3:$G$9,3,FALSE)</f>
        <v>1</v>
      </c>
      <c r="M345" s="441">
        <v>156</v>
      </c>
      <c r="N345" s="124"/>
      <c r="O345" s="125" t="e">
        <f t="shared" si="25"/>
        <v>#DIV/0!</v>
      </c>
      <c r="P345" s="125">
        <f t="shared" si="26"/>
        <v>0</v>
      </c>
      <c r="Q345" s="383"/>
      <c r="R345" s="126">
        <f>IF(M345="nio",0,IF(M345&gt;0,VLOOKUP(I345,'2-Productie normen'!A:R,VLOOKUP(M345,'2-Productie normen'!T:U,2,FALSE),FALSE)))</f>
        <v>0</v>
      </c>
      <c r="S345" s="126">
        <f t="shared" si="27"/>
        <v>0</v>
      </c>
      <c r="T345" s="127" t="str">
        <f>IF(M345="nio",0,VLOOKUP(I345,'2-Productie normen'!A:R,14,FALSE))</f>
        <v>V</v>
      </c>
      <c r="U345" s="127"/>
      <c r="W345" s="93">
        <f t="shared" si="28"/>
        <v>9497.2800000000007</v>
      </c>
    </row>
    <row r="346" spans="1:23" ht="14.1" customHeight="1">
      <c r="A346" s="109">
        <f t="shared" si="29"/>
        <v>346</v>
      </c>
      <c r="B346" s="476" t="str">
        <f>VLOOKUP(C346,'1-Kosten per locatie'!$A$17:$D$89,4,FALSE)</f>
        <v>Facilitaire Services</v>
      </c>
      <c r="C346" s="398" t="s">
        <v>429</v>
      </c>
      <c r="D346" s="476" t="str">
        <f>VLOOKUP(C346,'1-Kosten per locatie'!$A$17:$C$89,3,FALSE)</f>
        <v>Kantoor</v>
      </c>
      <c r="E346" s="404" t="s">
        <v>325</v>
      </c>
      <c r="F346" s="405" t="s">
        <v>456</v>
      </c>
      <c r="G346" s="437" t="s">
        <v>645</v>
      </c>
      <c r="H346" s="406" t="s">
        <v>477</v>
      </c>
      <c r="I346" s="433" t="s">
        <v>296</v>
      </c>
      <c r="J346" s="402" t="s">
        <v>198</v>
      </c>
      <c r="K346" s="407">
        <v>86.08</v>
      </c>
      <c r="L346" s="486">
        <f>VLOOKUP(D346,'1-Kosten per locatie'!$E$3:$G$9,3,FALSE)</f>
        <v>1</v>
      </c>
      <c r="M346" s="441">
        <v>156</v>
      </c>
      <c r="N346" s="124"/>
      <c r="O346" s="125" t="e">
        <f t="shared" si="25"/>
        <v>#DIV/0!</v>
      </c>
      <c r="P346" s="125">
        <f t="shared" si="26"/>
        <v>0</v>
      </c>
      <c r="Q346" s="383"/>
      <c r="R346" s="126">
        <f>IF(M346="nio",0,IF(M346&gt;0,VLOOKUP(I346,'2-Productie normen'!A:R,VLOOKUP(M346,'2-Productie normen'!T:U,2,FALSE),FALSE)))</f>
        <v>0</v>
      </c>
      <c r="S346" s="126">
        <f t="shared" si="27"/>
        <v>0</v>
      </c>
      <c r="T346" s="127" t="str">
        <f>IF(M346="nio",0,VLOOKUP(I346,'2-Productie normen'!A:R,14,FALSE))</f>
        <v>V</v>
      </c>
      <c r="U346" s="127"/>
      <c r="W346" s="93">
        <f t="shared" si="28"/>
        <v>13428.48</v>
      </c>
    </row>
    <row r="347" spans="1:23" ht="14.1" customHeight="1">
      <c r="A347" s="109">
        <f t="shared" si="29"/>
        <v>347</v>
      </c>
      <c r="B347" s="476" t="str">
        <f>VLOOKUP(C347,'1-Kosten per locatie'!$A$17:$D$89,4,FALSE)</f>
        <v>Facilitaire Services</v>
      </c>
      <c r="C347" s="398" t="s">
        <v>429</v>
      </c>
      <c r="D347" s="476" t="str">
        <f>VLOOKUP(C347,'1-Kosten per locatie'!$A$17:$C$89,3,FALSE)</f>
        <v>Kantoor</v>
      </c>
      <c r="E347" s="404" t="s">
        <v>325</v>
      </c>
      <c r="F347" s="405" t="s">
        <v>456</v>
      </c>
      <c r="G347" s="437" t="s">
        <v>646</v>
      </c>
      <c r="H347" s="406" t="s">
        <v>475</v>
      </c>
      <c r="I347" s="433" t="s">
        <v>298</v>
      </c>
      <c r="J347" s="402" t="s">
        <v>305</v>
      </c>
      <c r="K347" s="407">
        <v>6</v>
      </c>
      <c r="L347" s="486">
        <f>VLOOKUP(D347,'1-Kosten per locatie'!$E$3:$G$9,3,FALSE)</f>
        <v>1</v>
      </c>
      <c r="M347" s="441">
        <v>255</v>
      </c>
      <c r="N347" s="124"/>
      <c r="O347" s="125" t="e">
        <f t="shared" si="25"/>
        <v>#DIV/0!</v>
      </c>
      <c r="P347" s="125">
        <f t="shared" si="26"/>
        <v>0</v>
      </c>
      <c r="Q347" s="383"/>
      <c r="R347" s="126">
        <f>IF(M347="nio",0,IF(M347&gt;0,VLOOKUP(I347,'2-Productie normen'!A:R,VLOOKUP(M347,'2-Productie normen'!T:U,2,FALSE),FALSE)))</f>
        <v>0</v>
      </c>
      <c r="S347" s="126">
        <f t="shared" si="27"/>
        <v>0</v>
      </c>
      <c r="T347" s="127" t="str">
        <f>IF(M347="nio",0,VLOOKUP(I347,'2-Productie normen'!A:R,14,FALSE))</f>
        <v>V</v>
      </c>
      <c r="U347" s="127"/>
      <c r="W347" s="93">
        <f t="shared" si="28"/>
        <v>1530</v>
      </c>
    </row>
    <row r="348" spans="1:23" ht="14.1" customHeight="1">
      <c r="A348" s="109">
        <f t="shared" si="29"/>
        <v>348</v>
      </c>
      <c r="B348" s="476" t="str">
        <f>VLOOKUP(C348,'1-Kosten per locatie'!$A$17:$D$89,4,FALSE)</f>
        <v>Facilitaire Services</v>
      </c>
      <c r="C348" s="398" t="s">
        <v>429</v>
      </c>
      <c r="D348" s="476" t="str">
        <f>VLOOKUP(C348,'1-Kosten per locatie'!$A$17:$C$89,3,FALSE)</f>
        <v>Kantoor</v>
      </c>
      <c r="E348" s="404" t="s">
        <v>325</v>
      </c>
      <c r="F348" s="405" t="s">
        <v>430</v>
      </c>
      <c r="G348" s="437" t="s">
        <v>647</v>
      </c>
      <c r="H348" s="406" t="s">
        <v>440</v>
      </c>
      <c r="I348" s="433" t="s">
        <v>296</v>
      </c>
      <c r="J348" s="402" t="s">
        <v>305</v>
      </c>
      <c r="K348" s="407">
        <v>5.63</v>
      </c>
      <c r="L348" s="486">
        <f>VLOOKUP(D348,'1-Kosten per locatie'!$E$3:$G$9,3,FALSE)</f>
        <v>1</v>
      </c>
      <c r="M348" s="441">
        <v>156</v>
      </c>
      <c r="N348" s="124"/>
      <c r="O348" s="125" t="e">
        <f t="shared" si="25"/>
        <v>#DIV/0!</v>
      </c>
      <c r="P348" s="125">
        <f t="shared" si="26"/>
        <v>0</v>
      </c>
      <c r="Q348" s="383"/>
      <c r="R348" s="126">
        <f>IF(M348="nio",0,IF(M348&gt;0,VLOOKUP(I348,'2-Productie normen'!A:R,VLOOKUP(M348,'2-Productie normen'!T:U,2,FALSE),FALSE)))</f>
        <v>0</v>
      </c>
      <c r="S348" s="126">
        <f t="shared" si="27"/>
        <v>0</v>
      </c>
      <c r="T348" s="127" t="str">
        <f>IF(M348="nio",0,VLOOKUP(I348,'2-Productie normen'!A:R,14,FALSE))</f>
        <v>V</v>
      </c>
      <c r="U348" s="127"/>
      <c r="W348" s="93">
        <f t="shared" si="28"/>
        <v>878.28</v>
      </c>
    </row>
    <row r="349" spans="1:23" ht="14.1" customHeight="1">
      <c r="A349" s="109">
        <f t="shared" si="29"/>
        <v>349</v>
      </c>
      <c r="B349" s="476" t="str">
        <f>VLOOKUP(C349,'1-Kosten per locatie'!$A$17:$D$89,4,FALSE)</f>
        <v>Facilitaire Services</v>
      </c>
      <c r="C349" s="398" t="s">
        <v>429</v>
      </c>
      <c r="D349" s="476" t="str">
        <f>VLOOKUP(C349,'1-Kosten per locatie'!$A$17:$C$89,3,FALSE)</f>
        <v>Kantoor</v>
      </c>
      <c r="E349" s="404" t="s">
        <v>325</v>
      </c>
      <c r="F349" s="405" t="s">
        <v>430</v>
      </c>
      <c r="G349" s="437" t="s">
        <v>648</v>
      </c>
      <c r="H349" s="406" t="s">
        <v>473</v>
      </c>
      <c r="I349" s="433" t="s">
        <v>296</v>
      </c>
      <c r="J349" s="402" t="s">
        <v>198</v>
      </c>
      <c r="K349" s="407">
        <v>222.13</v>
      </c>
      <c r="L349" s="486">
        <f>VLOOKUP(D349,'1-Kosten per locatie'!$E$3:$G$9,3,FALSE)</f>
        <v>1</v>
      </c>
      <c r="M349" s="441">
        <v>156</v>
      </c>
      <c r="N349" s="124"/>
      <c r="O349" s="125" t="e">
        <f t="shared" si="25"/>
        <v>#DIV/0!</v>
      </c>
      <c r="P349" s="125">
        <f t="shared" si="26"/>
        <v>0</v>
      </c>
      <c r="Q349" s="383"/>
      <c r="R349" s="126">
        <f>IF(M349="nio",0,IF(M349&gt;0,VLOOKUP(I349,'2-Productie normen'!A:R,VLOOKUP(M349,'2-Productie normen'!T:U,2,FALSE),FALSE)))</f>
        <v>0</v>
      </c>
      <c r="S349" s="126">
        <f t="shared" si="27"/>
        <v>0</v>
      </c>
      <c r="T349" s="127" t="str">
        <f>IF(M349="nio",0,VLOOKUP(I349,'2-Productie normen'!A:R,14,FALSE))</f>
        <v>V</v>
      </c>
      <c r="U349" s="127"/>
      <c r="W349" s="93">
        <f t="shared" si="28"/>
        <v>34652.28</v>
      </c>
    </row>
    <row r="350" spans="1:23" ht="14.1" customHeight="1">
      <c r="A350" s="109">
        <f t="shared" si="29"/>
        <v>350</v>
      </c>
      <c r="B350" s="476" t="str">
        <f>VLOOKUP(C350,'1-Kosten per locatie'!$A$17:$D$89,4,FALSE)</f>
        <v>Facilitaire Services</v>
      </c>
      <c r="C350" s="398" t="s">
        <v>429</v>
      </c>
      <c r="D350" s="476" t="str">
        <f>VLOOKUP(C350,'1-Kosten per locatie'!$A$17:$C$89,3,FALSE)</f>
        <v>Kantoor</v>
      </c>
      <c r="E350" s="404" t="s">
        <v>325</v>
      </c>
      <c r="F350" s="437" t="s">
        <v>430</v>
      </c>
      <c r="G350" s="437" t="s">
        <v>649</v>
      </c>
      <c r="H350" s="406" t="s">
        <v>480</v>
      </c>
      <c r="I350" s="455" t="s">
        <v>299</v>
      </c>
      <c r="J350" s="402" t="s">
        <v>198</v>
      </c>
      <c r="K350" s="407">
        <v>10.9</v>
      </c>
      <c r="L350" s="486">
        <f>VLOOKUP(D350,'1-Kosten per locatie'!$E$3:$G$9,3,FALSE)</f>
        <v>1</v>
      </c>
      <c r="M350" s="441" t="s">
        <v>101</v>
      </c>
      <c r="N350" s="124"/>
      <c r="O350" s="125">
        <f t="shared" si="25"/>
        <v>0</v>
      </c>
      <c r="P350" s="125">
        <f t="shared" si="26"/>
        <v>0</v>
      </c>
      <c r="Q350" s="383"/>
      <c r="R350" s="126">
        <f>IF(M350="nio",0,IF(M350&gt;0,VLOOKUP(I350,'2-Productie normen'!A:R,VLOOKUP(M350,'2-Productie normen'!T:U,2,FALSE),FALSE)))</f>
        <v>0</v>
      </c>
      <c r="S350" s="126">
        <f t="shared" si="27"/>
        <v>0</v>
      </c>
      <c r="T350" s="127">
        <f>IF(M350="nio",0,VLOOKUP(I350,'2-Productie normen'!A:R,14,FALSE))</f>
        <v>0</v>
      </c>
      <c r="U350" s="127"/>
      <c r="W350" s="93">
        <f t="shared" si="28"/>
        <v>0</v>
      </c>
    </row>
    <row r="351" spans="1:23" ht="14.1" customHeight="1">
      <c r="A351" s="109">
        <f t="shared" si="29"/>
        <v>351</v>
      </c>
      <c r="B351" s="476" t="str">
        <f>VLOOKUP(C351,'1-Kosten per locatie'!$A$17:$D$89,4,FALSE)</f>
        <v>Facilitaire Services</v>
      </c>
      <c r="C351" s="398" t="s">
        <v>429</v>
      </c>
      <c r="D351" s="476" t="str">
        <f>VLOOKUP(C351,'1-Kosten per locatie'!$A$17:$C$89,3,FALSE)</f>
        <v>Kantoor</v>
      </c>
      <c r="E351" s="404" t="s">
        <v>325</v>
      </c>
      <c r="F351" s="405" t="s">
        <v>435</v>
      </c>
      <c r="G351" s="437" t="s">
        <v>650</v>
      </c>
      <c r="H351" s="406" t="s">
        <v>475</v>
      </c>
      <c r="I351" s="433" t="s">
        <v>298</v>
      </c>
      <c r="J351" s="402" t="s">
        <v>305</v>
      </c>
      <c r="K351" s="407">
        <v>7.32</v>
      </c>
      <c r="L351" s="486">
        <f>VLOOKUP(D351,'1-Kosten per locatie'!$E$3:$G$9,3,FALSE)</f>
        <v>1</v>
      </c>
      <c r="M351" s="441">
        <v>255</v>
      </c>
      <c r="N351" s="124"/>
      <c r="O351" s="125" t="e">
        <f t="shared" si="25"/>
        <v>#DIV/0!</v>
      </c>
      <c r="P351" s="125">
        <f t="shared" si="26"/>
        <v>0</v>
      </c>
      <c r="Q351" s="383"/>
      <c r="R351" s="126">
        <f>IF(M351="nio",0,IF(M351&gt;0,VLOOKUP(I351,'2-Productie normen'!A:R,VLOOKUP(M351,'2-Productie normen'!T:U,2,FALSE),FALSE)))</f>
        <v>0</v>
      </c>
      <c r="S351" s="126">
        <f t="shared" si="27"/>
        <v>0</v>
      </c>
      <c r="T351" s="127" t="str">
        <f>IF(M351="nio",0,VLOOKUP(I351,'2-Productie normen'!A:R,14,FALSE))</f>
        <v>V</v>
      </c>
      <c r="U351" s="127"/>
      <c r="W351" s="93">
        <f t="shared" si="28"/>
        <v>1866.6000000000001</v>
      </c>
    </row>
    <row r="352" spans="1:23" ht="14.1" customHeight="1">
      <c r="A352" s="109">
        <f t="shared" si="29"/>
        <v>352</v>
      </c>
      <c r="B352" s="476" t="str">
        <f>VLOOKUP(C352,'1-Kosten per locatie'!$A$17:$D$89,4,FALSE)</f>
        <v>Facilitaire Services</v>
      </c>
      <c r="C352" s="398" t="s">
        <v>429</v>
      </c>
      <c r="D352" s="476" t="str">
        <f>VLOOKUP(C352,'1-Kosten per locatie'!$A$17:$C$89,3,FALSE)</f>
        <v>Kantoor</v>
      </c>
      <c r="E352" s="404" t="s">
        <v>325</v>
      </c>
      <c r="F352" s="405" t="s">
        <v>430</v>
      </c>
      <c r="G352" s="437" t="s">
        <v>651</v>
      </c>
      <c r="H352" s="406" t="s">
        <v>440</v>
      </c>
      <c r="I352" s="433" t="s">
        <v>15</v>
      </c>
      <c r="J352" s="402" t="s">
        <v>200</v>
      </c>
      <c r="K352" s="407">
        <v>4.3600000000000003</v>
      </c>
      <c r="L352" s="486">
        <f>VLOOKUP(D352,'1-Kosten per locatie'!$E$3:$G$9,3,FALSE)</f>
        <v>1</v>
      </c>
      <c r="M352" s="441">
        <v>255</v>
      </c>
      <c r="N352" s="124">
        <v>255</v>
      </c>
      <c r="O352" s="125" t="e">
        <f t="shared" si="25"/>
        <v>#DIV/0!</v>
      </c>
      <c r="P352" s="125" t="e">
        <f t="shared" si="26"/>
        <v>#DIV/0!</v>
      </c>
      <c r="Q352" s="383"/>
      <c r="R352" s="126">
        <f>IF(M352="nio",0,IF(M352&gt;0,VLOOKUP(I352,'2-Productie normen'!A:R,VLOOKUP(M352,'2-Productie normen'!T:U,2,FALSE),FALSE)))</f>
        <v>0</v>
      </c>
      <c r="S352" s="126">
        <f t="shared" si="27"/>
        <v>0</v>
      </c>
      <c r="T352" s="127" t="str">
        <f>IF(M352="nio",0,VLOOKUP(I352,'2-Productie normen'!A:R,14,FALSE))</f>
        <v>S</v>
      </c>
      <c r="U352" s="127"/>
      <c r="W352" s="93">
        <f t="shared" si="28"/>
        <v>2223.6000000000004</v>
      </c>
    </row>
    <row r="353" spans="1:23" ht="14.1" customHeight="1">
      <c r="A353" s="109">
        <f t="shared" si="29"/>
        <v>353</v>
      </c>
      <c r="B353" s="476" t="str">
        <f>VLOOKUP(C353,'1-Kosten per locatie'!$A$17:$D$89,4,FALSE)</f>
        <v>Facilitaire Services</v>
      </c>
      <c r="C353" s="398" t="s">
        <v>429</v>
      </c>
      <c r="D353" s="476" t="str">
        <f>VLOOKUP(C353,'1-Kosten per locatie'!$A$17:$C$89,3,FALSE)</f>
        <v>Kantoor</v>
      </c>
      <c r="E353" s="404" t="s">
        <v>325</v>
      </c>
      <c r="F353" s="405" t="s">
        <v>430</v>
      </c>
      <c r="G353" s="437" t="s">
        <v>652</v>
      </c>
      <c r="H353" s="406" t="s">
        <v>486</v>
      </c>
      <c r="I353" s="433" t="s">
        <v>15</v>
      </c>
      <c r="J353" s="402" t="s">
        <v>200</v>
      </c>
      <c r="K353" s="407">
        <v>1.1299999999999999</v>
      </c>
      <c r="L353" s="486">
        <f>VLOOKUP(D353,'1-Kosten per locatie'!$E$3:$G$9,3,FALSE)</f>
        <v>1</v>
      </c>
      <c r="M353" s="441">
        <v>255</v>
      </c>
      <c r="N353" s="124">
        <v>255</v>
      </c>
      <c r="O353" s="125" t="e">
        <f t="shared" si="25"/>
        <v>#DIV/0!</v>
      </c>
      <c r="P353" s="125" t="e">
        <f t="shared" si="26"/>
        <v>#DIV/0!</v>
      </c>
      <c r="Q353" s="383"/>
      <c r="R353" s="126">
        <f>IF(M353="nio",0,IF(M353&gt;0,VLOOKUP(I353,'2-Productie normen'!A:R,VLOOKUP(M353,'2-Productie normen'!T:U,2,FALSE),FALSE)))</f>
        <v>0</v>
      </c>
      <c r="S353" s="126">
        <f t="shared" si="27"/>
        <v>0</v>
      </c>
      <c r="T353" s="127" t="str">
        <f>IF(M353="nio",0,VLOOKUP(I353,'2-Productie normen'!A:R,14,FALSE))</f>
        <v>S</v>
      </c>
      <c r="U353" s="127"/>
      <c r="W353" s="93">
        <f t="shared" si="28"/>
        <v>576.29999999999995</v>
      </c>
    </row>
    <row r="354" spans="1:23" ht="14.1" customHeight="1">
      <c r="A354" s="109">
        <f t="shared" si="29"/>
        <v>354</v>
      </c>
      <c r="B354" s="476" t="str">
        <f>VLOOKUP(C354,'1-Kosten per locatie'!$A$17:$D$89,4,FALSE)</f>
        <v>Facilitaire Services</v>
      </c>
      <c r="C354" s="398" t="s">
        <v>429</v>
      </c>
      <c r="D354" s="476" t="str">
        <f>VLOOKUP(C354,'1-Kosten per locatie'!$A$17:$C$89,3,FALSE)</f>
        <v>Kantoor</v>
      </c>
      <c r="E354" s="404" t="s">
        <v>325</v>
      </c>
      <c r="F354" s="405" t="s">
        <v>430</v>
      </c>
      <c r="G354" s="437" t="s">
        <v>653</v>
      </c>
      <c r="H354" s="406" t="s">
        <v>486</v>
      </c>
      <c r="I354" s="433" t="s">
        <v>15</v>
      </c>
      <c r="J354" s="402" t="s">
        <v>200</v>
      </c>
      <c r="K354" s="407">
        <v>1.1299999999999999</v>
      </c>
      <c r="L354" s="486">
        <f>VLOOKUP(D354,'1-Kosten per locatie'!$E$3:$G$9,3,FALSE)</f>
        <v>1</v>
      </c>
      <c r="M354" s="441">
        <v>255</v>
      </c>
      <c r="N354" s="124">
        <v>255</v>
      </c>
      <c r="O354" s="125" t="e">
        <f t="shared" si="25"/>
        <v>#DIV/0!</v>
      </c>
      <c r="P354" s="125" t="e">
        <f t="shared" si="26"/>
        <v>#DIV/0!</v>
      </c>
      <c r="Q354" s="383"/>
      <c r="R354" s="126">
        <f>IF(M354="nio",0,IF(M354&gt;0,VLOOKUP(I354,'2-Productie normen'!A:R,VLOOKUP(M354,'2-Productie normen'!T:U,2,FALSE),FALSE)))</f>
        <v>0</v>
      </c>
      <c r="S354" s="126">
        <f t="shared" si="27"/>
        <v>0</v>
      </c>
      <c r="T354" s="127" t="str">
        <f>IF(M354="nio",0,VLOOKUP(I354,'2-Productie normen'!A:R,14,FALSE))</f>
        <v>S</v>
      </c>
      <c r="U354" s="127"/>
      <c r="W354" s="93">
        <f t="shared" si="28"/>
        <v>576.29999999999995</v>
      </c>
    </row>
    <row r="355" spans="1:23" ht="14.1" customHeight="1">
      <c r="A355" s="109">
        <f t="shared" si="29"/>
        <v>355</v>
      </c>
      <c r="B355" s="476" t="str">
        <f>VLOOKUP(C355,'1-Kosten per locatie'!$A$17:$D$89,4,FALSE)</f>
        <v>Facilitaire Services</v>
      </c>
      <c r="C355" s="398" t="s">
        <v>429</v>
      </c>
      <c r="D355" s="476" t="str">
        <f>VLOOKUP(C355,'1-Kosten per locatie'!$A$17:$C$89,3,FALSE)</f>
        <v>Kantoor</v>
      </c>
      <c r="E355" s="404" t="s">
        <v>325</v>
      </c>
      <c r="F355" s="405" t="s">
        <v>430</v>
      </c>
      <c r="G355" s="437" t="s">
        <v>654</v>
      </c>
      <c r="H355" s="406" t="s">
        <v>489</v>
      </c>
      <c r="I355" s="433" t="s">
        <v>15</v>
      </c>
      <c r="J355" s="402" t="s">
        <v>200</v>
      </c>
      <c r="K355" s="407">
        <v>6.59</v>
      </c>
      <c r="L355" s="486">
        <f>VLOOKUP(D355,'1-Kosten per locatie'!$E$3:$G$9,3,FALSE)</f>
        <v>1</v>
      </c>
      <c r="M355" s="441">
        <v>255</v>
      </c>
      <c r="N355" s="124">
        <v>255</v>
      </c>
      <c r="O355" s="125" t="e">
        <f t="shared" si="25"/>
        <v>#DIV/0!</v>
      </c>
      <c r="P355" s="125" t="e">
        <f t="shared" si="26"/>
        <v>#DIV/0!</v>
      </c>
      <c r="Q355" s="383"/>
      <c r="R355" s="126">
        <f>IF(M355="nio",0,IF(M355&gt;0,VLOOKUP(I355,'2-Productie normen'!A:R,VLOOKUP(M355,'2-Productie normen'!T:U,2,FALSE),FALSE)))</f>
        <v>0</v>
      </c>
      <c r="S355" s="126">
        <f t="shared" si="27"/>
        <v>0</v>
      </c>
      <c r="T355" s="127" t="str">
        <f>IF(M355="nio",0,VLOOKUP(I355,'2-Productie normen'!A:R,14,FALSE))</f>
        <v>S</v>
      </c>
      <c r="U355" s="127"/>
      <c r="W355" s="93">
        <f t="shared" si="28"/>
        <v>3360.9</v>
      </c>
    </row>
    <row r="356" spans="1:23" ht="14.1" customHeight="1">
      <c r="A356" s="109">
        <f t="shared" si="29"/>
        <v>356</v>
      </c>
      <c r="B356" s="476" t="str">
        <f>VLOOKUP(C356,'1-Kosten per locatie'!$A$17:$D$89,4,FALSE)</f>
        <v>Facilitaire Services</v>
      </c>
      <c r="C356" s="398" t="s">
        <v>429</v>
      </c>
      <c r="D356" s="476" t="str">
        <f>VLOOKUP(C356,'1-Kosten per locatie'!$A$17:$C$89,3,FALSE)</f>
        <v>Kantoor</v>
      </c>
      <c r="E356" s="404" t="s">
        <v>325</v>
      </c>
      <c r="F356" s="405" t="s">
        <v>430</v>
      </c>
      <c r="G356" s="437" t="s">
        <v>655</v>
      </c>
      <c r="H356" s="406" t="s">
        <v>489</v>
      </c>
      <c r="I356" s="433" t="s">
        <v>15</v>
      </c>
      <c r="J356" s="402" t="s">
        <v>200</v>
      </c>
      <c r="K356" s="407">
        <v>4.4000000000000004</v>
      </c>
      <c r="L356" s="486">
        <f>VLOOKUP(D356,'1-Kosten per locatie'!$E$3:$G$9,3,FALSE)</f>
        <v>1</v>
      </c>
      <c r="M356" s="441">
        <v>255</v>
      </c>
      <c r="N356" s="124">
        <v>255</v>
      </c>
      <c r="O356" s="125" t="e">
        <f t="shared" si="25"/>
        <v>#DIV/0!</v>
      </c>
      <c r="P356" s="125" t="e">
        <f t="shared" si="26"/>
        <v>#DIV/0!</v>
      </c>
      <c r="Q356" s="383"/>
      <c r="R356" s="126">
        <f>IF(M356="nio",0,IF(M356&gt;0,VLOOKUP(I356,'2-Productie normen'!A:R,VLOOKUP(M356,'2-Productie normen'!T:U,2,FALSE),FALSE)))</f>
        <v>0</v>
      </c>
      <c r="S356" s="126">
        <f t="shared" si="27"/>
        <v>0</v>
      </c>
      <c r="T356" s="127" t="str">
        <f>IF(M356="nio",0,VLOOKUP(I356,'2-Productie normen'!A:R,14,FALSE))</f>
        <v>S</v>
      </c>
      <c r="U356" s="127"/>
      <c r="W356" s="93">
        <f t="shared" si="28"/>
        <v>2244</v>
      </c>
    </row>
    <row r="357" spans="1:23" ht="14.1" customHeight="1">
      <c r="A357" s="109">
        <f t="shared" si="29"/>
        <v>357</v>
      </c>
      <c r="B357" s="476" t="str">
        <f>VLOOKUP(C357,'1-Kosten per locatie'!$A$17:$D$89,4,FALSE)</f>
        <v>Facilitaire Services</v>
      </c>
      <c r="C357" s="398" t="s">
        <v>429</v>
      </c>
      <c r="D357" s="476" t="str">
        <f>VLOOKUP(C357,'1-Kosten per locatie'!$A$17:$C$89,3,FALSE)</f>
        <v>Kantoor</v>
      </c>
      <c r="E357" s="404" t="s">
        <v>325</v>
      </c>
      <c r="F357" s="405" t="s">
        <v>430</v>
      </c>
      <c r="G357" s="437" t="s">
        <v>656</v>
      </c>
      <c r="H357" s="406" t="s">
        <v>489</v>
      </c>
      <c r="I357" s="433" t="s">
        <v>15</v>
      </c>
      <c r="J357" s="402" t="s">
        <v>200</v>
      </c>
      <c r="K357" s="407">
        <v>1.1000000000000001</v>
      </c>
      <c r="L357" s="486">
        <f>VLOOKUP(D357,'1-Kosten per locatie'!$E$3:$G$9,3,FALSE)</f>
        <v>1</v>
      </c>
      <c r="M357" s="441">
        <v>255</v>
      </c>
      <c r="N357" s="124">
        <v>255</v>
      </c>
      <c r="O357" s="125" t="e">
        <f t="shared" si="25"/>
        <v>#DIV/0!</v>
      </c>
      <c r="P357" s="125" t="e">
        <f t="shared" si="26"/>
        <v>#DIV/0!</v>
      </c>
      <c r="Q357" s="383"/>
      <c r="R357" s="126">
        <f>IF(M357="nio",0,IF(M357&gt;0,VLOOKUP(I357,'2-Productie normen'!A:R,VLOOKUP(M357,'2-Productie normen'!T:U,2,FALSE),FALSE)))</f>
        <v>0</v>
      </c>
      <c r="S357" s="126">
        <f t="shared" si="27"/>
        <v>0</v>
      </c>
      <c r="T357" s="127" t="str">
        <f>IF(M357="nio",0,VLOOKUP(I357,'2-Productie normen'!A:R,14,FALSE))</f>
        <v>S</v>
      </c>
      <c r="U357" s="127"/>
      <c r="W357" s="93">
        <f t="shared" si="28"/>
        <v>561</v>
      </c>
    </row>
    <row r="358" spans="1:23" ht="14.1" customHeight="1">
      <c r="A358" s="109">
        <f t="shared" si="29"/>
        <v>358</v>
      </c>
      <c r="B358" s="476" t="str">
        <f>VLOOKUP(C358,'1-Kosten per locatie'!$A$17:$D$89,4,FALSE)</f>
        <v>Facilitaire Services</v>
      </c>
      <c r="C358" s="398" t="s">
        <v>429</v>
      </c>
      <c r="D358" s="476" t="str">
        <f>VLOOKUP(C358,'1-Kosten per locatie'!$A$17:$C$89,3,FALSE)</f>
        <v>Kantoor</v>
      </c>
      <c r="E358" s="404" t="s">
        <v>325</v>
      </c>
      <c r="F358" s="405" t="s">
        <v>430</v>
      </c>
      <c r="G358" s="437" t="s">
        <v>657</v>
      </c>
      <c r="H358" s="406" t="s">
        <v>489</v>
      </c>
      <c r="I358" s="433" t="s">
        <v>15</v>
      </c>
      <c r="J358" s="402" t="s">
        <v>200</v>
      </c>
      <c r="K358" s="407">
        <v>1.1000000000000001</v>
      </c>
      <c r="L358" s="486">
        <f>VLOOKUP(D358,'1-Kosten per locatie'!$E$3:$G$9,3,FALSE)</f>
        <v>1</v>
      </c>
      <c r="M358" s="441">
        <v>255</v>
      </c>
      <c r="N358" s="124">
        <v>255</v>
      </c>
      <c r="O358" s="125" t="e">
        <f t="shared" si="25"/>
        <v>#DIV/0!</v>
      </c>
      <c r="P358" s="125" t="e">
        <f t="shared" si="26"/>
        <v>#DIV/0!</v>
      </c>
      <c r="Q358" s="383"/>
      <c r="R358" s="126">
        <f>IF(M358="nio",0,IF(M358&gt;0,VLOOKUP(I358,'2-Productie normen'!A:R,VLOOKUP(M358,'2-Productie normen'!T:U,2,FALSE),FALSE)))</f>
        <v>0</v>
      </c>
      <c r="S358" s="126">
        <f t="shared" si="27"/>
        <v>0</v>
      </c>
      <c r="T358" s="127" t="str">
        <f>IF(M358="nio",0,VLOOKUP(I358,'2-Productie normen'!A:R,14,FALSE))</f>
        <v>S</v>
      </c>
      <c r="U358" s="127"/>
      <c r="W358" s="93">
        <f t="shared" si="28"/>
        <v>561</v>
      </c>
    </row>
    <row r="359" spans="1:23" ht="14.1" customHeight="1">
      <c r="A359" s="109">
        <f t="shared" si="29"/>
        <v>359</v>
      </c>
      <c r="B359" s="476" t="str">
        <f>VLOOKUP(C359,'1-Kosten per locatie'!$A$17:$D$89,4,FALSE)</f>
        <v>Facilitaire Services</v>
      </c>
      <c r="C359" s="398" t="s">
        <v>429</v>
      </c>
      <c r="D359" s="476" t="str">
        <f>VLOOKUP(C359,'1-Kosten per locatie'!$A$17:$C$89,3,FALSE)</f>
        <v>Kantoor</v>
      </c>
      <c r="E359" s="404" t="s">
        <v>325</v>
      </c>
      <c r="F359" s="405" t="s">
        <v>430</v>
      </c>
      <c r="G359" s="437" t="s">
        <v>658</v>
      </c>
      <c r="H359" s="406" t="s">
        <v>483</v>
      </c>
      <c r="I359" s="433" t="s">
        <v>15</v>
      </c>
      <c r="J359" s="402" t="s">
        <v>200</v>
      </c>
      <c r="K359" s="407">
        <v>4.6900000000000004</v>
      </c>
      <c r="L359" s="486">
        <f>VLOOKUP(D359,'1-Kosten per locatie'!$E$3:$G$9,3,FALSE)</f>
        <v>1</v>
      </c>
      <c r="M359" s="441">
        <v>255</v>
      </c>
      <c r="N359" s="124"/>
      <c r="O359" s="125" t="e">
        <f t="shared" si="25"/>
        <v>#DIV/0!</v>
      </c>
      <c r="P359" s="125">
        <f t="shared" si="26"/>
        <v>0</v>
      </c>
      <c r="Q359" s="383"/>
      <c r="R359" s="126">
        <f>IF(M359="nio",0,IF(M359&gt;0,VLOOKUP(I359,'2-Productie normen'!A:R,VLOOKUP(M359,'2-Productie normen'!T:U,2,FALSE),FALSE)))</f>
        <v>0</v>
      </c>
      <c r="S359" s="126">
        <f t="shared" si="27"/>
        <v>0</v>
      </c>
      <c r="T359" s="127" t="str">
        <f>IF(M359="nio",0,VLOOKUP(I359,'2-Productie normen'!A:R,14,FALSE))</f>
        <v>S</v>
      </c>
      <c r="U359" s="127"/>
      <c r="W359" s="93">
        <f t="shared" si="28"/>
        <v>1195.95</v>
      </c>
    </row>
    <row r="360" spans="1:23" ht="14.1" customHeight="1">
      <c r="A360" s="109">
        <f t="shared" si="29"/>
        <v>360</v>
      </c>
      <c r="B360" s="476" t="str">
        <f>VLOOKUP(C360,'1-Kosten per locatie'!$A$17:$D$89,4,FALSE)</f>
        <v>Facilitaire Services</v>
      </c>
      <c r="C360" s="398" t="s">
        <v>429</v>
      </c>
      <c r="D360" s="476" t="str">
        <f>VLOOKUP(C360,'1-Kosten per locatie'!$A$17:$C$89,3,FALSE)</f>
        <v>Kantoor</v>
      </c>
      <c r="E360" s="404" t="s">
        <v>325</v>
      </c>
      <c r="F360" s="405" t="s">
        <v>430</v>
      </c>
      <c r="G360" s="437" t="s">
        <v>659</v>
      </c>
      <c r="H360" s="406" t="s">
        <v>440</v>
      </c>
      <c r="I360" s="433" t="s">
        <v>15</v>
      </c>
      <c r="J360" s="402" t="s">
        <v>200</v>
      </c>
      <c r="K360" s="407">
        <v>6.06</v>
      </c>
      <c r="L360" s="486">
        <f>VLOOKUP(D360,'1-Kosten per locatie'!$E$3:$G$9,3,FALSE)</f>
        <v>1</v>
      </c>
      <c r="M360" s="441">
        <v>255</v>
      </c>
      <c r="N360" s="124">
        <v>255</v>
      </c>
      <c r="O360" s="125" t="e">
        <f t="shared" si="25"/>
        <v>#DIV/0!</v>
      </c>
      <c r="P360" s="125" t="e">
        <f t="shared" si="26"/>
        <v>#DIV/0!</v>
      </c>
      <c r="Q360" s="383"/>
      <c r="R360" s="126">
        <f>IF(M360="nio",0,IF(M360&gt;0,VLOOKUP(I360,'2-Productie normen'!A:R,VLOOKUP(M360,'2-Productie normen'!T:U,2,FALSE),FALSE)))</f>
        <v>0</v>
      </c>
      <c r="S360" s="126">
        <f t="shared" si="27"/>
        <v>0</v>
      </c>
      <c r="T360" s="127" t="str">
        <f>IF(M360="nio",0,VLOOKUP(I360,'2-Productie normen'!A:R,14,FALSE))</f>
        <v>S</v>
      </c>
      <c r="U360" s="127"/>
      <c r="W360" s="93">
        <f t="shared" si="28"/>
        <v>3090.6</v>
      </c>
    </row>
    <row r="361" spans="1:23" ht="14.1" customHeight="1">
      <c r="A361" s="109">
        <f t="shared" si="29"/>
        <v>361</v>
      </c>
      <c r="B361" s="476" t="str">
        <f>VLOOKUP(C361,'1-Kosten per locatie'!$A$17:$D$89,4,FALSE)</f>
        <v>Facilitaire Services</v>
      </c>
      <c r="C361" s="398" t="s">
        <v>429</v>
      </c>
      <c r="D361" s="476" t="str">
        <f>VLOOKUP(C361,'1-Kosten per locatie'!$A$17:$C$89,3,FALSE)</f>
        <v>Kantoor</v>
      </c>
      <c r="E361" s="404" t="s">
        <v>325</v>
      </c>
      <c r="F361" s="405" t="s">
        <v>430</v>
      </c>
      <c r="G361" s="437" t="s">
        <v>660</v>
      </c>
      <c r="H361" s="406" t="s">
        <v>486</v>
      </c>
      <c r="I361" s="433" t="s">
        <v>15</v>
      </c>
      <c r="J361" s="402" t="s">
        <v>200</v>
      </c>
      <c r="K361" s="407">
        <v>1.38</v>
      </c>
      <c r="L361" s="486">
        <f>VLOOKUP(D361,'1-Kosten per locatie'!$E$3:$G$9,3,FALSE)</f>
        <v>1</v>
      </c>
      <c r="M361" s="441">
        <v>255</v>
      </c>
      <c r="N361" s="124">
        <v>255</v>
      </c>
      <c r="O361" s="125" t="e">
        <f t="shared" si="25"/>
        <v>#DIV/0!</v>
      </c>
      <c r="P361" s="125" t="e">
        <f t="shared" si="26"/>
        <v>#DIV/0!</v>
      </c>
      <c r="Q361" s="383"/>
      <c r="R361" s="126">
        <f>IF(M361="nio",0,IF(M361&gt;0,VLOOKUP(I361,'2-Productie normen'!A:R,VLOOKUP(M361,'2-Productie normen'!T:U,2,FALSE),FALSE)))</f>
        <v>0</v>
      </c>
      <c r="S361" s="126">
        <f t="shared" si="27"/>
        <v>0</v>
      </c>
      <c r="T361" s="127" t="str">
        <f>IF(M361="nio",0,VLOOKUP(I361,'2-Productie normen'!A:R,14,FALSE))</f>
        <v>S</v>
      </c>
      <c r="U361" s="127"/>
      <c r="W361" s="93">
        <f t="shared" si="28"/>
        <v>703.8</v>
      </c>
    </row>
    <row r="362" spans="1:23" ht="14.1" customHeight="1">
      <c r="A362" s="109">
        <f t="shared" si="29"/>
        <v>362</v>
      </c>
      <c r="B362" s="476" t="str">
        <f>VLOOKUP(C362,'1-Kosten per locatie'!$A$17:$D$89,4,FALSE)</f>
        <v>Facilitaire Services</v>
      </c>
      <c r="C362" s="398" t="s">
        <v>429</v>
      </c>
      <c r="D362" s="476" t="str">
        <f>VLOOKUP(C362,'1-Kosten per locatie'!$A$17:$C$89,3,FALSE)</f>
        <v>Kantoor</v>
      </c>
      <c r="E362" s="404" t="s">
        <v>325</v>
      </c>
      <c r="F362" s="405" t="s">
        <v>430</v>
      </c>
      <c r="G362" s="437" t="s">
        <v>661</v>
      </c>
      <c r="H362" s="406" t="s">
        <v>486</v>
      </c>
      <c r="I362" s="433" t="s">
        <v>15</v>
      </c>
      <c r="J362" s="402" t="s">
        <v>200</v>
      </c>
      <c r="K362" s="407">
        <v>1.33</v>
      </c>
      <c r="L362" s="486">
        <f>VLOOKUP(D362,'1-Kosten per locatie'!$E$3:$G$9,3,FALSE)</f>
        <v>1</v>
      </c>
      <c r="M362" s="441">
        <v>255</v>
      </c>
      <c r="N362" s="124">
        <v>255</v>
      </c>
      <c r="O362" s="125" t="e">
        <f t="shared" si="25"/>
        <v>#DIV/0!</v>
      </c>
      <c r="P362" s="125" t="e">
        <f t="shared" si="26"/>
        <v>#DIV/0!</v>
      </c>
      <c r="Q362" s="383"/>
      <c r="R362" s="126">
        <f>IF(M362="nio",0,IF(M362&gt;0,VLOOKUP(I362,'2-Productie normen'!A:R,VLOOKUP(M362,'2-Productie normen'!T:U,2,FALSE),FALSE)))</f>
        <v>0</v>
      </c>
      <c r="S362" s="126">
        <f t="shared" si="27"/>
        <v>0</v>
      </c>
      <c r="T362" s="127" t="str">
        <f>IF(M362="nio",0,VLOOKUP(I362,'2-Productie normen'!A:R,14,FALSE))</f>
        <v>S</v>
      </c>
      <c r="U362" s="127"/>
      <c r="W362" s="93">
        <f t="shared" si="28"/>
        <v>678.30000000000007</v>
      </c>
    </row>
    <row r="363" spans="1:23" ht="14.1" customHeight="1">
      <c r="A363" s="109">
        <f t="shared" si="29"/>
        <v>363</v>
      </c>
      <c r="B363" s="476" t="str">
        <f>VLOOKUP(C363,'1-Kosten per locatie'!$A$17:$D$89,4,FALSE)</f>
        <v>Facilitaire Services</v>
      </c>
      <c r="C363" s="398" t="s">
        <v>429</v>
      </c>
      <c r="D363" s="476" t="str">
        <f>VLOOKUP(C363,'1-Kosten per locatie'!$A$17:$C$89,3,FALSE)</f>
        <v>Kantoor</v>
      </c>
      <c r="E363" s="404" t="s">
        <v>325</v>
      </c>
      <c r="F363" s="437" t="s">
        <v>430</v>
      </c>
      <c r="G363" s="437" t="s">
        <v>662</v>
      </c>
      <c r="H363" s="406" t="s">
        <v>496</v>
      </c>
      <c r="I363" s="455" t="s">
        <v>299</v>
      </c>
      <c r="J363" s="406"/>
      <c r="K363" s="407">
        <v>2.37</v>
      </c>
      <c r="L363" s="486">
        <f>VLOOKUP(D363,'1-Kosten per locatie'!$E$3:$G$9,3,FALSE)</f>
        <v>1</v>
      </c>
      <c r="M363" s="441" t="s">
        <v>101</v>
      </c>
      <c r="N363" s="124"/>
      <c r="O363" s="125">
        <f t="shared" si="25"/>
        <v>0</v>
      </c>
      <c r="P363" s="125">
        <f t="shared" si="26"/>
        <v>0</v>
      </c>
      <c r="Q363" s="383"/>
      <c r="R363" s="126">
        <f>IF(M363="nio",0,IF(M363&gt;0,VLOOKUP(I363,'2-Productie normen'!A:R,VLOOKUP(M363,'2-Productie normen'!T:U,2,FALSE),FALSE)))</f>
        <v>0</v>
      </c>
      <c r="S363" s="126">
        <f t="shared" si="27"/>
        <v>0</v>
      </c>
      <c r="T363" s="127">
        <f>IF(M363="nio",0,VLOOKUP(I363,'2-Productie normen'!A:R,14,FALSE))</f>
        <v>0</v>
      </c>
      <c r="U363" s="127"/>
      <c r="W363" s="93">
        <f t="shared" si="28"/>
        <v>0</v>
      </c>
    </row>
    <row r="364" spans="1:23" ht="14.1" customHeight="1">
      <c r="A364" s="109">
        <f t="shared" si="29"/>
        <v>364</v>
      </c>
      <c r="B364" s="476" t="str">
        <f>VLOOKUP(C364,'1-Kosten per locatie'!$A$17:$D$89,4,FALSE)</f>
        <v>Facilitaire Services</v>
      </c>
      <c r="C364" s="398" t="s">
        <v>429</v>
      </c>
      <c r="D364" s="476" t="str">
        <f>VLOOKUP(C364,'1-Kosten per locatie'!$A$17:$C$89,3,FALSE)</f>
        <v>Kantoor</v>
      </c>
      <c r="E364" s="404" t="s">
        <v>325</v>
      </c>
      <c r="F364" s="437" t="s">
        <v>430</v>
      </c>
      <c r="G364" s="437" t="s">
        <v>663</v>
      </c>
      <c r="H364" s="406" t="s">
        <v>498</v>
      </c>
      <c r="I364" s="455" t="s">
        <v>299</v>
      </c>
      <c r="J364" s="406"/>
      <c r="K364" s="407">
        <v>1.1299999999999999</v>
      </c>
      <c r="L364" s="486">
        <f>VLOOKUP(D364,'1-Kosten per locatie'!$E$3:$G$9,3,FALSE)</f>
        <v>1</v>
      </c>
      <c r="M364" s="441" t="s">
        <v>101</v>
      </c>
      <c r="N364" s="124"/>
      <c r="O364" s="125">
        <f t="shared" si="25"/>
        <v>0</v>
      </c>
      <c r="P364" s="125">
        <f t="shared" si="26"/>
        <v>0</v>
      </c>
      <c r="Q364" s="383"/>
      <c r="R364" s="126">
        <f>IF(M364="nio",0,IF(M364&gt;0,VLOOKUP(I364,'2-Productie normen'!A:R,VLOOKUP(M364,'2-Productie normen'!T:U,2,FALSE),FALSE)))</f>
        <v>0</v>
      </c>
      <c r="S364" s="126">
        <f t="shared" si="27"/>
        <v>0</v>
      </c>
      <c r="T364" s="127">
        <f>IF(M364="nio",0,VLOOKUP(I364,'2-Productie normen'!A:R,14,FALSE))</f>
        <v>0</v>
      </c>
      <c r="U364" s="127"/>
      <c r="W364" s="93">
        <f t="shared" si="28"/>
        <v>0</v>
      </c>
    </row>
    <row r="365" spans="1:23" ht="14.1" customHeight="1">
      <c r="A365" s="109">
        <f t="shared" si="29"/>
        <v>365</v>
      </c>
      <c r="B365" s="476" t="str">
        <f>VLOOKUP(C365,'1-Kosten per locatie'!$A$17:$D$89,4,FALSE)</f>
        <v>Facilitaire Services</v>
      </c>
      <c r="C365" s="398" t="s">
        <v>429</v>
      </c>
      <c r="D365" s="476" t="str">
        <f>VLOOKUP(C365,'1-Kosten per locatie'!$A$17:$C$89,3,FALSE)</f>
        <v>Kantoor</v>
      </c>
      <c r="E365" s="404" t="s">
        <v>325</v>
      </c>
      <c r="F365" s="437" t="s">
        <v>430</v>
      </c>
      <c r="G365" s="437" t="s">
        <v>664</v>
      </c>
      <c r="H365" s="406" t="s">
        <v>592</v>
      </c>
      <c r="I365" s="455" t="s">
        <v>299</v>
      </c>
      <c r="J365" s="406"/>
      <c r="K365" s="407">
        <v>3.1</v>
      </c>
      <c r="L365" s="486">
        <f>VLOOKUP(D365,'1-Kosten per locatie'!$E$3:$G$9,3,FALSE)</f>
        <v>1</v>
      </c>
      <c r="M365" s="441" t="s">
        <v>101</v>
      </c>
      <c r="N365" s="124"/>
      <c r="O365" s="125">
        <f t="shared" si="25"/>
        <v>0</v>
      </c>
      <c r="P365" s="125">
        <f t="shared" si="26"/>
        <v>0</v>
      </c>
      <c r="Q365" s="383"/>
      <c r="R365" s="126">
        <f>IF(M365="nio",0,IF(M365&gt;0,VLOOKUP(I365,'2-Productie normen'!A:R,VLOOKUP(M365,'2-Productie normen'!T:U,2,FALSE),FALSE)))</f>
        <v>0</v>
      </c>
      <c r="S365" s="126">
        <f t="shared" si="27"/>
        <v>0</v>
      </c>
      <c r="T365" s="127">
        <f>IF(M365="nio",0,VLOOKUP(I365,'2-Productie normen'!A:R,14,FALSE))</f>
        <v>0</v>
      </c>
      <c r="U365" s="127"/>
      <c r="W365" s="93">
        <f t="shared" si="28"/>
        <v>0</v>
      </c>
    </row>
    <row r="366" spans="1:23" ht="14.1" customHeight="1">
      <c r="A366" s="109">
        <f t="shared" si="29"/>
        <v>366</v>
      </c>
      <c r="B366" s="476" t="str">
        <f>VLOOKUP(C366,'1-Kosten per locatie'!$A$17:$D$89,4,FALSE)</f>
        <v>Facilitaire Services</v>
      </c>
      <c r="C366" s="398" t="s">
        <v>429</v>
      </c>
      <c r="D366" s="476" t="str">
        <f>VLOOKUP(C366,'1-Kosten per locatie'!$A$17:$C$89,3,FALSE)</f>
        <v>Kantoor</v>
      </c>
      <c r="E366" s="404" t="s">
        <v>325</v>
      </c>
      <c r="F366" s="437" t="s">
        <v>430</v>
      </c>
      <c r="G366" s="437" t="s">
        <v>665</v>
      </c>
      <c r="H366" s="406" t="s">
        <v>592</v>
      </c>
      <c r="I366" s="455" t="s">
        <v>299</v>
      </c>
      <c r="J366" s="406"/>
      <c r="K366" s="407">
        <v>42.25</v>
      </c>
      <c r="L366" s="486">
        <f>VLOOKUP(D366,'1-Kosten per locatie'!$E$3:$G$9,3,FALSE)</f>
        <v>1</v>
      </c>
      <c r="M366" s="441" t="s">
        <v>101</v>
      </c>
      <c r="N366" s="124"/>
      <c r="O366" s="125">
        <f t="shared" si="25"/>
        <v>0</v>
      </c>
      <c r="P366" s="125">
        <f t="shared" si="26"/>
        <v>0</v>
      </c>
      <c r="Q366" s="383"/>
      <c r="R366" s="126">
        <f>IF(M366="nio",0,IF(M366&gt;0,VLOOKUP(I366,'2-Productie normen'!A:R,VLOOKUP(M366,'2-Productie normen'!T:U,2,FALSE),FALSE)))</f>
        <v>0</v>
      </c>
      <c r="S366" s="126">
        <f t="shared" si="27"/>
        <v>0</v>
      </c>
      <c r="T366" s="127">
        <f>IF(M366="nio",0,VLOOKUP(I366,'2-Productie normen'!A:R,14,FALSE))</f>
        <v>0</v>
      </c>
      <c r="U366" s="127"/>
      <c r="W366" s="93">
        <f t="shared" si="28"/>
        <v>0</v>
      </c>
    </row>
    <row r="367" spans="1:23" ht="14.1" customHeight="1">
      <c r="A367" s="109">
        <f t="shared" si="29"/>
        <v>367</v>
      </c>
      <c r="B367" s="476" t="str">
        <f>VLOOKUP(C367,'1-Kosten per locatie'!$A$17:$D$89,4,FALSE)</f>
        <v>Facilitaire Services</v>
      </c>
      <c r="C367" s="398" t="s">
        <v>429</v>
      </c>
      <c r="D367" s="476" t="str">
        <f>VLOOKUP(C367,'1-Kosten per locatie'!$A$17:$C$89,3,FALSE)</f>
        <v>Kantoor</v>
      </c>
      <c r="E367" s="404" t="s">
        <v>325</v>
      </c>
      <c r="F367" s="437" t="s">
        <v>430</v>
      </c>
      <c r="G367" s="437" t="s">
        <v>666</v>
      </c>
      <c r="H367" s="406" t="s">
        <v>592</v>
      </c>
      <c r="I367" s="455" t="s">
        <v>299</v>
      </c>
      <c r="J367" s="406"/>
      <c r="K367" s="407">
        <v>11.45</v>
      </c>
      <c r="L367" s="486">
        <f>VLOOKUP(D367,'1-Kosten per locatie'!$E$3:$G$9,3,FALSE)</f>
        <v>1</v>
      </c>
      <c r="M367" s="441" t="s">
        <v>101</v>
      </c>
      <c r="N367" s="124"/>
      <c r="O367" s="125">
        <f t="shared" si="25"/>
        <v>0</v>
      </c>
      <c r="P367" s="125">
        <f t="shared" si="26"/>
        <v>0</v>
      </c>
      <c r="Q367" s="383"/>
      <c r="R367" s="126">
        <f>IF(M367="nio",0,IF(M367&gt;0,VLOOKUP(I367,'2-Productie normen'!A:R,VLOOKUP(M367,'2-Productie normen'!T:U,2,FALSE),FALSE)))</f>
        <v>0</v>
      </c>
      <c r="S367" s="126">
        <f t="shared" si="27"/>
        <v>0</v>
      </c>
      <c r="T367" s="127">
        <f>IF(M367="nio",0,VLOOKUP(I367,'2-Productie normen'!A:R,14,FALSE))</f>
        <v>0</v>
      </c>
      <c r="U367" s="127"/>
      <c r="W367" s="93">
        <f t="shared" si="28"/>
        <v>0</v>
      </c>
    </row>
    <row r="368" spans="1:23" ht="14.1" customHeight="1">
      <c r="A368" s="109">
        <f t="shared" si="29"/>
        <v>368</v>
      </c>
      <c r="B368" s="476" t="str">
        <f>VLOOKUP(C368,'1-Kosten per locatie'!$A$17:$D$89,4,FALSE)</f>
        <v>Facilitaire Services</v>
      </c>
      <c r="C368" s="398" t="s">
        <v>429</v>
      </c>
      <c r="D368" s="476" t="str">
        <f>VLOOKUP(C368,'1-Kosten per locatie'!$A$17:$C$89,3,FALSE)</f>
        <v>Kantoor</v>
      </c>
      <c r="E368" s="404" t="s">
        <v>325</v>
      </c>
      <c r="F368" s="405" t="s">
        <v>430</v>
      </c>
      <c r="G368" s="437" t="s">
        <v>667</v>
      </c>
      <c r="H368" s="406" t="s">
        <v>443</v>
      </c>
      <c r="I368" s="433" t="s">
        <v>294</v>
      </c>
      <c r="J368" s="406" t="s">
        <v>303</v>
      </c>
      <c r="K368" s="407">
        <v>5.22</v>
      </c>
      <c r="L368" s="486">
        <f>VLOOKUP(D368,'1-Kosten per locatie'!$E$3:$G$9,3,FALSE)</f>
        <v>1</v>
      </c>
      <c r="M368" s="441">
        <v>156</v>
      </c>
      <c r="N368" s="124"/>
      <c r="O368" s="125" t="e">
        <f t="shared" si="25"/>
        <v>#DIV/0!</v>
      </c>
      <c r="P368" s="125">
        <f t="shared" si="26"/>
        <v>0</v>
      </c>
      <c r="Q368" s="383"/>
      <c r="R368" s="126">
        <f>IF(M368="nio",0,IF(M368&gt;0,VLOOKUP(I368,'2-Productie normen'!A:R,VLOOKUP(M368,'2-Productie normen'!T:U,2,FALSE),FALSE)))</f>
        <v>0</v>
      </c>
      <c r="S368" s="126">
        <f t="shared" si="27"/>
        <v>0</v>
      </c>
      <c r="T368" s="127" t="str">
        <f>IF(M368="nio",0,VLOOKUP(I368,'2-Productie normen'!A:R,14,FALSE))</f>
        <v>V</v>
      </c>
      <c r="U368" s="127"/>
      <c r="W368" s="93">
        <f t="shared" si="28"/>
        <v>814.31999999999994</v>
      </c>
    </row>
    <row r="369" spans="1:23" ht="14.1" customHeight="1">
      <c r="A369" s="109">
        <f t="shared" si="29"/>
        <v>369</v>
      </c>
      <c r="B369" s="476" t="str">
        <f>VLOOKUP(C369,'1-Kosten per locatie'!$A$17:$D$89,4,FALSE)</f>
        <v>Facilitaire Services</v>
      </c>
      <c r="C369" s="398" t="s">
        <v>429</v>
      </c>
      <c r="D369" s="476" t="str">
        <f>VLOOKUP(C369,'1-Kosten per locatie'!$A$17:$C$89,3,FALSE)</f>
        <v>Kantoor</v>
      </c>
      <c r="E369" s="404" t="s">
        <v>325</v>
      </c>
      <c r="F369" s="405" t="s">
        <v>430</v>
      </c>
      <c r="G369" s="437" t="s">
        <v>667</v>
      </c>
      <c r="H369" s="406" t="s">
        <v>501</v>
      </c>
      <c r="I369" s="433" t="s">
        <v>294</v>
      </c>
      <c r="J369" s="402" t="s">
        <v>305</v>
      </c>
      <c r="K369" s="407">
        <v>13.84</v>
      </c>
      <c r="L369" s="486">
        <f>VLOOKUP(D369,'1-Kosten per locatie'!$E$3:$G$9,3,FALSE)</f>
        <v>1</v>
      </c>
      <c r="M369" s="441">
        <v>156</v>
      </c>
      <c r="N369" s="124"/>
      <c r="O369" s="125" t="e">
        <f t="shared" si="25"/>
        <v>#DIV/0!</v>
      </c>
      <c r="P369" s="125">
        <f t="shared" si="26"/>
        <v>0</v>
      </c>
      <c r="Q369" s="383"/>
      <c r="R369" s="126">
        <f>IF(M369="nio",0,IF(M369&gt;0,VLOOKUP(I369,'2-Productie normen'!A:R,VLOOKUP(M369,'2-Productie normen'!T:U,2,FALSE),FALSE)))</f>
        <v>0</v>
      </c>
      <c r="S369" s="126">
        <f t="shared" si="27"/>
        <v>0</v>
      </c>
      <c r="T369" s="127" t="str">
        <f>IF(M369="nio",0,VLOOKUP(I369,'2-Productie normen'!A:R,14,FALSE))</f>
        <v>V</v>
      </c>
      <c r="U369" s="127"/>
      <c r="W369" s="93">
        <f t="shared" si="28"/>
        <v>2159.04</v>
      </c>
    </row>
    <row r="370" spans="1:23" ht="14.1" customHeight="1">
      <c r="A370" s="109">
        <f t="shared" si="29"/>
        <v>370</v>
      </c>
      <c r="B370" s="476" t="str">
        <f>VLOOKUP(C370,'1-Kosten per locatie'!$A$17:$D$89,4,FALSE)</f>
        <v>Facilitaire Services</v>
      </c>
      <c r="C370" s="398" t="s">
        <v>429</v>
      </c>
      <c r="D370" s="476" t="str">
        <f>VLOOKUP(C370,'1-Kosten per locatie'!$A$17:$C$89,3,FALSE)</f>
        <v>Kantoor</v>
      </c>
      <c r="E370" s="404" t="s">
        <v>325</v>
      </c>
      <c r="F370" s="437" t="s">
        <v>430</v>
      </c>
      <c r="G370" s="437" t="s">
        <v>667</v>
      </c>
      <c r="H370" s="406" t="s">
        <v>502</v>
      </c>
      <c r="I370" s="455" t="s">
        <v>299</v>
      </c>
      <c r="J370" s="406" t="s">
        <v>503</v>
      </c>
      <c r="K370" s="407">
        <v>1.3200000000000003</v>
      </c>
      <c r="L370" s="486">
        <f>VLOOKUP(D370,'1-Kosten per locatie'!$E$3:$G$9,3,FALSE)</f>
        <v>1</v>
      </c>
      <c r="M370" s="441" t="s">
        <v>101</v>
      </c>
      <c r="N370" s="124"/>
      <c r="O370" s="125">
        <f t="shared" si="25"/>
        <v>0</v>
      </c>
      <c r="P370" s="125">
        <f t="shared" si="26"/>
        <v>0</v>
      </c>
      <c r="Q370" s="383"/>
      <c r="R370" s="126">
        <f>IF(M370="nio",0,IF(M370&gt;0,VLOOKUP(I370,'2-Productie normen'!A:R,VLOOKUP(M370,'2-Productie normen'!T:U,2,FALSE),FALSE)))</f>
        <v>0</v>
      </c>
      <c r="S370" s="126">
        <f t="shared" si="27"/>
        <v>0</v>
      </c>
      <c r="T370" s="127">
        <f>IF(M370="nio",0,VLOOKUP(I370,'2-Productie normen'!A:R,14,FALSE))</f>
        <v>0</v>
      </c>
      <c r="U370" s="127"/>
      <c r="W370" s="93">
        <f t="shared" si="28"/>
        <v>0</v>
      </c>
    </row>
    <row r="371" spans="1:23" ht="14.1" customHeight="1">
      <c r="A371" s="109">
        <f t="shared" si="29"/>
        <v>371</v>
      </c>
      <c r="B371" s="476" t="str">
        <f>VLOOKUP(C371,'1-Kosten per locatie'!$A$17:$D$89,4,FALSE)</f>
        <v>Facilitaire Services</v>
      </c>
      <c r="C371" s="398" t="s">
        <v>429</v>
      </c>
      <c r="D371" s="476" t="str">
        <f>VLOOKUP(C371,'1-Kosten per locatie'!$A$17:$C$89,3,FALSE)</f>
        <v>Kantoor</v>
      </c>
      <c r="E371" s="404" t="s">
        <v>325</v>
      </c>
      <c r="F371" s="405" t="s">
        <v>430</v>
      </c>
      <c r="G371" s="437" t="s">
        <v>668</v>
      </c>
      <c r="H371" s="406" t="s">
        <v>443</v>
      </c>
      <c r="I371" s="433" t="s">
        <v>294</v>
      </c>
      <c r="J371" s="406" t="s">
        <v>303</v>
      </c>
      <c r="K371" s="407">
        <v>7.26</v>
      </c>
      <c r="L371" s="486">
        <f>VLOOKUP(D371,'1-Kosten per locatie'!$E$3:$G$9,3,FALSE)</f>
        <v>1</v>
      </c>
      <c r="M371" s="441">
        <v>156</v>
      </c>
      <c r="N371" s="124"/>
      <c r="O371" s="125" t="e">
        <f t="shared" si="25"/>
        <v>#DIV/0!</v>
      </c>
      <c r="P371" s="125">
        <f t="shared" si="26"/>
        <v>0</v>
      </c>
      <c r="Q371" s="383"/>
      <c r="R371" s="126">
        <f>IF(M371="nio",0,IF(M371&gt;0,VLOOKUP(I371,'2-Productie normen'!A:R,VLOOKUP(M371,'2-Productie normen'!T:U,2,FALSE),FALSE)))</f>
        <v>0</v>
      </c>
      <c r="S371" s="126">
        <f t="shared" si="27"/>
        <v>0</v>
      </c>
      <c r="T371" s="127" t="str">
        <f>IF(M371="nio",0,VLOOKUP(I371,'2-Productie normen'!A:R,14,FALSE))</f>
        <v>V</v>
      </c>
      <c r="U371" s="127"/>
      <c r="W371" s="93">
        <f t="shared" si="28"/>
        <v>1132.56</v>
      </c>
    </row>
    <row r="372" spans="1:23" ht="14.1" customHeight="1">
      <c r="A372" s="109">
        <f t="shared" si="29"/>
        <v>372</v>
      </c>
      <c r="B372" s="476" t="str">
        <f>VLOOKUP(C372,'1-Kosten per locatie'!$A$17:$D$89,4,FALSE)</f>
        <v>Facilitaire Services</v>
      </c>
      <c r="C372" s="398" t="s">
        <v>429</v>
      </c>
      <c r="D372" s="476" t="str">
        <f>VLOOKUP(C372,'1-Kosten per locatie'!$A$17:$C$89,3,FALSE)</f>
        <v>Kantoor</v>
      </c>
      <c r="E372" s="404" t="s">
        <v>325</v>
      </c>
      <c r="F372" s="405" t="s">
        <v>430</v>
      </c>
      <c r="G372" s="437" t="s">
        <v>668</v>
      </c>
      <c r="H372" s="406" t="s">
        <v>597</v>
      </c>
      <c r="I372" s="433" t="s">
        <v>294</v>
      </c>
      <c r="J372" s="406" t="s">
        <v>303</v>
      </c>
      <c r="K372" s="407">
        <v>4.5</v>
      </c>
      <c r="L372" s="486">
        <f>VLOOKUP(D372,'1-Kosten per locatie'!$E$3:$G$9,3,FALSE)</f>
        <v>1</v>
      </c>
      <c r="M372" s="441">
        <v>156</v>
      </c>
      <c r="N372" s="124"/>
      <c r="O372" s="125" t="e">
        <f t="shared" ref="O372:O435" si="30">IF(M372="nio",0,IF(M372&gt;0,M372*K372/R372,0))*L372</f>
        <v>#DIV/0!</v>
      </c>
      <c r="P372" s="125">
        <f t="shared" ref="P372:P435" si="31">IF(N372&gt;0,N372*K372/S372,0)*L372</f>
        <v>0</v>
      </c>
      <c r="Q372" s="383"/>
      <c r="R372" s="126">
        <f>IF(M372="nio",0,IF(M372&gt;0,VLOOKUP(I372,'2-Productie normen'!A:R,VLOOKUP(M372,'2-Productie normen'!T:U,2,FALSE),FALSE)))</f>
        <v>0</v>
      </c>
      <c r="S372" s="126">
        <f t="shared" ref="S372:S435" si="32">IF(N372&gt;0,R372*$S$8,0)</f>
        <v>0</v>
      </c>
      <c r="T372" s="127" t="str">
        <f>IF(M372="nio",0,VLOOKUP(I372,'2-Productie normen'!A:R,14,FALSE))</f>
        <v>V</v>
      </c>
      <c r="U372" s="127"/>
      <c r="W372" s="93">
        <f t="shared" ref="W372:W435" si="33">SUM(M372:N372)*K372</f>
        <v>702</v>
      </c>
    </row>
    <row r="373" spans="1:23" ht="14.1" customHeight="1">
      <c r="A373" s="109">
        <f t="shared" si="29"/>
        <v>373</v>
      </c>
      <c r="B373" s="476" t="str">
        <f>VLOOKUP(C373,'1-Kosten per locatie'!$A$17:$D$89,4,FALSE)</f>
        <v>Facilitaire Services</v>
      </c>
      <c r="C373" s="398" t="s">
        <v>429</v>
      </c>
      <c r="D373" s="476" t="str">
        <f>VLOOKUP(C373,'1-Kosten per locatie'!$A$17:$C$89,3,FALSE)</f>
        <v>Kantoor</v>
      </c>
      <c r="E373" s="404" t="s">
        <v>325</v>
      </c>
      <c r="F373" s="405" t="s">
        <v>430</v>
      </c>
      <c r="G373" s="437" t="s">
        <v>668</v>
      </c>
      <c r="H373" s="406" t="s">
        <v>599</v>
      </c>
      <c r="I373" s="433" t="s">
        <v>294</v>
      </c>
      <c r="J373" s="402" t="s">
        <v>305</v>
      </c>
      <c r="K373" s="407">
        <v>6.32</v>
      </c>
      <c r="L373" s="486">
        <f>VLOOKUP(D373,'1-Kosten per locatie'!$E$3:$G$9,3,FALSE)</f>
        <v>1</v>
      </c>
      <c r="M373" s="441">
        <v>156</v>
      </c>
      <c r="N373" s="124"/>
      <c r="O373" s="125" t="e">
        <f t="shared" si="30"/>
        <v>#DIV/0!</v>
      </c>
      <c r="P373" s="125">
        <f t="shared" si="31"/>
        <v>0</v>
      </c>
      <c r="Q373" s="383"/>
      <c r="R373" s="126">
        <f>IF(M373="nio",0,IF(M373&gt;0,VLOOKUP(I373,'2-Productie normen'!A:R,VLOOKUP(M373,'2-Productie normen'!T:U,2,FALSE),FALSE)))</f>
        <v>0</v>
      </c>
      <c r="S373" s="126">
        <f t="shared" si="32"/>
        <v>0</v>
      </c>
      <c r="T373" s="127" t="str">
        <f>IF(M373="nio",0,VLOOKUP(I373,'2-Productie normen'!A:R,14,FALSE))</f>
        <v>V</v>
      </c>
      <c r="U373" s="127"/>
      <c r="W373" s="93">
        <f t="shared" si="33"/>
        <v>985.92000000000007</v>
      </c>
    </row>
    <row r="374" spans="1:23" ht="14.1" customHeight="1">
      <c r="A374" s="109">
        <f t="shared" si="29"/>
        <v>374</v>
      </c>
      <c r="B374" s="476" t="str">
        <f>VLOOKUP(C374,'1-Kosten per locatie'!$A$17:$D$89,4,FALSE)</f>
        <v>Facilitaire Services</v>
      </c>
      <c r="C374" s="398" t="s">
        <v>429</v>
      </c>
      <c r="D374" s="476" t="str">
        <f>VLOOKUP(C374,'1-Kosten per locatie'!$A$17:$C$89,3,FALSE)</f>
        <v>Kantoor</v>
      </c>
      <c r="E374" s="404" t="s">
        <v>325</v>
      </c>
      <c r="F374" s="437" t="s">
        <v>430</v>
      </c>
      <c r="G374" s="437" t="s">
        <v>668</v>
      </c>
      <c r="H374" s="406" t="s">
        <v>502</v>
      </c>
      <c r="I374" s="455" t="s">
        <v>299</v>
      </c>
      <c r="J374" s="406" t="s">
        <v>503</v>
      </c>
      <c r="K374" s="407">
        <v>5.8300000000000018</v>
      </c>
      <c r="L374" s="486">
        <f>VLOOKUP(D374,'1-Kosten per locatie'!$E$3:$G$9,3,FALSE)</f>
        <v>1</v>
      </c>
      <c r="M374" s="441" t="s">
        <v>101</v>
      </c>
      <c r="N374" s="124"/>
      <c r="O374" s="125">
        <f t="shared" si="30"/>
        <v>0</v>
      </c>
      <c r="P374" s="125">
        <f t="shared" si="31"/>
        <v>0</v>
      </c>
      <c r="Q374" s="383"/>
      <c r="R374" s="126">
        <f>IF(M374="nio",0,IF(M374&gt;0,VLOOKUP(I374,'2-Productie normen'!A:R,VLOOKUP(M374,'2-Productie normen'!T:U,2,FALSE),FALSE)))</f>
        <v>0</v>
      </c>
      <c r="S374" s="126">
        <f t="shared" si="32"/>
        <v>0</v>
      </c>
      <c r="T374" s="127">
        <f>IF(M374="nio",0,VLOOKUP(I374,'2-Productie normen'!A:R,14,FALSE))</f>
        <v>0</v>
      </c>
      <c r="U374" s="127"/>
      <c r="W374" s="93">
        <f t="shared" si="33"/>
        <v>0</v>
      </c>
    </row>
    <row r="375" spans="1:23" ht="14.1" customHeight="1">
      <c r="A375" s="109">
        <f t="shared" si="29"/>
        <v>375</v>
      </c>
      <c r="B375" s="476" t="str">
        <f>VLOOKUP(C375,'1-Kosten per locatie'!$A$17:$D$89,4,FALSE)</f>
        <v>Facilitaire Services</v>
      </c>
      <c r="C375" s="398" t="s">
        <v>429</v>
      </c>
      <c r="D375" s="476" t="str">
        <f>VLOOKUP(C375,'1-Kosten per locatie'!$A$17:$C$89,3,FALSE)</f>
        <v>Kantoor</v>
      </c>
      <c r="E375" s="404" t="s">
        <v>325</v>
      </c>
      <c r="F375" s="405" t="s">
        <v>430</v>
      </c>
      <c r="G375" s="437" t="s">
        <v>669</v>
      </c>
      <c r="H375" s="406" t="s">
        <v>597</v>
      </c>
      <c r="I375" s="433" t="s">
        <v>294</v>
      </c>
      <c r="J375" s="406" t="s">
        <v>303</v>
      </c>
      <c r="K375" s="407">
        <v>2.09</v>
      </c>
      <c r="L375" s="486">
        <f>VLOOKUP(D375,'1-Kosten per locatie'!$E$3:$G$9,3,FALSE)</f>
        <v>1</v>
      </c>
      <c r="M375" s="441">
        <v>156</v>
      </c>
      <c r="N375" s="124"/>
      <c r="O375" s="125" t="e">
        <f t="shared" si="30"/>
        <v>#DIV/0!</v>
      </c>
      <c r="P375" s="125">
        <f t="shared" si="31"/>
        <v>0</v>
      </c>
      <c r="Q375" s="383"/>
      <c r="R375" s="126">
        <f>IF(M375="nio",0,IF(M375&gt;0,VLOOKUP(I375,'2-Productie normen'!A:R,VLOOKUP(M375,'2-Productie normen'!T:U,2,FALSE),FALSE)))</f>
        <v>0</v>
      </c>
      <c r="S375" s="126">
        <f t="shared" si="32"/>
        <v>0</v>
      </c>
      <c r="T375" s="127" t="str">
        <f>IF(M375="nio",0,VLOOKUP(I375,'2-Productie normen'!A:R,14,FALSE))</f>
        <v>V</v>
      </c>
      <c r="U375" s="127"/>
      <c r="W375" s="93">
        <f t="shared" si="33"/>
        <v>326.03999999999996</v>
      </c>
    </row>
    <row r="376" spans="1:23" ht="14.1" customHeight="1">
      <c r="A376" s="109">
        <f t="shared" si="29"/>
        <v>376</v>
      </c>
      <c r="B376" s="476" t="str">
        <f>VLOOKUP(C376,'1-Kosten per locatie'!$A$17:$D$89,4,FALSE)</f>
        <v>Facilitaire Services</v>
      </c>
      <c r="C376" s="398" t="s">
        <v>429</v>
      </c>
      <c r="D376" s="476" t="str">
        <f>VLOOKUP(C376,'1-Kosten per locatie'!$A$17:$C$89,3,FALSE)</f>
        <v>Kantoor</v>
      </c>
      <c r="E376" s="404" t="s">
        <v>325</v>
      </c>
      <c r="F376" s="405" t="s">
        <v>430</v>
      </c>
      <c r="G376" s="437" t="s">
        <v>670</v>
      </c>
      <c r="H376" s="406" t="s">
        <v>597</v>
      </c>
      <c r="I376" s="433" t="s">
        <v>294</v>
      </c>
      <c r="J376" s="406" t="s">
        <v>303</v>
      </c>
      <c r="K376" s="407">
        <v>3.96</v>
      </c>
      <c r="L376" s="486">
        <f>VLOOKUP(D376,'1-Kosten per locatie'!$E$3:$G$9,3,FALSE)</f>
        <v>1</v>
      </c>
      <c r="M376" s="441">
        <v>156</v>
      </c>
      <c r="N376" s="124"/>
      <c r="O376" s="125" t="e">
        <f t="shared" si="30"/>
        <v>#DIV/0!</v>
      </c>
      <c r="P376" s="125">
        <f t="shared" si="31"/>
        <v>0</v>
      </c>
      <c r="Q376" s="383"/>
      <c r="R376" s="126">
        <f>IF(M376="nio",0,IF(M376&gt;0,VLOOKUP(I376,'2-Productie normen'!A:R,VLOOKUP(M376,'2-Productie normen'!T:U,2,FALSE),FALSE)))</f>
        <v>0</v>
      </c>
      <c r="S376" s="126">
        <f t="shared" si="32"/>
        <v>0</v>
      </c>
      <c r="T376" s="127" t="str">
        <f>IF(M376="nio",0,VLOOKUP(I376,'2-Productie normen'!A:R,14,FALSE))</f>
        <v>V</v>
      </c>
      <c r="U376" s="127"/>
      <c r="W376" s="93">
        <f t="shared" si="33"/>
        <v>617.76</v>
      </c>
    </row>
    <row r="377" spans="1:23" ht="14.1" customHeight="1">
      <c r="A377" s="109">
        <f t="shared" si="29"/>
        <v>377</v>
      </c>
      <c r="B377" s="476" t="str">
        <f>VLOOKUP(C377,'1-Kosten per locatie'!$A$17:$D$89,4,FALSE)</f>
        <v>Facilitaire Services</v>
      </c>
      <c r="C377" s="398" t="s">
        <v>429</v>
      </c>
      <c r="D377" s="476" t="str">
        <f>VLOOKUP(C377,'1-Kosten per locatie'!$A$17:$C$89,3,FALSE)</f>
        <v>Kantoor</v>
      </c>
      <c r="E377" s="404" t="s">
        <v>325</v>
      </c>
      <c r="F377" s="405" t="s">
        <v>430</v>
      </c>
      <c r="G377" s="437" t="s">
        <v>669</v>
      </c>
      <c r="H377" s="406" t="s">
        <v>443</v>
      </c>
      <c r="I377" s="433" t="s">
        <v>294</v>
      </c>
      <c r="J377" s="406" t="s">
        <v>303</v>
      </c>
      <c r="K377" s="407">
        <v>5.22</v>
      </c>
      <c r="L377" s="486">
        <f>VLOOKUP(D377,'1-Kosten per locatie'!$E$3:$G$9,3,FALSE)</f>
        <v>1</v>
      </c>
      <c r="M377" s="441">
        <v>156</v>
      </c>
      <c r="N377" s="124"/>
      <c r="O377" s="125" t="e">
        <f t="shared" si="30"/>
        <v>#DIV/0!</v>
      </c>
      <c r="P377" s="125">
        <f t="shared" si="31"/>
        <v>0</v>
      </c>
      <c r="Q377" s="383"/>
      <c r="R377" s="126">
        <f>IF(M377="nio",0,IF(M377&gt;0,VLOOKUP(I377,'2-Productie normen'!A:R,VLOOKUP(M377,'2-Productie normen'!T:U,2,FALSE),FALSE)))</f>
        <v>0</v>
      </c>
      <c r="S377" s="126">
        <f t="shared" si="32"/>
        <v>0</v>
      </c>
      <c r="T377" s="127" t="str">
        <f>IF(M377="nio",0,VLOOKUP(I377,'2-Productie normen'!A:R,14,FALSE))</f>
        <v>V</v>
      </c>
      <c r="U377" s="127"/>
      <c r="W377" s="93">
        <f t="shared" si="33"/>
        <v>814.31999999999994</v>
      </c>
    </row>
    <row r="378" spans="1:23" ht="14.1" customHeight="1">
      <c r="A378" s="109">
        <f t="shared" si="29"/>
        <v>378</v>
      </c>
      <c r="B378" s="476" t="str">
        <f>VLOOKUP(C378,'1-Kosten per locatie'!$A$17:$D$89,4,FALSE)</f>
        <v>Facilitaire Services</v>
      </c>
      <c r="C378" s="398" t="s">
        <v>429</v>
      </c>
      <c r="D378" s="476" t="str">
        <f>VLOOKUP(C378,'1-Kosten per locatie'!$A$17:$C$89,3,FALSE)</f>
        <v>Kantoor</v>
      </c>
      <c r="E378" s="404" t="s">
        <v>325</v>
      </c>
      <c r="F378" s="405" t="s">
        <v>430</v>
      </c>
      <c r="G378" s="437" t="s">
        <v>671</v>
      </c>
      <c r="H378" s="406" t="s">
        <v>443</v>
      </c>
      <c r="I378" s="433" t="s">
        <v>294</v>
      </c>
      <c r="J378" s="406" t="s">
        <v>303</v>
      </c>
      <c r="K378" s="407">
        <v>5.5</v>
      </c>
      <c r="L378" s="486">
        <f>VLOOKUP(D378,'1-Kosten per locatie'!$E$3:$G$9,3,FALSE)</f>
        <v>1</v>
      </c>
      <c r="M378" s="441">
        <v>156</v>
      </c>
      <c r="N378" s="124"/>
      <c r="O378" s="125" t="e">
        <f t="shared" si="30"/>
        <v>#DIV/0!</v>
      </c>
      <c r="P378" s="125">
        <f t="shared" si="31"/>
        <v>0</v>
      </c>
      <c r="Q378" s="383"/>
      <c r="R378" s="126">
        <f>IF(M378="nio",0,IF(M378&gt;0,VLOOKUP(I378,'2-Productie normen'!A:R,VLOOKUP(M378,'2-Productie normen'!T:U,2,FALSE),FALSE)))</f>
        <v>0</v>
      </c>
      <c r="S378" s="126">
        <f t="shared" si="32"/>
        <v>0</v>
      </c>
      <c r="T378" s="127" t="str">
        <f>IF(M378="nio",0,VLOOKUP(I378,'2-Productie normen'!A:R,14,FALSE))</f>
        <v>V</v>
      </c>
      <c r="U378" s="127"/>
      <c r="W378" s="93">
        <f t="shared" si="33"/>
        <v>858</v>
      </c>
    </row>
    <row r="379" spans="1:23" ht="14.1" customHeight="1">
      <c r="A379" s="109">
        <f t="shared" si="29"/>
        <v>379</v>
      </c>
      <c r="B379" s="476" t="str">
        <f>VLOOKUP(C379,'1-Kosten per locatie'!$A$17:$D$89,4,FALSE)</f>
        <v>Facilitaire Services</v>
      </c>
      <c r="C379" s="398" t="s">
        <v>429</v>
      </c>
      <c r="D379" s="476" t="str">
        <f>VLOOKUP(C379,'1-Kosten per locatie'!$A$17:$C$89,3,FALSE)</f>
        <v>Kantoor</v>
      </c>
      <c r="E379" s="404" t="s">
        <v>325</v>
      </c>
      <c r="F379" s="405" t="s">
        <v>430</v>
      </c>
      <c r="G379" s="437" t="s">
        <v>671</v>
      </c>
      <c r="H379" s="406" t="s">
        <v>597</v>
      </c>
      <c r="I379" s="433" t="s">
        <v>294</v>
      </c>
      <c r="J379" s="406" t="s">
        <v>303</v>
      </c>
      <c r="K379" s="407">
        <v>4.75</v>
      </c>
      <c r="L379" s="486">
        <f>VLOOKUP(D379,'1-Kosten per locatie'!$E$3:$G$9,3,FALSE)</f>
        <v>1</v>
      </c>
      <c r="M379" s="441">
        <v>156</v>
      </c>
      <c r="N379" s="124"/>
      <c r="O379" s="125" t="e">
        <f t="shared" si="30"/>
        <v>#DIV/0!</v>
      </c>
      <c r="P379" s="125">
        <f t="shared" si="31"/>
        <v>0</v>
      </c>
      <c r="Q379" s="383"/>
      <c r="R379" s="126">
        <f>IF(M379="nio",0,IF(M379&gt;0,VLOOKUP(I379,'2-Productie normen'!A:R,VLOOKUP(M379,'2-Productie normen'!T:U,2,FALSE),FALSE)))</f>
        <v>0</v>
      </c>
      <c r="S379" s="126">
        <f t="shared" si="32"/>
        <v>0</v>
      </c>
      <c r="T379" s="127" t="str">
        <f>IF(M379="nio",0,VLOOKUP(I379,'2-Productie normen'!A:R,14,FALSE))</f>
        <v>V</v>
      </c>
      <c r="U379" s="127"/>
      <c r="W379" s="93">
        <f t="shared" si="33"/>
        <v>741</v>
      </c>
    </row>
    <row r="380" spans="1:23" ht="14.1" customHeight="1">
      <c r="A380" s="109">
        <f t="shared" si="29"/>
        <v>380</v>
      </c>
      <c r="B380" s="476" t="str">
        <f>VLOOKUP(C380,'1-Kosten per locatie'!$A$17:$D$89,4,FALSE)</f>
        <v>Facilitaire Services</v>
      </c>
      <c r="C380" s="398" t="s">
        <v>429</v>
      </c>
      <c r="D380" s="476" t="str">
        <f>VLOOKUP(C380,'1-Kosten per locatie'!$A$17:$C$89,3,FALSE)</f>
        <v>Kantoor</v>
      </c>
      <c r="E380" s="404" t="s">
        <v>325</v>
      </c>
      <c r="F380" s="405" t="s">
        <v>430</v>
      </c>
      <c r="G380" s="437" t="s">
        <v>671</v>
      </c>
      <c r="H380" s="406" t="s">
        <v>599</v>
      </c>
      <c r="I380" s="433" t="s">
        <v>294</v>
      </c>
      <c r="J380" s="402" t="s">
        <v>305</v>
      </c>
      <c r="K380" s="407">
        <v>5.66</v>
      </c>
      <c r="L380" s="486">
        <f>VLOOKUP(D380,'1-Kosten per locatie'!$E$3:$G$9,3,FALSE)</f>
        <v>1</v>
      </c>
      <c r="M380" s="441">
        <v>156</v>
      </c>
      <c r="N380" s="124"/>
      <c r="O380" s="125" t="e">
        <f t="shared" si="30"/>
        <v>#DIV/0!</v>
      </c>
      <c r="P380" s="125">
        <f t="shared" si="31"/>
        <v>0</v>
      </c>
      <c r="Q380" s="383"/>
      <c r="R380" s="126">
        <f>IF(M380="nio",0,IF(M380&gt;0,VLOOKUP(I380,'2-Productie normen'!A:R,VLOOKUP(M380,'2-Productie normen'!T:U,2,FALSE),FALSE)))</f>
        <v>0</v>
      </c>
      <c r="S380" s="126">
        <f t="shared" si="32"/>
        <v>0</v>
      </c>
      <c r="T380" s="127" t="str">
        <f>IF(M380="nio",0,VLOOKUP(I380,'2-Productie normen'!A:R,14,FALSE))</f>
        <v>V</v>
      </c>
      <c r="U380" s="127"/>
      <c r="W380" s="93">
        <f t="shared" si="33"/>
        <v>882.96</v>
      </c>
    </row>
    <row r="381" spans="1:23" ht="14.1" customHeight="1">
      <c r="A381" s="109">
        <f t="shared" si="29"/>
        <v>381</v>
      </c>
      <c r="B381" s="476" t="str">
        <f>VLOOKUP(C381,'1-Kosten per locatie'!$A$17:$D$89,4,FALSE)</f>
        <v>Facilitaire Services</v>
      </c>
      <c r="C381" s="398" t="s">
        <v>429</v>
      </c>
      <c r="D381" s="476" t="str">
        <f>VLOOKUP(C381,'1-Kosten per locatie'!$A$17:$C$89,3,FALSE)</f>
        <v>Kantoor</v>
      </c>
      <c r="E381" s="404" t="s">
        <v>325</v>
      </c>
      <c r="F381" s="437" t="s">
        <v>430</v>
      </c>
      <c r="G381" s="437" t="s">
        <v>671</v>
      </c>
      <c r="H381" s="406" t="s">
        <v>502</v>
      </c>
      <c r="I381" s="455" t="s">
        <v>299</v>
      </c>
      <c r="J381" s="406" t="s">
        <v>503</v>
      </c>
      <c r="K381" s="407">
        <v>8.4699999999999989</v>
      </c>
      <c r="L381" s="486">
        <f>VLOOKUP(D381,'1-Kosten per locatie'!$E$3:$G$9,3,FALSE)</f>
        <v>1</v>
      </c>
      <c r="M381" s="441" t="s">
        <v>101</v>
      </c>
      <c r="N381" s="124"/>
      <c r="O381" s="125">
        <f t="shared" si="30"/>
        <v>0</v>
      </c>
      <c r="P381" s="125">
        <f t="shared" si="31"/>
        <v>0</v>
      </c>
      <c r="Q381" s="383"/>
      <c r="R381" s="126">
        <f>IF(M381="nio",0,IF(M381&gt;0,VLOOKUP(I381,'2-Productie normen'!A:R,VLOOKUP(M381,'2-Productie normen'!T:U,2,FALSE),FALSE)))</f>
        <v>0</v>
      </c>
      <c r="S381" s="126">
        <f t="shared" si="32"/>
        <v>0</v>
      </c>
      <c r="T381" s="127">
        <f>IF(M381="nio",0,VLOOKUP(I381,'2-Productie normen'!A:R,14,FALSE))</f>
        <v>0</v>
      </c>
      <c r="U381" s="127"/>
      <c r="W381" s="93">
        <f t="shared" si="33"/>
        <v>0</v>
      </c>
    </row>
    <row r="382" spans="1:23" ht="14.1" customHeight="1">
      <c r="A382" s="109">
        <f t="shared" si="29"/>
        <v>382</v>
      </c>
      <c r="B382" s="476" t="str">
        <f>VLOOKUP(C382,'1-Kosten per locatie'!$A$17:$D$89,4,FALSE)</f>
        <v>Facilitaire Services</v>
      </c>
      <c r="C382" s="398" t="s">
        <v>429</v>
      </c>
      <c r="D382" s="476" t="str">
        <f>VLOOKUP(C382,'1-Kosten per locatie'!$A$17:$C$89,3,FALSE)</f>
        <v>Kantoor</v>
      </c>
      <c r="E382" s="406" t="s">
        <v>366</v>
      </c>
      <c r="F382" s="405" t="s">
        <v>430</v>
      </c>
      <c r="G382" s="437" t="s">
        <v>672</v>
      </c>
      <c r="H382" s="406" t="s">
        <v>452</v>
      </c>
      <c r="I382" s="433" t="s">
        <v>297</v>
      </c>
      <c r="J382" s="402" t="s">
        <v>198</v>
      </c>
      <c r="K382" s="407">
        <v>22.15</v>
      </c>
      <c r="L382" s="486">
        <f>VLOOKUP(D382,'1-Kosten per locatie'!$E$3:$G$9,3,FALSE)</f>
        <v>1</v>
      </c>
      <c r="M382" s="441">
        <v>255</v>
      </c>
      <c r="N382" s="124"/>
      <c r="O382" s="125" t="e">
        <f t="shared" si="30"/>
        <v>#DIV/0!</v>
      </c>
      <c r="P382" s="125">
        <f t="shared" si="31"/>
        <v>0</v>
      </c>
      <c r="Q382" s="383"/>
      <c r="R382" s="126">
        <f>IF(M382="nio",0,IF(M382&gt;0,VLOOKUP(I382,'2-Productie normen'!A:R,VLOOKUP(M382,'2-Productie normen'!T:U,2,FALSE),FALSE)))</f>
        <v>0</v>
      </c>
      <c r="S382" s="126">
        <f t="shared" si="32"/>
        <v>0</v>
      </c>
      <c r="T382" s="127" t="str">
        <f>IF(M382="nio",0,VLOOKUP(I382,'2-Productie normen'!A:R,14,FALSE))</f>
        <v>B</v>
      </c>
      <c r="U382" s="127"/>
      <c r="W382" s="93">
        <f t="shared" si="33"/>
        <v>5648.25</v>
      </c>
    </row>
    <row r="383" spans="1:23" ht="14.1" customHeight="1">
      <c r="A383" s="109">
        <f t="shared" si="29"/>
        <v>383</v>
      </c>
      <c r="B383" s="476" t="str">
        <f>VLOOKUP(C383,'1-Kosten per locatie'!$A$17:$D$89,4,FALSE)</f>
        <v>Facilitaire Services</v>
      </c>
      <c r="C383" s="398" t="s">
        <v>429</v>
      </c>
      <c r="D383" s="476" t="str">
        <f>VLOOKUP(C383,'1-Kosten per locatie'!$A$17:$C$89,3,FALSE)</f>
        <v>Kantoor</v>
      </c>
      <c r="E383" s="406" t="s">
        <v>366</v>
      </c>
      <c r="F383" s="437" t="s">
        <v>430</v>
      </c>
      <c r="G383" s="437" t="s">
        <v>673</v>
      </c>
      <c r="H383" s="406" t="s">
        <v>434</v>
      </c>
      <c r="I383" s="455" t="s">
        <v>299</v>
      </c>
      <c r="J383" s="402" t="s">
        <v>305</v>
      </c>
      <c r="K383" s="407">
        <v>7.26</v>
      </c>
      <c r="L383" s="486">
        <f>VLOOKUP(D383,'1-Kosten per locatie'!$E$3:$G$9,3,FALSE)</f>
        <v>1</v>
      </c>
      <c r="M383" s="441" t="s">
        <v>101</v>
      </c>
      <c r="N383" s="124"/>
      <c r="O383" s="125">
        <f t="shared" si="30"/>
        <v>0</v>
      </c>
      <c r="P383" s="125">
        <f t="shared" si="31"/>
        <v>0</v>
      </c>
      <c r="Q383" s="383"/>
      <c r="R383" s="126">
        <f>IF(M383="nio",0,IF(M383&gt;0,VLOOKUP(I383,'2-Productie normen'!A:R,VLOOKUP(M383,'2-Productie normen'!T:U,2,FALSE),FALSE)))</f>
        <v>0</v>
      </c>
      <c r="S383" s="126">
        <f t="shared" si="32"/>
        <v>0</v>
      </c>
      <c r="T383" s="127">
        <f>IF(M383="nio",0,VLOOKUP(I383,'2-Productie normen'!A:R,14,FALSE))</f>
        <v>0</v>
      </c>
      <c r="U383" s="127"/>
      <c r="W383" s="93">
        <f t="shared" si="33"/>
        <v>0</v>
      </c>
    </row>
    <row r="384" spans="1:23" ht="14.1" customHeight="1">
      <c r="A384" s="109">
        <f t="shared" si="29"/>
        <v>384</v>
      </c>
      <c r="B384" s="476" t="str">
        <f>VLOOKUP(C384,'1-Kosten per locatie'!$A$17:$D$89,4,FALSE)</f>
        <v>Facilitaire Services</v>
      </c>
      <c r="C384" s="398" t="s">
        <v>429</v>
      </c>
      <c r="D384" s="476" t="str">
        <f>VLOOKUP(C384,'1-Kosten per locatie'!$A$17:$C$89,3,FALSE)</f>
        <v>Kantoor</v>
      </c>
      <c r="E384" s="406" t="s">
        <v>366</v>
      </c>
      <c r="F384" s="405" t="s">
        <v>435</v>
      </c>
      <c r="G384" s="437" t="s">
        <v>674</v>
      </c>
      <c r="H384" s="406" t="s">
        <v>437</v>
      </c>
      <c r="I384" s="433" t="s">
        <v>149</v>
      </c>
      <c r="J384" s="402" t="s">
        <v>198</v>
      </c>
      <c r="K384" s="407">
        <v>21.18</v>
      </c>
      <c r="L384" s="486">
        <f>VLOOKUP(D384,'1-Kosten per locatie'!$E$3:$G$9,3,FALSE)</f>
        <v>1</v>
      </c>
      <c r="M384" s="441">
        <v>104</v>
      </c>
      <c r="N384" s="124"/>
      <c r="O384" s="125" t="e">
        <f t="shared" si="30"/>
        <v>#DIV/0!</v>
      </c>
      <c r="P384" s="125">
        <f t="shared" si="31"/>
        <v>0</v>
      </c>
      <c r="Q384" s="383"/>
      <c r="R384" s="126">
        <f>IF(M384="nio",0,IF(M384&gt;0,VLOOKUP(I384,'2-Productie normen'!A:R,VLOOKUP(M384,'2-Productie normen'!T:U,2,FALSE),FALSE)))</f>
        <v>0</v>
      </c>
      <c r="S384" s="126">
        <f t="shared" si="32"/>
        <v>0</v>
      </c>
      <c r="T384" s="127" t="str">
        <f>IF(M384="nio",0,VLOOKUP(I384,'2-Productie normen'!A:R,14,FALSE))</f>
        <v>B</v>
      </c>
      <c r="U384" s="127"/>
      <c r="W384" s="93">
        <f t="shared" si="33"/>
        <v>2202.7199999999998</v>
      </c>
    </row>
    <row r="385" spans="1:23" ht="14.1" customHeight="1">
      <c r="A385" s="109">
        <f t="shared" si="29"/>
        <v>385</v>
      </c>
      <c r="B385" s="476" t="str">
        <f>VLOOKUP(C385,'1-Kosten per locatie'!$A$17:$D$89,4,FALSE)</f>
        <v>Facilitaire Services</v>
      </c>
      <c r="C385" s="398" t="s">
        <v>429</v>
      </c>
      <c r="D385" s="476" t="str">
        <f>VLOOKUP(C385,'1-Kosten per locatie'!$A$17:$C$89,3,FALSE)</f>
        <v>Kantoor</v>
      </c>
      <c r="E385" s="406" t="s">
        <v>366</v>
      </c>
      <c r="F385" s="405" t="s">
        <v>435</v>
      </c>
      <c r="G385" s="437" t="s">
        <v>675</v>
      </c>
      <c r="H385" s="406" t="s">
        <v>437</v>
      </c>
      <c r="I385" s="433" t="s">
        <v>149</v>
      </c>
      <c r="J385" s="402" t="s">
        <v>198</v>
      </c>
      <c r="K385" s="407">
        <v>21.01</v>
      </c>
      <c r="L385" s="486">
        <f>VLOOKUP(D385,'1-Kosten per locatie'!$E$3:$G$9,3,FALSE)</f>
        <v>1</v>
      </c>
      <c r="M385" s="441">
        <v>104</v>
      </c>
      <c r="N385" s="124"/>
      <c r="O385" s="125" t="e">
        <f t="shared" si="30"/>
        <v>#DIV/0!</v>
      </c>
      <c r="P385" s="125">
        <f t="shared" si="31"/>
        <v>0</v>
      </c>
      <c r="Q385" s="383"/>
      <c r="R385" s="126">
        <f>IF(M385="nio",0,IF(M385&gt;0,VLOOKUP(I385,'2-Productie normen'!A:R,VLOOKUP(M385,'2-Productie normen'!T:U,2,FALSE),FALSE)))</f>
        <v>0</v>
      </c>
      <c r="S385" s="126">
        <f t="shared" si="32"/>
        <v>0</v>
      </c>
      <c r="T385" s="127" t="str">
        <f>IF(M385="nio",0,VLOOKUP(I385,'2-Productie normen'!A:R,14,FALSE))</f>
        <v>B</v>
      </c>
      <c r="U385" s="127"/>
      <c r="W385" s="93">
        <f t="shared" si="33"/>
        <v>2185.04</v>
      </c>
    </row>
    <row r="386" spans="1:23" ht="14.1" customHeight="1">
      <c r="A386" s="109">
        <f t="shared" si="29"/>
        <v>386</v>
      </c>
      <c r="B386" s="476" t="str">
        <f>VLOOKUP(C386,'1-Kosten per locatie'!$A$17:$D$89,4,FALSE)</f>
        <v>Facilitaire Services</v>
      </c>
      <c r="C386" s="398" t="s">
        <v>429</v>
      </c>
      <c r="D386" s="476" t="str">
        <f>VLOOKUP(C386,'1-Kosten per locatie'!$A$17:$C$89,3,FALSE)</f>
        <v>Kantoor</v>
      </c>
      <c r="E386" s="406" t="s">
        <v>366</v>
      </c>
      <c r="F386" s="405" t="s">
        <v>435</v>
      </c>
      <c r="G386" s="437" t="s">
        <v>676</v>
      </c>
      <c r="H386" s="406" t="s">
        <v>437</v>
      </c>
      <c r="I386" s="433" t="s">
        <v>149</v>
      </c>
      <c r="J386" s="402" t="s">
        <v>198</v>
      </c>
      <c r="K386" s="407">
        <v>21.18</v>
      </c>
      <c r="L386" s="486">
        <f>VLOOKUP(D386,'1-Kosten per locatie'!$E$3:$G$9,3,FALSE)</f>
        <v>1</v>
      </c>
      <c r="M386" s="441">
        <v>104</v>
      </c>
      <c r="N386" s="124"/>
      <c r="O386" s="125" t="e">
        <f t="shared" si="30"/>
        <v>#DIV/0!</v>
      </c>
      <c r="P386" s="125">
        <f t="shared" si="31"/>
        <v>0</v>
      </c>
      <c r="Q386" s="383"/>
      <c r="R386" s="126">
        <f>IF(M386="nio",0,IF(M386&gt;0,VLOOKUP(I386,'2-Productie normen'!A:R,VLOOKUP(M386,'2-Productie normen'!T:U,2,FALSE),FALSE)))</f>
        <v>0</v>
      </c>
      <c r="S386" s="126">
        <f t="shared" si="32"/>
        <v>0</v>
      </c>
      <c r="T386" s="127" t="str">
        <f>IF(M386="nio",0,VLOOKUP(I386,'2-Productie normen'!A:R,14,FALSE))</f>
        <v>B</v>
      </c>
      <c r="U386" s="127"/>
      <c r="W386" s="93">
        <f t="shared" si="33"/>
        <v>2202.7199999999998</v>
      </c>
    </row>
    <row r="387" spans="1:23" ht="14.1" customHeight="1">
      <c r="A387" s="109">
        <f t="shared" ref="A387:A450" si="34">A386+1</f>
        <v>387</v>
      </c>
      <c r="B387" s="476" t="str">
        <f>VLOOKUP(C387,'1-Kosten per locatie'!$A$17:$D$89,4,FALSE)</f>
        <v>Facilitaire Services</v>
      </c>
      <c r="C387" s="398" t="s">
        <v>429</v>
      </c>
      <c r="D387" s="476" t="str">
        <f>VLOOKUP(C387,'1-Kosten per locatie'!$A$17:$C$89,3,FALSE)</f>
        <v>Kantoor</v>
      </c>
      <c r="E387" s="406" t="s">
        <v>366</v>
      </c>
      <c r="F387" s="405" t="s">
        <v>435</v>
      </c>
      <c r="G387" s="437" t="s">
        <v>677</v>
      </c>
      <c r="H387" s="406" t="s">
        <v>437</v>
      </c>
      <c r="I387" s="433" t="s">
        <v>149</v>
      </c>
      <c r="J387" s="402" t="s">
        <v>198</v>
      </c>
      <c r="K387" s="407">
        <v>21.01</v>
      </c>
      <c r="L387" s="486">
        <f>VLOOKUP(D387,'1-Kosten per locatie'!$E$3:$G$9,3,FALSE)</f>
        <v>1</v>
      </c>
      <c r="M387" s="441">
        <v>104</v>
      </c>
      <c r="N387" s="124"/>
      <c r="O387" s="125" t="e">
        <f t="shared" si="30"/>
        <v>#DIV/0!</v>
      </c>
      <c r="P387" s="125">
        <f t="shared" si="31"/>
        <v>0</v>
      </c>
      <c r="Q387" s="383"/>
      <c r="R387" s="126">
        <f>IF(M387="nio",0,IF(M387&gt;0,VLOOKUP(I387,'2-Productie normen'!A:R,VLOOKUP(M387,'2-Productie normen'!T:U,2,FALSE),FALSE)))</f>
        <v>0</v>
      </c>
      <c r="S387" s="126">
        <f t="shared" si="32"/>
        <v>0</v>
      </c>
      <c r="T387" s="127" t="str">
        <f>IF(M387="nio",0,VLOOKUP(I387,'2-Productie normen'!A:R,14,FALSE))</f>
        <v>B</v>
      </c>
      <c r="U387" s="127"/>
      <c r="W387" s="93">
        <f t="shared" si="33"/>
        <v>2185.04</v>
      </c>
    </row>
    <row r="388" spans="1:23" ht="14.1" customHeight="1">
      <c r="A388" s="109">
        <f t="shared" si="34"/>
        <v>388</v>
      </c>
      <c r="B388" s="476" t="str">
        <f>VLOOKUP(C388,'1-Kosten per locatie'!$A$17:$D$89,4,FALSE)</f>
        <v>Facilitaire Services</v>
      </c>
      <c r="C388" s="398" t="s">
        <v>429</v>
      </c>
      <c r="D388" s="476" t="str">
        <f>VLOOKUP(C388,'1-Kosten per locatie'!$A$17:$C$89,3,FALSE)</f>
        <v>Kantoor</v>
      </c>
      <c r="E388" s="406" t="s">
        <v>366</v>
      </c>
      <c r="F388" s="405" t="s">
        <v>435</v>
      </c>
      <c r="G388" s="437" t="s">
        <v>678</v>
      </c>
      <c r="H388" s="406" t="s">
        <v>437</v>
      </c>
      <c r="I388" s="433" t="s">
        <v>149</v>
      </c>
      <c r="J388" s="402" t="s">
        <v>198</v>
      </c>
      <c r="K388" s="407">
        <v>20.62</v>
      </c>
      <c r="L388" s="486">
        <f>VLOOKUP(D388,'1-Kosten per locatie'!$E$3:$G$9,3,FALSE)</f>
        <v>1</v>
      </c>
      <c r="M388" s="441">
        <v>104</v>
      </c>
      <c r="N388" s="124"/>
      <c r="O388" s="125" t="e">
        <f t="shared" si="30"/>
        <v>#DIV/0!</v>
      </c>
      <c r="P388" s="125">
        <f t="shared" si="31"/>
        <v>0</v>
      </c>
      <c r="Q388" s="383"/>
      <c r="R388" s="126">
        <f>IF(M388="nio",0,IF(M388&gt;0,VLOOKUP(I388,'2-Productie normen'!A:R,VLOOKUP(M388,'2-Productie normen'!T:U,2,FALSE),FALSE)))</f>
        <v>0</v>
      </c>
      <c r="S388" s="126">
        <f t="shared" si="32"/>
        <v>0</v>
      </c>
      <c r="T388" s="127" t="str">
        <f>IF(M388="nio",0,VLOOKUP(I388,'2-Productie normen'!A:R,14,FALSE))</f>
        <v>B</v>
      </c>
      <c r="U388" s="127"/>
      <c r="W388" s="93">
        <f t="shared" si="33"/>
        <v>2144.48</v>
      </c>
    </row>
    <row r="389" spans="1:23" ht="14.1" customHeight="1">
      <c r="A389" s="109">
        <f t="shared" si="34"/>
        <v>389</v>
      </c>
      <c r="B389" s="476" t="str">
        <f>VLOOKUP(C389,'1-Kosten per locatie'!$A$17:$D$89,4,FALSE)</f>
        <v>Facilitaire Services</v>
      </c>
      <c r="C389" s="398" t="s">
        <v>429</v>
      </c>
      <c r="D389" s="476" t="str">
        <f>VLOOKUP(C389,'1-Kosten per locatie'!$A$17:$C$89,3,FALSE)</f>
        <v>Kantoor</v>
      </c>
      <c r="E389" s="406" t="s">
        <v>366</v>
      </c>
      <c r="F389" s="405" t="s">
        <v>435</v>
      </c>
      <c r="G389" s="437" t="s">
        <v>679</v>
      </c>
      <c r="H389" s="406" t="s">
        <v>437</v>
      </c>
      <c r="I389" s="433" t="s">
        <v>149</v>
      </c>
      <c r="J389" s="402" t="s">
        <v>198</v>
      </c>
      <c r="K389" s="407">
        <v>21.01</v>
      </c>
      <c r="L389" s="486">
        <f>VLOOKUP(D389,'1-Kosten per locatie'!$E$3:$G$9,3,FALSE)</f>
        <v>1</v>
      </c>
      <c r="M389" s="441">
        <v>104</v>
      </c>
      <c r="N389" s="124"/>
      <c r="O389" s="125" t="e">
        <f t="shared" si="30"/>
        <v>#DIV/0!</v>
      </c>
      <c r="P389" s="125">
        <f t="shared" si="31"/>
        <v>0</v>
      </c>
      <c r="Q389" s="383"/>
      <c r="R389" s="126">
        <f>IF(M389="nio",0,IF(M389&gt;0,VLOOKUP(I389,'2-Productie normen'!A:R,VLOOKUP(M389,'2-Productie normen'!T:U,2,FALSE),FALSE)))</f>
        <v>0</v>
      </c>
      <c r="S389" s="126">
        <f t="shared" si="32"/>
        <v>0</v>
      </c>
      <c r="T389" s="127" t="str">
        <f>IF(M389="nio",0,VLOOKUP(I389,'2-Productie normen'!A:R,14,FALSE))</f>
        <v>B</v>
      </c>
      <c r="U389" s="127"/>
      <c r="W389" s="93">
        <f t="shared" si="33"/>
        <v>2185.04</v>
      </c>
    </row>
    <row r="390" spans="1:23" ht="14.1" customHeight="1">
      <c r="A390" s="109">
        <f t="shared" si="34"/>
        <v>390</v>
      </c>
      <c r="B390" s="476" t="str">
        <f>VLOOKUP(C390,'1-Kosten per locatie'!$A$17:$D$89,4,FALSE)</f>
        <v>Facilitaire Services</v>
      </c>
      <c r="C390" s="398" t="s">
        <v>429</v>
      </c>
      <c r="D390" s="476" t="str">
        <f>VLOOKUP(C390,'1-Kosten per locatie'!$A$17:$C$89,3,FALSE)</f>
        <v>Kantoor</v>
      </c>
      <c r="E390" s="406" t="s">
        <v>366</v>
      </c>
      <c r="F390" s="405" t="s">
        <v>435</v>
      </c>
      <c r="G390" s="437" t="s">
        <v>680</v>
      </c>
      <c r="H390" s="406" t="s">
        <v>452</v>
      </c>
      <c r="I390" s="433" t="s">
        <v>297</v>
      </c>
      <c r="J390" s="402" t="s">
        <v>198</v>
      </c>
      <c r="K390" s="407">
        <v>21.18</v>
      </c>
      <c r="L390" s="486">
        <f>VLOOKUP(D390,'1-Kosten per locatie'!$E$3:$G$9,3,FALSE)</f>
        <v>1</v>
      </c>
      <c r="M390" s="441">
        <v>255</v>
      </c>
      <c r="N390" s="124"/>
      <c r="O390" s="125" t="e">
        <f t="shared" si="30"/>
        <v>#DIV/0!</v>
      </c>
      <c r="P390" s="125">
        <f t="shared" si="31"/>
        <v>0</v>
      </c>
      <c r="Q390" s="383"/>
      <c r="R390" s="126">
        <f>IF(M390="nio",0,IF(M390&gt;0,VLOOKUP(I390,'2-Productie normen'!A:R,VLOOKUP(M390,'2-Productie normen'!T:U,2,FALSE),FALSE)))</f>
        <v>0</v>
      </c>
      <c r="S390" s="126">
        <f t="shared" si="32"/>
        <v>0</v>
      </c>
      <c r="T390" s="127" t="str">
        <f>IF(M390="nio",0,VLOOKUP(I390,'2-Productie normen'!A:R,14,FALSE))</f>
        <v>B</v>
      </c>
      <c r="U390" s="127"/>
      <c r="W390" s="93">
        <f t="shared" si="33"/>
        <v>5400.9</v>
      </c>
    </row>
    <row r="391" spans="1:23" s="47" customFormat="1" ht="14.1" customHeight="1">
      <c r="A391" s="109">
        <f t="shared" si="34"/>
        <v>391</v>
      </c>
      <c r="B391" s="476" t="str">
        <f>VLOOKUP(C391,'1-Kosten per locatie'!$A$17:$D$89,4,FALSE)</f>
        <v>Facilitaire Services</v>
      </c>
      <c r="C391" s="398" t="s">
        <v>429</v>
      </c>
      <c r="D391" s="476" t="str">
        <f>VLOOKUP(C391,'1-Kosten per locatie'!$A$17:$C$89,3,FALSE)</f>
        <v>Kantoor</v>
      </c>
      <c r="E391" s="406" t="s">
        <v>366</v>
      </c>
      <c r="F391" s="405" t="s">
        <v>435</v>
      </c>
      <c r="G391" s="437" t="s">
        <v>681</v>
      </c>
      <c r="H391" s="406" t="s">
        <v>437</v>
      </c>
      <c r="I391" s="433" t="s">
        <v>149</v>
      </c>
      <c r="J391" s="402" t="s">
        <v>198</v>
      </c>
      <c r="K391" s="407">
        <v>21.01</v>
      </c>
      <c r="L391" s="486">
        <f>VLOOKUP(D391,'1-Kosten per locatie'!$E$3:$G$9,3,FALSE)</f>
        <v>1</v>
      </c>
      <c r="M391" s="441">
        <v>104</v>
      </c>
      <c r="N391" s="124"/>
      <c r="O391" s="125" t="e">
        <f t="shared" si="30"/>
        <v>#DIV/0!</v>
      </c>
      <c r="P391" s="125">
        <f t="shared" si="31"/>
        <v>0</v>
      </c>
      <c r="Q391" s="383"/>
      <c r="R391" s="126">
        <f>IF(M391="nio",0,IF(M391&gt;0,VLOOKUP(I391,'2-Productie normen'!A:R,VLOOKUP(M391,'2-Productie normen'!T:U,2,FALSE),FALSE)))</f>
        <v>0</v>
      </c>
      <c r="S391" s="126">
        <f t="shared" si="32"/>
        <v>0</v>
      </c>
      <c r="T391" s="127" t="str">
        <f>IF(M391="nio",0,VLOOKUP(I391,'2-Productie normen'!A:R,14,FALSE))</f>
        <v>B</v>
      </c>
      <c r="U391" s="127"/>
      <c r="V391" s="4"/>
      <c r="W391" s="93">
        <f t="shared" si="33"/>
        <v>2185.04</v>
      </c>
    </row>
    <row r="392" spans="1:23" ht="14.1" customHeight="1">
      <c r="A392" s="109">
        <f t="shared" si="34"/>
        <v>392</v>
      </c>
      <c r="B392" s="476" t="str">
        <f>VLOOKUP(C392,'1-Kosten per locatie'!$A$17:$D$89,4,FALSE)</f>
        <v>Facilitaire Services</v>
      </c>
      <c r="C392" s="398" t="s">
        <v>429</v>
      </c>
      <c r="D392" s="476" t="str">
        <f>VLOOKUP(C392,'1-Kosten per locatie'!$A$17:$C$89,3,FALSE)</f>
        <v>Kantoor</v>
      </c>
      <c r="E392" s="406" t="s">
        <v>366</v>
      </c>
      <c r="F392" s="405" t="s">
        <v>435</v>
      </c>
      <c r="G392" s="437" t="s">
        <v>682</v>
      </c>
      <c r="H392" s="406" t="s">
        <v>437</v>
      </c>
      <c r="I392" s="433" t="s">
        <v>149</v>
      </c>
      <c r="J392" s="402" t="s">
        <v>198</v>
      </c>
      <c r="K392" s="407">
        <v>26.45</v>
      </c>
      <c r="L392" s="486">
        <f>VLOOKUP(D392,'1-Kosten per locatie'!$E$3:$G$9,3,FALSE)</f>
        <v>1</v>
      </c>
      <c r="M392" s="441">
        <v>104</v>
      </c>
      <c r="N392" s="124"/>
      <c r="O392" s="125" t="e">
        <f t="shared" si="30"/>
        <v>#DIV/0!</v>
      </c>
      <c r="P392" s="125">
        <f t="shared" si="31"/>
        <v>0</v>
      </c>
      <c r="Q392" s="383"/>
      <c r="R392" s="126">
        <f>IF(M392="nio",0,IF(M392&gt;0,VLOOKUP(I392,'2-Productie normen'!A:R,VLOOKUP(M392,'2-Productie normen'!T:U,2,FALSE),FALSE)))</f>
        <v>0</v>
      </c>
      <c r="S392" s="126">
        <f t="shared" si="32"/>
        <v>0</v>
      </c>
      <c r="T392" s="127" t="str">
        <f>IF(M392="nio",0,VLOOKUP(I392,'2-Productie normen'!A:R,14,FALSE))</f>
        <v>B</v>
      </c>
      <c r="U392" s="127"/>
      <c r="W392" s="93">
        <f t="shared" si="33"/>
        <v>2750.7999999999997</v>
      </c>
    </row>
    <row r="393" spans="1:23" ht="14.1" customHeight="1">
      <c r="A393" s="109">
        <f t="shared" si="34"/>
        <v>393</v>
      </c>
      <c r="B393" s="476" t="str">
        <f>VLOOKUP(C393,'1-Kosten per locatie'!$A$17:$D$89,4,FALSE)</f>
        <v>Facilitaire Services</v>
      </c>
      <c r="C393" s="398" t="s">
        <v>429</v>
      </c>
      <c r="D393" s="476" t="str">
        <f>VLOOKUP(C393,'1-Kosten per locatie'!$A$17:$C$89,3,FALSE)</f>
        <v>Kantoor</v>
      </c>
      <c r="E393" s="406" t="s">
        <v>366</v>
      </c>
      <c r="F393" s="405" t="s">
        <v>435</v>
      </c>
      <c r="G393" s="437" t="s">
        <v>683</v>
      </c>
      <c r="H393" s="406" t="s">
        <v>437</v>
      </c>
      <c r="I393" s="433" t="s">
        <v>149</v>
      </c>
      <c r="J393" s="402" t="s">
        <v>198</v>
      </c>
      <c r="K393" s="407">
        <v>38.200000000000003</v>
      </c>
      <c r="L393" s="486">
        <f>VLOOKUP(D393,'1-Kosten per locatie'!$E$3:$G$9,3,FALSE)</f>
        <v>1</v>
      </c>
      <c r="M393" s="441">
        <v>104</v>
      </c>
      <c r="N393" s="124"/>
      <c r="O393" s="125" t="e">
        <f t="shared" si="30"/>
        <v>#DIV/0!</v>
      </c>
      <c r="P393" s="125">
        <f t="shared" si="31"/>
        <v>0</v>
      </c>
      <c r="Q393" s="383"/>
      <c r="R393" s="126">
        <f>IF(M393="nio",0,IF(M393&gt;0,VLOOKUP(I393,'2-Productie normen'!A:R,VLOOKUP(M393,'2-Productie normen'!T:U,2,FALSE),FALSE)))</f>
        <v>0</v>
      </c>
      <c r="S393" s="126">
        <f t="shared" si="32"/>
        <v>0</v>
      </c>
      <c r="T393" s="127" t="str">
        <f>IF(M393="nio",0,VLOOKUP(I393,'2-Productie normen'!A:R,14,FALSE))</f>
        <v>B</v>
      </c>
      <c r="U393" s="127"/>
      <c r="W393" s="93">
        <f t="shared" si="33"/>
        <v>3972.8</v>
      </c>
    </row>
    <row r="394" spans="1:23" ht="14.1" customHeight="1">
      <c r="A394" s="109">
        <f t="shared" si="34"/>
        <v>394</v>
      </c>
      <c r="B394" s="476" t="str">
        <f>VLOOKUP(C394,'1-Kosten per locatie'!$A$17:$D$89,4,FALSE)</f>
        <v>Facilitaire Services</v>
      </c>
      <c r="C394" s="398" t="s">
        <v>429</v>
      </c>
      <c r="D394" s="476" t="str">
        <f>VLOOKUP(C394,'1-Kosten per locatie'!$A$17:$C$89,3,FALSE)</f>
        <v>Kantoor</v>
      </c>
      <c r="E394" s="406" t="s">
        <v>366</v>
      </c>
      <c r="F394" s="405" t="s">
        <v>435</v>
      </c>
      <c r="G394" s="437" t="s">
        <v>684</v>
      </c>
      <c r="H394" s="406" t="s">
        <v>437</v>
      </c>
      <c r="I394" s="433" t="s">
        <v>149</v>
      </c>
      <c r="J394" s="402" t="s">
        <v>198</v>
      </c>
      <c r="K394" s="407">
        <v>22.56</v>
      </c>
      <c r="L394" s="486">
        <f>VLOOKUP(D394,'1-Kosten per locatie'!$E$3:$G$9,3,FALSE)</f>
        <v>1</v>
      </c>
      <c r="M394" s="441">
        <v>104</v>
      </c>
      <c r="N394" s="124"/>
      <c r="O394" s="125" t="e">
        <f t="shared" si="30"/>
        <v>#DIV/0!</v>
      </c>
      <c r="P394" s="125">
        <f t="shared" si="31"/>
        <v>0</v>
      </c>
      <c r="Q394" s="383"/>
      <c r="R394" s="126">
        <f>IF(M394="nio",0,IF(M394&gt;0,VLOOKUP(I394,'2-Productie normen'!A:R,VLOOKUP(M394,'2-Productie normen'!T:U,2,FALSE),FALSE)))</f>
        <v>0</v>
      </c>
      <c r="S394" s="126">
        <f t="shared" si="32"/>
        <v>0</v>
      </c>
      <c r="T394" s="127" t="str">
        <f>IF(M394="nio",0,VLOOKUP(I394,'2-Productie normen'!A:R,14,FALSE))</f>
        <v>B</v>
      </c>
      <c r="U394" s="127"/>
      <c r="W394" s="93">
        <f t="shared" si="33"/>
        <v>2346.2399999999998</v>
      </c>
    </row>
    <row r="395" spans="1:23" ht="14.1" customHeight="1">
      <c r="A395" s="109">
        <f t="shared" si="34"/>
        <v>395</v>
      </c>
      <c r="B395" s="476" t="str">
        <f>VLOOKUP(C395,'1-Kosten per locatie'!$A$17:$D$89,4,FALSE)</f>
        <v>Facilitaire Services</v>
      </c>
      <c r="C395" s="398" t="s">
        <v>429</v>
      </c>
      <c r="D395" s="476" t="str">
        <f>VLOOKUP(C395,'1-Kosten per locatie'!$A$17:$C$89,3,FALSE)</f>
        <v>Kantoor</v>
      </c>
      <c r="E395" s="406" t="s">
        <v>366</v>
      </c>
      <c r="F395" s="405" t="s">
        <v>435</v>
      </c>
      <c r="G395" s="437" t="s">
        <v>685</v>
      </c>
      <c r="H395" s="406" t="s">
        <v>437</v>
      </c>
      <c r="I395" s="433" t="s">
        <v>149</v>
      </c>
      <c r="J395" s="402" t="s">
        <v>198</v>
      </c>
      <c r="K395" s="407">
        <v>22.54</v>
      </c>
      <c r="L395" s="486">
        <f>VLOOKUP(D395,'1-Kosten per locatie'!$E$3:$G$9,3,FALSE)</f>
        <v>1</v>
      </c>
      <c r="M395" s="441">
        <v>104</v>
      </c>
      <c r="N395" s="124"/>
      <c r="O395" s="125" t="e">
        <f t="shared" si="30"/>
        <v>#DIV/0!</v>
      </c>
      <c r="P395" s="125">
        <f t="shared" si="31"/>
        <v>0</v>
      </c>
      <c r="Q395" s="383"/>
      <c r="R395" s="126">
        <f>IF(M395="nio",0,IF(M395&gt;0,VLOOKUP(I395,'2-Productie normen'!A:R,VLOOKUP(M395,'2-Productie normen'!T:U,2,FALSE),FALSE)))</f>
        <v>0</v>
      </c>
      <c r="S395" s="126">
        <f t="shared" si="32"/>
        <v>0</v>
      </c>
      <c r="T395" s="127" t="str">
        <f>IF(M395="nio",0,VLOOKUP(I395,'2-Productie normen'!A:R,14,FALSE))</f>
        <v>B</v>
      </c>
      <c r="U395" s="127"/>
      <c r="W395" s="93">
        <f t="shared" si="33"/>
        <v>2344.16</v>
      </c>
    </row>
    <row r="396" spans="1:23" ht="14.1" customHeight="1">
      <c r="A396" s="109">
        <f t="shared" si="34"/>
        <v>396</v>
      </c>
      <c r="B396" s="476" t="str">
        <f>VLOOKUP(C396,'1-Kosten per locatie'!$A$17:$D$89,4,FALSE)</f>
        <v>Facilitaire Services</v>
      </c>
      <c r="C396" s="398" t="s">
        <v>429</v>
      </c>
      <c r="D396" s="476" t="str">
        <f>VLOOKUP(C396,'1-Kosten per locatie'!$A$17:$C$89,3,FALSE)</f>
        <v>Kantoor</v>
      </c>
      <c r="E396" s="406" t="s">
        <v>366</v>
      </c>
      <c r="F396" s="405" t="s">
        <v>435</v>
      </c>
      <c r="G396" s="437" t="s">
        <v>686</v>
      </c>
      <c r="H396" s="406" t="s">
        <v>437</v>
      </c>
      <c r="I396" s="433" t="s">
        <v>149</v>
      </c>
      <c r="J396" s="402" t="s">
        <v>198</v>
      </c>
      <c r="K396" s="407">
        <v>14.79</v>
      </c>
      <c r="L396" s="486">
        <f>VLOOKUP(D396,'1-Kosten per locatie'!$E$3:$G$9,3,FALSE)</f>
        <v>1</v>
      </c>
      <c r="M396" s="441">
        <v>104</v>
      </c>
      <c r="N396" s="124"/>
      <c r="O396" s="125" t="e">
        <f t="shared" si="30"/>
        <v>#DIV/0!</v>
      </c>
      <c r="P396" s="125">
        <f t="shared" si="31"/>
        <v>0</v>
      </c>
      <c r="Q396" s="383"/>
      <c r="R396" s="126">
        <f>IF(M396="nio",0,IF(M396&gt;0,VLOOKUP(I396,'2-Productie normen'!A:R,VLOOKUP(M396,'2-Productie normen'!T:U,2,FALSE),FALSE)))</f>
        <v>0</v>
      </c>
      <c r="S396" s="126">
        <f t="shared" si="32"/>
        <v>0</v>
      </c>
      <c r="T396" s="127" t="str">
        <f>IF(M396="nio",0,VLOOKUP(I396,'2-Productie normen'!A:R,14,FALSE))</f>
        <v>B</v>
      </c>
      <c r="U396" s="127"/>
      <c r="W396" s="93">
        <f t="shared" si="33"/>
        <v>1538.1599999999999</v>
      </c>
    </row>
    <row r="397" spans="1:23" ht="14.1" customHeight="1">
      <c r="A397" s="109">
        <f t="shared" si="34"/>
        <v>397</v>
      </c>
      <c r="B397" s="476" t="str">
        <f>VLOOKUP(C397,'1-Kosten per locatie'!$A$17:$D$89,4,FALSE)</f>
        <v>Facilitaire Services</v>
      </c>
      <c r="C397" s="398" t="s">
        <v>429</v>
      </c>
      <c r="D397" s="476" t="str">
        <f>VLOOKUP(C397,'1-Kosten per locatie'!$A$17:$C$89,3,FALSE)</f>
        <v>Kantoor</v>
      </c>
      <c r="E397" s="406" t="s">
        <v>366</v>
      </c>
      <c r="F397" s="405" t="s">
        <v>435</v>
      </c>
      <c r="G397" s="437" t="s">
        <v>687</v>
      </c>
      <c r="H397" s="406" t="s">
        <v>437</v>
      </c>
      <c r="I397" s="433" t="s">
        <v>149</v>
      </c>
      <c r="J397" s="402" t="s">
        <v>198</v>
      </c>
      <c r="K397" s="407">
        <v>14.77</v>
      </c>
      <c r="L397" s="486">
        <f>VLOOKUP(D397,'1-Kosten per locatie'!$E$3:$G$9,3,FALSE)</f>
        <v>1</v>
      </c>
      <c r="M397" s="441">
        <v>104</v>
      </c>
      <c r="N397" s="124"/>
      <c r="O397" s="125" t="e">
        <f t="shared" si="30"/>
        <v>#DIV/0!</v>
      </c>
      <c r="P397" s="125">
        <f t="shared" si="31"/>
        <v>0</v>
      </c>
      <c r="Q397" s="383"/>
      <c r="R397" s="126">
        <f>IF(M397="nio",0,IF(M397&gt;0,VLOOKUP(I397,'2-Productie normen'!A:R,VLOOKUP(M397,'2-Productie normen'!T:U,2,FALSE),FALSE)))</f>
        <v>0</v>
      </c>
      <c r="S397" s="126">
        <f t="shared" si="32"/>
        <v>0</v>
      </c>
      <c r="T397" s="127" t="str">
        <f>IF(M397="nio",0,VLOOKUP(I397,'2-Productie normen'!A:R,14,FALSE))</f>
        <v>B</v>
      </c>
      <c r="U397" s="127"/>
      <c r="W397" s="93">
        <f t="shared" si="33"/>
        <v>1536.08</v>
      </c>
    </row>
    <row r="398" spans="1:23" ht="14.1" customHeight="1">
      <c r="A398" s="109">
        <f t="shared" si="34"/>
        <v>398</v>
      </c>
      <c r="B398" s="476" t="str">
        <f>VLOOKUP(C398,'1-Kosten per locatie'!$A$17:$D$89,4,FALSE)</f>
        <v>Facilitaire Services</v>
      </c>
      <c r="C398" s="398" t="s">
        <v>429</v>
      </c>
      <c r="D398" s="476" t="str">
        <f>VLOOKUP(C398,'1-Kosten per locatie'!$A$17:$C$89,3,FALSE)</f>
        <v>Kantoor</v>
      </c>
      <c r="E398" s="406" t="s">
        <v>366</v>
      </c>
      <c r="F398" s="405" t="s">
        <v>435</v>
      </c>
      <c r="G398" s="437" t="s">
        <v>688</v>
      </c>
      <c r="H398" s="406" t="s">
        <v>437</v>
      </c>
      <c r="I398" s="433" t="s">
        <v>149</v>
      </c>
      <c r="J398" s="402" t="s">
        <v>198</v>
      </c>
      <c r="K398" s="407">
        <v>14.72</v>
      </c>
      <c r="L398" s="486">
        <f>VLOOKUP(D398,'1-Kosten per locatie'!$E$3:$G$9,3,FALSE)</f>
        <v>1</v>
      </c>
      <c r="M398" s="441">
        <v>104</v>
      </c>
      <c r="N398" s="124"/>
      <c r="O398" s="125" t="e">
        <f t="shared" si="30"/>
        <v>#DIV/0!</v>
      </c>
      <c r="P398" s="125">
        <f t="shared" si="31"/>
        <v>0</v>
      </c>
      <c r="Q398" s="383"/>
      <c r="R398" s="126">
        <f>IF(M398="nio",0,IF(M398&gt;0,VLOOKUP(I398,'2-Productie normen'!A:R,VLOOKUP(M398,'2-Productie normen'!T:U,2,FALSE),FALSE)))</f>
        <v>0</v>
      </c>
      <c r="S398" s="126">
        <f t="shared" si="32"/>
        <v>0</v>
      </c>
      <c r="T398" s="127" t="str">
        <f>IF(M398="nio",0,VLOOKUP(I398,'2-Productie normen'!A:R,14,FALSE))</f>
        <v>B</v>
      </c>
      <c r="U398" s="127"/>
      <c r="W398" s="93">
        <f t="shared" si="33"/>
        <v>1530.88</v>
      </c>
    </row>
    <row r="399" spans="1:23" ht="14.1" customHeight="1">
      <c r="A399" s="109">
        <f t="shared" si="34"/>
        <v>399</v>
      </c>
      <c r="B399" s="476" t="str">
        <f>VLOOKUP(C399,'1-Kosten per locatie'!$A$17:$D$89,4,FALSE)</f>
        <v>Facilitaire Services</v>
      </c>
      <c r="C399" s="398" t="s">
        <v>429</v>
      </c>
      <c r="D399" s="476" t="str">
        <f>VLOOKUP(C399,'1-Kosten per locatie'!$A$17:$C$89,3,FALSE)</f>
        <v>Kantoor</v>
      </c>
      <c r="E399" s="406" t="s">
        <v>366</v>
      </c>
      <c r="F399" s="405" t="s">
        <v>435</v>
      </c>
      <c r="G399" s="437" t="s">
        <v>689</v>
      </c>
      <c r="H399" s="406" t="s">
        <v>437</v>
      </c>
      <c r="I399" s="433" t="s">
        <v>149</v>
      </c>
      <c r="J399" s="402" t="s">
        <v>198</v>
      </c>
      <c r="K399" s="407">
        <v>22.55</v>
      </c>
      <c r="L399" s="486">
        <f>VLOOKUP(D399,'1-Kosten per locatie'!$E$3:$G$9,3,FALSE)</f>
        <v>1</v>
      </c>
      <c r="M399" s="441">
        <v>104</v>
      </c>
      <c r="N399" s="124"/>
      <c r="O399" s="125" t="e">
        <f t="shared" si="30"/>
        <v>#DIV/0!</v>
      </c>
      <c r="P399" s="125">
        <f t="shared" si="31"/>
        <v>0</v>
      </c>
      <c r="Q399" s="383"/>
      <c r="R399" s="126">
        <f>IF(M399="nio",0,IF(M399&gt;0,VLOOKUP(I399,'2-Productie normen'!A:R,VLOOKUP(M399,'2-Productie normen'!T:U,2,FALSE),FALSE)))</f>
        <v>0</v>
      </c>
      <c r="S399" s="126">
        <f t="shared" si="32"/>
        <v>0</v>
      </c>
      <c r="T399" s="127" t="str">
        <f>IF(M399="nio",0,VLOOKUP(I399,'2-Productie normen'!A:R,14,FALSE))</f>
        <v>B</v>
      </c>
      <c r="U399" s="127"/>
      <c r="W399" s="93">
        <f t="shared" si="33"/>
        <v>2345.2000000000003</v>
      </c>
    </row>
    <row r="400" spans="1:23" ht="14.1" customHeight="1">
      <c r="A400" s="109">
        <f t="shared" si="34"/>
        <v>400</v>
      </c>
      <c r="B400" s="476" t="str">
        <f>VLOOKUP(C400,'1-Kosten per locatie'!$A$17:$D$89,4,FALSE)</f>
        <v>Facilitaire Services</v>
      </c>
      <c r="C400" s="398" t="s">
        <v>429</v>
      </c>
      <c r="D400" s="476" t="str">
        <f>VLOOKUP(C400,'1-Kosten per locatie'!$A$17:$C$89,3,FALSE)</f>
        <v>Kantoor</v>
      </c>
      <c r="E400" s="406" t="s">
        <v>366</v>
      </c>
      <c r="F400" s="405" t="s">
        <v>435</v>
      </c>
      <c r="G400" s="437" t="s">
        <v>690</v>
      </c>
      <c r="H400" s="406" t="s">
        <v>437</v>
      </c>
      <c r="I400" s="433" t="s">
        <v>149</v>
      </c>
      <c r="J400" s="402" t="s">
        <v>198</v>
      </c>
      <c r="K400" s="407">
        <v>22.55</v>
      </c>
      <c r="L400" s="486">
        <f>VLOOKUP(D400,'1-Kosten per locatie'!$E$3:$G$9,3,FALSE)</f>
        <v>1</v>
      </c>
      <c r="M400" s="441">
        <v>104</v>
      </c>
      <c r="N400" s="124"/>
      <c r="O400" s="125" t="e">
        <f t="shared" si="30"/>
        <v>#DIV/0!</v>
      </c>
      <c r="P400" s="125">
        <f t="shared" si="31"/>
        <v>0</v>
      </c>
      <c r="Q400" s="383"/>
      <c r="R400" s="126">
        <f>IF(M400="nio",0,IF(M400&gt;0,VLOOKUP(I400,'2-Productie normen'!A:R,VLOOKUP(M400,'2-Productie normen'!T:U,2,FALSE),FALSE)))</f>
        <v>0</v>
      </c>
      <c r="S400" s="126">
        <f t="shared" si="32"/>
        <v>0</v>
      </c>
      <c r="T400" s="127" t="str">
        <f>IF(M400="nio",0,VLOOKUP(I400,'2-Productie normen'!A:R,14,FALSE))</f>
        <v>B</v>
      </c>
      <c r="U400" s="127"/>
      <c r="W400" s="93">
        <f t="shared" si="33"/>
        <v>2345.2000000000003</v>
      </c>
    </row>
    <row r="401" spans="1:23" ht="14.1" customHeight="1">
      <c r="A401" s="109">
        <f t="shared" si="34"/>
        <v>401</v>
      </c>
      <c r="B401" s="476" t="str">
        <f>VLOOKUP(C401,'1-Kosten per locatie'!$A$17:$D$89,4,FALSE)</f>
        <v>Facilitaire Services</v>
      </c>
      <c r="C401" s="398" t="s">
        <v>429</v>
      </c>
      <c r="D401" s="476" t="str">
        <f>VLOOKUP(C401,'1-Kosten per locatie'!$A$17:$C$89,3,FALSE)</f>
        <v>Kantoor</v>
      </c>
      <c r="E401" s="406" t="s">
        <v>366</v>
      </c>
      <c r="F401" s="405" t="s">
        <v>435</v>
      </c>
      <c r="G401" s="437" t="s">
        <v>691</v>
      </c>
      <c r="H401" s="406" t="s">
        <v>437</v>
      </c>
      <c r="I401" s="433" t="s">
        <v>149</v>
      </c>
      <c r="J401" s="402" t="s">
        <v>198</v>
      </c>
      <c r="K401" s="407">
        <v>22.55</v>
      </c>
      <c r="L401" s="486">
        <f>VLOOKUP(D401,'1-Kosten per locatie'!$E$3:$G$9,3,FALSE)</f>
        <v>1</v>
      </c>
      <c r="M401" s="441">
        <v>104</v>
      </c>
      <c r="N401" s="124"/>
      <c r="O401" s="125" t="e">
        <f t="shared" si="30"/>
        <v>#DIV/0!</v>
      </c>
      <c r="P401" s="125">
        <f t="shared" si="31"/>
        <v>0</v>
      </c>
      <c r="Q401" s="383"/>
      <c r="R401" s="126">
        <f>IF(M401="nio",0,IF(M401&gt;0,VLOOKUP(I401,'2-Productie normen'!A:R,VLOOKUP(M401,'2-Productie normen'!T:U,2,FALSE),FALSE)))</f>
        <v>0</v>
      </c>
      <c r="S401" s="126">
        <f t="shared" si="32"/>
        <v>0</v>
      </c>
      <c r="T401" s="127" t="str">
        <f>IF(M401="nio",0,VLOOKUP(I401,'2-Productie normen'!A:R,14,FALSE))</f>
        <v>B</v>
      </c>
      <c r="U401" s="127"/>
      <c r="W401" s="93">
        <f t="shared" si="33"/>
        <v>2345.2000000000003</v>
      </c>
    </row>
    <row r="402" spans="1:23" ht="14.1" customHeight="1">
      <c r="A402" s="109">
        <f t="shared" si="34"/>
        <v>402</v>
      </c>
      <c r="B402" s="476" t="str">
        <f>VLOOKUP(C402,'1-Kosten per locatie'!$A$17:$D$89,4,FALSE)</f>
        <v>Facilitaire Services</v>
      </c>
      <c r="C402" s="398" t="s">
        <v>429</v>
      </c>
      <c r="D402" s="476" t="str">
        <f>VLOOKUP(C402,'1-Kosten per locatie'!$A$17:$C$89,3,FALSE)</f>
        <v>Kantoor</v>
      </c>
      <c r="E402" s="406" t="s">
        <v>366</v>
      </c>
      <c r="F402" s="405" t="s">
        <v>435</v>
      </c>
      <c r="G402" s="437" t="s">
        <v>692</v>
      </c>
      <c r="H402" s="406" t="s">
        <v>437</v>
      </c>
      <c r="I402" s="433" t="s">
        <v>149</v>
      </c>
      <c r="J402" s="402" t="s">
        <v>198</v>
      </c>
      <c r="K402" s="407">
        <v>22.39</v>
      </c>
      <c r="L402" s="486">
        <f>VLOOKUP(D402,'1-Kosten per locatie'!$E$3:$G$9,3,FALSE)</f>
        <v>1</v>
      </c>
      <c r="M402" s="441">
        <v>104</v>
      </c>
      <c r="N402" s="124"/>
      <c r="O402" s="125" t="e">
        <f t="shared" si="30"/>
        <v>#DIV/0!</v>
      </c>
      <c r="P402" s="125">
        <f t="shared" si="31"/>
        <v>0</v>
      </c>
      <c r="Q402" s="383"/>
      <c r="R402" s="126">
        <f>IF(M402="nio",0,IF(M402&gt;0,VLOOKUP(I402,'2-Productie normen'!A:R,VLOOKUP(M402,'2-Productie normen'!T:U,2,FALSE),FALSE)))</f>
        <v>0</v>
      </c>
      <c r="S402" s="126">
        <f t="shared" si="32"/>
        <v>0</v>
      </c>
      <c r="T402" s="127" t="str">
        <f>IF(M402="nio",0,VLOOKUP(I402,'2-Productie normen'!A:R,14,FALSE))</f>
        <v>B</v>
      </c>
      <c r="U402" s="127"/>
      <c r="W402" s="93">
        <f t="shared" si="33"/>
        <v>2328.56</v>
      </c>
    </row>
    <row r="403" spans="1:23" ht="14.1" customHeight="1">
      <c r="A403" s="109">
        <f t="shared" si="34"/>
        <v>403</v>
      </c>
      <c r="B403" s="476" t="str">
        <f>VLOOKUP(C403,'1-Kosten per locatie'!$A$17:$D$89,4,FALSE)</f>
        <v>Facilitaire Services</v>
      </c>
      <c r="C403" s="398" t="s">
        <v>429</v>
      </c>
      <c r="D403" s="476" t="str">
        <f>VLOOKUP(C403,'1-Kosten per locatie'!$A$17:$C$89,3,FALSE)</f>
        <v>Kantoor</v>
      </c>
      <c r="E403" s="406" t="s">
        <v>366</v>
      </c>
      <c r="F403" s="405" t="s">
        <v>435</v>
      </c>
      <c r="G403" s="437" t="s">
        <v>693</v>
      </c>
      <c r="H403" s="406" t="s">
        <v>437</v>
      </c>
      <c r="I403" s="433" t="s">
        <v>149</v>
      </c>
      <c r="J403" s="402" t="s">
        <v>198</v>
      </c>
      <c r="K403" s="407">
        <v>22.91</v>
      </c>
      <c r="L403" s="486">
        <f>VLOOKUP(D403,'1-Kosten per locatie'!$E$3:$G$9,3,FALSE)</f>
        <v>1</v>
      </c>
      <c r="M403" s="441">
        <v>104</v>
      </c>
      <c r="N403" s="124"/>
      <c r="O403" s="125" t="e">
        <f t="shared" si="30"/>
        <v>#DIV/0!</v>
      </c>
      <c r="P403" s="125">
        <f t="shared" si="31"/>
        <v>0</v>
      </c>
      <c r="Q403" s="383"/>
      <c r="R403" s="126">
        <f>IF(M403="nio",0,IF(M403&gt;0,VLOOKUP(I403,'2-Productie normen'!A:R,VLOOKUP(M403,'2-Productie normen'!T:U,2,FALSE),FALSE)))</f>
        <v>0</v>
      </c>
      <c r="S403" s="126">
        <f t="shared" si="32"/>
        <v>0</v>
      </c>
      <c r="T403" s="127" t="str">
        <f>IF(M403="nio",0,VLOOKUP(I403,'2-Productie normen'!A:R,14,FALSE))</f>
        <v>B</v>
      </c>
      <c r="U403" s="127"/>
      <c r="W403" s="93">
        <f t="shared" si="33"/>
        <v>2382.64</v>
      </c>
    </row>
    <row r="404" spans="1:23" ht="14.1" customHeight="1">
      <c r="A404" s="109">
        <f t="shared" si="34"/>
        <v>404</v>
      </c>
      <c r="B404" s="476" t="str">
        <f>VLOOKUP(C404,'1-Kosten per locatie'!$A$17:$D$89,4,FALSE)</f>
        <v>Facilitaire Services</v>
      </c>
      <c r="C404" s="398" t="s">
        <v>429</v>
      </c>
      <c r="D404" s="476" t="str">
        <f>VLOOKUP(C404,'1-Kosten per locatie'!$A$17:$C$89,3,FALSE)</f>
        <v>Kantoor</v>
      </c>
      <c r="E404" s="406" t="s">
        <v>366</v>
      </c>
      <c r="F404" s="405" t="s">
        <v>435</v>
      </c>
      <c r="G404" s="437" t="s">
        <v>694</v>
      </c>
      <c r="H404" s="406" t="s">
        <v>452</v>
      </c>
      <c r="I404" s="433" t="s">
        <v>297</v>
      </c>
      <c r="J404" s="402" t="s">
        <v>198</v>
      </c>
      <c r="K404" s="407">
        <v>32.299999999999997</v>
      </c>
      <c r="L404" s="486">
        <f>VLOOKUP(D404,'1-Kosten per locatie'!$E$3:$G$9,3,FALSE)</f>
        <v>1</v>
      </c>
      <c r="M404" s="441">
        <v>255</v>
      </c>
      <c r="N404" s="124"/>
      <c r="O404" s="125" t="e">
        <f t="shared" si="30"/>
        <v>#DIV/0!</v>
      </c>
      <c r="P404" s="125">
        <f t="shared" si="31"/>
        <v>0</v>
      </c>
      <c r="Q404" s="383"/>
      <c r="R404" s="126">
        <f>IF(M404="nio",0,IF(M404&gt;0,VLOOKUP(I404,'2-Productie normen'!A:R,VLOOKUP(M404,'2-Productie normen'!T:U,2,FALSE),FALSE)))</f>
        <v>0</v>
      </c>
      <c r="S404" s="126">
        <f t="shared" si="32"/>
        <v>0</v>
      </c>
      <c r="T404" s="127" t="str">
        <f>IF(M404="nio",0,VLOOKUP(I404,'2-Productie normen'!A:R,14,FALSE))</f>
        <v>B</v>
      </c>
      <c r="U404" s="127"/>
      <c r="W404" s="93">
        <f t="shared" si="33"/>
        <v>8236.5</v>
      </c>
    </row>
    <row r="405" spans="1:23" ht="14.1" customHeight="1">
      <c r="A405" s="109">
        <f t="shared" si="34"/>
        <v>405</v>
      </c>
      <c r="B405" s="476" t="str">
        <f>VLOOKUP(C405,'1-Kosten per locatie'!$A$17:$D$89,4,FALSE)</f>
        <v>Facilitaire Services</v>
      </c>
      <c r="C405" s="398" t="s">
        <v>429</v>
      </c>
      <c r="D405" s="476" t="str">
        <f>VLOOKUP(C405,'1-Kosten per locatie'!$A$17:$C$89,3,FALSE)</f>
        <v>Kantoor</v>
      </c>
      <c r="E405" s="406" t="s">
        <v>366</v>
      </c>
      <c r="F405" s="405" t="s">
        <v>435</v>
      </c>
      <c r="G405" s="437" t="s">
        <v>695</v>
      </c>
      <c r="H405" s="406" t="s">
        <v>437</v>
      </c>
      <c r="I405" s="433" t="s">
        <v>149</v>
      </c>
      <c r="J405" s="402" t="s">
        <v>198</v>
      </c>
      <c r="K405" s="407">
        <v>18.11</v>
      </c>
      <c r="L405" s="486">
        <f>VLOOKUP(D405,'1-Kosten per locatie'!$E$3:$G$9,3,FALSE)</f>
        <v>1</v>
      </c>
      <c r="M405" s="441">
        <v>104</v>
      </c>
      <c r="N405" s="124"/>
      <c r="O405" s="125" t="e">
        <f t="shared" si="30"/>
        <v>#DIV/0!</v>
      </c>
      <c r="P405" s="125">
        <f t="shared" si="31"/>
        <v>0</v>
      </c>
      <c r="Q405" s="383"/>
      <c r="R405" s="126">
        <f>IF(M405="nio",0,IF(M405&gt;0,VLOOKUP(I405,'2-Productie normen'!A:R,VLOOKUP(M405,'2-Productie normen'!T:U,2,FALSE),FALSE)))</f>
        <v>0</v>
      </c>
      <c r="S405" s="126">
        <f t="shared" si="32"/>
        <v>0</v>
      </c>
      <c r="T405" s="127" t="str">
        <f>IF(M405="nio",0,VLOOKUP(I405,'2-Productie normen'!A:R,14,FALSE))</f>
        <v>B</v>
      </c>
      <c r="U405" s="127"/>
      <c r="W405" s="93">
        <f t="shared" si="33"/>
        <v>1883.44</v>
      </c>
    </row>
    <row r="406" spans="1:23" ht="14.1" customHeight="1">
      <c r="A406" s="109">
        <f t="shared" si="34"/>
        <v>406</v>
      </c>
      <c r="B406" s="476" t="str">
        <f>VLOOKUP(C406,'1-Kosten per locatie'!$A$17:$D$89,4,FALSE)</f>
        <v>Facilitaire Services</v>
      </c>
      <c r="C406" s="398" t="s">
        <v>429</v>
      </c>
      <c r="D406" s="476" t="str">
        <f>VLOOKUP(C406,'1-Kosten per locatie'!$A$17:$C$89,3,FALSE)</f>
        <v>Kantoor</v>
      </c>
      <c r="E406" s="406" t="s">
        <v>366</v>
      </c>
      <c r="F406" s="405" t="s">
        <v>435</v>
      </c>
      <c r="G406" s="437" t="s">
        <v>696</v>
      </c>
      <c r="H406" s="406" t="s">
        <v>437</v>
      </c>
      <c r="I406" s="433" t="s">
        <v>149</v>
      </c>
      <c r="J406" s="402" t="s">
        <v>198</v>
      </c>
      <c r="K406" s="407">
        <v>25.76</v>
      </c>
      <c r="L406" s="486">
        <f>VLOOKUP(D406,'1-Kosten per locatie'!$E$3:$G$9,3,FALSE)</f>
        <v>1</v>
      </c>
      <c r="M406" s="441">
        <v>104</v>
      </c>
      <c r="N406" s="124"/>
      <c r="O406" s="125" t="e">
        <f t="shared" si="30"/>
        <v>#DIV/0!</v>
      </c>
      <c r="P406" s="125">
        <f t="shared" si="31"/>
        <v>0</v>
      </c>
      <c r="Q406" s="383"/>
      <c r="R406" s="126">
        <f>IF(M406="nio",0,IF(M406&gt;0,VLOOKUP(I406,'2-Productie normen'!A:R,VLOOKUP(M406,'2-Productie normen'!T:U,2,FALSE),FALSE)))</f>
        <v>0</v>
      </c>
      <c r="S406" s="126">
        <f t="shared" si="32"/>
        <v>0</v>
      </c>
      <c r="T406" s="127" t="str">
        <f>IF(M406="nio",0,VLOOKUP(I406,'2-Productie normen'!A:R,14,FALSE))</f>
        <v>B</v>
      </c>
      <c r="U406" s="127"/>
      <c r="W406" s="93">
        <f t="shared" si="33"/>
        <v>2679.04</v>
      </c>
    </row>
    <row r="407" spans="1:23" ht="14.1" customHeight="1">
      <c r="A407" s="109">
        <f t="shared" si="34"/>
        <v>407</v>
      </c>
      <c r="B407" s="476" t="str">
        <f>VLOOKUP(C407,'1-Kosten per locatie'!$A$17:$D$89,4,FALSE)</f>
        <v>Facilitaire Services</v>
      </c>
      <c r="C407" s="398" t="s">
        <v>429</v>
      </c>
      <c r="D407" s="476" t="str">
        <f>VLOOKUP(C407,'1-Kosten per locatie'!$A$17:$C$89,3,FALSE)</f>
        <v>Kantoor</v>
      </c>
      <c r="E407" s="406" t="s">
        <v>366</v>
      </c>
      <c r="F407" s="405" t="s">
        <v>435</v>
      </c>
      <c r="G407" s="437" t="s">
        <v>697</v>
      </c>
      <c r="H407" s="406" t="s">
        <v>576</v>
      </c>
      <c r="I407" s="433" t="s">
        <v>149</v>
      </c>
      <c r="J407" s="402" t="s">
        <v>198</v>
      </c>
      <c r="K407" s="407">
        <v>3.4</v>
      </c>
      <c r="L407" s="486">
        <f>VLOOKUP(D407,'1-Kosten per locatie'!$E$3:$G$9,3,FALSE)</f>
        <v>1</v>
      </c>
      <c r="M407" s="441">
        <v>104</v>
      </c>
      <c r="N407" s="124"/>
      <c r="O407" s="125" t="e">
        <f t="shared" si="30"/>
        <v>#DIV/0!</v>
      </c>
      <c r="P407" s="125">
        <f t="shared" si="31"/>
        <v>0</v>
      </c>
      <c r="Q407" s="383"/>
      <c r="R407" s="126">
        <f>IF(M407="nio",0,IF(M407&gt;0,VLOOKUP(I407,'2-Productie normen'!A:R,VLOOKUP(M407,'2-Productie normen'!T:U,2,FALSE),FALSE)))</f>
        <v>0</v>
      </c>
      <c r="S407" s="126">
        <f t="shared" si="32"/>
        <v>0</v>
      </c>
      <c r="T407" s="127" t="str">
        <f>IF(M407="nio",0,VLOOKUP(I407,'2-Productie normen'!A:R,14,FALSE))</f>
        <v>B</v>
      </c>
      <c r="U407" s="127"/>
      <c r="W407" s="93">
        <f t="shared" si="33"/>
        <v>353.59999999999997</v>
      </c>
    </row>
    <row r="408" spans="1:23" ht="14.1" customHeight="1">
      <c r="A408" s="109">
        <f t="shared" si="34"/>
        <v>408</v>
      </c>
      <c r="B408" s="476" t="str">
        <f>VLOOKUP(C408,'1-Kosten per locatie'!$A$17:$D$89,4,FALSE)</f>
        <v>Facilitaire Services</v>
      </c>
      <c r="C408" s="398" t="s">
        <v>429</v>
      </c>
      <c r="D408" s="476" t="str">
        <f>VLOOKUP(C408,'1-Kosten per locatie'!$A$17:$C$89,3,FALSE)</f>
        <v>Kantoor</v>
      </c>
      <c r="E408" s="406" t="s">
        <v>366</v>
      </c>
      <c r="F408" s="405" t="s">
        <v>435</v>
      </c>
      <c r="G408" s="437" t="s">
        <v>698</v>
      </c>
      <c r="H408" s="406" t="s">
        <v>437</v>
      </c>
      <c r="I408" s="433" t="s">
        <v>149</v>
      </c>
      <c r="J408" s="402" t="s">
        <v>198</v>
      </c>
      <c r="K408" s="407">
        <v>19.78</v>
      </c>
      <c r="L408" s="486">
        <f>VLOOKUP(D408,'1-Kosten per locatie'!$E$3:$G$9,3,FALSE)</f>
        <v>1</v>
      </c>
      <c r="M408" s="441">
        <v>104</v>
      </c>
      <c r="N408" s="124"/>
      <c r="O408" s="125" t="e">
        <f t="shared" si="30"/>
        <v>#DIV/0!</v>
      </c>
      <c r="P408" s="125">
        <f t="shared" si="31"/>
        <v>0</v>
      </c>
      <c r="Q408" s="383"/>
      <c r="R408" s="126">
        <f>IF(M408="nio",0,IF(M408&gt;0,VLOOKUP(I408,'2-Productie normen'!A:R,VLOOKUP(M408,'2-Productie normen'!T:U,2,FALSE),FALSE)))</f>
        <v>0</v>
      </c>
      <c r="S408" s="126">
        <f t="shared" si="32"/>
        <v>0</v>
      </c>
      <c r="T408" s="127" t="str">
        <f>IF(M408="nio",0,VLOOKUP(I408,'2-Productie normen'!A:R,14,FALSE))</f>
        <v>B</v>
      </c>
      <c r="U408" s="127"/>
      <c r="W408" s="93">
        <f t="shared" si="33"/>
        <v>2057.12</v>
      </c>
    </row>
    <row r="409" spans="1:23" ht="14.1" customHeight="1">
      <c r="A409" s="109">
        <f t="shared" si="34"/>
        <v>409</v>
      </c>
      <c r="B409" s="476" t="str">
        <f>VLOOKUP(C409,'1-Kosten per locatie'!$A$17:$D$89,4,FALSE)</f>
        <v>Facilitaire Services</v>
      </c>
      <c r="C409" s="398" t="s">
        <v>429</v>
      </c>
      <c r="D409" s="476" t="str">
        <f>VLOOKUP(C409,'1-Kosten per locatie'!$A$17:$C$89,3,FALSE)</f>
        <v>Kantoor</v>
      </c>
      <c r="E409" s="406" t="s">
        <v>366</v>
      </c>
      <c r="F409" s="405" t="s">
        <v>435</v>
      </c>
      <c r="G409" s="437" t="s">
        <v>699</v>
      </c>
      <c r="H409" s="406" t="s">
        <v>437</v>
      </c>
      <c r="I409" s="433" t="s">
        <v>149</v>
      </c>
      <c r="J409" s="402" t="s">
        <v>198</v>
      </c>
      <c r="K409" s="407">
        <v>19.78</v>
      </c>
      <c r="L409" s="486">
        <f>VLOOKUP(D409,'1-Kosten per locatie'!$E$3:$G$9,3,FALSE)</f>
        <v>1</v>
      </c>
      <c r="M409" s="441">
        <v>104</v>
      </c>
      <c r="N409" s="124"/>
      <c r="O409" s="125" t="e">
        <f t="shared" si="30"/>
        <v>#DIV/0!</v>
      </c>
      <c r="P409" s="125">
        <f t="shared" si="31"/>
        <v>0</v>
      </c>
      <c r="Q409" s="383"/>
      <c r="R409" s="126">
        <f>IF(M409="nio",0,IF(M409&gt;0,VLOOKUP(I409,'2-Productie normen'!A:R,VLOOKUP(M409,'2-Productie normen'!T:U,2,FALSE),FALSE)))</f>
        <v>0</v>
      </c>
      <c r="S409" s="126">
        <f t="shared" si="32"/>
        <v>0</v>
      </c>
      <c r="T409" s="127" t="str">
        <f>IF(M409="nio",0,VLOOKUP(I409,'2-Productie normen'!A:R,14,FALSE))</f>
        <v>B</v>
      </c>
      <c r="U409" s="127"/>
      <c r="W409" s="93">
        <f t="shared" si="33"/>
        <v>2057.12</v>
      </c>
    </row>
    <row r="410" spans="1:23" ht="14.1" customHeight="1">
      <c r="A410" s="109">
        <f t="shared" si="34"/>
        <v>410</v>
      </c>
      <c r="B410" s="476" t="str">
        <f>VLOOKUP(C410,'1-Kosten per locatie'!$A$17:$D$89,4,FALSE)</f>
        <v>Facilitaire Services</v>
      </c>
      <c r="C410" s="398" t="s">
        <v>429</v>
      </c>
      <c r="D410" s="476" t="str">
        <f>VLOOKUP(C410,'1-Kosten per locatie'!$A$17:$C$89,3,FALSE)</f>
        <v>Kantoor</v>
      </c>
      <c r="E410" s="406" t="s">
        <v>366</v>
      </c>
      <c r="F410" s="405" t="s">
        <v>435</v>
      </c>
      <c r="G410" s="437" t="s">
        <v>700</v>
      </c>
      <c r="H410" s="406" t="s">
        <v>437</v>
      </c>
      <c r="I410" s="433" t="s">
        <v>149</v>
      </c>
      <c r="J410" s="402" t="s">
        <v>198</v>
      </c>
      <c r="K410" s="407">
        <v>19.78</v>
      </c>
      <c r="L410" s="486">
        <f>VLOOKUP(D410,'1-Kosten per locatie'!$E$3:$G$9,3,FALSE)</f>
        <v>1</v>
      </c>
      <c r="M410" s="441">
        <v>104</v>
      </c>
      <c r="N410" s="124"/>
      <c r="O410" s="125" t="e">
        <f t="shared" si="30"/>
        <v>#DIV/0!</v>
      </c>
      <c r="P410" s="125">
        <f t="shared" si="31"/>
        <v>0</v>
      </c>
      <c r="Q410" s="383"/>
      <c r="R410" s="126">
        <f>IF(M410="nio",0,IF(M410&gt;0,VLOOKUP(I410,'2-Productie normen'!A:R,VLOOKUP(M410,'2-Productie normen'!T:U,2,FALSE),FALSE)))</f>
        <v>0</v>
      </c>
      <c r="S410" s="126">
        <f t="shared" si="32"/>
        <v>0</v>
      </c>
      <c r="T410" s="127" t="str">
        <f>IF(M410="nio",0,VLOOKUP(I410,'2-Productie normen'!A:R,14,FALSE))</f>
        <v>B</v>
      </c>
      <c r="U410" s="127"/>
      <c r="W410" s="93">
        <f t="shared" si="33"/>
        <v>2057.12</v>
      </c>
    </row>
    <row r="411" spans="1:23" ht="14.1" customHeight="1">
      <c r="A411" s="109">
        <f t="shared" si="34"/>
        <v>411</v>
      </c>
      <c r="B411" s="476" t="str">
        <f>VLOOKUP(C411,'1-Kosten per locatie'!$A$17:$D$89,4,FALSE)</f>
        <v>Facilitaire Services</v>
      </c>
      <c r="C411" s="398" t="s">
        <v>429</v>
      </c>
      <c r="D411" s="476" t="str">
        <f>VLOOKUP(C411,'1-Kosten per locatie'!$A$17:$C$89,3,FALSE)</f>
        <v>Kantoor</v>
      </c>
      <c r="E411" s="406" t="s">
        <v>366</v>
      </c>
      <c r="F411" s="405" t="s">
        <v>435</v>
      </c>
      <c r="G411" s="437" t="s">
        <v>701</v>
      </c>
      <c r="H411" s="406" t="s">
        <v>437</v>
      </c>
      <c r="I411" s="433" t="s">
        <v>149</v>
      </c>
      <c r="J411" s="402" t="s">
        <v>198</v>
      </c>
      <c r="K411" s="407">
        <v>19.75</v>
      </c>
      <c r="L411" s="486">
        <f>VLOOKUP(D411,'1-Kosten per locatie'!$E$3:$G$9,3,FALSE)</f>
        <v>1</v>
      </c>
      <c r="M411" s="441">
        <v>104</v>
      </c>
      <c r="N411" s="124"/>
      <c r="O411" s="125" t="e">
        <f t="shared" si="30"/>
        <v>#DIV/0!</v>
      </c>
      <c r="P411" s="125">
        <f t="shared" si="31"/>
        <v>0</v>
      </c>
      <c r="Q411" s="383"/>
      <c r="R411" s="126">
        <f>IF(M411="nio",0,IF(M411&gt;0,VLOOKUP(I411,'2-Productie normen'!A:R,VLOOKUP(M411,'2-Productie normen'!T:U,2,FALSE),FALSE)))</f>
        <v>0</v>
      </c>
      <c r="S411" s="126">
        <f t="shared" si="32"/>
        <v>0</v>
      </c>
      <c r="T411" s="127" t="str">
        <f>IF(M411="nio",0,VLOOKUP(I411,'2-Productie normen'!A:R,14,FALSE))</f>
        <v>B</v>
      </c>
      <c r="U411" s="127"/>
      <c r="W411" s="93">
        <f t="shared" si="33"/>
        <v>2054</v>
      </c>
    </row>
    <row r="412" spans="1:23" ht="14.1" customHeight="1">
      <c r="A412" s="109">
        <f t="shared" si="34"/>
        <v>412</v>
      </c>
      <c r="B412" s="476" t="str">
        <f>VLOOKUP(C412,'1-Kosten per locatie'!$A$17:$D$89,4,FALSE)</f>
        <v>Facilitaire Services</v>
      </c>
      <c r="C412" s="398" t="s">
        <v>429</v>
      </c>
      <c r="D412" s="476" t="str">
        <f>VLOOKUP(C412,'1-Kosten per locatie'!$A$17:$C$89,3,FALSE)</f>
        <v>Kantoor</v>
      </c>
      <c r="E412" s="406" t="s">
        <v>366</v>
      </c>
      <c r="F412" s="405" t="s">
        <v>435</v>
      </c>
      <c r="G412" s="437" t="s">
        <v>702</v>
      </c>
      <c r="H412" s="406" t="s">
        <v>437</v>
      </c>
      <c r="I412" s="433" t="s">
        <v>149</v>
      </c>
      <c r="J412" s="402" t="s">
        <v>198</v>
      </c>
      <c r="K412" s="407">
        <v>18.11</v>
      </c>
      <c r="L412" s="486">
        <f>VLOOKUP(D412,'1-Kosten per locatie'!$E$3:$G$9,3,FALSE)</f>
        <v>1</v>
      </c>
      <c r="M412" s="441">
        <v>104</v>
      </c>
      <c r="N412" s="124"/>
      <c r="O412" s="125" t="e">
        <f t="shared" si="30"/>
        <v>#DIV/0!</v>
      </c>
      <c r="P412" s="125">
        <f t="shared" si="31"/>
        <v>0</v>
      </c>
      <c r="Q412" s="383"/>
      <c r="R412" s="126">
        <f>IF(M412="nio",0,IF(M412&gt;0,VLOOKUP(I412,'2-Productie normen'!A:R,VLOOKUP(M412,'2-Productie normen'!T:U,2,FALSE),FALSE)))</f>
        <v>0</v>
      </c>
      <c r="S412" s="126">
        <f t="shared" si="32"/>
        <v>0</v>
      </c>
      <c r="T412" s="127" t="str">
        <f>IF(M412="nio",0,VLOOKUP(I412,'2-Productie normen'!A:R,14,FALSE))</f>
        <v>B</v>
      </c>
      <c r="U412" s="127"/>
      <c r="W412" s="93">
        <f t="shared" si="33"/>
        <v>1883.44</v>
      </c>
    </row>
    <row r="413" spans="1:23" ht="14.1" customHeight="1">
      <c r="A413" s="109">
        <f t="shared" si="34"/>
        <v>413</v>
      </c>
      <c r="B413" s="476" t="str">
        <f>VLOOKUP(C413,'1-Kosten per locatie'!$A$17:$D$89,4,FALSE)</f>
        <v>Facilitaire Services</v>
      </c>
      <c r="C413" s="398" t="s">
        <v>429</v>
      </c>
      <c r="D413" s="476" t="str">
        <f>VLOOKUP(C413,'1-Kosten per locatie'!$A$17:$C$89,3,FALSE)</f>
        <v>Kantoor</v>
      </c>
      <c r="E413" s="406" t="s">
        <v>366</v>
      </c>
      <c r="F413" s="405" t="s">
        <v>435</v>
      </c>
      <c r="G413" s="437" t="s">
        <v>703</v>
      </c>
      <c r="H413" s="406" t="s">
        <v>437</v>
      </c>
      <c r="I413" s="433" t="s">
        <v>149</v>
      </c>
      <c r="J413" s="402" t="s">
        <v>198</v>
      </c>
      <c r="K413" s="407">
        <v>24.99</v>
      </c>
      <c r="L413" s="486">
        <f>VLOOKUP(D413,'1-Kosten per locatie'!$E$3:$G$9,3,FALSE)</f>
        <v>1</v>
      </c>
      <c r="M413" s="441">
        <v>104</v>
      </c>
      <c r="N413" s="124"/>
      <c r="O413" s="125" t="e">
        <f t="shared" si="30"/>
        <v>#DIV/0!</v>
      </c>
      <c r="P413" s="125">
        <f t="shared" si="31"/>
        <v>0</v>
      </c>
      <c r="Q413" s="383"/>
      <c r="R413" s="126">
        <f>IF(M413="nio",0,IF(M413&gt;0,VLOOKUP(I413,'2-Productie normen'!A:R,VLOOKUP(M413,'2-Productie normen'!T:U,2,FALSE),FALSE)))</f>
        <v>0</v>
      </c>
      <c r="S413" s="126">
        <f t="shared" si="32"/>
        <v>0</v>
      </c>
      <c r="T413" s="127" t="str">
        <f>IF(M413="nio",0,VLOOKUP(I413,'2-Productie normen'!A:R,14,FALSE))</f>
        <v>B</v>
      </c>
      <c r="U413" s="127"/>
      <c r="W413" s="93">
        <f t="shared" si="33"/>
        <v>2598.96</v>
      </c>
    </row>
    <row r="414" spans="1:23" ht="14.1" customHeight="1">
      <c r="A414" s="109">
        <f t="shared" si="34"/>
        <v>414</v>
      </c>
      <c r="B414" s="476" t="str">
        <f>VLOOKUP(C414,'1-Kosten per locatie'!$A$17:$D$89,4,FALSE)</f>
        <v>Facilitaire Services</v>
      </c>
      <c r="C414" s="398" t="s">
        <v>429</v>
      </c>
      <c r="D414" s="476" t="str">
        <f>VLOOKUP(C414,'1-Kosten per locatie'!$A$17:$C$89,3,FALSE)</f>
        <v>Kantoor</v>
      </c>
      <c r="E414" s="406" t="s">
        <v>366</v>
      </c>
      <c r="F414" s="405" t="s">
        <v>435</v>
      </c>
      <c r="G414" s="437" t="s">
        <v>704</v>
      </c>
      <c r="H414" s="406" t="s">
        <v>437</v>
      </c>
      <c r="I414" s="433" t="s">
        <v>149</v>
      </c>
      <c r="J414" s="402" t="s">
        <v>198</v>
      </c>
      <c r="K414" s="407">
        <v>24.99</v>
      </c>
      <c r="L414" s="486">
        <f>VLOOKUP(D414,'1-Kosten per locatie'!$E$3:$G$9,3,FALSE)</f>
        <v>1</v>
      </c>
      <c r="M414" s="441">
        <v>104</v>
      </c>
      <c r="N414" s="124"/>
      <c r="O414" s="125" t="e">
        <f t="shared" si="30"/>
        <v>#DIV/0!</v>
      </c>
      <c r="P414" s="125">
        <f t="shared" si="31"/>
        <v>0</v>
      </c>
      <c r="Q414" s="383"/>
      <c r="R414" s="126">
        <f>IF(M414="nio",0,IF(M414&gt;0,VLOOKUP(I414,'2-Productie normen'!A:R,VLOOKUP(M414,'2-Productie normen'!T:U,2,FALSE),FALSE)))</f>
        <v>0</v>
      </c>
      <c r="S414" s="126">
        <f t="shared" si="32"/>
        <v>0</v>
      </c>
      <c r="T414" s="127" t="str">
        <f>IF(M414="nio",0,VLOOKUP(I414,'2-Productie normen'!A:R,14,FALSE))</f>
        <v>B</v>
      </c>
      <c r="U414" s="127"/>
      <c r="W414" s="93">
        <f t="shared" si="33"/>
        <v>2598.96</v>
      </c>
    </row>
    <row r="415" spans="1:23" ht="14.1" customHeight="1">
      <c r="A415" s="109">
        <f t="shared" si="34"/>
        <v>415</v>
      </c>
      <c r="B415" s="476" t="str">
        <f>VLOOKUP(C415,'1-Kosten per locatie'!$A$17:$D$89,4,FALSE)</f>
        <v>Facilitaire Services</v>
      </c>
      <c r="C415" s="398" t="s">
        <v>429</v>
      </c>
      <c r="D415" s="476" t="str">
        <f>VLOOKUP(C415,'1-Kosten per locatie'!$A$17:$C$89,3,FALSE)</f>
        <v>Kantoor</v>
      </c>
      <c r="E415" s="406" t="s">
        <v>366</v>
      </c>
      <c r="F415" s="405" t="s">
        <v>705</v>
      </c>
      <c r="G415" s="437" t="s">
        <v>706</v>
      </c>
      <c r="H415" s="499" t="s">
        <v>452</v>
      </c>
      <c r="I415" s="446" t="s">
        <v>297</v>
      </c>
      <c r="J415" s="402" t="s">
        <v>198</v>
      </c>
      <c r="K415" s="407">
        <v>43.63</v>
      </c>
      <c r="L415" s="486">
        <f>VLOOKUP(D415,'1-Kosten per locatie'!$E$3:$G$9,3,FALSE)</f>
        <v>1</v>
      </c>
      <c r="M415" s="441">
        <v>255</v>
      </c>
      <c r="N415" s="124"/>
      <c r="O415" s="125" t="e">
        <f t="shared" si="30"/>
        <v>#DIV/0!</v>
      </c>
      <c r="P415" s="125">
        <f t="shared" si="31"/>
        <v>0</v>
      </c>
      <c r="Q415" s="383"/>
      <c r="R415" s="126">
        <f>IF(M415="nio",0,IF(M415&gt;0,VLOOKUP(I415,'2-Productie normen'!A:R,VLOOKUP(M415,'2-Productie normen'!T:U,2,FALSE),FALSE)))</f>
        <v>0</v>
      </c>
      <c r="S415" s="126">
        <f t="shared" si="32"/>
        <v>0</v>
      </c>
      <c r="T415" s="127" t="str">
        <f>IF(M415="nio",0,VLOOKUP(I415,'2-Productie normen'!A:R,14,FALSE))</f>
        <v>B</v>
      </c>
      <c r="U415" s="127"/>
      <c r="W415" s="93">
        <f t="shared" si="33"/>
        <v>11125.650000000001</v>
      </c>
    </row>
    <row r="416" spans="1:23" ht="14.1" customHeight="1">
      <c r="A416" s="109">
        <f t="shared" si="34"/>
        <v>416</v>
      </c>
      <c r="B416" s="476" t="str">
        <f>VLOOKUP(C416,'1-Kosten per locatie'!$A$17:$D$89,4,FALSE)</f>
        <v>Facilitaire Services</v>
      </c>
      <c r="C416" s="398" t="s">
        <v>429</v>
      </c>
      <c r="D416" s="476" t="str">
        <f>VLOOKUP(C416,'1-Kosten per locatie'!$A$17:$C$89,3,FALSE)</f>
        <v>Kantoor</v>
      </c>
      <c r="E416" s="406" t="s">
        <v>366</v>
      </c>
      <c r="F416" s="405" t="s">
        <v>705</v>
      </c>
      <c r="G416" s="437" t="s">
        <v>707</v>
      </c>
      <c r="H416" s="406" t="s">
        <v>437</v>
      </c>
      <c r="I416" s="433" t="s">
        <v>149</v>
      </c>
      <c r="J416" s="402" t="s">
        <v>198</v>
      </c>
      <c r="K416" s="407">
        <v>24.99</v>
      </c>
      <c r="L416" s="486">
        <f>VLOOKUP(D416,'1-Kosten per locatie'!$E$3:$G$9,3,FALSE)</f>
        <v>1</v>
      </c>
      <c r="M416" s="441">
        <v>104</v>
      </c>
      <c r="N416" s="124"/>
      <c r="O416" s="125" t="e">
        <f t="shared" si="30"/>
        <v>#DIV/0!</v>
      </c>
      <c r="P416" s="125">
        <f t="shared" si="31"/>
        <v>0</v>
      </c>
      <c r="Q416" s="383"/>
      <c r="R416" s="126">
        <f>IF(M416="nio",0,IF(M416&gt;0,VLOOKUP(I416,'2-Productie normen'!A:R,VLOOKUP(M416,'2-Productie normen'!T:U,2,FALSE),FALSE)))</f>
        <v>0</v>
      </c>
      <c r="S416" s="126">
        <f t="shared" si="32"/>
        <v>0</v>
      </c>
      <c r="T416" s="127" t="str">
        <f>IF(M416="nio",0,VLOOKUP(I416,'2-Productie normen'!A:R,14,FALSE))</f>
        <v>B</v>
      </c>
      <c r="U416" s="127"/>
      <c r="W416" s="93">
        <f t="shared" si="33"/>
        <v>2598.96</v>
      </c>
    </row>
    <row r="417" spans="1:23" ht="14.1" customHeight="1">
      <c r="A417" s="109">
        <f t="shared" si="34"/>
        <v>417</v>
      </c>
      <c r="B417" s="476" t="str">
        <f>VLOOKUP(C417,'1-Kosten per locatie'!$A$17:$D$89,4,FALSE)</f>
        <v>Facilitaire Services</v>
      </c>
      <c r="C417" s="398" t="s">
        <v>429</v>
      </c>
      <c r="D417" s="476" t="str">
        <f>VLOOKUP(C417,'1-Kosten per locatie'!$A$17:$C$89,3,FALSE)</f>
        <v>Kantoor</v>
      </c>
      <c r="E417" s="406" t="s">
        <v>366</v>
      </c>
      <c r="F417" s="405" t="s">
        <v>705</v>
      </c>
      <c r="G417" s="437" t="s">
        <v>708</v>
      </c>
      <c r="H417" s="406" t="s">
        <v>437</v>
      </c>
      <c r="I417" s="433" t="s">
        <v>149</v>
      </c>
      <c r="J417" s="402" t="s">
        <v>198</v>
      </c>
      <c r="K417" s="407">
        <v>25.7</v>
      </c>
      <c r="L417" s="486">
        <f>VLOOKUP(D417,'1-Kosten per locatie'!$E$3:$G$9,3,FALSE)</f>
        <v>1</v>
      </c>
      <c r="M417" s="441">
        <v>104</v>
      </c>
      <c r="N417" s="124"/>
      <c r="O417" s="125" t="e">
        <f t="shared" si="30"/>
        <v>#DIV/0!</v>
      </c>
      <c r="P417" s="125">
        <f t="shared" si="31"/>
        <v>0</v>
      </c>
      <c r="Q417" s="383"/>
      <c r="R417" s="126">
        <f>IF(M417="nio",0,IF(M417&gt;0,VLOOKUP(I417,'2-Productie normen'!A:R,VLOOKUP(M417,'2-Productie normen'!T:U,2,FALSE),FALSE)))</f>
        <v>0</v>
      </c>
      <c r="S417" s="126">
        <f t="shared" si="32"/>
        <v>0</v>
      </c>
      <c r="T417" s="127" t="str">
        <f>IF(M417="nio",0,VLOOKUP(I417,'2-Productie normen'!A:R,14,FALSE))</f>
        <v>B</v>
      </c>
      <c r="U417" s="127"/>
      <c r="W417" s="93">
        <f t="shared" si="33"/>
        <v>2672.7999999999997</v>
      </c>
    </row>
    <row r="418" spans="1:23" ht="14.1" customHeight="1">
      <c r="A418" s="109">
        <f t="shared" si="34"/>
        <v>418</v>
      </c>
      <c r="B418" s="476" t="str">
        <f>VLOOKUP(C418,'1-Kosten per locatie'!$A$17:$D$89,4,FALSE)</f>
        <v>Facilitaire Services</v>
      </c>
      <c r="C418" s="398" t="s">
        <v>429</v>
      </c>
      <c r="D418" s="476" t="str">
        <f>VLOOKUP(C418,'1-Kosten per locatie'!$A$17:$C$89,3,FALSE)</f>
        <v>Kantoor</v>
      </c>
      <c r="E418" s="406" t="s">
        <v>366</v>
      </c>
      <c r="F418" s="405" t="s">
        <v>705</v>
      </c>
      <c r="G418" s="437" t="s">
        <v>709</v>
      </c>
      <c r="H418" s="406" t="s">
        <v>437</v>
      </c>
      <c r="I418" s="433" t="s">
        <v>149</v>
      </c>
      <c r="J418" s="402" t="s">
        <v>198</v>
      </c>
      <c r="K418" s="407">
        <v>24.63</v>
      </c>
      <c r="L418" s="486">
        <f>VLOOKUP(D418,'1-Kosten per locatie'!$E$3:$G$9,3,FALSE)</f>
        <v>1</v>
      </c>
      <c r="M418" s="441">
        <v>104</v>
      </c>
      <c r="N418" s="124"/>
      <c r="O418" s="125" t="e">
        <f t="shared" si="30"/>
        <v>#DIV/0!</v>
      </c>
      <c r="P418" s="125">
        <f t="shared" si="31"/>
        <v>0</v>
      </c>
      <c r="Q418" s="383"/>
      <c r="R418" s="126">
        <f>IF(M418="nio",0,IF(M418&gt;0,VLOOKUP(I418,'2-Productie normen'!A:R,VLOOKUP(M418,'2-Productie normen'!T:U,2,FALSE),FALSE)))</f>
        <v>0</v>
      </c>
      <c r="S418" s="126">
        <f t="shared" si="32"/>
        <v>0</v>
      </c>
      <c r="T418" s="127" t="str">
        <f>IF(M418="nio",0,VLOOKUP(I418,'2-Productie normen'!A:R,14,FALSE))</f>
        <v>B</v>
      </c>
      <c r="U418" s="127"/>
      <c r="W418" s="93">
        <f t="shared" si="33"/>
        <v>2561.52</v>
      </c>
    </row>
    <row r="419" spans="1:23" ht="14.1" customHeight="1">
      <c r="A419" s="109">
        <f t="shared" si="34"/>
        <v>419</v>
      </c>
      <c r="B419" s="476" t="str">
        <f>VLOOKUP(C419,'1-Kosten per locatie'!$A$17:$D$89,4,FALSE)</f>
        <v>Facilitaire Services</v>
      </c>
      <c r="C419" s="398" t="s">
        <v>429</v>
      </c>
      <c r="D419" s="476" t="str">
        <f>VLOOKUP(C419,'1-Kosten per locatie'!$A$17:$C$89,3,FALSE)</f>
        <v>Kantoor</v>
      </c>
      <c r="E419" s="406" t="s">
        <v>366</v>
      </c>
      <c r="F419" s="405" t="s">
        <v>705</v>
      </c>
      <c r="G419" s="437" t="s">
        <v>710</v>
      </c>
      <c r="H419" s="406" t="s">
        <v>437</v>
      </c>
      <c r="I419" s="433" t="s">
        <v>149</v>
      </c>
      <c r="J419" s="402" t="s">
        <v>198</v>
      </c>
      <c r="K419" s="407">
        <v>19.010000000000002</v>
      </c>
      <c r="L419" s="486">
        <f>VLOOKUP(D419,'1-Kosten per locatie'!$E$3:$G$9,3,FALSE)</f>
        <v>1</v>
      </c>
      <c r="M419" s="441">
        <v>104</v>
      </c>
      <c r="N419" s="124"/>
      <c r="O419" s="125" t="e">
        <f t="shared" si="30"/>
        <v>#DIV/0!</v>
      </c>
      <c r="P419" s="125">
        <f t="shared" si="31"/>
        <v>0</v>
      </c>
      <c r="Q419" s="383"/>
      <c r="R419" s="126">
        <f>IF(M419="nio",0,IF(M419&gt;0,VLOOKUP(I419,'2-Productie normen'!A:R,VLOOKUP(M419,'2-Productie normen'!T:U,2,FALSE),FALSE)))</f>
        <v>0</v>
      </c>
      <c r="S419" s="126">
        <f t="shared" si="32"/>
        <v>0</v>
      </c>
      <c r="T419" s="127" t="str">
        <f>IF(M419="nio",0,VLOOKUP(I419,'2-Productie normen'!A:R,14,FALSE))</f>
        <v>B</v>
      </c>
      <c r="U419" s="127"/>
      <c r="W419" s="93">
        <f t="shared" si="33"/>
        <v>1977.0400000000002</v>
      </c>
    </row>
    <row r="420" spans="1:23" ht="14.1" customHeight="1">
      <c r="A420" s="109">
        <f t="shared" si="34"/>
        <v>420</v>
      </c>
      <c r="B420" s="476" t="str">
        <f>VLOOKUP(C420,'1-Kosten per locatie'!$A$17:$D$89,4,FALSE)</f>
        <v>Facilitaire Services</v>
      </c>
      <c r="C420" s="398" t="s">
        <v>429</v>
      </c>
      <c r="D420" s="476" t="str">
        <f>VLOOKUP(C420,'1-Kosten per locatie'!$A$17:$C$89,3,FALSE)</f>
        <v>Kantoor</v>
      </c>
      <c r="E420" s="406" t="s">
        <v>366</v>
      </c>
      <c r="F420" s="405" t="s">
        <v>705</v>
      </c>
      <c r="G420" s="437" t="s">
        <v>711</v>
      </c>
      <c r="H420" s="406" t="s">
        <v>437</v>
      </c>
      <c r="I420" s="433" t="s">
        <v>149</v>
      </c>
      <c r="J420" s="402" t="s">
        <v>198</v>
      </c>
      <c r="K420" s="407">
        <v>21.17</v>
      </c>
      <c r="L420" s="486">
        <f>VLOOKUP(D420,'1-Kosten per locatie'!$E$3:$G$9,3,FALSE)</f>
        <v>1</v>
      </c>
      <c r="M420" s="441">
        <v>104</v>
      </c>
      <c r="N420" s="124"/>
      <c r="O420" s="125" t="e">
        <f t="shared" si="30"/>
        <v>#DIV/0!</v>
      </c>
      <c r="P420" s="125">
        <f t="shared" si="31"/>
        <v>0</v>
      </c>
      <c r="Q420" s="383"/>
      <c r="R420" s="126">
        <f>IF(M420="nio",0,IF(M420&gt;0,VLOOKUP(I420,'2-Productie normen'!A:R,VLOOKUP(M420,'2-Productie normen'!T:U,2,FALSE),FALSE)))</f>
        <v>0</v>
      </c>
      <c r="S420" s="126">
        <f t="shared" si="32"/>
        <v>0</v>
      </c>
      <c r="T420" s="127" t="str">
        <f>IF(M420="nio",0,VLOOKUP(I420,'2-Productie normen'!A:R,14,FALSE))</f>
        <v>B</v>
      </c>
      <c r="U420" s="127"/>
      <c r="W420" s="93">
        <f t="shared" si="33"/>
        <v>2201.6800000000003</v>
      </c>
    </row>
    <row r="421" spans="1:23" ht="14.1" customHeight="1">
      <c r="A421" s="109">
        <f t="shared" si="34"/>
        <v>421</v>
      </c>
      <c r="B421" s="476" t="str">
        <f>VLOOKUP(C421,'1-Kosten per locatie'!$A$17:$D$89,4,FALSE)</f>
        <v>Facilitaire Services</v>
      </c>
      <c r="C421" s="398" t="s">
        <v>429</v>
      </c>
      <c r="D421" s="476" t="str">
        <f>VLOOKUP(C421,'1-Kosten per locatie'!$A$17:$C$89,3,FALSE)</f>
        <v>Kantoor</v>
      </c>
      <c r="E421" s="406" t="s">
        <v>366</v>
      </c>
      <c r="F421" s="405" t="s">
        <v>705</v>
      </c>
      <c r="G421" s="437" t="s">
        <v>712</v>
      </c>
      <c r="H421" s="406" t="s">
        <v>437</v>
      </c>
      <c r="I421" s="433" t="s">
        <v>149</v>
      </c>
      <c r="J421" s="402" t="s">
        <v>198</v>
      </c>
      <c r="K421" s="407">
        <v>21.03</v>
      </c>
      <c r="L421" s="486">
        <f>VLOOKUP(D421,'1-Kosten per locatie'!$E$3:$G$9,3,FALSE)</f>
        <v>1</v>
      </c>
      <c r="M421" s="441">
        <v>104</v>
      </c>
      <c r="N421" s="124"/>
      <c r="O421" s="125" t="e">
        <f t="shared" si="30"/>
        <v>#DIV/0!</v>
      </c>
      <c r="P421" s="125">
        <f t="shared" si="31"/>
        <v>0</v>
      </c>
      <c r="Q421" s="383"/>
      <c r="R421" s="126">
        <f>IF(M421="nio",0,IF(M421&gt;0,VLOOKUP(I421,'2-Productie normen'!A:R,VLOOKUP(M421,'2-Productie normen'!T:U,2,FALSE),FALSE)))</f>
        <v>0</v>
      </c>
      <c r="S421" s="126">
        <f t="shared" si="32"/>
        <v>0</v>
      </c>
      <c r="T421" s="127" t="str">
        <f>IF(M421="nio",0,VLOOKUP(I421,'2-Productie normen'!A:R,14,FALSE))</f>
        <v>B</v>
      </c>
      <c r="U421" s="127"/>
      <c r="W421" s="93">
        <f t="shared" si="33"/>
        <v>2187.12</v>
      </c>
    </row>
    <row r="422" spans="1:23" ht="14.1" customHeight="1">
      <c r="A422" s="109">
        <f t="shared" si="34"/>
        <v>422</v>
      </c>
      <c r="B422" s="476" t="str">
        <f>VLOOKUP(C422,'1-Kosten per locatie'!$A$17:$D$89,4,FALSE)</f>
        <v>Facilitaire Services</v>
      </c>
      <c r="C422" s="398" t="s">
        <v>429</v>
      </c>
      <c r="D422" s="476" t="str">
        <f>VLOOKUP(C422,'1-Kosten per locatie'!$A$17:$C$89,3,FALSE)</f>
        <v>Kantoor</v>
      </c>
      <c r="E422" s="406" t="s">
        <v>366</v>
      </c>
      <c r="F422" s="405" t="s">
        <v>705</v>
      </c>
      <c r="G422" s="437" t="s">
        <v>713</v>
      </c>
      <c r="H422" s="406" t="s">
        <v>437</v>
      </c>
      <c r="I422" s="433" t="s">
        <v>149</v>
      </c>
      <c r="J422" s="402" t="s">
        <v>198</v>
      </c>
      <c r="K422" s="407">
        <v>20.67</v>
      </c>
      <c r="L422" s="486">
        <f>VLOOKUP(D422,'1-Kosten per locatie'!$E$3:$G$9,3,FALSE)</f>
        <v>1</v>
      </c>
      <c r="M422" s="441">
        <v>104</v>
      </c>
      <c r="N422" s="124"/>
      <c r="O422" s="125" t="e">
        <f t="shared" si="30"/>
        <v>#DIV/0!</v>
      </c>
      <c r="P422" s="125">
        <f t="shared" si="31"/>
        <v>0</v>
      </c>
      <c r="Q422" s="383"/>
      <c r="R422" s="126">
        <f>IF(M422="nio",0,IF(M422&gt;0,VLOOKUP(I422,'2-Productie normen'!A:R,VLOOKUP(M422,'2-Productie normen'!T:U,2,FALSE),FALSE)))</f>
        <v>0</v>
      </c>
      <c r="S422" s="126">
        <f t="shared" si="32"/>
        <v>0</v>
      </c>
      <c r="T422" s="127" t="str">
        <f>IF(M422="nio",0,VLOOKUP(I422,'2-Productie normen'!A:R,14,FALSE))</f>
        <v>B</v>
      </c>
      <c r="U422" s="127"/>
      <c r="W422" s="93">
        <f t="shared" si="33"/>
        <v>2149.6800000000003</v>
      </c>
    </row>
    <row r="423" spans="1:23" ht="14.1" customHeight="1">
      <c r="A423" s="109">
        <f t="shared" si="34"/>
        <v>423</v>
      </c>
      <c r="B423" s="476" t="str">
        <f>VLOOKUP(C423,'1-Kosten per locatie'!$A$17:$D$89,4,FALSE)</f>
        <v>Facilitaire Services</v>
      </c>
      <c r="C423" s="398" t="s">
        <v>429</v>
      </c>
      <c r="D423" s="476" t="str">
        <f>VLOOKUP(C423,'1-Kosten per locatie'!$A$17:$C$89,3,FALSE)</f>
        <v>Kantoor</v>
      </c>
      <c r="E423" s="406" t="s">
        <v>366</v>
      </c>
      <c r="F423" s="405" t="s">
        <v>705</v>
      </c>
      <c r="G423" s="437" t="s">
        <v>714</v>
      </c>
      <c r="H423" s="406" t="s">
        <v>437</v>
      </c>
      <c r="I423" s="433" t="s">
        <v>149</v>
      </c>
      <c r="J423" s="402" t="s">
        <v>198</v>
      </c>
      <c r="K423" s="407">
        <v>21.03</v>
      </c>
      <c r="L423" s="486">
        <f>VLOOKUP(D423,'1-Kosten per locatie'!$E$3:$G$9,3,FALSE)</f>
        <v>1</v>
      </c>
      <c r="M423" s="441">
        <v>104</v>
      </c>
      <c r="N423" s="124"/>
      <c r="O423" s="125" t="e">
        <f t="shared" si="30"/>
        <v>#DIV/0!</v>
      </c>
      <c r="P423" s="125">
        <f t="shared" si="31"/>
        <v>0</v>
      </c>
      <c r="Q423" s="383"/>
      <c r="R423" s="126">
        <f>IF(M423="nio",0,IF(M423&gt;0,VLOOKUP(I423,'2-Productie normen'!A:R,VLOOKUP(M423,'2-Productie normen'!T:U,2,FALSE),FALSE)))</f>
        <v>0</v>
      </c>
      <c r="S423" s="126">
        <f t="shared" si="32"/>
        <v>0</v>
      </c>
      <c r="T423" s="127" t="str">
        <f>IF(M423="nio",0,VLOOKUP(I423,'2-Productie normen'!A:R,14,FALSE))</f>
        <v>B</v>
      </c>
      <c r="U423" s="127"/>
      <c r="W423" s="93">
        <f t="shared" si="33"/>
        <v>2187.12</v>
      </c>
    </row>
    <row r="424" spans="1:23" ht="14.1" customHeight="1">
      <c r="A424" s="109">
        <f t="shared" si="34"/>
        <v>424</v>
      </c>
      <c r="B424" s="476" t="str">
        <f>VLOOKUP(C424,'1-Kosten per locatie'!$A$17:$D$89,4,FALSE)</f>
        <v>Facilitaire Services</v>
      </c>
      <c r="C424" s="398" t="s">
        <v>429</v>
      </c>
      <c r="D424" s="476" t="str">
        <f>VLOOKUP(C424,'1-Kosten per locatie'!$A$17:$C$89,3,FALSE)</f>
        <v>Kantoor</v>
      </c>
      <c r="E424" s="406" t="s">
        <v>366</v>
      </c>
      <c r="F424" s="405" t="s">
        <v>705</v>
      </c>
      <c r="G424" s="437" t="s">
        <v>715</v>
      </c>
      <c r="H424" s="406" t="s">
        <v>437</v>
      </c>
      <c r="I424" s="433" t="s">
        <v>149</v>
      </c>
      <c r="J424" s="402" t="s">
        <v>198</v>
      </c>
      <c r="K424" s="407">
        <v>21.19</v>
      </c>
      <c r="L424" s="486">
        <f>VLOOKUP(D424,'1-Kosten per locatie'!$E$3:$G$9,3,FALSE)</f>
        <v>1</v>
      </c>
      <c r="M424" s="441">
        <v>104</v>
      </c>
      <c r="N424" s="124"/>
      <c r="O424" s="125" t="e">
        <f t="shared" si="30"/>
        <v>#DIV/0!</v>
      </c>
      <c r="P424" s="125">
        <f t="shared" si="31"/>
        <v>0</v>
      </c>
      <c r="Q424" s="383"/>
      <c r="R424" s="126">
        <f>IF(M424="nio",0,IF(M424&gt;0,VLOOKUP(I424,'2-Productie normen'!A:R,VLOOKUP(M424,'2-Productie normen'!T:U,2,FALSE),FALSE)))</f>
        <v>0</v>
      </c>
      <c r="S424" s="126">
        <f t="shared" si="32"/>
        <v>0</v>
      </c>
      <c r="T424" s="127" t="str">
        <f>IF(M424="nio",0,VLOOKUP(I424,'2-Productie normen'!A:R,14,FALSE))</f>
        <v>B</v>
      </c>
      <c r="U424" s="127"/>
      <c r="W424" s="93">
        <f t="shared" si="33"/>
        <v>2203.7600000000002</v>
      </c>
    </row>
    <row r="425" spans="1:23" ht="14.1" customHeight="1">
      <c r="A425" s="109">
        <f t="shared" si="34"/>
        <v>425</v>
      </c>
      <c r="B425" s="476" t="str">
        <f>VLOOKUP(C425,'1-Kosten per locatie'!$A$17:$D$89,4,FALSE)</f>
        <v>Facilitaire Services</v>
      </c>
      <c r="C425" s="398" t="s">
        <v>429</v>
      </c>
      <c r="D425" s="476" t="str">
        <f>VLOOKUP(C425,'1-Kosten per locatie'!$A$17:$C$89,3,FALSE)</f>
        <v>Kantoor</v>
      </c>
      <c r="E425" s="406" t="s">
        <v>366</v>
      </c>
      <c r="F425" s="405" t="s">
        <v>435</v>
      </c>
      <c r="G425" s="437" t="s">
        <v>716</v>
      </c>
      <c r="H425" s="406" t="s">
        <v>437</v>
      </c>
      <c r="I425" s="433" t="s">
        <v>149</v>
      </c>
      <c r="J425" s="402" t="s">
        <v>198</v>
      </c>
      <c r="K425" s="407">
        <v>21</v>
      </c>
      <c r="L425" s="486">
        <f>VLOOKUP(D425,'1-Kosten per locatie'!$E$3:$G$9,3,FALSE)</f>
        <v>1</v>
      </c>
      <c r="M425" s="441">
        <v>104</v>
      </c>
      <c r="N425" s="124"/>
      <c r="O425" s="125" t="e">
        <f t="shared" si="30"/>
        <v>#DIV/0!</v>
      </c>
      <c r="P425" s="125">
        <f t="shared" si="31"/>
        <v>0</v>
      </c>
      <c r="Q425" s="383"/>
      <c r="R425" s="126">
        <f>IF(M425="nio",0,IF(M425&gt;0,VLOOKUP(I425,'2-Productie normen'!A:R,VLOOKUP(M425,'2-Productie normen'!T:U,2,FALSE),FALSE)))</f>
        <v>0</v>
      </c>
      <c r="S425" s="126">
        <f t="shared" si="32"/>
        <v>0</v>
      </c>
      <c r="T425" s="127" t="str">
        <f>IF(M425="nio",0,VLOOKUP(I425,'2-Productie normen'!A:R,14,FALSE))</f>
        <v>B</v>
      </c>
      <c r="U425" s="127"/>
      <c r="W425" s="93">
        <f t="shared" si="33"/>
        <v>2184</v>
      </c>
    </row>
    <row r="426" spans="1:23" ht="14.1" customHeight="1">
      <c r="A426" s="109">
        <f t="shared" si="34"/>
        <v>426</v>
      </c>
      <c r="B426" s="476" t="str">
        <f>VLOOKUP(C426,'1-Kosten per locatie'!$A$17:$D$89,4,FALSE)</f>
        <v>Facilitaire Services</v>
      </c>
      <c r="C426" s="398" t="s">
        <v>429</v>
      </c>
      <c r="D426" s="476" t="str">
        <f>VLOOKUP(C426,'1-Kosten per locatie'!$A$17:$C$89,3,FALSE)</f>
        <v>Kantoor</v>
      </c>
      <c r="E426" s="406" t="s">
        <v>366</v>
      </c>
      <c r="F426" s="405" t="s">
        <v>435</v>
      </c>
      <c r="G426" s="437" t="s">
        <v>717</v>
      </c>
      <c r="H426" s="406" t="s">
        <v>437</v>
      </c>
      <c r="I426" s="433" t="s">
        <v>149</v>
      </c>
      <c r="J426" s="402" t="s">
        <v>198</v>
      </c>
      <c r="K426" s="407">
        <v>21.23</v>
      </c>
      <c r="L426" s="486">
        <f>VLOOKUP(D426,'1-Kosten per locatie'!$E$3:$G$9,3,FALSE)</f>
        <v>1</v>
      </c>
      <c r="M426" s="441">
        <v>104</v>
      </c>
      <c r="N426" s="124"/>
      <c r="O426" s="125" t="e">
        <f t="shared" si="30"/>
        <v>#DIV/0!</v>
      </c>
      <c r="P426" s="125">
        <f t="shared" si="31"/>
        <v>0</v>
      </c>
      <c r="Q426" s="383"/>
      <c r="R426" s="126">
        <f>IF(M426="nio",0,IF(M426&gt;0,VLOOKUP(I426,'2-Productie normen'!A:R,VLOOKUP(M426,'2-Productie normen'!T:U,2,FALSE),FALSE)))</f>
        <v>0</v>
      </c>
      <c r="S426" s="126">
        <f t="shared" si="32"/>
        <v>0</v>
      </c>
      <c r="T426" s="127" t="str">
        <f>IF(M426="nio",0,VLOOKUP(I426,'2-Productie normen'!A:R,14,FALSE))</f>
        <v>B</v>
      </c>
      <c r="U426" s="127"/>
      <c r="W426" s="93">
        <f t="shared" si="33"/>
        <v>2207.92</v>
      </c>
    </row>
    <row r="427" spans="1:23" ht="14.1" customHeight="1">
      <c r="A427" s="109">
        <f t="shared" si="34"/>
        <v>427</v>
      </c>
      <c r="B427" s="476" t="str">
        <f>VLOOKUP(C427,'1-Kosten per locatie'!$A$17:$D$89,4,FALSE)</f>
        <v>Facilitaire Services</v>
      </c>
      <c r="C427" s="398" t="s">
        <v>429</v>
      </c>
      <c r="D427" s="476" t="str">
        <f>VLOOKUP(C427,'1-Kosten per locatie'!$A$17:$C$89,3,FALSE)</f>
        <v>Kantoor</v>
      </c>
      <c r="E427" s="406" t="s">
        <v>366</v>
      </c>
      <c r="F427" s="405" t="s">
        <v>456</v>
      </c>
      <c r="G427" s="437" t="s">
        <v>718</v>
      </c>
      <c r="H427" s="406" t="s">
        <v>437</v>
      </c>
      <c r="I427" s="433" t="s">
        <v>149</v>
      </c>
      <c r="J427" s="402" t="s">
        <v>198</v>
      </c>
      <c r="K427" s="407">
        <v>21.06</v>
      </c>
      <c r="L427" s="486">
        <f>VLOOKUP(D427,'1-Kosten per locatie'!$E$3:$G$9,3,FALSE)</f>
        <v>1</v>
      </c>
      <c r="M427" s="441">
        <v>104</v>
      </c>
      <c r="N427" s="124"/>
      <c r="O427" s="125" t="e">
        <f t="shared" si="30"/>
        <v>#DIV/0!</v>
      </c>
      <c r="P427" s="125">
        <f t="shared" si="31"/>
        <v>0</v>
      </c>
      <c r="Q427" s="383"/>
      <c r="R427" s="126">
        <f>IF(M427="nio",0,IF(M427&gt;0,VLOOKUP(I427,'2-Productie normen'!A:R,VLOOKUP(M427,'2-Productie normen'!T:U,2,FALSE),FALSE)))</f>
        <v>0</v>
      </c>
      <c r="S427" s="126">
        <f t="shared" si="32"/>
        <v>0</v>
      </c>
      <c r="T427" s="127" t="str">
        <f>IF(M427="nio",0,VLOOKUP(I427,'2-Productie normen'!A:R,14,FALSE))</f>
        <v>B</v>
      </c>
      <c r="U427" s="127"/>
      <c r="W427" s="93">
        <f t="shared" si="33"/>
        <v>2190.2399999999998</v>
      </c>
    </row>
    <row r="428" spans="1:23" ht="14.1" customHeight="1">
      <c r="A428" s="109">
        <f t="shared" si="34"/>
        <v>428</v>
      </c>
      <c r="B428" s="476" t="str">
        <f>VLOOKUP(C428,'1-Kosten per locatie'!$A$17:$D$89,4,FALSE)</f>
        <v>Facilitaire Services</v>
      </c>
      <c r="C428" s="398" t="s">
        <v>429</v>
      </c>
      <c r="D428" s="476" t="str">
        <f>VLOOKUP(C428,'1-Kosten per locatie'!$A$17:$C$89,3,FALSE)</f>
        <v>Kantoor</v>
      </c>
      <c r="E428" s="406" t="s">
        <v>366</v>
      </c>
      <c r="F428" s="405" t="s">
        <v>456</v>
      </c>
      <c r="G428" s="437" t="s">
        <v>719</v>
      </c>
      <c r="H428" s="406" t="s">
        <v>437</v>
      </c>
      <c r="I428" s="433" t="s">
        <v>149</v>
      </c>
      <c r="J428" s="402" t="s">
        <v>198</v>
      </c>
      <c r="K428" s="407">
        <v>20.64</v>
      </c>
      <c r="L428" s="486">
        <f>VLOOKUP(D428,'1-Kosten per locatie'!$E$3:$G$9,3,FALSE)</f>
        <v>1</v>
      </c>
      <c r="M428" s="441">
        <v>104</v>
      </c>
      <c r="N428" s="124"/>
      <c r="O428" s="125" t="e">
        <f t="shared" si="30"/>
        <v>#DIV/0!</v>
      </c>
      <c r="P428" s="125">
        <f t="shared" si="31"/>
        <v>0</v>
      </c>
      <c r="Q428" s="383"/>
      <c r="R428" s="126">
        <f>IF(M428="nio",0,IF(M428&gt;0,VLOOKUP(I428,'2-Productie normen'!A:R,VLOOKUP(M428,'2-Productie normen'!T:U,2,FALSE),FALSE)))</f>
        <v>0</v>
      </c>
      <c r="S428" s="126">
        <f t="shared" si="32"/>
        <v>0</v>
      </c>
      <c r="T428" s="127" t="str">
        <f>IF(M428="nio",0,VLOOKUP(I428,'2-Productie normen'!A:R,14,FALSE))</f>
        <v>B</v>
      </c>
      <c r="U428" s="127"/>
      <c r="W428" s="93">
        <f t="shared" si="33"/>
        <v>2146.56</v>
      </c>
    </row>
    <row r="429" spans="1:23" ht="14.1" customHeight="1">
      <c r="A429" s="109">
        <f t="shared" si="34"/>
        <v>429</v>
      </c>
      <c r="B429" s="476" t="str">
        <f>VLOOKUP(C429,'1-Kosten per locatie'!$A$17:$D$89,4,FALSE)</f>
        <v>Facilitaire Services</v>
      </c>
      <c r="C429" s="398" t="s">
        <v>429</v>
      </c>
      <c r="D429" s="476" t="str">
        <f>VLOOKUP(C429,'1-Kosten per locatie'!$A$17:$C$89,3,FALSE)</f>
        <v>Kantoor</v>
      </c>
      <c r="E429" s="406" t="s">
        <v>366</v>
      </c>
      <c r="F429" s="405" t="s">
        <v>456</v>
      </c>
      <c r="G429" s="437" t="s">
        <v>720</v>
      </c>
      <c r="H429" s="406" t="s">
        <v>437</v>
      </c>
      <c r="I429" s="433" t="s">
        <v>149</v>
      </c>
      <c r="J429" s="402" t="s">
        <v>198</v>
      </c>
      <c r="K429" s="407">
        <v>15.78</v>
      </c>
      <c r="L429" s="486">
        <f>VLOOKUP(D429,'1-Kosten per locatie'!$E$3:$G$9,3,FALSE)</f>
        <v>1</v>
      </c>
      <c r="M429" s="441">
        <v>104</v>
      </c>
      <c r="N429" s="124"/>
      <c r="O429" s="125" t="e">
        <f t="shared" si="30"/>
        <v>#DIV/0!</v>
      </c>
      <c r="P429" s="125">
        <f t="shared" si="31"/>
        <v>0</v>
      </c>
      <c r="Q429" s="383"/>
      <c r="R429" s="126">
        <f>IF(M429="nio",0,IF(M429&gt;0,VLOOKUP(I429,'2-Productie normen'!A:R,VLOOKUP(M429,'2-Productie normen'!T:U,2,FALSE),FALSE)))</f>
        <v>0</v>
      </c>
      <c r="S429" s="126">
        <f t="shared" si="32"/>
        <v>0</v>
      </c>
      <c r="T429" s="127" t="str">
        <f>IF(M429="nio",0,VLOOKUP(I429,'2-Productie normen'!A:R,14,FALSE))</f>
        <v>B</v>
      </c>
      <c r="U429" s="127"/>
      <c r="W429" s="93">
        <f t="shared" si="33"/>
        <v>1641.12</v>
      </c>
    </row>
    <row r="430" spans="1:23" ht="14.1" customHeight="1">
      <c r="A430" s="109">
        <f t="shared" si="34"/>
        <v>430</v>
      </c>
      <c r="B430" s="476" t="str">
        <f>VLOOKUP(C430,'1-Kosten per locatie'!$A$17:$D$89,4,FALSE)</f>
        <v>Facilitaire Services</v>
      </c>
      <c r="C430" s="398" t="s">
        <v>429</v>
      </c>
      <c r="D430" s="476" t="str">
        <f>VLOOKUP(C430,'1-Kosten per locatie'!$A$17:$C$89,3,FALSE)</f>
        <v>Kantoor</v>
      </c>
      <c r="E430" s="406" t="s">
        <v>366</v>
      </c>
      <c r="F430" s="405" t="s">
        <v>430</v>
      </c>
      <c r="G430" s="437" t="s">
        <v>721</v>
      </c>
      <c r="H430" s="406" t="s">
        <v>440</v>
      </c>
      <c r="I430" s="433" t="s">
        <v>296</v>
      </c>
      <c r="J430" s="402" t="s">
        <v>305</v>
      </c>
      <c r="K430" s="407">
        <v>25.21</v>
      </c>
      <c r="L430" s="486">
        <f>VLOOKUP(D430,'1-Kosten per locatie'!$E$3:$G$9,3,FALSE)</f>
        <v>1</v>
      </c>
      <c r="M430" s="441">
        <v>156</v>
      </c>
      <c r="N430" s="124"/>
      <c r="O430" s="125" t="e">
        <f t="shared" si="30"/>
        <v>#DIV/0!</v>
      </c>
      <c r="P430" s="125">
        <f t="shared" si="31"/>
        <v>0</v>
      </c>
      <c r="Q430" s="383"/>
      <c r="R430" s="126">
        <f>IF(M430="nio",0,IF(M430&gt;0,VLOOKUP(I430,'2-Productie normen'!A:R,VLOOKUP(M430,'2-Productie normen'!T:U,2,FALSE),FALSE)))</f>
        <v>0</v>
      </c>
      <c r="S430" s="126">
        <f t="shared" si="32"/>
        <v>0</v>
      </c>
      <c r="T430" s="127" t="str">
        <f>IF(M430="nio",0,VLOOKUP(I430,'2-Productie normen'!A:R,14,FALSE))</f>
        <v>V</v>
      </c>
      <c r="U430" s="127"/>
      <c r="W430" s="93">
        <f t="shared" si="33"/>
        <v>3932.76</v>
      </c>
    </row>
    <row r="431" spans="1:23" ht="14.1" customHeight="1">
      <c r="A431" s="109">
        <f t="shared" si="34"/>
        <v>431</v>
      </c>
      <c r="B431" s="476" t="str">
        <f>VLOOKUP(C431,'1-Kosten per locatie'!$A$17:$D$89,4,FALSE)</f>
        <v>Facilitaire Services</v>
      </c>
      <c r="C431" s="398" t="s">
        <v>429</v>
      </c>
      <c r="D431" s="476" t="str">
        <f>VLOOKUP(C431,'1-Kosten per locatie'!$A$17:$C$89,3,FALSE)</f>
        <v>Kantoor</v>
      </c>
      <c r="E431" s="406" t="s">
        <v>366</v>
      </c>
      <c r="F431" s="405" t="s">
        <v>435</v>
      </c>
      <c r="G431" s="437" t="s">
        <v>722</v>
      </c>
      <c r="H431" s="406" t="s">
        <v>477</v>
      </c>
      <c r="I431" s="433" t="s">
        <v>296</v>
      </c>
      <c r="J431" s="402" t="s">
        <v>198</v>
      </c>
      <c r="K431" s="407">
        <v>77.05</v>
      </c>
      <c r="L431" s="486">
        <f>VLOOKUP(D431,'1-Kosten per locatie'!$E$3:$G$9,3,FALSE)</f>
        <v>1</v>
      </c>
      <c r="M431" s="441">
        <v>156</v>
      </c>
      <c r="N431" s="124"/>
      <c r="O431" s="125" t="e">
        <f t="shared" si="30"/>
        <v>#DIV/0!</v>
      </c>
      <c r="P431" s="125">
        <f t="shared" si="31"/>
        <v>0</v>
      </c>
      <c r="Q431" s="383"/>
      <c r="R431" s="126">
        <f>IF(M431="nio",0,IF(M431&gt;0,VLOOKUP(I431,'2-Productie normen'!A:R,VLOOKUP(M431,'2-Productie normen'!T:U,2,FALSE),FALSE)))</f>
        <v>0</v>
      </c>
      <c r="S431" s="126">
        <f t="shared" si="32"/>
        <v>0</v>
      </c>
      <c r="T431" s="127" t="str">
        <f>IF(M431="nio",0,VLOOKUP(I431,'2-Productie normen'!A:R,14,FALSE))</f>
        <v>V</v>
      </c>
      <c r="U431" s="127"/>
      <c r="W431" s="93">
        <f t="shared" si="33"/>
        <v>12019.8</v>
      </c>
    </row>
    <row r="432" spans="1:23" ht="14.1" customHeight="1">
      <c r="A432" s="109">
        <f t="shared" si="34"/>
        <v>432</v>
      </c>
      <c r="B432" s="476" t="str">
        <f>VLOOKUP(C432,'1-Kosten per locatie'!$A$17:$D$89,4,FALSE)</f>
        <v>Facilitaire Services</v>
      </c>
      <c r="C432" s="398" t="s">
        <v>429</v>
      </c>
      <c r="D432" s="476" t="str">
        <f>VLOOKUP(C432,'1-Kosten per locatie'!$A$17:$C$89,3,FALSE)</f>
        <v>Kantoor</v>
      </c>
      <c r="E432" s="406" t="s">
        <v>366</v>
      </c>
      <c r="F432" s="405" t="s">
        <v>435</v>
      </c>
      <c r="G432" s="437" t="s">
        <v>723</v>
      </c>
      <c r="H432" s="406" t="s">
        <v>475</v>
      </c>
      <c r="I432" s="433" t="s">
        <v>298</v>
      </c>
      <c r="J432" s="402" t="s">
        <v>305</v>
      </c>
      <c r="K432" s="407">
        <v>6</v>
      </c>
      <c r="L432" s="486">
        <f>VLOOKUP(D432,'1-Kosten per locatie'!$E$3:$G$9,3,FALSE)</f>
        <v>1</v>
      </c>
      <c r="M432" s="441">
        <v>255</v>
      </c>
      <c r="N432" s="124"/>
      <c r="O432" s="125" t="e">
        <f t="shared" si="30"/>
        <v>#DIV/0!</v>
      </c>
      <c r="P432" s="125">
        <f t="shared" si="31"/>
        <v>0</v>
      </c>
      <c r="Q432" s="383"/>
      <c r="R432" s="126">
        <f>IF(M432="nio",0,IF(M432&gt;0,VLOOKUP(I432,'2-Productie normen'!A:R,VLOOKUP(M432,'2-Productie normen'!T:U,2,FALSE),FALSE)))</f>
        <v>0</v>
      </c>
      <c r="S432" s="126">
        <f t="shared" si="32"/>
        <v>0</v>
      </c>
      <c r="T432" s="127" t="str">
        <f>IF(M432="nio",0,VLOOKUP(I432,'2-Productie normen'!A:R,14,FALSE))</f>
        <v>V</v>
      </c>
      <c r="U432" s="127"/>
      <c r="W432" s="93">
        <f t="shared" si="33"/>
        <v>1530</v>
      </c>
    </row>
    <row r="433" spans="1:23" ht="14.1" customHeight="1">
      <c r="A433" s="109">
        <f t="shared" si="34"/>
        <v>433</v>
      </c>
      <c r="B433" s="476" t="str">
        <f>VLOOKUP(C433,'1-Kosten per locatie'!$A$17:$D$89,4,FALSE)</f>
        <v>Facilitaire Services</v>
      </c>
      <c r="C433" s="398" t="s">
        <v>429</v>
      </c>
      <c r="D433" s="476" t="str">
        <f>VLOOKUP(C433,'1-Kosten per locatie'!$A$17:$C$89,3,FALSE)</f>
        <v>Kantoor</v>
      </c>
      <c r="E433" s="406" t="s">
        <v>366</v>
      </c>
      <c r="F433" s="405" t="s">
        <v>705</v>
      </c>
      <c r="G433" s="437" t="s">
        <v>724</v>
      </c>
      <c r="H433" s="406" t="s">
        <v>477</v>
      </c>
      <c r="I433" s="433" t="s">
        <v>296</v>
      </c>
      <c r="J433" s="402" t="s">
        <v>198</v>
      </c>
      <c r="K433" s="407">
        <v>91.02</v>
      </c>
      <c r="L433" s="486">
        <f>VLOOKUP(D433,'1-Kosten per locatie'!$E$3:$G$9,3,FALSE)</f>
        <v>1</v>
      </c>
      <c r="M433" s="441">
        <v>156</v>
      </c>
      <c r="N433" s="124"/>
      <c r="O433" s="125" t="e">
        <f t="shared" si="30"/>
        <v>#DIV/0!</v>
      </c>
      <c r="P433" s="125">
        <f t="shared" si="31"/>
        <v>0</v>
      </c>
      <c r="Q433" s="383"/>
      <c r="R433" s="126">
        <f>IF(M433="nio",0,IF(M433&gt;0,VLOOKUP(I433,'2-Productie normen'!A:R,VLOOKUP(M433,'2-Productie normen'!T:U,2,FALSE),FALSE)))</f>
        <v>0</v>
      </c>
      <c r="S433" s="126">
        <f t="shared" si="32"/>
        <v>0</v>
      </c>
      <c r="T433" s="127" t="str">
        <f>IF(M433="nio",0,VLOOKUP(I433,'2-Productie normen'!A:R,14,FALSE))</f>
        <v>V</v>
      </c>
      <c r="U433" s="127"/>
      <c r="W433" s="93">
        <f t="shared" si="33"/>
        <v>14199.119999999999</v>
      </c>
    </row>
    <row r="434" spans="1:23" ht="14.1" customHeight="1">
      <c r="A434" s="109">
        <f t="shared" si="34"/>
        <v>434</v>
      </c>
      <c r="B434" s="476" t="str">
        <f>VLOOKUP(C434,'1-Kosten per locatie'!$A$17:$D$89,4,FALSE)</f>
        <v>Facilitaire Services</v>
      </c>
      <c r="C434" s="398" t="s">
        <v>429</v>
      </c>
      <c r="D434" s="476" t="str">
        <f>VLOOKUP(C434,'1-Kosten per locatie'!$A$17:$C$89,3,FALSE)</f>
        <v>Kantoor</v>
      </c>
      <c r="E434" s="406" t="s">
        <v>366</v>
      </c>
      <c r="F434" s="405" t="s">
        <v>430</v>
      </c>
      <c r="G434" s="437" t="s">
        <v>725</v>
      </c>
      <c r="H434" s="406" t="s">
        <v>440</v>
      </c>
      <c r="I434" s="433" t="s">
        <v>296</v>
      </c>
      <c r="J434" s="402" t="s">
        <v>305</v>
      </c>
      <c r="K434" s="407">
        <v>5.63</v>
      </c>
      <c r="L434" s="486">
        <f>VLOOKUP(D434,'1-Kosten per locatie'!$E$3:$G$9,3,FALSE)</f>
        <v>1</v>
      </c>
      <c r="M434" s="441">
        <v>156</v>
      </c>
      <c r="N434" s="124"/>
      <c r="O434" s="125" t="e">
        <f t="shared" si="30"/>
        <v>#DIV/0!</v>
      </c>
      <c r="P434" s="125">
        <f t="shared" si="31"/>
        <v>0</v>
      </c>
      <c r="Q434" s="383"/>
      <c r="R434" s="126">
        <f>IF(M434="nio",0,IF(M434&gt;0,VLOOKUP(I434,'2-Productie normen'!A:R,VLOOKUP(M434,'2-Productie normen'!T:U,2,FALSE),FALSE)))</f>
        <v>0</v>
      </c>
      <c r="S434" s="126">
        <f t="shared" si="32"/>
        <v>0</v>
      </c>
      <c r="T434" s="127" t="str">
        <f>IF(M434="nio",0,VLOOKUP(I434,'2-Productie normen'!A:R,14,FALSE))</f>
        <v>V</v>
      </c>
      <c r="U434" s="127"/>
      <c r="W434" s="93">
        <f t="shared" si="33"/>
        <v>878.28</v>
      </c>
    </row>
    <row r="435" spans="1:23" ht="14.1" customHeight="1">
      <c r="A435" s="109">
        <f t="shared" si="34"/>
        <v>435</v>
      </c>
      <c r="B435" s="476" t="str">
        <f>VLOOKUP(C435,'1-Kosten per locatie'!$A$17:$D$89,4,FALSE)</f>
        <v>Facilitaire Services</v>
      </c>
      <c r="C435" s="398" t="s">
        <v>429</v>
      </c>
      <c r="D435" s="476" t="str">
        <f>VLOOKUP(C435,'1-Kosten per locatie'!$A$17:$C$89,3,FALSE)</f>
        <v>Kantoor</v>
      </c>
      <c r="E435" s="406" t="s">
        <v>366</v>
      </c>
      <c r="F435" s="405" t="s">
        <v>430</v>
      </c>
      <c r="G435" s="437" t="s">
        <v>726</v>
      </c>
      <c r="H435" s="406" t="s">
        <v>473</v>
      </c>
      <c r="I435" s="433" t="s">
        <v>296</v>
      </c>
      <c r="J435" s="402" t="s">
        <v>198</v>
      </c>
      <c r="K435" s="407">
        <v>222.18</v>
      </c>
      <c r="L435" s="486">
        <f>VLOOKUP(D435,'1-Kosten per locatie'!$E$3:$G$9,3,FALSE)</f>
        <v>1</v>
      </c>
      <c r="M435" s="441">
        <v>156</v>
      </c>
      <c r="N435" s="124"/>
      <c r="O435" s="125" t="e">
        <f t="shared" si="30"/>
        <v>#DIV/0!</v>
      </c>
      <c r="P435" s="125">
        <f t="shared" si="31"/>
        <v>0</v>
      </c>
      <c r="Q435" s="383"/>
      <c r="R435" s="126">
        <f>IF(M435="nio",0,IF(M435&gt;0,VLOOKUP(I435,'2-Productie normen'!A:R,VLOOKUP(M435,'2-Productie normen'!T:U,2,FALSE),FALSE)))</f>
        <v>0</v>
      </c>
      <c r="S435" s="126">
        <f t="shared" si="32"/>
        <v>0</v>
      </c>
      <c r="T435" s="127" t="str">
        <f>IF(M435="nio",0,VLOOKUP(I435,'2-Productie normen'!A:R,14,FALSE))</f>
        <v>V</v>
      </c>
      <c r="U435" s="127"/>
      <c r="W435" s="93">
        <f t="shared" si="33"/>
        <v>34660.080000000002</v>
      </c>
    </row>
    <row r="436" spans="1:23" ht="14.1" customHeight="1">
      <c r="A436" s="109">
        <f t="shared" si="34"/>
        <v>436</v>
      </c>
      <c r="B436" s="476" t="str">
        <f>VLOOKUP(C436,'1-Kosten per locatie'!$A$17:$D$89,4,FALSE)</f>
        <v>Facilitaire Services</v>
      </c>
      <c r="C436" s="398" t="s">
        <v>429</v>
      </c>
      <c r="D436" s="476" t="str">
        <f>VLOOKUP(C436,'1-Kosten per locatie'!$A$17:$C$89,3,FALSE)</f>
        <v>Kantoor</v>
      </c>
      <c r="E436" s="406" t="s">
        <v>366</v>
      </c>
      <c r="F436" s="437" t="s">
        <v>430</v>
      </c>
      <c r="G436" s="437" t="s">
        <v>727</v>
      </c>
      <c r="H436" s="406" t="s">
        <v>480</v>
      </c>
      <c r="I436" s="455" t="s">
        <v>299</v>
      </c>
      <c r="J436" s="402" t="s">
        <v>198</v>
      </c>
      <c r="K436" s="407">
        <v>10.9</v>
      </c>
      <c r="L436" s="486">
        <f>VLOOKUP(D436,'1-Kosten per locatie'!$E$3:$G$9,3,FALSE)</f>
        <v>1</v>
      </c>
      <c r="M436" s="441" t="s">
        <v>101</v>
      </c>
      <c r="N436" s="124"/>
      <c r="O436" s="125">
        <f t="shared" ref="O436:O499" si="35">IF(M436="nio",0,IF(M436&gt;0,M436*K436/R436,0))*L436</f>
        <v>0</v>
      </c>
      <c r="P436" s="125">
        <f t="shared" ref="P436:P499" si="36">IF(N436&gt;0,N436*K436/S436,0)*L436</f>
        <v>0</v>
      </c>
      <c r="Q436" s="383"/>
      <c r="R436" s="126">
        <f>IF(M436="nio",0,IF(M436&gt;0,VLOOKUP(I436,'2-Productie normen'!A:R,VLOOKUP(M436,'2-Productie normen'!T:U,2,FALSE),FALSE)))</f>
        <v>0</v>
      </c>
      <c r="S436" s="126">
        <f t="shared" ref="S436:S499" si="37">IF(N436&gt;0,R436*$S$8,0)</f>
        <v>0</v>
      </c>
      <c r="T436" s="127">
        <f>IF(M436="nio",0,VLOOKUP(I436,'2-Productie normen'!A:R,14,FALSE))</f>
        <v>0</v>
      </c>
      <c r="U436" s="127"/>
      <c r="W436" s="93">
        <f t="shared" ref="W436:W499" si="38">SUM(M436:N436)*K436</f>
        <v>0</v>
      </c>
    </row>
    <row r="437" spans="1:23" ht="14.1" customHeight="1">
      <c r="A437" s="109">
        <f t="shared" si="34"/>
        <v>437</v>
      </c>
      <c r="B437" s="476" t="str">
        <f>VLOOKUP(C437,'1-Kosten per locatie'!$A$17:$D$89,4,FALSE)</f>
        <v>Facilitaire Services</v>
      </c>
      <c r="C437" s="398" t="s">
        <v>429</v>
      </c>
      <c r="D437" s="476" t="str">
        <f>VLOOKUP(C437,'1-Kosten per locatie'!$A$17:$C$89,3,FALSE)</f>
        <v>Kantoor</v>
      </c>
      <c r="E437" s="406" t="s">
        <v>366</v>
      </c>
      <c r="F437" s="405" t="s">
        <v>435</v>
      </c>
      <c r="G437" s="437" t="s">
        <v>728</v>
      </c>
      <c r="H437" s="406" t="s">
        <v>576</v>
      </c>
      <c r="I437" s="433" t="s">
        <v>149</v>
      </c>
      <c r="J437" s="402" t="s">
        <v>305</v>
      </c>
      <c r="K437" s="407">
        <v>7.32</v>
      </c>
      <c r="L437" s="486">
        <f>VLOOKUP(D437,'1-Kosten per locatie'!$E$3:$G$9,3,FALSE)</f>
        <v>1</v>
      </c>
      <c r="M437" s="441">
        <v>104</v>
      </c>
      <c r="N437" s="124"/>
      <c r="O437" s="125" t="e">
        <f t="shared" si="35"/>
        <v>#DIV/0!</v>
      </c>
      <c r="P437" s="125">
        <f t="shared" si="36"/>
        <v>0</v>
      </c>
      <c r="Q437" s="383"/>
      <c r="R437" s="126">
        <f>IF(M437="nio",0,IF(M437&gt;0,VLOOKUP(I437,'2-Productie normen'!A:R,VLOOKUP(M437,'2-Productie normen'!T:U,2,FALSE),FALSE)))</f>
        <v>0</v>
      </c>
      <c r="S437" s="126">
        <f t="shared" si="37"/>
        <v>0</v>
      </c>
      <c r="T437" s="127" t="str">
        <f>IF(M437="nio",0,VLOOKUP(I437,'2-Productie normen'!A:R,14,FALSE))</f>
        <v>B</v>
      </c>
      <c r="U437" s="127"/>
      <c r="W437" s="93">
        <f t="shared" si="38"/>
        <v>761.28</v>
      </c>
    </row>
    <row r="438" spans="1:23" ht="14.1" customHeight="1">
      <c r="A438" s="109">
        <f t="shared" si="34"/>
        <v>438</v>
      </c>
      <c r="B438" s="476" t="str">
        <f>VLOOKUP(C438,'1-Kosten per locatie'!$A$17:$D$89,4,FALSE)</f>
        <v>Facilitaire Services</v>
      </c>
      <c r="C438" s="398" t="s">
        <v>429</v>
      </c>
      <c r="D438" s="476" t="str">
        <f>VLOOKUP(C438,'1-Kosten per locatie'!$A$17:$C$89,3,FALSE)</f>
        <v>Kantoor</v>
      </c>
      <c r="E438" s="406" t="s">
        <v>366</v>
      </c>
      <c r="F438" s="405" t="s">
        <v>456</v>
      </c>
      <c r="G438" s="437" t="s">
        <v>729</v>
      </c>
      <c r="H438" s="406" t="s">
        <v>475</v>
      </c>
      <c r="I438" s="433" t="s">
        <v>298</v>
      </c>
      <c r="J438" s="402" t="s">
        <v>305</v>
      </c>
      <c r="K438" s="407">
        <v>6.66</v>
      </c>
      <c r="L438" s="486">
        <f>VLOOKUP(D438,'1-Kosten per locatie'!$E$3:$G$9,3,FALSE)</f>
        <v>1</v>
      </c>
      <c r="M438" s="441">
        <v>255</v>
      </c>
      <c r="N438" s="124"/>
      <c r="O438" s="125" t="e">
        <f t="shared" si="35"/>
        <v>#DIV/0!</v>
      </c>
      <c r="P438" s="125">
        <f t="shared" si="36"/>
        <v>0</v>
      </c>
      <c r="Q438" s="383"/>
      <c r="R438" s="126">
        <f>IF(M438="nio",0,IF(M438&gt;0,VLOOKUP(I438,'2-Productie normen'!A:R,VLOOKUP(M438,'2-Productie normen'!T:U,2,FALSE),FALSE)))</f>
        <v>0</v>
      </c>
      <c r="S438" s="126">
        <f t="shared" si="37"/>
        <v>0</v>
      </c>
      <c r="T438" s="127" t="str">
        <f>IF(M438="nio",0,VLOOKUP(I438,'2-Productie normen'!A:R,14,FALSE))</f>
        <v>V</v>
      </c>
      <c r="U438" s="127"/>
      <c r="W438" s="93">
        <f t="shared" si="38"/>
        <v>1698.3</v>
      </c>
    </row>
    <row r="439" spans="1:23" ht="14.1" customHeight="1">
      <c r="A439" s="109">
        <f t="shared" si="34"/>
        <v>439</v>
      </c>
      <c r="B439" s="476" t="str">
        <f>VLOOKUP(C439,'1-Kosten per locatie'!$A$17:$D$89,4,FALSE)</f>
        <v>Facilitaire Services</v>
      </c>
      <c r="C439" s="398" t="s">
        <v>429</v>
      </c>
      <c r="D439" s="476" t="str">
        <f>VLOOKUP(C439,'1-Kosten per locatie'!$A$17:$C$89,3,FALSE)</f>
        <v>Kantoor</v>
      </c>
      <c r="E439" s="406" t="s">
        <v>366</v>
      </c>
      <c r="F439" s="437" t="s">
        <v>430</v>
      </c>
      <c r="G439" s="437" t="s">
        <v>730</v>
      </c>
      <c r="H439" s="406" t="s">
        <v>398</v>
      </c>
      <c r="I439" s="455" t="s">
        <v>299</v>
      </c>
      <c r="J439" s="402" t="s">
        <v>305</v>
      </c>
      <c r="K439" s="407">
        <v>6.96</v>
      </c>
      <c r="L439" s="486">
        <f>VLOOKUP(D439,'1-Kosten per locatie'!$E$3:$G$9,3,FALSE)</f>
        <v>1</v>
      </c>
      <c r="M439" s="441" t="s">
        <v>101</v>
      </c>
      <c r="N439" s="124"/>
      <c r="O439" s="125">
        <f t="shared" si="35"/>
        <v>0</v>
      </c>
      <c r="P439" s="125">
        <f t="shared" si="36"/>
        <v>0</v>
      </c>
      <c r="Q439" s="383"/>
      <c r="R439" s="126">
        <f>IF(M439="nio",0,IF(M439&gt;0,VLOOKUP(I439,'2-Productie normen'!A:R,VLOOKUP(M439,'2-Productie normen'!T:U,2,FALSE),FALSE)))</f>
        <v>0</v>
      </c>
      <c r="S439" s="126">
        <f t="shared" si="37"/>
        <v>0</v>
      </c>
      <c r="T439" s="127">
        <f>IF(M439="nio",0,VLOOKUP(I439,'2-Productie normen'!A:R,14,FALSE))</f>
        <v>0</v>
      </c>
      <c r="U439" s="127"/>
      <c r="W439" s="93">
        <f t="shared" si="38"/>
        <v>0</v>
      </c>
    </row>
    <row r="440" spans="1:23" ht="14.1" customHeight="1">
      <c r="A440" s="109">
        <f t="shared" si="34"/>
        <v>440</v>
      </c>
      <c r="B440" s="476" t="str">
        <f>VLOOKUP(C440,'1-Kosten per locatie'!$A$17:$D$89,4,FALSE)</f>
        <v>Facilitaire Services</v>
      </c>
      <c r="C440" s="398" t="s">
        <v>429</v>
      </c>
      <c r="D440" s="476" t="str">
        <f>VLOOKUP(C440,'1-Kosten per locatie'!$A$17:$C$89,3,FALSE)</f>
        <v>Kantoor</v>
      </c>
      <c r="E440" s="406" t="s">
        <v>366</v>
      </c>
      <c r="F440" s="405" t="s">
        <v>430</v>
      </c>
      <c r="G440" s="437" t="s">
        <v>731</v>
      </c>
      <c r="H440" s="406" t="s">
        <v>489</v>
      </c>
      <c r="I440" s="433" t="s">
        <v>15</v>
      </c>
      <c r="J440" s="402" t="s">
        <v>200</v>
      </c>
      <c r="K440" s="407">
        <v>7.96</v>
      </c>
      <c r="L440" s="486">
        <f>VLOOKUP(D440,'1-Kosten per locatie'!$E$3:$G$9,3,FALSE)</f>
        <v>1</v>
      </c>
      <c r="M440" s="441">
        <v>255</v>
      </c>
      <c r="N440" s="124">
        <v>255</v>
      </c>
      <c r="O440" s="125" t="e">
        <f t="shared" si="35"/>
        <v>#DIV/0!</v>
      </c>
      <c r="P440" s="125" t="e">
        <f t="shared" si="36"/>
        <v>#DIV/0!</v>
      </c>
      <c r="Q440" s="383"/>
      <c r="R440" s="126">
        <f>IF(M440="nio",0,IF(M440&gt;0,VLOOKUP(I440,'2-Productie normen'!A:R,VLOOKUP(M440,'2-Productie normen'!T:U,2,FALSE),FALSE)))</f>
        <v>0</v>
      </c>
      <c r="S440" s="126">
        <f t="shared" si="37"/>
        <v>0</v>
      </c>
      <c r="T440" s="127" t="str">
        <f>IF(M440="nio",0,VLOOKUP(I440,'2-Productie normen'!A:R,14,FALSE))</f>
        <v>S</v>
      </c>
      <c r="U440" s="127"/>
      <c r="W440" s="93">
        <f t="shared" si="38"/>
        <v>4059.6</v>
      </c>
    </row>
    <row r="441" spans="1:23" ht="14.1" customHeight="1">
      <c r="A441" s="109">
        <f t="shared" si="34"/>
        <v>441</v>
      </c>
      <c r="B441" s="476" t="str">
        <f>VLOOKUP(C441,'1-Kosten per locatie'!$A$17:$D$89,4,FALSE)</f>
        <v>Facilitaire Services</v>
      </c>
      <c r="C441" s="398" t="s">
        <v>429</v>
      </c>
      <c r="D441" s="476" t="str">
        <f>VLOOKUP(C441,'1-Kosten per locatie'!$A$17:$C$89,3,FALSE)</f>
        <v>Kantoor</v>
      </c>
      <c r="E441" s="406" t="s">
        <v>366</v>
      </c>
      <c r="F441" s="405" t="s">
        <v>430</v>
      </c>
      <c r="G441" s="437" t="s">
        <v>732</v>
      </c>
      <c r="H441" s="406" t="s">
        <v>489</v>
      </c>
      <c r="I441" s="433" t="s">
        <v>15</v>
      </c>
      <c r="J441" s="402" t="s">
        <v>200</v>
      </c>
      <c r="K441" s="407">
        <v>1.1399999999999999</v>
      </c>
      <c r="L441" s="486">
        <f>VLOOKUP(D441,'1-Kosten per locatie'!$E$3:$G$9,3,FALSE)</f>
        <v>1</v>
      </c>
      <c r="M441" s="441">
        <v>255</v>
      </c>
      <c r="N441" s="124">
        <v>255</v>
      </c>
      <c r="O441" s="125" t="e">
        <f t="shared" si="35"/>
        <v>#DIV/0!</v>
      </c>
      <c r="P441" s="125" t="e">
        <f t="shared" si="36"/>
        <v>#DIV/0!</v>
      </c>
      <c r="Q441" s="383"/>
      <c r="R441" s="126">
        <f>IF(M441="nio",0,IF(M441&gt;0,VLOOKUP(I441,'2-Productie normen'!A:R,VLOOKUP(M441,'2-Productie normen'!T:U,2,FALSE),FALSE)))</f>
        <v>0</v>
      </c>
      <c r="S441" s="126">
        <f t="shared" si="37"/>
        <v>0</v>
      </c>
      <c r="T441" s="127" t="str">
        <f>IF(M441="nio",0,VLOOKUP(I441,'2-Productie normen'!A:R,14,FALSE))</f>
        <v>S</v>
      </c>
      <c r="U441" s="127"/>
      <c r="W441" s="93">
        <f t="shared" si="38"/>
        <v>581.4</v>
      </c>
    </row>
    <row r="442" spans="1:23" ht="14.1" customHeight="1">
      <c r="A442" s="109">
        <f t="shared" si="34"/>
        <v>442</v>
      </c>
      <c r="B442" s="476" t="str">
        <f>VLOOKUP(C442,'1-Kosten per locatie'!$A$17:$D$89,4,FALSE)</f>
        <v>Facilitaire Services</v>
      </c>
      <c r="C442" s="398" t="s">
        <v>429</v>
      </c>
      <c r="D442" s="476" t="str">
        <f>VLOOKUP(C442,'1-Kosten per locatie'!$A$17:$C$89,3,FALSE)</f>
        <v>Kantoor</v>
      </c>
      <c r="E442" s="406" t="s">
        <v>366</v>
      </c>
      <c r="F442" s="405" t="s">
        <v>430</v>
      </c>
      <c r="G442" s="437" t="s">
        <v>733</v>
      </c>
      <c r="H442" s="406" t="s">
        <v>489</v>
      </c>
      <c r="I442" s="433" t="s">
        <v>15</v>
      </c>
      <c r="J442" s="402" t="s">
        <v>200</v>
      </c>
      <c r="K442" s="407">
        <v>1.1100000000000001</v>
      </c>
      <c r="L442" s="486">
        <f>VLOOKUP(D442,'1-Kosten per locatie'!$E$3:$G$9,3,FALSE)</f>
        <v>1</v>
      </c>
      <c r="M442" s="441">
        <v>255</v>
      </c>
      <c r="N442" s="124">
        <v>255</v>
      </c>
      <c r="O442" s="125" t="e">
        <f t="shared" si="35"/>
        <v>#DIV/0!</v>
      </c>
      <c r="P442" s="125" t="e">
        <f t="shared" si="36"/>
        <v>#DIV/0!</v>
      </c>
      <c r="Q442" s="383"/>
      <c r="R442" s="126">
        <f>IF(M442="nio",0,IF(M442&gt;0,VLOOKUP(I442,'2-Productie normen'!A:R,VLOOKUP(M442,'2-Productie normen'!T:U,2,FALSE),FALSE)))</f>
        <v>0</v>
      </c>
      <c r="S442" s="126">
        <f t="shared" si="37"/>
        <v>0</v>
      </c>
      <c r="T442" s="127" t="str">
        <f>IF(M442="nio",0,VLOOKUP(I442,'2-Productie normen'!A:R,14,FALSE))</f>
        <v>S</v>
      </c>
      <c r="U442" s="127"/>
      <c r="W442" s="93">
        <f t="shared" si="38"/>
        <v>566.1</v>
      </c>
    </row>
    <row r="443" spans="1:23" ht="14.1" customHeight="1">
      <c r="A443" s="109">
        <f t="shared" si="34"/>
        <v>443</v>
      </c>
      <c r="B443" s="476" t="str">
        <f>VLOOKUP(C443,'1-Kosten per locatie'!$A$17:$D$89,4,FALSE)</f>
        <v>Facilitaire Services</v>
      </c>
      <c r="C443" s="398" t="s">
        <v>429</v>
      </c>
      <c r="D443" s="476" t="str">
        <f>VLOOKUP(C443,'1-Kosten per locatie'!$A$17:$C$89,3,FALSE)</f>
        <v>Kantoor</v>
      </c>
      <c r="E443" s="406" t="s">
        <v>366</v>
      </c>
      <c r="F443" s="405" t="s">
        <v>430</v>
      </c>
      <c r="G443" s="437" t="s">
        <v>734</v>
      </c>
      <c r="H443" s="406" t="s">
        <v>440</v>
      </c>
      <c r="I443" s="433" t="s">
        <v>15</v>
      </c>
      <c r="J443" s="402" t="s">
        <v>200</v>
      </c>
      <c r="K443" s="407">
        <v>8.0500000000000007</v>
      </c>
      <c r="L443" s="486">
        <f>VLOOKUP(D443,'1-Kosten per locatie'!$E$3:$G$9,3,FALSE)</f>
        <v>1</v>
      </c>
      <c r="M443" s="441">
        <v>255</v>
      </c>
      <c r="N443" s="124">
        <v>255</v>
      </c>
      <c r="O443" s="125" t="e">
        <f t="shared" si="35"/>
        <v>#DIV/0!</v>
      </c>
      <c r="P443" s="125" t="e">
        <f t="shared" si="36"/>
        <v>#DIV/0!</v>
      </c>
      <c r="Q443" s="383"/>
      <c r="R443" s="126">
        <f>IF(M443="nio",0,IF(M443&gt;0,VLOOKUP(I443,'2-Productie normen'!A:R,VLOOKUP(M443,'2-Productie normen'!T:U,2,FALSE),FALSE)))</f>
        <v>0</v>
      </c>
      <c r="S443" s="126">
        <f t="shared" si="37"/>
        <v>0</v>
      </c>
      <c r="T443" s="127" t="str">
        <f>IF(M443="nio",0,VLOOKUP(I443,'2-Productie normen'!A:R,14,FALSE))</f>
        <v>S</v>
      </c>
      <c r="U443" s="127"/>
      <c r="W443" s="93">
        <f t="shared" si="38"/>
        <v>4105.5</v>
      </c>
    </row>
    <row r="444" spans="1:23" ht="14.1" customHeight="1">
      <c r="A444" s="109">
        <f t="shared" si="34"/>
        <v>444</v>
      </c>
      <c r="B444" s="476" t="str">
        <f>VLOOKUP(C444,'1-Kosten per locatie'!$A$17:$D$89,4,FALSE)</f>
        <v>Facilitaire Services</v>
      </c>
      <c r="C444" s="398" t="s">
        <v>429</v>
      </c>
      <c r="D444" s="476" t="str">
        <f>VLOOKUP(C444,'1-Kosten per locatie'!$A$17:$C$89,3,FALSE)</f>
        <v>Kantoor</v>
      </c>
      <c r="E444" s="406" t="s">
        <v>366</v>
      </c>
      <c r="F444" s="405" t="s">
        <v>430</v>
      </c>
      <c r="G444" s="437" t="s">
        <v>735</v>
      </c>
      <c r="H444" s="406" t="s">
        <v>486</v>
      </c>
      <c r="I444" s="433" t="s">
        <v>15</v>
      </c>
      <c r="J444" s="402" t="s">
        <v>200</v>
      </c>
      <c r="K444" s="407">
        <v>1.38</v>
      </c>
      <c r="L444" s="486">
        <f>VLOOKUP(D444,'1-Kosten per locatie'!$E$3:$G$9,3,FALSE)</f>
        <v>1</v>
      </c>
      <c r="M444" s="441">
        <v>255</v>
      </c>
      <c r="N444" s="124">
        <v>255</v>
      </c>
      <c r="O444" s="125" t="e">
        <f t="shared" si="35"/>
        <v>#DIV/0!</v>
      </c>
      <c r="P444" s="125" t="e">
        <f t="shared" si="36"/>
        <v>#DIV/0!</v>
      </c>
      <c r="Q444" s="383"/>
      <c r="R444" s="126">
        <f>IF(M444="nio",0,IF(M444&gt;0,VLOOKUP(I444,'2-Productie normen'!A:R,VLOOKUP(M444,'2-Productie normen'!T:U,2,FALSE),FALSE)))</f>
        <v>0</v>
      </c>
      <c r="S444" s="126">
        <f t="shared" si="37"/>
        <v>0</v>
      </c>
      <c r="T444" s="127" t="str">
        <f>IF(M444="nio",0,VLOOKUP(I444,'2-Productie normen'!A:R,14,FALSE))</f>
        <v>S</v>
      </c>
      <c r="U444" s="127"/>
      <c r="W444" s="93">
        <f t="shared" si="38"/>
        <v>703.8</v>
      </c>
    </row>
    <row r="445" spans="1:23" ht="14.1" customHeight="1">
      <c r="A445" s="109">
        <f t="shared" si="34"/>
        <v>445</v>
      </c>
      <c r="B445" s="476" t="str">
        <f>VLOOKUP(C445,'1-Kosten per locatie'!$A$17:$D$89,4,FALSE)</f>
        <v>Facilitaire Services</v>
      </c>
      <c r="C445" s="398" t="s">
        <v>429</v>
      </c>
      <c r="D445" s="476" t="str">
        <f>VLOOKUP(C445,'1-Kosten per locatie'!$A$17:$C$89,3,FALSE)</f>
        <v>Kantoor</v>
      </c>
      <c r="E445" s="406" t="s">
        <v>366</v>
      </c>
      <c r="F445" s="405" t="s">
        <v>430</v>
      </c>
      <c r="G445" s="437" t="s">
        <v>736</v>
      </c>
      <c r="H445" s="406" t="s">
        <v>486</v>
      </c>
      <c r="I445" s="433" t="s">
        <v>15</v>
      </c>
      <c r="J445" s="402" t="s">
        <v>200</v>
      </c>
      <c r="K445" s="407">
        <v>1.38</v>
      </c>
      <c r="L445" s="486">
        <f>VLOOKUP(D445,'1-Kosten per locatie'!$E$3:$G$9,3,FALSE)</f>
        <v>1</v>
      </c>
      <c r="M445" s="441">
        <v>255</v>
      </c>
      <c r="N445" s="124">
        <v>255</v>
      </c>
      <c r="O445" s="125" t="e">
        <f t="shared" si="35"/>
        <v>#DIV/0!</v>
      </c>
      <c r="P445" s="125" t="e">
        <f t="shared" si="36"/>
        <v>#DIV/0!</v>
      </c>
      <c r="Q445" s="383"/>
      <c r="R445" s="126">
        <f>IF(M445="nio",0,IF(M445&gt;0,VLOOKUP(I445,'2-Productie normen'!A:R,VLOOKUP(M445,'2-Productie normen'!T:U,2,FALSE),FALSE)))</f>
        <v>0</v>
      </c>
      <c r="S445" s="126">
        <f t="shared" si="37"/>
        <v>0</v>
      </c>
      <c r="T445" s="127" t="str">
        <f>IF(M445="nio",0,VLOOKUP(I445,'2-Productie normen'!A:R,14,FALSE))</f>
        <v>S</v>
      </c>
      <c r="U445" s="127"/>
      <c r="W445" s="93">
        <f t="shared" si="38"/>
        <v>703.8</v>
      </c>
    </row>
    <row r="446" spans="1:23" ht="14.1" customHeight="1">
      <c r="A446" s="109">
        <f t="shared" si="34"/>
        <v>446</v>
      </c>
      <c r="B446" s="476" t="str">
        <f>VLOOKUP(C446,'1-Kosten per locatie'!$A$17:$D$89,4,FALSE)</f>
        <v>Facilitaire Services</v>
      </c>
      <c r="C446" s="398" t="s">
        <v>429</v>
      </c>
      <c r="D446" s="476" t="str">
        <f>VLOOKUP(C446,'1-Kosten per locatie'!$A$17:$C$89,3,FALSE)</f>
        <v>Kantoor</v>
      </c>
      <c r="E446" s="406" t="s">
        <v>366</v>
      </c>
      <c r="F446" s="405" t="s">
        <v>430</v>
      </c>
      <c r="G446" s="437" t="s">
        <v>737</v>
      </c>
      <c r="H446" s="406" t="s">
        <v>486</v>
      </c>
      <c r="I446" s="433" t="s">
        <v>15</v>
      </c>
      <c r="J446" s="402" t="s">
        <v>200</v>
      </c>
      <c r="K446" s="407">
        <v>1.33</v>
      </c>
      <c r="L446" s="486">
        <f>VLOOKUP(D446,'1-Kosten per locatie'!$E$3:$G$9,3,FALSE)</f>
        <v>1</v>
      </c>
      <c r="M446" s="441">
        <v>255</v>
      </c>
      <c r="N446" s="124">
        <v>255</v>
      </c>
      <c r="O446" s="125" t="e">
        <f t="shared" si="35"/>
        <v>#DIV/0!</v>
      </c>
      <c r="P446" s="125" t="e">
        <f t="shared" si="36"/>
        <v>#DIV/0!</v>
      </c>
      <c r="Q446" s="383"/>
      <c r="R446" s="126">
        <f>IF(M446="nio",0,IF(M446&gt;0,VLOOKUP(I446,'2-Productie normen'!A:R,VLOOKUP(M446,'2-Productie normen'!T:U,2,FALSE),FALSE)))</f>
        <v>0</v>
      </c>
      <c r="S446" s="126">
        <f t="shared" si="37"/>
        <v>0</v>
      </c>
      <c r="T446" s="127" t="str">
        <f>IF(M446="nio",0,VLOOKUP(I446,'2-Productie normen'!A:R,14,FALSE))</f>
        <v>S</v>
      </c>
      <c r="U446" s="127"/>
      <c r="W446" s="93">
        <f t="shared" si="38"/>
        <v>678.30000000000007</v>
      </c>
    </row>
    <row r="447" spans="1:23" ht="14.1" customHeight="1">
      <c r="A447" s="109">
        <f t="shared" si="34"/>
        <v>447</v>
      </c>
      <c r="B447" s="476" t="str">
        <f>VLOOKUP(C447,'1-Kosten per locatie'!$A$17:$D$89,4,FALSE)</f>
        <v>Facilitaire Services</v>
      </c>
      <c r="C447" s="398" t="s">
        <v>429</v>
      </c>
      <c r="D447" s="476" t="str">
        <f>VLOOKUP(C447,'1-Kosten per locatie'!$A$17:$C$89,3,FALSE)</f>
        <v>Kantoor</v>
      </c>
      <c r="E447" s="406" t="s">
        <v>366</v>
      </c>
      <c r="F447" s="405" t="s">
        <v>430</v>
      </c>
      <c r="G447" s="437" t="s">
        <v>738</v>
      </c>
      <c r="H447" s="406" t="s">
        <v>483</v>
      </c>
      <c r="I447" s="433" t="s">
        <v>15</v>
      </c>
      <c r="J447" s="402" t="s">
        <v>200</v>
      </c>
      <c r="K447" s="407">
        <v>4.6900000000000004</v>
      </c>
      <c r="L447" s="486">
        <f>VLOOKUP(D447,'1-Kosten per locatie'!$E$3:$G$9,3,FALSE)</f>
        <v>1</v>
      </c>
      <c r="M447" s="441">
        <v>255</v>
      </c>
      <c r="N447" s="124"/>
      <c r="O447" s="125" t="e">
        <f t="shared" si="35"/>
        <v>#DIV/0!</v>
      </c>
      <c r="P447" s="125">
        <f t="shared" si="36"/>
        <v>0</v>
      </c>
      <c r="Q447" s="383"/>
      <c r="R447" s="126">
        <f>IF(M447="nio",0,IF(M447&gt;0,VLOOKUP(I447,'2-Productie normen'!A:R,VLOOKUP(M447,'2-Productie normen'!T:U,2,FALSE),FALSE)))</f>
        <v>0</v>
      </c>
      <c r="S447" s="126">
        <f t="shared" si="37"/>
        <v>0</v>
      </c>
      <c r="T447" s="127" t="str">
        <f>IF(M447="nio",0,VLOOKUP(I447,'2-Productie normen'!A:R,14,FALSE))</f>
        <v>S</v>
      </c>
      <c r="U447" s="127"/>
      <c r="W447" s="93">
        <f t="shared" si="38"/>
        <v>1195.95</v>
      </c>
    </row>
    <row r="448" spans="1:23" ht="14.1" customHeight="1">
      <c r="A448" s="109">
        <f t="shared" si="34"/>
        <v>448</v>
      </c>
      <c r="B448" s="476" t="str">
        <f>VLOOKUP(C448,'1-Kosten per locatie'!$A$17:$D$89,4,FALSE)</f>
        <v>Facilitaire Services</v>
      </c>
      <c r="C448" s="398" t="s">
        <v>429</v>
      </c>
      <c r="D448" s="476" t="str">
        <f>VLOOKUP(C448,'1-Kosten per locatie'!$A$17:$C$89,3,FALSE)</f>
        <v>Kantoor</v>
      </c>
      <c r="E448" s="406" t="s">
        <v>366</v>
      </c>
      <c r="F448" s="437" t="s">
        <v>430</v>
      </c>
      <c r="G448" s="437" t="s">
        <v>739</v>
      </c>
      <c r="H448" s="406" t="s">
        <v>496</v>
      </c>
      <c r="I448" s="455" t="s">
        <v>299</v>
      </c>
      <c r="J448" s="406"/>
      <c r="K448" s="407">
        <v>2.37</v>
      </c>
      <c r="L448" s="486">
        <f>VLOOKUP(D448,'1-Kosten per locatie'!$E$3:$G$9,3,FALSE)</f>
        <v>1</v>
      </c>
      <c r="M448" s="441" t="s">
        <v>101</v>
      </c>
      <c r="N448" s="124"/>
      <c r="O448" s="125">
        <f t="shared" si="35"/>
        <v>0</v>
      </c>
      <c r="P448" s="125">
        <f t="shared" si="36"/>
        <v>0</v>
      </c>
      <c r="Q448" s="383"/>
      <c r="R448" s="126">
        <f>IF(M448="nio",0,IF(M448&gt;0,VLOOKUP(I448,'2-Productie normen'!A:R,VLOOKUP(M448,'2-Productie normen'!T:U,2,FALSE),FALSE)))</f>
        <v>0</v>
      </c>
      <c r="S448" s="126">
        <f t="shared" si="37"/>
        <v>0</v>
      </c>
      <c r="T448" s="127">
        <f>IF(M448="nio",0,VLOOKUP(I448,'2-Productie normen'!A:R,14,FALSE))</f>
        <v>0</v>
      </c>
      <c r="U448" s="127"/>
      <c r="W448" s="93">
        <f t="shared" si="38"/>
        <v>0</v>
      </c>
    </row>
    <row r="449" spans="1:23" ht="14.1" customHeight="1">
      <c r="A449" s="109">
        <f t="shared" si="34"/>
        <v>449</v>
      </c>
      <c r="B449" s="476" t="str">
        <f>VLOOKUP(C449,'1-Kosten per locatie'!$A$17:$D$89,4,FALSE)</f>
        <v>Facilitaire Services</v>
      </c>
      <c r="C449" s="398" t="s">
        <v>429</v>
      </c>
      <c r="D449" s="476" t="str">
        <f>VLOOKUP(C449,'1-Kosten per locatie'!$A$17:$C$89,3,FALSE)</f>
        <v>Kantoor</v>
      </c>
      <c r="E449" s="406" t="s">
        <v>366</v>
      </c>
      <c r="F449" s="437" t="s">
        <v>430</v>
      </c>
      <c r="G449" s="437" t="s">
        <v>740</v>
      </c>
      <c r="H449" s="406" t="s">
        <v>498</v>
      </c>
      <c r="I449" s="455" t="s">
        <v>299</v>
      </c>
      <c r="J449" s="406"/>
      <c r="K449" s="407">
        <v>1.1299999999999999</v>
      </c>
      <c r="L449" s="486">
        <f>VLOOKUP(D449,'1-Kosten per locatie'!$E$3:$G$9,3,FALSE)</f>
        <v>1</v>
      </c>
      <c r="M449" s="441" t="s">
        <v>101</v>
      </c>
      <c r="N449" s="124"/>
      <c r="O449" s="125">
        <f t="shared" si="35"/>
        <v>0</v>
      </c>
      <c r="P449" s="125">
        <f t="shared" si="36"/>
        <v>0</v>
      </c>
      <c r="Q449" s="383"/>
      <c r="R449" s="126">
        <f>IF(M449="nio",0,IF(M449&gt;0,VLOOKUP(I449,'2-Productie normen'!A:R,VLOOKUP(M449,'2-Productie normen'!T:U,2,FALSE),FALSE)))</f>
        <v>0</v>
      </c>
      <c r="S449" s="126">
        <f t="shared" si="37"/>
        <v>0</v>
      </c>
      <c r="T449" s="127">
        <f>IF(M449="nio",0,VLOOKUP(I449,'2-Productie normen'!A:R,14,FALSE))</f>
        <v>0</v>
      </c>
      <c r="U449" s="127"/>
      <c r="W449" s="93">
        <f t="shared" si="38"/>
        <v>0</v>
      </c>
    </row>
    <row r="450" spans="1:23" ht="14.1" customHeight="1">
      <c r="A450" s="109">
        <f t="shared" si="34"/>
        <v>450</v>
      </c>
      <c r="B450" s="476" t="str">
        <f>VLOOKUP(C450,'1-Kosten per locatie'!$A$17:$D$89,4,FALSE)</f>
        <v>Facilitaire Services</v>
      </c>
      <c r="C450" s="398" t="s">
        <v>429</v>
      </c>
      <c r="D450" s="476" t="str">
        <f>VLOOKUP(C450,'1-Kosten per locatie'!$A$17:$C$89,3,FALSE)</f>
        <v>Kantoor</v>
      </c>
      <c r="E450" s="406" t="s">
        <v>366</v>
      </c>
      <c r="F450" s="437" t="s">
        <v>430</v>
      </c>
      <c r="G450" s="437" t="s">
        <v>741</v>
      </c>
      <c r="H450" s="406" t="s">
        <v>592</v>
      </c>
      <c r="I450" s="455" t="s">
        <v>299</v>
      </c>
      <c r="J450" s="406"/>
      <c r="K450" s="407">
        <v>27.93</v>
      </c>
      <c r="L450" s="486">
        <f>VLOOKUP(D450,'1-Kosten per locatie'!$E$3:$G$9,3,FALSE)</f>
        <v>1</v>
      </c>
      <c r="M450" s="441" t="s">
        <v>101</v>
      </c>
      <c r="N450" s="124"/>
      <c r="O450" s="125">
        <f t="shared" si="35"/>
        <v>0</v>
      </c>
      <c r="P450" s="125">
        <f t="shared" si="36"/>
        <v>0</v>
      </c>
      <c r="Q450" s="383"/>
      <c r="R450" s="126">
        <f>IF(M450="nio",0,IF(M450&gt;0,VLOOKUP(I450,'2-Productie normen'!A:R,VLOOKUP(M450,'2-Productie normen'!T:U,2,FALSE),FALSE)))</f>
        <v>0</v>
      </c>
      <c r="S450" s="126">
        <f t="shared" si="37"/>
        <v>0</v>
      </c>
      <c r="T450" s="127">
        <f>IF(M450="nio",0,VLOOKUP(I450,'2-Productie normen'!A:R,14,FALSE))</f>
        <v>0</v>
      </c>
      <c r="U450" s="127"/>
      <c r="W450" s="93">
        <f t="shared" si="38"/>
        <v>0</v>
      </c>
    </row>
    <row r="451" spans="1:23" ht="14.1" customHeight="1">
      <c r="A451" s="109">
        <f t="shared" ref="A451:A514" si="39">A450+1</f>
        <v>451</v>
      </c>
      <c r="B451" s="476" t="str">
        <f>VLOOKUP(C451,'1-Kosten per locatie'!$A$17:$D$89,4,FALSE)</f>
        <v>Facilitaire Services</v>
      </c>
      <c r="C451" s="398" t="s">
        <v>429</v>
      </c>
      <c r="D451" s="476" t="str">
        <f>VLOOKUP(C451,'1-Kosten per locatie'!$A$17:$C$89,3,FALSE)</f>
        <v>Kantoor</v>
      </c>
      <c r="E451" s="406" t="s">
        <v>366</v>
      </c>
      <c r="F451" s="437" t="s">
        <v>430</v>
      </c>
      <c r="G451" s="437" t="s">
        <v>742</v>
      </c>
      <c r="H451" s="406" t="s">
        <v>592</v>
      </c>
      <c r="I451" s="455" t="s">
        <v>299</v>
      </c>
      <c r="J451" s="406"/>
      <c r="K451" s="407">
        <v>30.83</v>
      </c>
      <c r="L451" s="486">
        <f>VLOOKUP(D451,'1-Kosten per locatie'!$E$3:$G$9,3,FALSE)</f>
        <v>1</v>
      </c>
      <c r="M451" s="441" t="s">
        <v>101</v>
      </c>
      <c r="N451" s="124"/>
      <c r="O451" s="125">
        <f t="shared" si="35"/>
        <v>0</v>
      </c>
      <c r="P451" s="125">
        <f t="shared" si="36"/>
        <v>0</v>
      </c>
      <c r="Q451" s="383"/>
      <c r="R451" s="126">
        <f>IF(M451="nio",0,IF(M451&gt;0,VLOOKUP(I451,'2-Productie normen'!A:R,VLOOKUP(M451,'2-Productie normen'!T:U,2,FALSE),FALSE)))</f>
        <v>0</v>
      </c>
      <c r="S451" s="126">
        <f t="shared" si="37"/>
        <v>0</v>
      </c>
      <c r="T451" s="127">
        <f>IF(M451="nio",0,VLOOKUP(I451,'2-Productie normen'!A:R,14,FALSE))</f>
        <v>0</v>
      </c>
      <c r="U451" s="127"/>
      <c r="W451" s="93">
        <f t="shared" si="38"/>
        <v>0</v>
      </c>
    </row>
    <row r="452" spans="1:23" ht="14.1" customHeight="1">
      <c r="A452" s="109">
        <f t="shared" si="39"/>
        <v>452</v>
      </c>
      <c r="B452" s="476" t="str">
        <f>VLOOKUP(C452,'1-Kosten per locatie'!$A$17:$D$89,4,FALSE)</f>
        <v>Facilitaire Services</v>
      </c>
      <c r="C452" s="398" t="s">
        <v>429</v>
      </c>
      <c r="D452" s="476" t="str">
        <f>VLOOKUP(C452,'1-Kosten per locatie'!$A$17:$C$89,3,FALSE)</f>
        <v>Kantoor</v>
      </c>
      <c r="E452" s="406" t="s">
        <v>366</v>
      </c>
      <c r="F452" s="405" t="s">
        <v>430</v>
      </c>
      <c r="G452" s="437" t="s">
        <v>743</v>
      </c>
      <c r="H452" s="406" t="s">
        <v>443</v>
      </c>
      <c r="I452" s="433" t="s">
        <v>294</v>
      </c>
      <c r="J452" s="406" t="s">
        <v>303</v>
      </c>
      <c r="K452" s="407">
        <v>5.22</v>
      </c>
      <c r="L452" s="486">
        <f>VLOOKUP(D452,'1-Kosten per locatie'!$E$3:$G$9,3,FALSE)</f>
        <v>1</v>
      </c>
      <c r="M452" s="441">
        <v>156</v>
      </c>
      <c r="N452" s="124"/>
      <c r="O452" s="125" t="e">
        <f t="shared" si="35"/>
        <v>#DIV/0!</v>
      </c>
      <c r="P452" s="125">
        <f t="shared" si="36"/>
        <v>0</v>
      </c>
      <c r="Q452" s="383"/>
      <c r="R452" s="126">
        <f>IF(M452="nio",0,IF(M452&gt;0,VLOOKUP(I452,'2-Productie normen'!A:R,VLOOKUP(M452,'2-Productie normen'!T:U,2,FALSE),FALSE)))</f>
        <v>0</v>
      </c>
      <c r="S452" s="126">
        <f t="shared" si="37"/>
        <v>0</v>
      </c>
      <c r="T452" s="127" t="str">
        <f>IF(M452="nio",0,VLOOKUP(I452,'2-Productie normen'!A:R,14,FALSE))</f>
        <v>V</v>
      </c>
      <c r="U452" s="127"/>
      <c r="W452" s="93">
        <f t="shared" si="38"/>
        <v>814.31999999999994</v>
      </c>
    </row>
    <row r="453" spans="1:23" ht="14.1" customHeight="1">
      <c r="A453" s="109">
        <f t="shared" si="39"/>
        <v>453</v>
      </c>
      <c r="B453" s="476" t="str">
        <f>VLOOKUP(C453,'1-Kosten per locatie'!$A$17:$D$89,4,FALSE)</f>
        <v>Facilitaire Services</v>
      </c>
      <c r="C453" s="398" t="s">
        <v>429</v>
      </c>
      <c r="D453" s="476" t="str">
        <f>VLOOKUP(C453,'1-Kosten per locatie'!$A$17:$C$89,3,FALSE)</f>
        <v>Kantoor</v>
      </c>
      <c r="E453" s="406" t="s">
        <v>366</v>
      </c>
      <c r="F453" s="405" t="s">
        <v>430</v>
      </c>
      <c r="G453" s="437" t="s">
        <v>743</v>
      </c>
      <c r="H453" s="406" t="s">
        <v>501</v>
      </c>
      <c r="I453" s="433" t="s">
        <v>294</v>
      </c>
      <c r="J453" s="402" t="s">
        <v>305</v>
      </c>
      <c r="K453" s="407">
        <v>13.84</v>
      </c>
      <c r="L453" s="486">
        <f>VLOOKUP(D453,'1-Kosten per locatie'!$E$3:$G$9,3,FALSE)</f>
        <v>1</v>
      </c>
      <c r="M453" s="441">
        <v>156</v>
      </c>
      <c r="N453" s="124"/>
      <c r="O453" s="125" t="e">
        <f t="shared" si="35"/>
        <v>#DIV/0!</v>
      </c>
      <c r="P453" s="125">
        <f t="shared" si="36"/>
        <v>0</v>
      </c>
      <c r="Q453" s="383"/>
      <c r="R453" s="126">
        <f>IF(M453="nio",0,IF(M453&gt;0,VLOOKUP(I453,'2-Productie normen'!A:R,VLOOKUP(M453,'2-Productie normen'!T:U,2,FALSE),FALSE)))</f>
        <v>0</v>
      </c>
      <c r="S453" s="126">
        <f t="shared" si="37"/>
        <v>0</v>
      </c>
      <c r="T453" s="127" t="str">
        <f>IF(M453="nio",0,VLOOKUP(I453,'2-Productie normen'!A:R,14,FALSE))</f>
        <v>V</v>
      </c>
      <c r="U453" s="127"/>
      <c r="W453" s="93">
        <f t="shared" si="38"/>
        <v>2159.04</v>
      </c>
    </row>
    <row r="454" spans="1:23" ht="14.1" customHeight="1">
      <c r="A454" s="109">
        <f t="shared" si="39"/>
        <v>454</v>
      </c>
      <c r="B454" s="476" t="str">
        <f>VLOOKUP(C454,'1-Kosten per locatie'!$A$17:$D$89,4,FALSE)</f>
        <v>Facilitaire Services</v>
      </c>
      <c r="C454" s="398" t="s">
        <v>429</v>
      </c>
      <c r="D454" s="476" t="str">
        <f>VLOOKUP(C454,'1-Kosten per locatie'!$A$17:$C$89,3,FALSE)</f>
        <v>Kantoor</v>
      </c>
      <c r="E454" s="406" t="s">
        <v>366</v>
      </c>
      <c r="F454" s="437" t="s">
        <v>430</v>
      </c>
      <c r="G454" s="437" t="s">
        <v>743</v>
      </c>
      <c r="H454" s="406" t="s">
        <v>502</v>
      </c>
      <c r="I454" s="455" t="s">
        <v>299</v>
      </c>
      <c r="J454" s="406" t="s">
        <v>503</v>
      </c>
      <c r="K454" s="407">
        <v>1.3200000000000003</v>
      </c>
      <c r="L454" s="486">
        <f>VLOOKUP(D454,'1-Kosten per locatie'!$E$3:$G$9,3,FALSE)</f>
        <v>1</v>
      </c>
      <c r="M454" s="441" t="s">
        <v>101</v>
      </c>
      <c r="N454" s="124"/>
      <c r="O454" s="125">
        <f t="shared" si="35"/>
        <v>0</v>
      </c>
      <c r="P454" s="125">
        <f t="shared" si="36"/>
        <v>0</v>
      </c>
      <c r="Q454" s="383"/>
      <c r="R454" s="126">
        <f>IF(M454="nio",0,IF(M454&gt;0,VLOOKUP(I454,'2-Productie normen'!A:R,VLOOKUP(M454,'2-Productie normen'!T:U,2,FALSE),FALSE)))</f>
        <v>0</v>
      </c>
      <c r="S454" s="126">
        <f t="shared" si="37"/>
        <v>0</v>
      </c>
      <c r="T454" s="127">
        <f>IF(M454="nio",0,VLOOKUP(I454,'2-Productie normen'!A:R,14,FALSE))</f>
        <v>0</v>
      </c>
      <c r="U454" s="127"/>
      <c r="W454" s="93">
        <f t="shared" si="38"/>
        <v>0</v>
      </c>
    </row>
    <row r="455" spans="1:23" ht="14.1" customHeight="1">
      <c r="A455" s="109">
        <f t="shared" si="39"/>
        <v>455</v>
      </c>
      <c r="B455" s="476" t="str">
        <f>VLOOKUP(C455,'1-Kosten per locatie'!$A$17:$D$89,4,FALSE)</f>
        <v>Facilitaire Services</v>
      </c>
      <c r="C455" s="398" t="s">
        <v>429</v>
      </c>
      <c r="D455" s="476" t="str">
        <f>VLOOKUP(C455,'1-Kosten per locatie'!$A$17:$C$89,3,FALSE)</f>
        <v>Kantoor</v>
      </c>
      <c r="E455" s="406" t="s">
        <v>366</v>
      </c>
      <c r="F455" s="405" t="s">
        <v>430</v>
      </c>
      <c r="G455" s="437" t="s">
        <v>744</v>
      </c>
      <c r="H455" s="406" t="s">
        <v>443</v>
      </c>
      <c r="I455" s="433" t="s">
        <v>294</v>
      </c>
      <c r="J455" s="406" t="s">
        <v>303</v>
      </c>
      <c r="K455" s="407">
        <v>7.26</v>
      </c>
      <c r="L455" s="486">
        <f>VLOOKUP(D455,'1-Kosten per locatie'!$E$3:$G$9,3,FALSE)</f>
        <v>1</v>
      </c>
      <c r="M455" s="441">
        <v>156</v>
      </c>
      <c r="N455" s="124"/>
      <c r="O455" s="125" t="e">
        <f t="shared" si="35"/>
        <v>#DIV/0!</v>
      </c>
      <c r="P455" s="125">
        <f t="shared" si="36"/>
        <v>0</v>
      </c>
      <c r="Q455" s="383"/>
      <c r="R455" s="126">
        <f>IF(M455="nio",0,IF(M455&gt;0,VLOOKUP(I455,'2-Productie normen'!A:R,VLOOKUP(M455,'2-Productie normen'!T:U,2,FALSE),FALSE)))</f>
        <v>0</v>
      </c>
      <c r="S455" s="126">
        <f t="shared" si="37"/>
        <v>0</v>
      </c>
      <c r="T455" s="127" t="str">
        <f>IF(M455="nio",0,VLOOKUP(I455,'2-Productie normen'!A:R,14,FALSE))</f>
        <v>V</v>
      </c>
      <c r="U455" s="127"/>
      <c r="W455" s="93">
        <f t="shared" si="38"/>
        <v>1132.56</v>
      </c>
    </row>
    <row r="456" spans="1:23" ht="14.1" customHeight="1">
      <c r="A456" s="109">
        <f t="shared" si="39"/>
        <v>456</v>
      </c>
      <c r="B456" s="476" t="str">
        <f>VLOOKUP(C456,'1-Kosten per locatie'!$A$17:$D$89,4,FALSE)</f>
        <v>Facilitaire Services</v>
      </c>
      <c r="C456" s="398" t="s">
        <v>429</v>
      </c>
      <c r="D456" s="476" t="str">
        <f>VLOOKUP(C456,'1-Kosten per locatie'!$A$17:$C$89,3,FALSE)</f>
        <v>Kantoor</v>
      </c>
      <c r="E456" s="406" t="s">
        <v>366</v>
      </c>
      <c r="F456" s="405" t="s">
        <v>430</v>
      </c>
      <c r="G456" s="437" t="s">
        <v>744</v>
      </c>
      <c r="H456" s="406" t="s">
        <v>597</v>
      </c>
      <c r="I456" s="433" t="s">
        <v>294</v>
      </c>
      <c r="J456" s="406" t="s">
        <v>303</v>
      </c>
      <c r="K456" s="407">
        <v>4.5</v>
      </c>
      <c r="L456" s="486">
        <f>VLOOKUP(D456,'1-Kosten per locatie'!$E$3:$G$9,3,FALSE)</f>
        <v>1</v>
      </c>
      <c r="M456" s="441">
        <v>156</v>
      </c>
      <c r="N456" s="124"/>
      <c r="O456" s="125" t="e">
        <f t="shared" si="35"/>
        <v>#DIV/0!</v>
      </c>
      <c r="P456" s="125">
        <f t="shared" si="36"/>
        <v>0</v>
      </c>
      <c r="Q456" s="383"/>
      <c r="R456" s="126">
        <f>IF(M456="nio",0,IF(M456&gt;0,VLOOKUP(I456,'2-Productie normen'!A:R,VLOOKUP(M456,'2-Productie normen'!T:U,2,FALSE),FALSE)))</f>
        <v>0</v>
      </c>
      <c r="S456" s="126">
        <f t="shared" si="37"/>
        <v>0</v>
      </c>
      <c r="T456" s="127" t="str">
        <f>IF(M456="nio",0,VLOOKUP(I456,'2-Productie normen'!A:R,14,FALSE))</f>
        <v>V</v>
      </c>
      <c r="U456" s="127"/>
      <c r="W456" s="93">
        <f t="shared" si="38"/>
        <v>702</v>
      </c>
    </row>
    <row r="457" spans="1:23" ht="14.1" customHeight="1">
      <c r="A457" s="109">
        <f t="shared" si="39"/>
        <v>457</v>
      </c>
      <c r="B457" s="476" t="str">
        <f>VLOOKUP(C457,'1-Kosten per locatie'!$A$17:$D$89,4,FALSE)</f>
        <v>Facilitaire Services</v>
      </c>
      <c r="C457" s="398" t="s">
        <v>429</v>
      </c>
      <c r="D457" s="476" t="str">
        <f>VLOOKUP(C457,'1-Kosten per locatie'!$A$17:$C$89,3,FALSE)</f>
        <v>Kantoor</v>
      </c>
      <c r="E457" s="406" t="s">
        <v>366</v>
      </c>
      <c r="F457" s="405" t="s">
        <v>430</v>
      </c>
      <c r="G457" s="437" t="s">
        <v>744</v>
      </c>
      <c r="H457" s="406" t="s">
        <v>599</v>
      </c>
      <c r="I457" s="433" t="s">
        <v>294</v>
      </c>
      <c r="J457" s="402" t="s">
        <v>305</v>
      </c>
      <c r="K457" s="407">
        <v>6.32</v>
      </c>
      <c r="L457" s="486">
        <f>VLOOKUP(D457,'1-Kosten per locatie'!$E$3:$G$9,3,FALSE)</f>
        <v>1</v>
      </c>
      <c r="M457" s="441">
        <v>156</v>
      </c>
      <c r="N457" s="124"/>
      <c r="O457" s="125" t="e">
        <f t="shared" si="35"/>
        <v>#DIV/0!</v>
      </c>
      <c r="P457" s="125">
        <f t="shared" si="36"/>
        <v>0</v>
      </c>
      <c r="Q457" s="383"/>
      <c r="R457" s="126">
        <f>IF(M457="nio",0,IF(M457&gt;0,VLOOKUP(I457,'2-Productie normen'!A:R,VLOOKUP(M457,'2-Productie normen'!T:U,2,FALSE),FALSE)))</f>
        <v>0</v>
      </c>
      <c r="S457" s="126">
        <f t="shared" si="37"/>
        <v>0</v>
      </c>
      <c r="T457" s="127" t="str">
        <f>IF(M457="nio",0,VLOOKUP(I457,'2-Productie normen'!A:R,14,FALSE))</f>
        <v>V</v>
      </c>
      <c r="U457" s="127"/>
      <c r="W457" s="93">
        <f t="shared" si="38"/>
        <v>985.92000000000007</v>
      </c>
    </row>
    <row r="458" spans="1:23" ht="14.1" customHeight="1">
      <c r="A458" s="109">
        <f t="shared" si="39"/>
        <v>458</v>
      </c>
      <c r="B458" s="476" t="str">
        <f>VLOOKUP(C458,'1-Kosten per locatie'!$A$17:$D$89,4,FALSE)</f>
        <v>Facilitaire Services</v>
      </c>
      <c r="C458" s="398" t="s">
        <v>429</v>
      </c>
      <c r="D458" s="476" t="str">
        <f>VLOOKUP(C458,'1-Kosten per locatie'!$A$17:$C$89,3,FALSE)</f>
        <v>Kantoor</v>
      </c>
      <c r="E458" s="406" t="s">
        <v>366</v>
      </c>
      <c r="F458" s="437" t="s">
        <v>430</v>
      </c>
      <c r="G458" s="437" t="s">
        <v>744</v>
      </c>
      <c r="H458" s="406" t="s">
        <v>502</v>
      </c>
      <c r="I458" s="455" t="s">
        <v>299</v>
      </c>
      <c r="J458" s="406" t="s">
        <v>503</v>
      </c>
      <c r="K458" s="407">
        <v>5.8300000000000018</v>
      </c>
      <c r="L458" s="486">
        <f>VLOOKUP(D458,'1-Kosten per locatie'!$E$3:$G$9,3,FALSE)</f>
        <v>1</v>
      </c>
      <c r="M458" s="441" t="s">
        <v>101</v>
      </c>
      <c r="N458" s="124"/>
      <c r="O458" s="125">
        <f t="shared" si="35"/>
        <v>0</v>
      </c>
      <c r="P458" s="125">
        <f t="shared" si="36"/>
        <v>0</v>
      </c>
      <c r="Q458" s="383"/>
      <c r="R458" s="126">
        <f>IF(M458="nio",0,IF(M458&gt;0,VLOOKUP(I458,'2-Productie normen'!A:R,VLOOKUP(M458,'2-Productie normen'!T:U,2,FALSE),FALSE)))</f>
        <v>0</v>
      </c>
      <c r="S458" s="126">
        <f t="shared" si="37"/>
        <v>0</v>
      </c>
      <c r="T458" s="127">
        <f>IF(M458="nio",0,VLOOKUP(I458,'2-Productie normen'!A:R,14,FALSE))</f>
        <v>0</v>
      </c>
      <c r="U458" s="127"/>
      <c r="W458" s="93">
        <f t="shared" si="38"/>
        <v>0</v>
      </c>
    </row>
    <row r="459" spans="1:23" ht="14.1" customHeight="1">
      <c r="A459" s="109">
        <f t="shared" si="39"/>
        <v>459</v>
      </c>
      <c r="B459" s="476" t="str">
        <f>VLOOKUP(C459,'1-Kosten per locatie'!$A$17:$D$89,4,FALSE)</f>
        <v>Facilitaire Services</v>
      </c>
      <c r="C459" s="398" t="s">
        <v>429</v>
      </c>
      <c r="D459" s="476" t="str">
        <f>VLOOKUP(C459,'1-Kosten per locatie'!$A$17:$C$89,3,FALSE)</f>
        <v>Kantoor</v>
      </c>
      <c r="E459" s="406" t="s">
        <v>366</v>
      </c>
      <c r="F459" s="405" t="s">
        <v>430</v>
      </c>
      <c r="G459" s="437" t="s">
        <v>745</v>
      </c>
      <c r="H459" s="406" t="s">
        <v>597</v>
      </c>
      <c r="I459" s="433" t="s">
        <v>294</v>
      </c>
      <c r="J459" s="406" t="s">
        <v>303</v>
      </c>
      <c r="K459" s="407">
        <v>4.29</v>
      </c>
      <c r="L459" s="486">
        <f>VLOOKUP(D459,'1-Kosten per locatie'!$E$3:$G$9,3,FALSE)</f>
        <v>1</v>
      </c>
      <c r="M459" s="441">
        <v>156</v>
      </c>
      <c r="N459" s="124"/>
      <c r="O459" s="125" t="e">
        <f t="shared" si="35"/>
        <v>#DIV/0!</v>
      </c>
      <c r="P459" s="125">
        <f t="shared" si="36"/>
        <v>0</v>
      </c>
      <c r="Q459" s="383"/>
      <c r="R459" s="126">
        <f>IF(M459="nio",0,IF(M459&gt;0,VLOOKUP(I459,'2-Productie normen'!A:R,VLOOKUP(M459,'2-Productie normen'!T:U,2,FALSE),FALSE)))</f>
        <v>0</v>
      </c>
      <c r="S459" s="126">
        <f t="shared" si="37"/>
        <v>0</v>
      </c>
      <c r="T459" s="127" t="str">
        <f>IF(M459="nio",0,VLOOKUP(I459,'2-Productie normen'!A:R,14,FALSE))</f>
        <v>V</v>
      </c>
      <c r="U459" s="127"/>
      <c r="W459" s="93">
        <f t="shared" si="38"/>
        <v>669.24</v>
      </c>
    </row>
    <row r="460" spans="1:23" ht="14.1" customHeight="1">
      <c r="A460" s="109">
        <f t="shared" si="39"/>
        <v>460</v>
      </c>
      <c r="B460" s="476" t="str">
        <f>VLOOKUP(C460,'1-Kosten per locatie'!$A$17:$D$89,4,FALSE)</f>
        <v>Facilitaire Services</v>
      </c>
      <c r="C460" s="398" t="s">
        <v>429</v>
      </c>
      <c r="D460" s="476" t="str">
        <f>VLOOKUP(C460,'1-Kosten per locatie'!$A$17:$C$89,3,FALSE)</f>
        <v>Kantoor</v>
      </c>
      <c r="E460" s="406" t="s">
        <v>366</v>
      </c>
      <c r="F460" s="405" t="s">
        <v>430</v>
      </c>
      <c r="G460" s="437" t="s">
        <v>745</v>
      </c>
      <c r="H460" s="406" t="s">
        <v>443</v>
      </c>
      <c r="I460" s="433" t="s">
        <v>294</v>
      </c>
      <c r="J460" s="406" t="s">
        <v>303</v>
      </c>
      <c r="K460" s="407">
        <v>5.22</v>
      </c>
      <c r="L460" s="486">
        <f>VLOOKUP(D460,'1-Kosten per locatie'!$E$3:$G$9,3,FALSE)</f>
        <v>1</v>
      </c>
      <c r="M460" s="441">
        <v>156</v>
      </c>
      <c r="N460" s="124"/>
      <c r="O460" s="125" t="e">
        <f t="shared" si="35"/>
        <v>#DIV/0!</v>
      </c>
      <c r="P460" s="125">
        <f t="shared" si="36"/>
        <v>0</v>
      </c>
      <c r="Q460" s="383"/>
      <c r="R460" s="126">
        <f>IF(M460="nio",0,IF(M460&gt;0,VLOOKUP(I460,'2-Productie normen'!A:R,VLOOKUP(M460,'2-Productie normen'!T:U,2,FALSE),FALSE)))</f>
        <v>0</v>
      </c>
      <c r="S460" s="126">
        <f t="shared" si="37"/>
        <v>0</v>
      </c>
      <c r="T460" s="127" t="str">
        <f>IF(M460="nio",0,VLOOKUP(I460,'2-Productie normen'!A:R,14,FALSE))</f>
        <v>V</v>
      </c>
      <c r="U460" s="127"/>
      <c r="W460" s="93">
        <f t="shared" si="38"/>
        <v>814.31999999999994</v>
      </c>
    </row>
    <row r="461" spans="1:23" ht="14.1" customHeight="1">
      <c r="A461" s="109">
        <f t="shared" si="39"/>
        <v>461</v>
      </c>
      <c r="B461" s="476" t="str">
        <f>VLOOKUP(C461,'1-Kosten per locatie'!$A$17:$D$89,4,FALSE)</f>
        <v>Facilitaire Services</v>
      </c>
      <c r="C461" s="398" t="s">
        <v>429</v>
      </c>
      <c r="D461" s="476" t="str">
        <f>VLOOKUP(C461,'1-Kosten per locatie'!$A$17:$C$89,3,FALSE)</f>
        <v>Kantoor</v>
      </c>
      <c r="E461" s="406" t="s">
        <v>366</v>
      </c>
      <c r="F461" s="405" t="s">
        <v>430</v>
      </c>
      <c r="G461" s="437" t="s">
        <v>746</v>
      </c>
      <c r="H461" s="406" t="s">
        <v>443</v>
      </c>
      <c r="I461" s="433" t="s">
        <v>294</v>
      </c>
      <c r="J461" s="406" t="s">
        <v>303</v>
      </c>
      <c r="K461" s="407">
        <v>5.5</v>
      </c>
      <c r="L461" s="486">
        <f>VLOOKUP(D461,'1-Kosten per locatie'!$E$3:$G$9,3,FALSE)</f>
        <v>1</v>
      </c>
      <c r="M461" s="441">
        <v>156</v>
      </c>
      <c r="N461" s="124"/>
      <c r="O461" s="125" t="e">
        <f t="shared" si="35"/>
        <v>#DIV/0!</v>
      </c>
      <c r="P461" s="125">
        <f t="shared" si="36"/>
        <v>0</v>
      </c>
      <c r="Q461" s="383"/>
      <c r="R461" s="126">
        <f>IF(M461="nio",0,IF(M461&gt;0,VLOOKUP(I461,'2-Productie normen'!A:R,VLOOKUP(M461,'2-Productie normen'!T:U,2,FALSE),FALSE)))</f>
        <v>0</v>
      </c>
      <c r="S461" s="126">
        <f t="shared" si="37"/>
        <v>0</v>
      </c>
      <c r="T461" s="127" t="str">
        <f>IF(M461="nio",0,VLOOKUP(I461,'2-Productie normen'!A:R,14,FALSE))</f>
        <v>V</v>
      </c>
      <c r="U461" s="127"/>
      <c r="W461" s="93">
        <f t="shared" si="38"/>
        <v>858</v>
      </c>
    </row>
    <row r="462" spans="1:23" ht="14.1" customHeight="1">
      <c r="A462" s="109">
        <f t="shared" si="39"/>
        <v>462</v>
      </c>
      <c r="B462" s="476" t="str">
        <f>VLOOKUP(C462,'1-Kosten per locatie'!$A$17:$D$89,4,FALSE)</f>
        <v>Facilitaire Services</v>
      </c>
      <c r="C462" s="398" t="s">
        <v>429</v>
      </c>
      <c r="D462" s="476" t="str">
        <f>VLOOKUP(C462,'1-Kosten per locatie'!$A$17:$C$89,3,FALSE)</f>
        <v>Kantoor</v>
      </c>
      <c r="E462" s="406" t="s">
        <v>366</v>
      </c>
      <c r="F462" s="405" t="s">
        <v>430</v>
      </c>
      <c r="G462" s="437" t="s">
        <v>746</v>
      </c>
      <c r="H462" s="406" t="s">
        <v>597</v>
      </c>
      <c r="I462" s="433" t="s">
        <v>294</v>
      </c>
      <c r="J462" s="406" t="s">
        <v>303</v>
      </c>
      <c r="K462" s="407">
        <v>4.75</v>
      </c>
      <c r="L462" s="486">
        <f>VLOOKUP(D462,'1-Kosten per locatie'!$E$3:$G$9,3,FALSE)</f>
        <v>1</v>
      </c>
      <c r="M462" s="441">
        <v>156</v>
      </c>
      <c r="N462" s="124"/>
      <c r="O462" s="125" t="e">
        <f t="shared" si="35"/>
        <v>#DIV/0!</v>
      </c>
      <c r="P462" s="125">
        <f t="shared" si="36"/>
        <v>0</v>
      </c>
      <c r="Q462" s="383"/>
      <c r="R462" s="126">
        <f>IF(M462="nio",0,IF(M462&gt;0,VLOOKUP(I462,'2-Productie normen'!A:R,VLOOKUP(M462,'2-Productie normen'!T:U,2,FALSE),FALSE)))</f>
        <v>0</v>
      </c>
      <c r="S462" s="126">
        <f t="shared" si="37"/>
        <v>0</v>
      </c>
      <c r="T462" s="127" t="str">
        <f>IF(M462="nio",0,VLOOKUP(I462,'2-Productie normen'!A:R,14,FALSE))</f>
        <v>V</v>
      </c>
      <c r="U462" s="127"/>
      <c r="W462" s="93">
        <f t="shared" si="38"/>
        <v>741</v>
      </c>
    </row>
    <row r="463" spans="1:23" ht="14.1" customHeight="1">
      <c r="A463" s="109">
        <f t="shared" si="39"/>
        <v>463</v>
      </c>
      <c r="B463" s="476" t="str">
        <f>VLOOKUP(C463,'1-Kosten per locatie'!$A$17:$D$89,4,FALSE)</f>
        <v>Facilitaire Services</v>
      </c>
      <c r="C463" s="398" t="s">
        <v>429</v>
      </c>
      <c r="D463" s="476" t="str">
        <f>VLOOKUP(C463,'1-Kosten per locatie'!$A$17:$C$89,3,FALSE)</f>
        <v>Kantoor</v>
      </c>
      <c r="E463" s="406" t="s">
        <v>366</v>
      </c>
      <c r="F463" s="405" t="s">
        <v>430</v>
      </c>
      <c r="G463" s="437" t="s">
        <v>746</v>
      </c>
      <c r="H463" s="406" t="s">
        <v>599</v>
      </c>
      <c r="I463" s="433" t="s">
        <v>294</v>
      </c>
      <c r="J463" s="402" t="s">
        <v>305</v>
      </c>
      <c r="K463" s="407">
        <v>5.66</v>
      </c>
      <c r="L463" s="486">
        <f>VLOOKUP(D463,'1-Kosten per locatie'!$E$3:$G$9,3,FALSE)</f>
        <v>1</v>
      </c>
      <c r="M463" s="441">
        <v>156</v>
      </c>
      <c r="N463" s="124"/>
      <c r="O463" s="125" t="e">
        <f t="shared" si="35"/>
        <v>#DIV/0!</v>
      </c>
      <c r="P463" s="125">
        <f t="shared" si="36"/>
        <v>0</v>
      </c>
      <c r="Q463" s="383"/>
      <c r="R463" s="126">
        <f>IF(M463="nio",0,IF(M463&gt;0,VLOOKUP(I463,'2-Productie normen'!A:R,VLOOKUP(M463,'2-Productie normen'!T:U,2,FALSE),FALSE)))</f>
        <v>0</v>
      </c>
      <c r="S463" s="126">
        <f t="shared" si="37"/>
        <v>0</v>
      </c>
      <c r="T463" s="127" t="str">
        <f>IF(M463="nio",0,VLOOKUP(I463,'2-Productie normen'!A:R,14,FALSE))</f>
        <v>V</v>
      </c>
      <c r="U463" s="127"/>
      <c r="W463" s="93">
        <f t="shared" si="38"/>
        <v>882.96</v>
      </c>
    </row>
    <row r="464" spans="1:23" ht="14.1" customHeight="1">
      <c r="A464" s="109">
        <f t="shared" si="39"/>
        <v>464</v>
      </c>
      <c r="B464" s="476" t="str">
        <f>VLOOKUP(C464,'1-Kosten per locatie'!$A$17:$D$89,4,FALSE)</f>
        <v>Facilitaire Services</v>
      </c>
      <c r="C464" s="398" t="s">
        <v>429</v>
      </c>
      <c r="D464" s="476" t="str">
        <f>VLOOKUP(C464,'1-Kosten per locatie'!$A$17:$C$89,3,FALSE)</f>
        <v>Kantoor</v>
      </c>
      <c r="E464" s="406" t="s">
        <v>366</v>
      </c>
      <c r="F464" s="437" t="s">
        <v>430</v>
      </c>
      <c r="G464" s="437" t="s">
        <v>746</v>
      </c>
      <c r="H464" s="406" t="s">
        <v>502</v>
      </c>
      <c r="I464" s="455" t="s">
        <v>299</v>
      </c>
      <c r="J464" s="406" t="s">
        <v>503</v>
      </c>
      <c r="K464" s="407">
        <v>8.48</v>
      </c>
      <c r="L464" s="486">
        <f>VLOOKUP(D464,'1-Kosten per locatie'!$E$3:$G$9,3,FALSE)</f>
        <v>1</v>
      </c>
      <c r="M464" s="441" t="s">
        <v>101</v>
      </c>
      <c r="N464" s="124"/>
      <c r="O464" s="125">
        <f t="shared" si="35"/>
        <v>0</v>
      </c>
      <c r="P464" s="125">
        <f t="shared" si="36"/>
        <v>0</v>
      </c>
      <c r="Q464" s="383"/>
      <c r="R464" s="126">
        <f>IF(M464="nio",0,IF(M464&gt;0,VLOOKUP(I464,'2-Productie normen'!A:R,VLOOKUP(M464,'2-Productie normen'!T:U,2,FALSE),FALSE)))</f>
        <v>0</v>
      </c>
      <c r="S464" s="126">
        <f t="shared" si="37"/>
        <v>0</v>
      </c>
      <c r="T464" s="127">
        <f>IF(M464="nio",0,VLOOKUP(I464,'2-Productie normen'!A:R,14,FALSE))</f>
        <v>0</v>
      </c>
      <c r="U464" s="127"/>
      <c r="W464" s="93">
        <f t="shared" si="38"/>
        <v>0</v>
      </c>
    </row>
    <row r="465" spans="1:23" ht="14.1" customHeight="1">
      <c r="A465" s="109">
        <f t="shared" si="39"/>
        <v>465</v>
      </c>
      <c r="B465" s="476" t="str">
        <f>VLOOKUP(C465,'1-Kosten per locatie'!$A$17:$D$89,4,FALSE)</f>
        <v>Facilitaire Services</v>
      </c>
      <c r="C465" s="398" t="s">
        <v>429</v>
      </c>
      <c r="D465" s="476" t="str">
        <f>VLOOKUP(C465,'1-Kosten per locatie'!$A$17:$C$89,3,FALSE)</f>
        <v>Kantoor</v>
      </c>
      <c r="E465" s="406" t="s">
        <v>747</v>
      </c>
      <c r="F465" s="405" t="s">
        <v>430</v>
      </c>
      <c r="G465" s="437" t="s">
        <v>748</v>
      </c>
      <c r="H465" s="406" t="s">
        <v>452</v>
      </c>
      <c r="I465" s="433" t="s">
        <v>297</v>
      </c>
      <c r="J465" s="402" t="s">
        <v>198</v>
      </c>
      <c r="K465" s="407">
        <v>22.15</v>
      </c>
      <c r="L465" s="486">
        <f>VLOOKUP(D465,'1-Kosten per locatie'!$E$3:$G$9,3,FALSE)</f>
        <v>1</v>
      </c>
      <c r="M465" s="441">
        <v>255</v>
      </c>
      <c r="N465" s="124"/>
      <c r="O465" s="125" t="e">
        <f t="shared" si="35"/>
        <v>#DIV/0!</v>
      </c>
      <c r="P465" s="125">
        <f t="shared" si="36"/>
        <v>0</v>
      </c>
      <c r="Q465" s="383"/>
      <c r="R465" s="126">
        <f>IF(M465="nio",0,IF(M465&gt;0,VLOOKUP(I465,'2-Productie normen'!A:R,VLOOKUP(M465,'2-Productie normen'!T:U,2,FALSE),FALSE)))</f>
        <v>0</v>
      </c>
      <c r="S465" s="126">
        <f t="shared" si="37"/>
        <v>0</v>
      </c>
      <c r="T465" s="127" t="str">
        <f>IF(M465="nio",0,VLOOKUP(I465,'2-Productie normen'!A:R,14,FALSE))</f>
        <v>B</v>
      </c>
      <c r="U465" s="127"/>
      <c r="W465" s="93">
        <f t="shared" si="38"/>
        <v>5648.25</v>
      </c>
    </row>
    <row r="466" spans="1:23" ht="14.1" customHeight="1">
      <c r="A466" s="109">
        <f t="shared" si="39"/>
        <v>466</v>
      </c>
      <c r="B466" s="476" t="str">
        <f>VLOOKUP(C466,'1-Kosten per locatie'!$A$17:$D$89,4,FALSE)</f>
        <v>Facilitaire Services</v>
      </c>
      <c r="C466" s="398" t="s">
        <v>429</v>
      </c>
      <c r="D466" s="476" t="str">
        <f>VLOOKUP(C466,'1-Kosten per locatie'!$A$17:$C$89,3,FALSE)</f>
        <v>Kantoor</v>
      </c>
      <c r="E466" s="406" t="s">
        <v>747</v>
      </c>
      <c r="F466" s="437" t="s">
        <v>430</v>
      </c>
      <c r="G466" s="437" t="s">
        <v>749</v>
      </c>
      <c r="H466" s="406" t="s">
        <v>434</v>
      </c>
      <c r="I466" s="455" t="s">
        <v>299</v>
      </c>
      <c r="J466" s="402" t="s">
        <v>200</v>
      </c>
      <c r="K466" s="407">
        <v>14.86</v>
      </c>
      <c r="L466" s="486">
        <f>VLOOKUP(D466,'1-Kosten per locatie'!$E$3:$G$9,3,FALSE)</f>
        <v>1</v>
      </c>
      <c r="M466" s="441" t="s">
        <v>101</v>
      </c>
      <c r="N466" s="124"/>
      <c r="O466" s="125">
        <f t="shared" si="35"/>
        <v>0</v>
      </c>
      <c r="P466" s="125">
        <f t="shared" si="36"/>
        <v>0</v>
      </c>
      <c r="Q466" s="383"/>
      <c r="R466" s="126">
        <f>IF(M466="nio",0,IF(M466&gt;0,VLOOKUP(I466,'2-Productie normen'!A:R,VLOOKUP(M466,'2-Productie normen'!T:U,2,FALSE),FALSE)))</f>
        <v>0</v>
      </c>
      <c r="S466" s="126">
        <f t="shared" si="37"/>
        <v>0</v>
      </c>
      <c r="T466" s="127">
        <f>IF(M466="nio",0,VLOOKUP(I466,'2-Productie normen'!A:R,14,FALSE))</f>
        <v>0</v>
      </c>
      <c r="U466" s="127"/>
      <c r="W466" s="93">
        <f t="shared" si="38"/>
        <v>0</v>
      </c>
    </row>
    <row r="467" spans="1:23" ht="14.1" customHeight="1">
      <c r="A467" s="109">
        <f t="shared" si="39"/>
        <v>467</v>
      </c>
      <c r="B467" s="476" t="str">
        <f>VLOOKUP(C467,'1-Kosten per locatie'!$A$17:$D$89,4,FALSE)</f>
        <v>Facilitaire Services</v>
      </c>
      <c r="C467" s="398" t="s">
        <v>429</v>
      </c>
      <c r="D467" s="476" t="str">
        <f>VLOOKUP(C467,'1-Kosten per locatie'!$A$17:$C$89,3,FALSE)</f>
        <v>Kantoor</v>
      </c>
      <c r="E467" s="406" t="s">
        <v>747</v>
      </c>
      <c r="F467" s="405" t="s">
        <v>750</v>
      </c>
      <c r="G467" s="437" t="s">
        <v>751</v>
      </c>
      <c r="H467" s="406" t="s">
        <v>437</v>
      </c>
      <c r="I467" s="433" t="s">
        <v>149</v>
      </c>
      <c r="J467" s="402" t="s">
        <v>198</v>
      </c>
      <c r="K467" s="407">
        <v>21.95</v>
      </c>
      <c r="L467" s="486">
        <f>VLOOKUP(D467,'1-Kosten per locatie'!$E$3:$G$9,3,FALSE)</f>
        <v>1</v>
      </c>
      <c r="M467" s="441">
        <v>104</v>
      </c>
      <c r="N467" s="124"/>
      <c r="O467" s="125" t="e">
        <f t="shared" si="35"/>
        <v>#DIV/0!</v>
      </c>
      <c r="P467" s="125">
        <f t="shared" si="36"/>
        <v>0</v>
      </c>
      <c r="Q467" s="383"/>
      <c r="R467" s="126">
        <f>IF(M467="nio",0,IF(M467&gt;0,VLOOKUP(I467,'2-Productie normen'!A:R,VLOOKUP(M467,'2-Productie normen'!T:U,2,FALSE),FALSE)))</f>
        <v>0</v>
      </c>
      <c r="S467" s="126">
        <f t="shared" si="37"/>
        <v>0</v>
      </c>
      <c r="T467" s="127" t="str">
        <f>IF(M467="nio",0,VLOOKUP(I467,'2-Productie normen'!A:R,14,FALSE))</f>
        <v>B</v>
      </c>
      <c r="U467" s="127"/>
      <c r="W467" s="93">
        <f t="shared" si="38"/>
        <v>2282.7999999999997</v>
      </c>
    </row>
    <row r="468" spans="1:23" ht="14.1" customHeight="1">
      <c r="A468" s="109">
        <f t="shared" si="39"/>
        <v>468</v>
      </c>
      <c r="B468" s="476" t="str">
        <f>VLOOKUP(C468,'1-Kosten per locatie'!$A$17:$D$89,4,FALSE)</f>
        <v>Facilitaire Services</v>
      </c>
      <c r="C468" s="398" t="s">
        <v>429</v>
      </c>
      <c r="D468" s="476" t="str">
        <f>VLOOKUP(C468,'1-Kosten per locatie'!$A$17:$C$89,3,FALSE)</f>
        <v>Kantoor</v>
      </c>
      <c r="E468" s="406" t="s">
        <v>747</v>
      </c>
      <c r="F468" s="437" t="s">
        <v>435</v>
      </c>
      <c r="G468" s="437" t="s">
        <v>752</v>
      </c>
      <c r="H468" s="406" t="s">
        <v>434</v>
      </c>
      <c r="I468" s="455" t="s">
        <v>299</v>
      </c>
      <c r="J468" s="402" t="s">
        <v>198</v>
      </c>
      <c r="K468" s="407">
        <v>21.78</v>
      </c>
      <c r="L468" s="486">
        <f>VLOOKUP(D468,'1-Kosten per locatie'!$E$3:$G$9,3,FALSE)</f>
        <v>1</v>
      </c>
      <c r="M468" s="441" t="s">
        <v>101</v>
      </c>
      <c r="N468" s="124"/>
      <c r="O468" s="125">
        <f t="shared" si="35"/>
        <v>0</v>
      </c>
      <c r="P468" s="125">
        <f t="shared" si="36"/>
        <v>0</v>
      </c>
      <c r="Q468" s="383"/>
      <c r="R468" s="126">
        <f>IF(M468="nio",0,IF(M468&gt;0,VLOOKUP(I468,'2-Productie normen'!A:R,VLOOKUP(M468,'2-Productie normen'!T:U,2,FALSE),FALSE)))</f>
        <v>0</v>
      </c>
      <c r="S468" s="126">
        <f t="shared" si="37"/>
        <v>0</v>
      </c>
      <c r="T468" s="127">
        <f>IF(M468="nio",0,VLOOKUP(I468,'2-Productie normen'!A:R,14,FALSE))</f>
        <v>0</v>
      </c>
      <c r="U468" s="127"/>
      <c r="W468" s="93">
        <f t="shared" si="38"/>
        <v>0</v>
      </c>
    </row>
    <row r="469" spans="1:23" ht="14.1" customHeight="1">
      <c r="A469" s="109">
        <f t="shared" si="39"/>
        <v>469</v>
      </c>
      <c r="B469" s="476" t="str">
        <f>VLOOKUP(C469,'1-Kosten per locatie'!$A$17:$D$89,4,FALSE)</f>
        <v>Facilitaire Services</v>
      </c>
      <c r="C469" s="398" t="s">
        <v>429</v>
      </c>
      <c r="D469" s="476" t="str">
        <f>VLOOKUP(C469,'1-Kosten per locatie'!$A$17:$C$89,3,FALSE)</f>
        <v>Kantoor</v>
      </c>
      <c r="E469" s="406" t="s">
        <v>747</v>
      </c>
      <c r="F469" s="405" t="s">
        <v>750</v>
      </c>
      <c r="G469" s="437" t="s">
        <v>753</v>
      </c>
      <c r="H469" s="406" t="s">
        <v>437</v>
      </c>
      <c r="I469" s="433" t="s">
        <v>149</v>
      </c>
      <c r="J469" s="402" t="s">
        <v>198</v>
      </c>
      <c r="K469" s="407">
        <v>11.57</v>
      </c>
      <c r="L469" s="486">
        <f>VLOOKUP(D469,'1-Kosten per locatie'!$E$3:$G$9,3,FALSE)</f>
        <v>1</v>
      </c>
      <c r="M469" s="441">
        <v>104</v>
      </c>
      <c r="N469" s="124"/>
      <c r="O469" s="125" t="e">
        <f t="shared" si="35"/>
        <v>#DIV/0!</v>
      </c>
      <c r="P469" s="125">
        <f t="shared" si="36"/>
        <v>0</v>
      </c>
      <c r="Q469" s="383"/>
      <c r="R469" s="126">
        <f>IF(M469="nio",0,IF(M469&gt;0,VLOOKUP(I469,'2-Productie normen'!A:R,VLOOKUP(M469,'2-Productie normen'!T:U,2,FALSE),FALSE)))</f>
        <v>0</v>
      </c>
      <c r="S469" s="126">
        <f t="shared" si="37"/>
        <v>0</v>
      </c>
      <c r="T469" s="127" t="str">
        <f>IF(M469="nio",0,VLOOKUP(I469,'2-Productie normen'!A:R,14,FALSE))</f>
        <v>B</v>
      </c>
      <c r="U469" s="127"/>
      <c r="W469" s="93">
        <f t="shared" si="38"/>
        <v>1203.28</v>
      </c>
    </row>
    <row r="470" spans="1:23" ht="14.1" customHeight="1">
      <c r="A470" s="109">
        <f t="shared" si="39"/>
        <v>470</v>
      </c>
      <c r="B470" s="476" t="str">
        <f>VLOOKUP(C470,'1-Kosten per locatie'!$A$17:$D$89,4,FALSE)</f>
        <v>Facilitaire Services</v>
      </c>
      <c r="C470" s="398" t="s">
        <v>429</v>
      </c>
      <c r="D470" s="476" t="str">
        <f>VLOOKUP(C470,'1-Kosten per locatie'!$A$17:$C$89,3,FALSE)</f>
        <v>Kantoor</v>
      </c>
      <c r="E470" s="406" t="s">
        <v>747</v>
      </c>
      <c r="F470" s="405" t="s">
        <v>435</v>
      </c>
      <c r="G470" s="437" t="s">
        <v>754</v>
      </c>
      <c r="H470" s="406" t="s">
        <v>437</v>
      </c>
      <c r="I470" s="433" t="s">
        <v>149</v>
      </c>
      <c r="J470" s="402" t="s">
        <v>198</v>
      </c>
      <c r="K470" s="407">
        <v>22.59</v>
      </c>
      <c r="L470" s="486">
        <f>VLOOKUP(D470,'1-Kosten per locatie'!$E$3:$G$9,3,FALSE)</f>
        <v>1</v>
      </c>
      <c r="M470" s="441">
        <v>104</v>
      </c>
      <c r="N470" s="124"/>
      <c r="O470" s="125" t="e">
        <f t="shared" si="35"/>
        <v>#DIV/0!</v>
      </c>
      <c r="P470" s="125">
        <f t="shared" si="36"/>
        <v>0</v>
      </c>
      <c r="Q470" s="383"/>
      <c r="R470" s="126">
        <f>IF(M470="nio",0,IF(M470&gt;0,VLOOKUP(I470,'2-Productie normen'!A:R,VLOOKUP(M470,'2-Productie normen'!T:U,2,FALSE),FALSE)))</f>
        <v>0</v>
      </c>
      <c r="S470" s="126">
        <f t="shared" si="37"/>
        <v>0</v>
      </c>
      <c r="T470" s="127" t="str">
        <f>IF(M470="nio",0,VLOOKUP(I470,'2-Productie normen'!A:R,14,FALSE))</f>
        <v>B</v>
      </c>
      <c r="U470" s="127"/>
      <c r="W470" s="93">
        <f t="shared" si="38"/>
        <v>2349.36</v>
      </c>
    </row>
    <row r="471" spans="1:23" ht="14.1" customHeight="1">
      <c r="A471" s="109">
        <f t="shared" si="39"/>
        <v>471</v>
      </c>
      <c r="B471" s="476" t="str">
        <f>VLOOKUP(C471,'1-Kosten per locatie'!$A$17:$D$89,4,FALSE)</f>
        <v>Facilitaire Services</v>
      </c>
      <c r="C471" s="398" t="s">
        <v>429</v>
      </c>
      <c r="D471" s="476" t="str">
        <f>VLOOKUP(C471,'1-Kosten per locatie'!$A$17:$C$89,3,FALSE)</f>
        <v>Kantoor</v>
      </c>
      <c r="E471" s="406" t="s">
        <v>747</v>
      </c>
      <c r="F471" s="405" t="s">
        <v>435</v>
      </c>
      <c r="G471" s="437" t="s">
        <v>755</v>
      </c>
      <c r="H471" s="406" t="s">
        <v>437</v>
      </c>
      <c r="I471" s="433" t="s">
        <v>149</v>
      </c>
      <c r="J471" s="402" t="s">
        <v>198</v>
      </c>
      <c r="K471" s="407">
        <v>21.22</v>
      </c>
      <c r="L471" s="486">
        <f>VLOOKUP(D471,'1-Kosten per locatie'!$E$3:$G$9,3,FALSE)</f>
        <v>1</v>
      </c>
      <c r="M471" s="441">
        <v>104</v>
      </c>
      <c r="N471" s="124"/>
      <c r="O471" s="125" t="e">
        <f t="shared" si="35"/>
        <v>#DIV/0!</v>
      </c>
      <c r="P471" s="125">
        <f t="shared" si="36"/>
        <v>0</v>
      </c>
      <c r="Q471" s="383"/>
      <c r="R471" s="126">
        <f>IF(M471="nio",0,IF(M471&gt;0,VLOOKUP(I471,'2-Productie normen'!A:R,VLOOKUP(M471,'2-Productie normen'!T:U,2,FALSE),FALSE)))</f>
        <v>0</v>
      </c>
      <c r="S471" s="126">
        <f t="shared" si="37"/>
        <v>0</v>
      </c>
      <c r="T471" s="127" t="str">
        <f>IF(M471="nio",0,VLOOKUP(I471,'2-Productie normen'!A:R,14,FALSE))</f>
        <v>B</v>
      </c>
      <c r="U471" s="127"/>
      <c r="W471" s="93">
        <f t="shared" si="38"/>
        <v>2206.88</v>
      </c>
    </row>
    <row r="472" spans="1:23" ht="14.1" customHeight="1">
      <c r="A472" s="109">
        <f t="shared" si="39"/>
        <v>472</v>
      </c>
      <c r="B472" s="476" t="str">
        <f>VLOOKUP(C472,'1-Kosten per locatie'!$A$17:$D$89,4,FALSE)</f>
        <v>Facilitaire Services</v>
      </c>
      <c r="C472" s="398" t="s">
        <v>429</v>
      </c>
      <c r="D472" s="476" t="str">
        <f>VLOOKUP(C472,'1-Kosten per locatie'!$A$17:$C$89,3,FALSE)</f>
        <v>Kantoor</v>
      </c>
      <c r="E472" s="406" t="s">
        <v>747</v>
      </c>
      <c r="F472" s="437" t="s">
        <v>430</v>
      </c>
      <c r="G472" s="437" t="s">
        <v>756</v>
      </c>
      <c r="H472" s="406" t="s">
        <v>434</v>
      </c>
      <c r="I472" s="455" t="s">
        <v>299</v>
      </c>
      <c r="J472" s="402" t="s">
        <v>198</v>
      </c>
      <c r="K472" s="407">
        <v>22.05</v>
      </c>
      <c r="L472" s="486">
        <f>VLOOKUP(D472,'1-Kosten per locatie'!$E$3:$G$9,3,FALSE)</f>
        <v>1</v>
      </c>
      <c r="M472" s="441" t="s">
        <v>101</v>
      </c>
      <c r="N472" s="124"/>
      <c r="O472" s="125">
        <f t="shared" si="35"/>
        <v>0</v>
      </c>
      <c r="P472" s="125">
        <f t="shared" si="36"/>
        <v>0</v>
      </c>
      <c r="Q472" s="383"/>
      <c r="R472" s="126">
        <f>IF(M472="nio",0,IF(M472&gt;0,VLOOKUP(I472,'2-Productie normen'!A:R,VLOOKUP(M472,'2-Productie normen'!T:U,2,FALSE),FALSE)))</f>
        <v>0</v>
      </c>
      <c r="S472" s="126">
        <f t="shared" si="37"/>
        <v>0</v>
      </c>
      <c r="T472" s="127">
        <f>IF(M472="nio",0,VLOOKUP(I472,'2-Productie normen'!A:R,14,FALSE))</f>
        <v>0</v>
      </c>
      <c r="U472" s="127"/>
      <c r="W472" s="93">
        <f t="shared" si="38"/>
        <v>0</v>
      </c>
    </row>
    <row r="473" spans="1:23" ht="14.1" customHeight="1">
      <c r="A473" s="109">
        <f t="shared" si="39"/>
        <v>473</v>
      </c>
      <c r="B473" s="476" t="str">
        <f>VLOOKUP(C473,'1-Kosten per locatie'!$A$17:$D$89,4,FALSE)</f>
        <v>Facilitaire Services</v>
      </c>
      <c r="C473" s="398" t="s">
        <v>429</v>
      </c>
      <c r="D473" s="476" t="str">
        <f>VLOOKUP(C473,'1-Kosten per locatie'!$A$17:$C$89,3,FALSE)</f>
        <v>Kantoor</v>
      </c>
      <c r="E473" s="406" t="s">
        <v>747</v>
      </c>
      <c r="F473" s="405" t="s">
        <v>435</v>
      </c>
      <c r="G473" s="437" t="s">
        <v>757</v>
      </c>
      <c r="H473" s="406" t="s">
        <v>437</v>
      </c>
      <c r="I473" s="433" t="s">
        <v>149</v>
      </c>
      <c r="J473" s="402" t="s">
        <v>198</v>
      </c>
      <c r="K473" s="407">
        <v>21.68</v>
      </c>
      <c r="L473" s="486">
        <f>VLOOKUP(D473,'1-Kosten per locatie'!$E$3:$G$9,3,FALSE)</f>
        <v>1</v>
      </c>
      <c r="M473" s="441">
        <v>104</v>
      </c>
      <c r="N473" s="124"/>
      <c r="O473" s="125" t="e">
        <f t="shared" si="35"/>
        <v>#DIV/0!</v>
      </c>
      <c r="P473" s="125">
        <f t="shared" si="36"/>
        <v>0</v>
      </c>
      <c r="Q473" s="383"/>
      <c r="R473" s="126">
        <f>IF(M473="nio",0,IF(M473&gt;0,VLOOKUP(I473,'2-Productie normen'!A:R,VLOOKUP(M473,'2-Productie normen'!T:U,2,FALSE),FALSE)))</f>
        <v>0</v>
      </c>
      <c r="S473" s="126">
        <f t="shared" si="37"/>
        <v>0</v>
      </c>
      <c r="T473" s="127" t="str">
        <f>IF(M473="nio",0,VLOOKUP(I473,'2-Productie normen'!A:R,14,FALSE))</f>
        <v>B</v>
      </c>
      <c r="U473" s="127"/>
      <c r="W473" s="93">
        <f t="shared" si="38"/>
        <v>2254.7199999999998</v>
      </c>
    </row>
    <row r="474" spans="1:23" ht="14.1" customHeight="1">
      <c r="A474" s="109">
        <f t="shared" si="39"/>
        <v>474</v>
      </c>
      <c r="B474" s="476" t="str">
        <f>VLOOKUP(C474,'1-Kosten per locatie'!$A$17:$D$89,4,FALSE)</f>
        <v>Facilitaire Services</v>
      </c>
      <c r="C474" s="398" t="s">
        <v>429</v>
      </c>
      <c r="D474" s="476" t="str">
        <f>VLOOKUP(C474,'1-Kosten per locatie'!$A$17:$C$89,3,FALSE)</f>
        <v>Kantoor</v>
      </c>
      <c r="E474" s="406" t="s">
        <v>747</v>
      </c>
      <c r="F474" s="405" t="s">
        <v>435</v>
      </c>
      <c r="G474" s="437" t="s">
        <v>758</v>
      </c>
      <c r="H474" s="406" t="s">
        <v>437</v>
      </c>
      <c r="I474" s="433" t="s">
        <v>149</v>
      </c>
      <c r="J474" s="402" t="s">
        <v>198</v>
      </c>
      <c r="K474" s="407">
        <v>21.95</v>
      </c>
      <c r="L474" s="486">
        <f>VLOOKUP(D474,'1-Kosten per locatie'!$E$3:$G$9,3,FALSE)</f>
        <v>1</v>
      </c>
      <c r="M474" s="441">
        <v>104</v>
      </c>
      <c r="N474" s="124"/>
      <c r="O474" s="125" t="e">
        <f t="shared" si="35"/>
        <v>#DIV/0!</v>
      </c>
      <c r="P474" s="125">
        <f t="shared" si="36"/>
        <v>0</v>
      </c>
      <c r="Q474" s="383"/>
      <c r="R474" s="126">
        <f>IF(M474="nio",0,IF(M474&gt;0,VLOOKUP(I474,'2-Productie normen'!A:R,VLOOKUP(M474,'2-Productie normen'!T:U,2,FALSE),FALSE)))</f>
        <v>0</v>
      </c>
      <c r="S474" s="126">
        <f t="shared" si="37"/>
        <v>0</v>
      </c>
      <c r="T474" s="127" t="str">
        <f>IF(M474="nio",0,VLOOKUP(I474,'2-Productie normen'!A:R,14,FALSE))</f>
        <v>B</v>
      </c>
      <c r="U474" s="127"/>
      <c r="W474" s="93">
        <f t="shared" si="38"/>
        <v>2282.7999999999997</v>
      </c>
    </row>
    <row r="475" spans="1:23" ht="14.1" customHeight="1">
      <c r="A475" s="109">
        <f t="shared" si="39"/>
        <v>475</v>
      </c>
      <c r="B475" s="476" t="str">
        <f>VLOOKUP(C475,'1-Kosten per locatie'!$A$17:$D$89,4,FALSE)</f>
        <v>Facilitaire Services</v>
      </c>
      <c r="C475" s="398" t="s">
        <v>429</v>
      </c>
      <c r="D475" s="476" t="str">
        <f>VLOOKUP(C475,'1-Kosten per locatie'!$A$17:$C$89,3,FALSE)</f>
        <v>Kantoor</v>
      </c>
      <c r="E475" s="406" t="s">
        <v>747</v>
      </c>
      <c r="F475" s="405" t="s">
        <v>435</v>
      </c>
      <c r="G475" s="437" t="s">
        <v>759</v>
      </c>
      <c r="H475" s="406" t="s">
        <v>437</v>
      </c>
      <c r="I475" s="433" t="s">
        <v>149</v>
      </c>
      <c r="J475" s="402" t="s">
        <v>198</v>
      </c>
      <c r="K475" s="407">
        <v>39.46</v>
      </c>
      <c r="L475" s="486">
        <f>VLOOKUP(D475,'1-Kosten per locatie'!$E$3:$G$9,3,FALSE)</f>
        <v>1</v>
      </c>
      <c r="M475" s="441">
        <v>104</v>
      </c>
      <c r="N475" s="124"/>
      <c r="O475" s="125" t="e">
        <f t="shared" si="35"/>
        <v>#DIV/0!</v>
      </c>
      <c r="P475" s="125">
        <f t="shared" si="36"/>
        <v>0</v>
      </c>
      <c r="Q475" s="383"/>
      <c r="R475" s="126">
        <f>IF(M475="nio",0,IF(M475&gt;0,VLOOKUP(I475,'2-Productie normen'!A:R,VLOOKUP(M475,'2-Productie normen'!T:U,2,FALSE),FALSE)))</f>
        <v>0</v>
      </c>
      <c r="S475" s="126">
        <f t="shared" si="37"/>
        <v>0</v>
      </c>
      <c r="T475" s="127" t="str">
        <f>IF(M475="nio",0,VLOOKUP(I475,'2-Productie normen'!A:R,14,FALSE))</f>
        <v>B</v>
      </c>
      <c r="U475" s="127"/>
      <c r="W475" s="93">
        <f t="shared" si="38"/>
        <v>4103.84</v>
      </c>
    </row>
    <row r="476" spans="1:23" ht="14.1" customHeight="1">
      <c r="A476" s="109">
        <f t="shared" si="39"/>
        <v>476</v>
      </c>
      <c r="B476" s="476" t="str">
        <f>VLOOKUP(C476,'1-Kosten per locatie'!$A$17:$D$89,4,FALSE)</f>
        <v>Facilitaire Services</v>
      </c>
      <c r="C476" s="398" t="s">
        <v>429</v>
      </c>
      <c r="D476" s="476" t="str">
        <f>VLOOKUP(C476,'1-Kosten per locatie'!$A$17:$C$89,3,FALSE)</f>
        <v>Kantoor</v>
      </c>
      <c r="E476" s="406" t="s">
        <v>747</v>
      </c>
      <c r="F476" s="405" t="s">
        <v>435</v>
      </c>
      <c r="G476" s="437" t="s">
        <v>760</v>
      </c>
      <c r="H476" s="406" t="s">
        <v>437</v>
      </c>
      <c r="I476" s="433" t="s">
        <v>149</v>
      </c>
      <c r="J476" s="402" t="s">
        <v>198</v>
      </c>
      <c r="K476" s="407">
        <v>19.82</v>
      </c>
      <c r="L476" s="486">
        <f>VLOOKUP(D476,'1-Kosten per locatie'!$E$3:$G$9,3,FALSE)</f>
        <v>1</v>
      </c>
      <c r="M476" s="441">
        <v>104</v>
      </c>
      <c r="N476" s="124"/>
      <c r="O476" s="125" t="e">
        <f t="shared" si="35"/>
        <v>#DIV/0!</v>
      </c>
      <c r="P476" s="125">
        <f t="shared" si="36"/>
        <v>0</v>
      </c>
      <c r="Q476" s="383"/>
      <c r="R476" s="126">
        <f>IF(M476="nio",0,IF(M476&gt;0,VLOOKUP(I476,'2-Productie normen'!A:R,VLOOKUP(M476,'2-Productie normen'!T:U,2,FALSE),FALSE)))</f>
        <v>0</v>
      </c>
      <c r="S476" s="126">
        <f t="shared" si="37"/>
        <v>0</v>
      </c>
      <c r="T476" s="127" t="str">
        <f>IF(M476="nio",0,VLOOKUP(I476,'2-Productie normen'!A:R,14,FALSE))</f>
        <v>B</v>
      </c>
      <c r="U476" s="127"/>
      <c r="W476" s="93">
        <f t="shared" si="38"/>
        <v>2061.2800000000002</v>
      </c>
    </row>
    <row r="477" spans="1:23" ht="14.1" customHeight="1">
      <c r="A477" s="109">
        <f t="shared" si="39"/>
        <v>477</v>
      </c>
      <c r="B477" s="476" t="str">
        <f>VLOOKUP(C477,'1-Kosten per locatie'!$A$17:$D$89,4,FALSE)</f>
        <v>Facilitaire Services</v>
      </c>
      <c r="C477" s="398" t="s">
        <v>429</v>
      </c>
      <c r="D477" s="476" t="str">
        <f>VLOOKUP(C477,'1-Kosten per locatie'!$A$17:$C$89,3,FALSE)</f>
        <v>Kantoor</v>
      </c>
      <c r="E477" s="406" t="s">
        <v>747</v>
      </c>
      <c r="F477" s="405" t="s">
        <v>435</v>
      </c>
      <c r="G477" s="437" t="s">
        <v>761</v>
      </c>
      <c r="H477" s="406" t="s">
        <v>437</v>
      </c>
      <c r="I477" s="433" t="s">
        <v>149</v>
      </c>
      <c r="J477" s="402" t="s">
        <v>198</v>
      </c>
      <c r="K477" s="407">
        <v>18.79</v>
      </c>
      <c r="L477" s="486">
        <f>VLOOKUP(D477,'1-Kosten per locatie'!$E$3:$G$9,3,FALSE)</f>
        <v>1</v>
      </c>
      <c r="M477" s="441">
        <v>104</v>
      </c>
      <c r="N477" s="124"/>
      <c r="O477" s="125" t="e">
        <f t="shared" si="35"/>
        <v>#DIV/0!</v>
      </c>
      <c r="P477" s="125">
        <f t="shared" si="36"/>
        <v>0</v>
      </c>
      <c r="Q477" s="383"/>
      <c r="R477" s="126">
        <f>IF(M477="nio",0,IF(M477&gt;0,VLOOKUP(I477,'2-Productie normen'!A:R,VLOOKUP(M477,'2-Productie normen'!T:U,2,FALSE),FALSE)))</f>
        <v>0</v>
      </c>
      <c r="S477" s="126">
        <f t="shared" si="37"/>
        <v>0</v>
      </c>
      <c r="T477" s="127" t="str">
        <f>IF(M477="nio",0,VLOOKUP(I477,'2-Productie normen'!A:R,14,FALSE))</f>
        <v>B</v>
      </c>
      <c r="U477" s="127"/>
      <c r="W477" s="93">
        <f t="shared" si="38"/>
        <v>1954.1599999999999</v>
      </c>
    </row>
    <row r="478" spans="1:23" ht="14.1" customHeight="1">
      <c r="A478" s="109">
        <f t="shared" si="39"/>
        <v>478</v>
      </c>
      <c r="B478" s="476" t="str">
        <f>VLOOKUP(C478,'1-Kosten per locatie'!$A$17:$D$89,4,FALSE)</f>
        <v>Facilitaire Services</v>
      </c>
      <c r="C478" s="398" t="s">
        <v>429</v>
      </c>
      <c r="D478" s="476" t="str">
        <f>VLOOKUP(C478,'1-Kosten per locatie'!$A$17:$C$89,3,FALSE)</f>
        <v>Kantoor</v>
      </c>
      <c r="E478" s="406" t="s">
        <v>747</v>
      </c>
      <c r="F478" s="405" t="s">
        <v>435</v>
      </c>
      <c r="G478" s="437" t="s">
        <v>762</v>
      </c>
      <c r="H478" s="406" t="s">
        <v>437</v>
      </c>
      <c r="I478" s="433" t="s">
        <v>149</v>
      </c>
      <c r="J478" s="402" t="s">
        <v>198</v>
      </c>
      <c r="K478" s="407">
        <v>18.79</v>
      </c>
      <c r="L478" s="486">
        <f>VLOOKUP(D478,'1-Kosten per locatie'!$E$3:$G$9,3,FALSE)</f>
        <v>1</v>
      </c>
      <c r="M478" s="441">
        <v>104</v>
      </c>
      <c r="N478" s="124"/>
      <c r="O478" s="125" t="e">
        <f t="shared" si="35"/>
        <v>#DIV/0!</v>
      </c>
      <c r="P478" s="125">
        <f t="shared" si="36"/>
        <v>0</v>
      </c>
      <c r="Q478" s="383"/>
      <c r="R478" s="126">
        <f>IF(M478="nio",0,IF(M478&gt;0,VLOOKUP(I478,'2-Productie normen'!A:R,VLOOKUP(M478,'2-Productie normen'!T:U,2,FALSE),FALSE)))</f>
        <v>0</v>
      </c>
      <c r="S478" s="126">
        <f t="shared" si="37"/>
        <v>0</v>
      </c>
      <c r="T478" s="127" t="str">
        <f>IF(M478="nio",0,VLOOKUP(I478,'2-Productie normen'!A:R,14,FALSE))</f>
        <v>B</v>
      </c>
      <c r="U478" s="127"/>
      <c r="W478" s="93">
        <f t="shared" si="38"/>
        <v>1954.1599999999999</v>
      </c>
    </row>
    <row r="479" spans="1:23" ht="14.1" customHeight="1">
      <c r="A479" s="109">
        <f t="shared" si="39"/>
        <v>479</v>
      </c>
      <c r="B479" s="476" t="str">
        <f>VLOOKUP(C479,'1-Kosten per locatie'!$A$17:$D$89,4,FALSE)</f>
        <v>Facilitaire Services</v>
      </c>
      <c r="C479" s="398" t="s">
        <v>429</v>
      </c>
      <c r="D479" s="476" t="str">
        <f>VLOOKUP(C479,'1-Kosten per locatie'!$A$17:$C$89,3,FALSE)</f>
        <v>Kantoor</v>
      </c>
      <c r="E479" s="406" t="s">
        <v>747</v>
      </c>
      <c r="F479" s="405" t="s">
        <v>435</v>
      </c>
      <c r="G479" s="437" t="s">
        <v>763</v>
      </c>
      <c r="H479" s="406" t="s">
        <v>437</v>
      </c>
      <c r="I479" s="433" t="s">
        <v>149</v>
      </c>
      <c r="J479" s="402" t="s">
        <v>198</v>
      </c>
      <c r="K479" s="407">
        <v>18.149999999999999</v>
      </c>
      <c r="L479" s="486">
        <f>VLOOKUP(D479,'1-Kosten per locatie'!$E$3:$G$9,3,FALSE)</f>
        <v>1</v>
      </c>
      <c r="M479" s="441">
        <v>104</v>
      </c>
      <c r="N479" s="124"/>
      <c r="O479" s="125" t="e">
        <f t="shared" si="35"/>
        <v>#DIV/0!</v>
      </c>
      <c r="P479" s="125">
        <f t="shared" si="36"/>
        <v>0</v>
      </c>
      <c r="Q479" s="383"/>
      <c r="R479" s="126">
        <f>IF(M479="nio",0,IF(M479&gt;0,VLOOKUP(I479,'2-Productie normen'!A:R,VLOOKUP(M479,'2-Productie normen'!T:U,2,FALSE),FALSE)))</f>
        <v>0</v>
      </c>
      <c r="S479" s="126">
        <f t="shared" si="37"/>
        <v>0</v>
      </c>
      <c r="T479" s="127" t="str">
        <f>IF(M479="nio",0,VLOOKUP(I479,'2-Productie normen'!A:R,14,FALSE))</f>
        <v>B</v>
      </c>
      <c r="U479" s="127"/>
      <c r="W479" s="93">
        <f t="shared" si="38"/>
        <v>1887.6</v>
      </c>
    </row>
    <row r="480" spans="1:23" ht="14.1" customHeight="1">
      <c r="A480" s="109">
        <f t="shared" si="39"/>
        <v>480</v>
      </c>
      <c r="B480" s="476" t="str">
        <f>VLOOKUP(C480,'1-Kosten per locatie'!$A$17:$D$89,4,FALSE)</f>
        <v>Facilitaire Services</v>
      </c>
      <c r="C480" s="398" t="s">
        <v>429</v>
      </c>
      <c r="D480" s="476" t="str">
        <f>VLOOKUP(C480,'1-Kosten per locatie'!$A$17:$C$89,3,FALSE)</f>
        <v>Kantoor</v>
      </c>
      <c r="E480" s="406" t="s">
        <v>747</v>
      </c>
      <c r="F480" s="405" t="s">
        <v>750</v>
      </c>
      <c r="G480" s="437" t="s">
        <v>764</v>
      </c>
      <c r="H480" s="406" t="s">
        <v>437</v>
      </c>
      <c r="I480" s="433" t="s">
        <v>149</v>
      </c>
      <c r="J480" s="402" t="s">
        <v>198</v>
      </c>
      <c r="K480" s="407">
        <v>18.149999999999999</v>
      </c>
      <c r="L480" s="486">
        <f>VLOOKUP(D480,'1-Kosten per locatie'!$E$3:$G$9,3,FALSE)</f>
        <v>1</v>
      </c>
      <c r="M480" s="441">
        <v>104</v>
      </c>
      <c r="N480" s="124"/>
      <c r="O480" s="125" t="e">
        <f t="shared" si="35"/>
        <v>#DIV/0!</v>
      </c>
      <c r="P480" s="125">
        <f t="shared" si="36"/>
        <v>0</v>
      </c>
      <c r="Q480" s="383"/>
      <c r="R480" s="126">
        <f>IF(M480="nio",0,IF(M480&gt;0,VLOOKUP(I480,'2-Productie normen'!A:R,VLOOKUP(M480,'2-Productie normen'!T:U,2,FALSE),FALSE)))</f>
        <v>0</v>
      </c>
      <c r="S480" s="126">
        <f t="shared" si="37"/>
        <v>0</v>
      </c>
      <c r="T480" s="127" t="str">
        <f>IF(M480="nio",0,VLOOKUP(I480,'2-Productie normen'!A:R,14,FALSE))</f>
        <v>B</v>
      </c>
      <c r="U480" s="127"/>
      <c r="W480" s="93">
        <f t="shared" si="38"/>
        <v>1887.6</v>
      </c>
    </row>
    <row r="481" spans="1:23" ht="14.1" customHeight="1">
      <c r="A481" s="109">
        <f t="shared" si="39"/>
        <v>481</v>
      </c>
      <c r="B481" s="476" t="str">
        <f>VLOOKUP(C481,'1-Kosten per locatie'!$A$17:$D$89,4,FALSE)</f>
        <v>Facilitaire Services</v>
      </c>
      <c r="C481" s="398" t="s">
        <v>429</v>
      </c>
      <c r="D481" s="476" t="str">
        <f>VLOOKUP(C481,'1-Kosten per locatie'!$A$17:$C$89,3,FALSE)</f>
        <v>Kantoor</v>
      </c>
      <c r="E481" s="406" t="s">
        <v>747</v>
      </c>
      <c r="F481" s="405" t="s">
        <v>435</v>
      </c>
      <c r="G481" s="437" t="s">
        <v>765</v>
      </c>
      <c r="H481" s="406" t="s">
        <v>437</v>
      </c>
      <c r="I481" s="433" t="s">
        <v>149</v>
      </c>
      <c r="J481" s="402" t="s">
        <v>198</v>
      </c>
      <c r="K481" s="407">
        <v>18.149999999999999</v>
      </c>
      <c r="L481" s="486">
        <f>VLOOKUP(D481,'1-Kosten per locatie'!$E$3:$G$9,3,FALSE)</f>
        <v>1</v>
      </c>
      <c r="M481" s="441">
        <v>104</v>
      </c>
      <c r="N481" s="124"/>
      <c r="O481" s="125" t="e">
        <f t="shared" si="35"/>
        <v>#DIV/0!</v>
      </c>
      <c r="P481" s="125">
        <f t="shared" si="36"/>
        <v>0</v>
      </c>
      <c r="Q481" s="383"/>
      <c r="R481" s="126">
        <f>IF(M481="nio",0,IF(M481&gt;0,VLOOKUP(I481,'2-Productie normen'!A:R,VLOOKUP(M481,'2-Productie normen'!T:U,2,FALSE),FALSE)))</f>
        <v>0</v>
      </c>
      <c r="S481" s="126">
        <f t="shared" si="37"/>
        <v>0</v>
      </c>
      <c r="T481" s="127" t="str">
        <f>IF(M481="nio",0,VLOOKUP(I481,'2-Productie normen'!A:R,14,FALSE))</f>
        <v>B</v>
      </c>
      <c r="U481" s="127"/>
      <c r="W481" s="93">
        <f t="shared" si="38"/>
        <v>1887.6</v>
      </c>
    </row>
    <row r="482" spans="1:23" ht="14.1" customHeight="1">
      <c r="A482" s="109">
        <f t="shared" si="39"/>
        <v>482</v>
      </c>
      <c r="B482" s="476" t="str">
        <f>VLOOKUP(C482,'1-Kosten per locatie'!$A$17:$D$89,4,FALSE)</f>
        <v>Facilitaire Services</v>
      </c>
      <c r="C482" s="398" t="s">
        <v>429</v>
      </c>
      <c r="D482" s="476" t="str">
        <f>VLOOKUP(C482,'1-Kosten per locatie'!$A$17:$C$89,3,FALSE)</f>
        <v>Kantoor</v>
      </c>
      <c r="E482" s="406" t="s">
        <v>747</v>
      </c>
      <c r="F482" s="405" t="s">
        <v>435</v>
      </c>
      <c r="G482" s="437" t="s">
        <v>766</v>
      </c>
      <c r="H482" s="406" t="s">
        <v>437</v>
      </c>
      <c r="I482" s="433" t="s">
        <v>149</v>
      </c>
      <c r="J482" s="402" t="s">
        <v>198</v>
      </c>
      <c r="K482" s="407">
        <v>18.149999999999999</v>
      </c>
      <c r="L482" s="486">
        <f>VLOOKUP(D482,'1-Kosten per locatie'!$E$3:$G$9,3,FALSE)</f>
        <v>1</v>
      </c>
      <c r="M482" s="441">
        <v>104</v>
      </c>
      <c r="N482" s="124"/>
      <c r="O482" s="125" t="e">
        <f t="shared" si="35"/>
        <v>#DIV/0!</v>
      </c>
      <c r="P482" s="125">
        <f t="shared" si="36"/>
        <v>0</v>
      </c>
      <c r="Q482" s="383"/>
      <c r="R482" s="126">
        <f>IF(M482="nio",0,IF(M482&gt;0,VLOOKUP(I482,'2-Productie normen'!A:R,VLOOKUP(M482,'2-Productie normen'!T:U,2,FALSE),FALSE)))</f>
        <v>0</v>
      </c>
      <c r="S482" s="126">
        <f t="shared" si="37"/>
        <v>0</v>
      </c>
      <c r="T482" s="127" t="str">
        <f>IF(M482="nio",0,VLOOKUP(I482,'2-Productie normen'!A:R,14,FALSE))</f>
        <v>B</v>
      </c>
      <c r="U482" s="127"/>
      <c r="W482" s="93">
        <f t="shared" si="38"/>
        <v>1887.6</v>
      </c>
    </row>
    <row r="483" spans="1:23" ht="14.1" customHeight="1">
      <c r="A483" s="109">
        <f t="shared" si="39"/>
        <v>483</v>
      </c>
      <c r="B483" s="476" t="str">
        <f>VLOOKUP(C483,'1-Kosten per locatie'!$A$17:$D$89,4,FALSE)</f>
        <v>Facilitaire Services</v>
      </c>
      <c r="C483" s="398" t="s">
        <v>429</v>
      </c>
      <c r="D483" s="476" t="str">
        <f>VLOOKUP(C483,'1-Kosten per locatie'!$A$17:$C$89,3,FALSE)</f>
        <v>Kantoor</v>
      </c>
      <c r="E483" s="406" t="s">
        <v>747</v>
      </c>
      <c r="F483" s="405" t="s">
        <v>750</v>
      </c>
      <c r="G483" s="437" t="s">
        <v>767</v>
      </c>
      <c r="H483" s="406" t="s">
        <v>437</v>
      </c>
      <c r="I483" s="433" t="s">
        <v>149</v>
      </c>
      <c r="J483" s="402" t="s">
        <v>198</v>
      </c>
      <c r="K483" s="407">
        <v>18.149999999999999</v>
      </c>
      <c r="L483" s="486">
        <f>VLOOKUP(D483,'1-Kosten per locatie'!$E$3:$G$9,3,FALSE)</f>
        <v>1</v>
      </c>
      <c r="M483" s="441">
        <v>104</v>
      </c>
      <c r="N483" s="124"/>
      <c r="O483" s="125" t="e">
        <f t="shared" si="35"/>
        <v>#DIV/0!</v>
      </c>
      <c r="P483" s="125">
        <f t="shared" si="36"/>
        <v>0</v>
      </c>
      <c r="Q483" s="383"/>
      <c r="R483" s="126">
        <f>IF(M483="nio",0,IF(M483&gt;0,VLOOKUP(I483,'2-Productie normen'!A:R,VLOOKUP(M483,'2-Productie normen'!T:U,2,FALSE),FALSE)))</f>
        <v>0</v>
      </c>
      <c r="S483" s="126">
        <f t="shared" si="37"/>
        <v>0</v>
      </c>
      <c r="T483" s="127" t="str">
        <f>IF(M483="nio",0,VLOOKUP(I483,'2-Productie normen'!A:R,14,FALSE))</f>
        <v>B</v>
      </c>
      <c r="U483" s="127"/>
      <c r="W483" s="93">
        <f t="shared" si="38"/>
        <v>1887.6</v>
      </c>
    </row>
    <row r="484" spans="1:23" ht="14.1" customHeight="1">
      <c r="A484" s="109">
        <f t="shared" si="39"/>
        <v>484</v>
      </c>
      <c r="B484" s="476" t="str">
        <f>VLOOKUP(C484,'1-Kosten per locatie'!$A$17:$D$89,4,FALSE)</f>
        <v>Facilitaire Services</v>
      </c>
      <c r="C484" s="398" t="s">
        <v>429</v>
      </c>
      <c r="D484" s="476" t="str">
        <f>VLOOKUP(C484,'1-Kosten per locatie'!$A$17:$C$89,3,FALSE)</f>
        <v>Kantoor</v>
      </c>
      <c r="E484" s="406" t="s">
        <v>747</v>
      </c>
      <c r="F484" s="405" t="s">
        <v>768</v>
      </c>
      <c r="G484" s="437" t="s">
        <v>769</v>
      </c>
      <c r="H484" s="406" t="s">
        <v>437</v>
      </c>
      <c r="I484" s="433" t="s">
        <v>149</v>
      </c>
      <c r="J484" s="402" t="s">
        <v>198</v>
      </c>
      <c r="K484" s="407">
        <v>18.149999999999999</v>
      </c>
      <c r="L484" s="486">
        <f>VLOOKUP(D484,'1-Kosten per locatie'!$E$3:$G$9,3,FALSE)</f>
        <v>1</v>
      </c>
      <c r="M484" s="441">
        <v>104</v>
      </c>
      <c r="N484" s="124"/>
      <c r="O484" s="125" t="e">
        <f t="shared" si="35"/>
        <v>#DIV/0!</v>
      </c>
      <c r="P484" s="125">
        <f t="shared" si="36"/>
        <v>0</v>
      </c>
      <c r="Q484" s="383"/>
      <c r="R484" s="126">
        <f>IF(M484="nio",0,IF(M484&gt;0,VLOOKUP(I484,'2-Productie normen'!A:R,VLOOKUP(M484,'2-Productie normen'!T:U,2,FALSE),FALSE)))</f>
        <v>0</v>
      </c>
      <c r="S484" s="126">
        <f t="shared" si="37"/>
        <v>0</v>
      </c>
      <c r="T484" s="127" t="str">
        <f>IF(M484="nio",0,VLOOKUP(I484,'2-Productie normen'!A:R,14,FALSE))</f>
        <v>B</v>
      </c>
      <c r="U484" s="127"/>
      <c r="W484" s="93">
        <f t="shared" si="38"/>
        <v>1887.6</v>
      </c>
    </row>
    <row r="485" spans="1:23" ht="14.1" customHeight="1">
      <c r="A485" s="109">
        <f t="shared" si="39"/>
        <v>485</v>
      </c>
      <c r="B485" s="476" t="str">
        <f>VLOOKUP(C485,'1-Kosten per locatie'!$A$17:$D$89,4,FALSE)</f>
        <v>Facilitaire Services</v>
      </c>
      <c r="C485" s="398" t="s">
        <v>429</v>
      </c>
      <c r="D485" s="476" t="str">
        <f>VLOOKUP(C485,'1-Kosten per locatie'!$A$17:$C$89,3,FALSE)</f>
        <v>Kantoor</v>
      </c>
      <c r="E485" s="406" t="s">
        <v>747</v>
      </c>
      <c r="F485" s="405" t="s">
        <v>430</v>
      </c>
      <c r="G485" s="437" t="s">
        <v>770</v>
      </c>
      <c r="H485" s="406" t="s">
        <v>771</v>
      </c>
      <c r="I485" s="433" t="s">
        <v>149</v>
      </c>
      <c r="J485" s="402" t="s">
        <v>198</v>
      </c>
      <c r="K485" s="407">
        <v>8.82</v>
      </c>
      <c r="L485" s="486">
        <f>VLOOKUP(D485,'1-Kosten per locatie'!$E$3:$G$9,3,FALSE)</f>
        <v>1</v>
      </c>
      <c r="M485" s="441">
        <v>104</v>
      </c>
      <c r="N485" s="124"/>
      <c r="O485" s="125" t="e">
        <f t="shared" si="35"/>
        <v>#DIV/0!</v>
      </c>
      <c r="P485" s="125">
        <f t="shared" si="36"/>
        <v>0</v>
      </c>
      <c r="Q485" s="383"/>
      <c r="R485" s="126">
        <f>IF(M485="nio",0,IF(M485&gt;0,VLOOKUP(I485,'2-Productie normen'!A:R,VLOOKUP(M485,'2-Productie normen'!T:U,2,FALSE),FALSE)))</f>
        <v>0</v>
      </c>
      <c r="S485" s="126">
        <f t="shared" si="37"/>
        <v>0</v>
      </c>
      <c r="T485" s="127" t="str">
        <f>IF(M485="nio",0,VLOOKUP(I485,'2-Productie normen'!A:R,14,FALSE))</f>
        <v>B</v>
      </c>
      <c r="U485" s="127"/>
      <c r="W485" s="93">
        <f t="shared" si="38"/>
        <v>917.28</v>
      </c>
    </row>
    <row r="486" spans="1:23" ht="14.1" customHeight="1">
      <c r="A486" s="109">
        <f t="shared" si="39"/>
        <v>486</v>
      </c>
      <c r="B486" s="476" t="str">
        <f>VLOOKUP(C486,'1-Kosten per locatie'!$A$17:$D$89,4,FALSE)</f>
        <v>Facilitaire Services</v>
      </c>
      <c r="C486" s="398" t="s">
        <v>429</v>
      </c>
      <c r="D486" s="476" t="str">
        <f>VLOOKUP(C486,'1-Kosten per locatie'!$A$17:$C$89,3,FALSE)</f>
        <v>Kantoor</v>
      </c>
      <c r="E486" s="406" t="s">
        <v>747</v>
      </c>
      <c r="F486" s="437" t="s">
        <v>430</v>
      </c>
      <c r="G486" s="437" t="s">
        <v>772</v>
      </c>
      <c r="H486" s="406" t="s">
        <v>773</v>
      </c>
      <c r="I486" s="455" t="s">
        <v>299</v>
      </c>
      <c r="J486" s="402" t="s">
        <v>200</v>
      </c>
      <c r="K486" s="407">
        <v>8.01</v>
      </c>
      <c r="L486" s="486">
        <f>VLOOKUP(D486,'1-Kosten per locatie'!$E$3:$G$9,3,FALSE)</f>
        <v>1</v>
      </c>
      <c r="M486" s="441" t="s">
        <v>101</v>
      </c>
      <c r="N486" s="124"/>
      <c r="O486" s="125">
        <f t="shared" si="35"/>
        <v>0</v>
      </c>
      <c r="P486" s="125">
        <f t="shared" si="36"/>
        <v>0</v>
      </c>
      <c r="Q486" s="383"/>
      <c r="R486" s="126">
        <f>IF(M486="nio",0,IF(M486&gt;0,VLOOKUP(I486,'2-Productie normen'!A:R,VLOOKUP(M486,'2-Productie normen'!T:U,2,FALSE),FALSE)))</f>
        <v>0</v>
      </c>
      <c r="S486" s="126">
        <f t="shared" si="37"/>
        <v>0</v>
      </c>
      <c r="T486" s="127">
        <f>IF(M486="nio",0,VLOOKUP(I486,'2-Productie normen'!A:R,14,FALSE))</f>
        <v>0</v>
      </c>
      <c r="U486" s="127"/>
      <c r="W486" s="93">
        <f t="shared" si="38"/>
        <v>0</v>
      </c>
    </row>
    <row r="487" spans="1:23" ht="14.1" customHeight="1">
      <c r="A487" s="109">
        <f t="shared" si="39"/>
        <v>487</v>
      </c>
      <c r="B487" s="476" t="str">
        <f>VLOOKUP(C487,'1-Kosten per locatie'!$A$17:$D$89,4,FALSE)</f>
        <v>Facilitaire Services</v>
      </c>
      <c r="C487" s="398" t="s">
        <v>429</v>
      </c>
      <c r="D487" s="476" t="str">
        <f>VLOOKUP(C487,'1-Kosten per locatie'!$A$17:$C$89,3,FALSE)</f>
        <v>Kantoor</v>
      </c>
      <c r="E487" s="406" t="s">
        <v>747</v>
      </c>
      <c r="F487" s="437" t="s">
        <v>430</v>
      </c>
      <c r="G487" s="437" t="s">
        <v>774</v>
      </c>
      <c r="H487" s="406" t="s">
        <v>434</v>
      </c>
      <c r="I487" s="455" t="s">
        <v>299</v>
      </c>
      <c r="J487" s="402" t="s">
        <v>200</v>
      </c>
      <c r="K487" s="407">
        <v>5.22</v>
      </c>
      <c r="L487" s="486">
        <f>VLOOKUP(D487,'1-Kosten per locatie'!$E$3:$G$9,3,FALSE)</f>
        <v>1</v>
      </c>
      <c r="M487" s="441" t="s">
        <v>101</v>
      </c>
      <c r="N487" s="124"/>
      <c r="O487" s="125">
        <f t="shared" si="35"/>
        <v>0</v>
      </c>
      <c r="P487" s="125">
        <f t="shared" si="36"/>
        <v>0</v>
      </c>
      <c r="Q487" s="383"/>
      <c r="R487" s="126">
        <f>IF(M487="nio",0,IF(M487&gt;0,VLOOKUP(I487,'2-Productie normen'!A:R,VLOOKUP(M487,'2-Productie normen'!T:U,2,FALSE),FALSE)))</f>
        <v>0</v>
      </c>
      <c r="S487" s="126">
        <f t="shared" si="37"/>
        <v>0</v>
      </c>
      <c r="T487" s="127">
        <f>IF(M487="nio",0,VLOOKUP(I487,'2-Productie normen'!A:R,14,FALSE))</f>
        <v>0</v>
      </c>
      <c r="U487" s="127"/>
      <c r="W487" s="93">
        <f t="shared" si="38"/>
        <v>0</v>
      </c>
    </row>
    <row r="488" spans="1:23" ht="14.1" customHeight="1">
      <c r="A488" s="109">
        <f t="shared" si="39"/>
        <v>488</v>
      </c>
      <c r="B488" s="476" t="str">
        <f>VLOOKUP(C488,'1-Kosten per locatie'!$A$17:$D$89,4,FALSE)</f>
        <v>Facilitaire Services</v>
      </c>
      <c r="C488" s="398" t="s">
        <v>429</v>
      </c>
      <c r="D488" s="476" t="str">
        <f>VLOOKUP(C488,'1-Kosten per locatie'!$A$17:$C$89,3,FALSE)</f>
        <v>Kantoor</v>
      </c>
      <c r="E488" s="406" t="s">
        <v>747</v>
      </c>
      <c r="F488" s="437" t="s">
        <v>430</v>
      </c>
      <c r="G488" s="437" t="s">
        <v>775</v>
      </c>
      <c r="H488" s="406" t="s">
        <v>776</v>
      </c>
      <c r="I488" s="455" t="s">
        <v>299</v>
      </c>
      <c r="J488" s="402" t="s">
        <v>200</v>
      </c>
      <c r="K488" s="407">
        <v>13.53</v>
      </c>
      <c r="L488" s="486">
        <f>VLOOKUP(D488,'1-Kosten per locatie'!$E$3:$G$9,3,FALSE)</f>
        <v>1</v>
      </c>
      <c r="M488" s="441" t="s">
        <v>101</v>
      </c>
      <c r="N488" s="124"/>
      <c r="O488" s="125">
        <f t="shared" si="35"/>
        <v>0</v>
      </c>
      <c r="P488" s="125">
        <f t="shared" si="36"/>
        <v>0</v>
      </c>
      <c r="Q488" s="383"/>
      <c r="R488" s="126">
        <f>IF(M488="nio",0,IF(M488&gt;0,VLOOKUP(I488,'2-Productie normen'!A:R,VLOOKUP(M488,'2-Productie normen'!T:U,2,FALSE),FALSE)))</f>
        <v>0</v>
      </c>
      <c r="S488" s="126">
        <f t="shared" si="37"/>
        <v>0</v>
      </c>
      <c r="T488" s="127">
        <f>IF(M488="nio",0,VLOOKUP(I488,'2-Productie normen'!A:R,14,FALSE))</f>
        <v>0</v>
      </c>
      <c r="U488" s="127"/>
      <c r="W488" s="93">
        <f t="shared" si="38"/>
        <v>0</v>
      </c>
    </row>
    <row r="489" spans="1:23" ht="14.1" customHeight="1">
      <c r="A489" s="109">
        <f t="shared" si="39"/>
        <v>489</v>
      </c>
      <c r="B489" s="476" t="str">
        <f>VLOOKUP(C489,'1-Kosten per locatie'!$A$17:$D$89,4,FALSE)</f>
        <v>Facilitaire Services</v>
      </c>
      <c r="C489" s="398" t="s">
        <v>429</v>
      </c>
      <c r="D489" s="476" t="str">
        <f>VLOOKUP(C489,'1-Kosten per locatie'!$A$17:$C$89,3,FALSE)</f>
        <v>Kantoor</v>
      </c>
      <c r="E489" s="406" t="s">
        <v>747</v>
      </c>
      <c r="F489" s="437" t="s">
        <v>430</v>
      </c>
      <c r="G489" s="437" t="s">
        <v>777</v>
      </c>
      <c r="H489" s="406" t="s">
        <v>778</v>
      </c>
      <c r="I489" s="455" t="s">
        <v>299</v>
      </c>
      <c r="J489" s="402" t="s">
        <v>305</v>
      </c>
      <c r="K489" s="407">
        <v>38.42</v>
      </c>
      <c r="L489" s="486">
        <f>VLOOKUP(D489,'1-Kosten per locatie'!$E$3:$G$9,3,FALSE)</f>
        <v>1</v>
      </c>
      <c r="M489" s="441" t="s">
        <v>101</v>
      </c>
      <c r="N489" s="124"/>
      <c r="O489" s="125">
        <f t="shared" si="35"/>
        <v>0</v>
      </c>
      <c r="P489" s="125">
        <f t="shared" si="36"/>
        <v>0</v>
      </c>
      <c r="Q489" s="383"/>
      <c r="R489" s="126">
        <f>IF(M489="nio",0,IF(M489&gt;0,VLOOKUP(I489,'2-Productie normen'!A:R,VLOOKUP(M489,'2-Productie normen'!T:U,2,FALSE),FALSE)))</f>
        <v>0</v>
      </c>
      <c r="S489" s="126">
        <f t="shared" si="37"/>
        <v>0</v>
      </c>
      <c r="T489" s="127">
        <f>IF(M489="nio",0,VLOOKUP(I489,'2-Productie normen'!A:R,14,FALSE))</f>
        <v>0</v>
      </c>
      <c r="U489" s="127"/>
      <c r="W489" s="93">
        <f t="shared" si="38"/>
        <v>0</v>
      </c>
    </row>
    <row r="490" spans="1:23" ht="14.1" customHeight="1">
      <c r="A490" s="109">
        <f t="shared" si="39"/>
        <v>490</v>
      </c>
      <c r="B490" s="476" t="str">
        <f>VLOOKUP(C490,'1-Kosten per locatie'!$A$17:$D$89,4,FALSE)</f>
        <v>Facilitaire Services</v>
      </c>
      <c r="C490" s="398" t="s">
        <v>429</v>
      </c>
      <c r="D490" s="476" t="str">
        <f>VLOOKUP(C490,'1-Kosten per locatie'!$A$17:$C$89,3,FALSE)</f>
        <v>Kantoor</v>
      </c>
      <c r="E490" s="406" t="s">
        <v>747</v>
      </c>
      <c r="F490" s="405" t="s">
        <v>430</v>
      </c>
      <c r="G490" s="437" t="s">
        <v>777</v>
      </c>
      <c r="H490" s="406" t="s">
        <v>778</v>
      </c>
      <c r="I490" s="433" t="s">
        <v>1200</v>
      </c>
      <c r="J490" s="402" t="s">
        <v>305</v>
      </c>
      <c r="K490" s="407">
        <v>50</v>
      </c>
      <c r="L490" s="486">
        <f>VLOOKUP(D490,'1-Kosten per locatie'!$E$3:$G$9,3,FALSE)</f>
        <v>1</v>
      </c>
      <c r="M490" s="441">
        <v>255</v>
      </c>
      <c r="N490" s="124"/>
      <c r="O490" s="125" t="e">
        <f t="shared" si="35"/>
        <v>#DIV/0!</v>
      </c>
      <c r="P490" s="125">
        <f t="shared" si="36"/>
        <v>0</v>
      </c>
      <c r="Q490" s="383"/>
      <c r="R490" s="126">
        <f>IF(M490="nio",0,IF(M490&gt;0,VLOOKUP(I490,'2-Productie normen'!A:R,VLOOKUP(M490,'2-Productie normen'!T:U,2,FALSE),FALSE)))</f>
        <v>0</v>
      </c>
      <c r="S490" s="126">
        <f t="shared" si="37"/>
        <v>0</v>
      </c>
      <c r="T490" s="127" t="str">
        <f>IF(M490="nio",0,VLOOKUP(I490,'2-Productie normen'!A:R,14,FALSE))</f>
        <v>V</v>
      </c>
      <c r="U490" s="127"/>
      <c r="W490" s="93">
        <f t="shared" si="38"/>
        <v>12750</v>
      </c>
    </row>
    <row r="491" spans="1:23" ht="14.1" customHeight="1">
      <c r="A491" s="109">
        <f t="shared" si="39"/>
        <v>491</v>
      </c>
      <c r="B491" s="476" t="str">
        <f>VLOOKUP(C491,'1-Kosten per locatie'!$A$17:$D$89,4,FALSE)</f>
        <v>Facilitaire Services</v>
      </c>
      <c r="C491" s="398" t="s">
        <v>429</v>
      </c>
      <c r="D491" s="476" t="str">
        <f>VLOOKUP(C491,'1-Kosten per locatie'!$A$17:$C$89,3,FALSE)</f>
        <v>Kantoor</v>
      </c>
      <c r="E491" s="406" t="s">
        <v>747</v>
      </c>
      <c r="F491" s="405" t="s">
        <v>430</v>
      </c>
      <c r="G491" s="437" t="s">
        <v>779</v>
      </c>
      <c r="H491" s="406" t="s">
        <v>778</v>
      </c>
      <c r="I491" s="433" t="s">
        <v>1200</v>
      </c>
      <c r="J491" s="402" t="s">
        <v>305</v>
      </c>
      <c r="K491" s="407">
        <v>43.72</v>
      </c>
      <c r="L491" s="486">
        <f>VLOOKUP(D491,'1-Kosten per locatie'!$E$3:$G$9,3,FALSE)</f>
        <v>1</v>
      </c>
      <c r="M491" s="441">
        <v>255</v>
      </c>
      <c r="N491" s="124"/>
      <c r="O491" s="125" t="e">
        <f t="shared" si="35"/>
        <v>#DIV/0!</v>
      </c>
      <c r="P491" s="125">
        <f t="shared" si="36"/>
        <v>0</v>
      </c>
      <c r="Q491" s="383"/>
      <c r="R491" s="126">
        <f>IF(M491="nio",0,IF(M491&gt;0,VLOOKUP(I491,'2-Productie normen'!A:R,VLOOKUP(M491,'2-Productie normen'!T:U,2,FALSE),FALSE)))</f>
        <v>0</v>
      </c>
      <c r="S491" s="126">
        <f t="shared" si="37"/>
        <v>0</v>
      </c>
      <c r="T491" s="127" t="str">
        <f>IF(M491="nio",0,VLOOKUP(I491,'2-Productie normen'!A:R,14,FALSE))</f>
        <v>V</v>
      </c>
      <c r="U491" s="127"/>
      <c r="W491" s="93">
        <f t="shared" si="38"/>
        <v>11148.6</v>
      </c>
    </row>
    <row r="492" spans="1:23" ht="14.1" customHeight="1">
      <c r="A492" s="109">
        <f t="shared" si="39"/>
        <v>492</v>
      </c>
      <c r="B492" s="476" t="str">
        <f>VLOOKUP(C492,'1-Kosten per locatie'!$A$17:$D$89,4,FALSE)</f>
        <v>Facilitaire Services</v>
      </c>
      <c r="C492" s="398" t="s">
        <v>429</v>
      </c>
      <c r="D492" s="476" t="str">
        <f>VLOOKUP(C492,'1-Kosten per locatie'!$A$17:$C$89,3,FALSE)</f>
        <v>Kantoor</v>
      </c>
      <c r="E492" s="406" t="s">
        <v>747</v>
      </c>
      <c r="F492" s="405" t="s">
        <v>430</v>
      </c>
      <c r="G492" s="437" t="s">
        <v>780</v>
      </c>
      <c r="H492" s="406" t="s">
        <v>778</v>
      </c>
      <c r="I492" s="433" t="s">
        <v>1200</v>
      </c>
      <c r="J492" s="402" t="s">
        <v>305</v>
      </c>
      <c r="K492" s="407">
        <v>32.42</v>
      </c>
      <c r="L492" s="486">
        <f>VLOOKUP(D492,'1-Kosten per locatie'!$E$3:$G$9,3,FALSE)</f>
        <v>1</v>
      </c>
      <c r="M492" s="441">
        <v>255</v>
      </c>
      <c r="N492" s="124"/>
      <c r="O492" s="125" t="e">
        <f t="shared" si="35"/>
        <v>#DIV/0!</v>
      </c>
      <c r="P492" s="125">
        <f t="shared" si="36"/>
        <v>0</v>
      </c>
      <c r="Q492" s="383"/>
      <c r="R492" s="126">
        <f>IF(M492="nio",0,IF(M492&gt;0,VLOOKUP(I492,'2-Productie normen'!A:R,VLOOKUP(M492,'2-Productie normen'!T:U,2,FALSE),FALSE)))</f>
        <v>0</v>
      </c>
      <c r="S492" s="126">
        <f t="shared" si="37"/>
        <v>0</v>
      </c>
      <c r="T492" s="127" t="str">
        <f>IF(M492="nio",0,VLOOKUP(I492,'2-Productie normen'!A:R,14,FALSE))</f>
        <v>V</v>
      </c>
      <c r="U492" s="127"/>
      <c r="W492" s="93">
        <f t="shared" si="38"/>
        <v>8267.1</v>
      </c>
    </row>
    <row r="493" spans="1:23" ht="14.1" customHeight="1">
      <c r="A493" s="109">
        <f t="shared" si="39"/>
        <v>493</v>
      </c>
      <c r="B493" s="476" t="str">
        <f>VLOOKUP(C493,'1-Kosten per locatie'!$A$17:$D$89,4,FALSE)</f>
        <v>Facilitaire Services</v>
      </c>
      <c r="C493" s="398" t="s">
        <v>429</v>
      </c>
      <c r="D493" s="476" t="str">
        <f>VLOOKUP(C493,'1-Kosten per locatie'!$A$17:$C$89,3,FALSE)</f>
        <v>Kantoor</v>
      </c>
      <c r="E493" s="406" t="s">
        <v>747</v>
      </c>
      <c r="F493" s="405" t="s">
        <v>456</v>
      </c>
      <c r="G493" s="437" t="s">
        <v>781</v>
      </c>
      <c r="H493" s="499" t="s">
        <v>437</v>
      </c>
      <c r="I493" s="446" t="s">
        <v>149</v>
      </c>
      <c r="J493" s="402" t="s">
        <v>198</v>
      </c>
      <c r="K493" s="407">
        <v>64.7</v>
      </c>
      <c r="L493" s="486">
        <f>VLOOKUP(D493,'1-Kosten per locatie'!$E$3:$G$9,3,FALSE)</f>
        <v>1</v>
      </c>
      <c r="M493" s="441">
        <v>104</v>
      </c>
      <c r="N493" s="124"/>
      <c r="O493" s="125" t="e">
        <f t="shared" si="35"/>
        <v>#DIV/0!</v>
      </c>
      <c r="P493" s="125">
        <f t="shared" si="36"/>
        <v>0</v>
      </c>
      <c r="Q493" s="383"/>
      <c r="R493" s="126">
        <f>IF(M493="nio",0,IF(M493&gt;0,VLOOKUP(I493,'2-Productie normen'!A:R,VLOOKUP(M493,'2-Productie normen'!T:U,2,FALSE),FALSE)))</f>
        <v>0</v>
      </c>
      <c r="S493" s="126">
        <f t="shared" si="37"/>
        <v>0</v>
      </c>
      <c r="T493" s="127" t="str">
        <f>IF(M493="nio",0,VLOOKUP(I493,'2-Productie normen'!A:R,14,FALSE))</f>
        <v>B</v>
      </c>
      <c r="U493" s="127"/>
      <c r="W493" s="93">
        <f t="shared" si="38"/>
        <v>6728.8</v>
      </c>
    </row>
    <row r="494" spans="1:23" ht="14.1" customHeight="1">
      <c r="A494" s="109">
        <f t="shared" si="39"/>
        <v>494</v>
      </c>
      <c r="B494" s="476" t="str">
        <f>VLOOKUP(C494,'1-Kosten per locatie'!$A$17:$D$89,4,FALSE)</f>
        <v>Facilitaire Services</v>
      </c>
      <c r="C494" s="398" t="s">
        <v>429</v>
      </c>
      <c r="D494" s="476" t="str">
        <f>VLOOKUP(C494,'1-Kosten per locatie'!$A$17:$C$89,3,FALSE)</f>
        <v>Kantoor</v>
      </c>
      <c r="E494" s="406" t="s">
        <v>747</v>
      </c>
      <c r="F494" s="405" t="s">
        <v>456</v>
      </c>
      <c r="G494" s="437" t="s">
        <v>782</v>
      </c>
      <c r="H494" s="406" t="s">
        <v>437</v>
      </c>
      <c r="I494" s="433" t="s">
        <v>149</v>
      </c>
      <c r="J494" s="402" t="s">
        <v>198</v>
      </c>
      <c r="K494" s="407">
        <v>20.66</v>
      </c>
      <c r="L494" s="486">
        <f>VLOOKUP(D494,'1-Kosten per locatie'!$E$3:$G$9,3,FALSE)</f>
        <v>1</v>
      </c>
      <c r="M494" s="441">
        <v>104</v>
      </c>
      <c r="N494" s="124"/>
      <c r="O494" s="125" t="e">
        <f t="shared" si="35"/>
        <v>#DIV/0!</v>
      </c>
      <c r="P494" s="125">
        <f t="shared" si="36"/>
        <v>0</v>
      </c>
      <c r="Q494" s="383"/>
      <c r="R494" s="126">
        <f>IF(M494="nio",0,IF(M494&gt;0,VLOOKUP(I494,'2-Productie normen'!A:R,VLOOKUP(M494,'2-Productie normen'!T:U,2,FALSE),FALSE)))</f>
        <v>0</v>
      </c>
      <c r="S494" s="126">
        <f t="shared" si="37"/>
        <v>0</v>
      </c>
      <c r="T494" s="127" t="str">
        <f>IF(M494="nio",0,VLOOKUP(I494,'2-Productie normen'!A:R,14,FALSE))</f>
        <v>B</v>
      </c>
      <c r="U494" s="127"/>
      <c r="W494" s="93">
        <f t="shared" si="38"/>
        <v>2148.64</v>
      </c>
    </row>
    <row r="495" spans="1:23" ht="14.1" customHeight="1">
      <c r="A495" s="109">
        <f t="shared" si="39"/>
        <v>495</v>
      </c>
      <c r="B495" s="476" t="str">
        <f>VLOOKUP(C495,'1-Kosten per locatie'!$A$17:$D$89,4,FALSE)</f>
        <v>Facilitaire Services</v>
      </c>
      <c r="C495" s="398" t="s">
        <v>429</v>
      </c>
      <c r="D495" s="476" t="str">
        <f>VLOOKUP(C495,'1-Kosten per locatie'!$A$17:$C$89,3,FALSE)</f>
        <v>Kantoor</v>
      </c>
      <c r="E495" s="406" t="s">
        <v>747</v>
      </c>
      <c r="F495" s="405" t="s">
        <v>456</v>
      </c>
      <c r="G495" s="437" t="s">
        <v>783</v>
      </c>
      <c r="H495" s="406" t="s">
        <v>437</v>
      </c>
      <c r="I495" s="433" t="s">
        <v>149</v>
      </c>
      <c r="J495" s="402" t="s">
        <v>198</v>
      </c>
      <c r="K495" s="407">
        <v>20.66</v>
      </c>
      <c r="L495" s="486">
        <f>VLOOKUP(D495,'1-Kosten per locatie'!$E$3:$G$9,3,FALSE)</f>
        <v>1</v>
      </c>
      <c r="M495" s="441">
        <v>104</v>
      </c>
      <c r="N495" s="124"/>
      <c r="O495" s="125" t="e">
        <f t="shared" si="35"/>
        <v>#DIV/0!</v>
      </c>
      <c r="P495" s="125">
        <f t="shared" si="36"/>
        <v>0</v>
      </c>
      <c r="Q495" s="383"/>
      <c r="R495" s="126">
        <f>IF(M495="nio",0,IF(M495&gt;0,VLOOKUP(I495,'2-Productie normen'!A:R,VLOOKUP(M495,'2-Productie normen'!T:U,2,FALSE),FALSE)))</f>
        <v>0</v>
      </c>
      <c r="S495" s="126">
        <f t="shared" si="37"/>
        <v>0</v>
      </c>
      <c r="T495" s="127" t="str">
        <f>IF(M495="nio",0,VLOOKUP(I495,'2-Productie normen'!A:R,14,FALSE))</f>
        <v>B</v>
      </c>
      <c r="U495" s="127"/>
      <c r="W495" s="93">
        <f t="shared" si="38"/>
        <v>2148.64</v>
      </c>
    </row>
    <row r="496" spans="1:23" ht="14.1" customHeight="1">
      <c r="A496" s="109">
        <f t="shared" si="39"/>
        <v>496</v>
      </c>
      <c r="B496" s="476" t="str">
        <f>VLOOKUP(C496,'1-Kosten per locatie'!$A$17:$D$89,4,FALSE)</f>
        <v>Facilitaire Services</v>
      </c>
      <c r="C496" s="398" t="s">
        <v>429</v>
      </c>
      <c r="D496" s="476" t="str">
        <f>VLOOKUP(C496,'1-Kosten per locatie'!$A$17:$C$89,3,FALSE)</f>
        <v>Kantoor</v>
      </c>
      <c r="E496" s="406" t="s">
        <v>747</v>
      </c>
      <c r="F496" s="405" t="s">
        <v>456</v>
      </c>
      <c r="G496" s="437" t="s">
        <v>784</v>
      </c>
      <c r="H496" s="406" t="s">
        <v>437</v>
      </c>
      <c r="I496" s="433" t="s">
        <v>149</v>
      </c>
      <c r="J496" s="402" t="s">
        <v>198</v>
      </c>
      <c r="K496" s="407">
        <v>20.66</v>
      </c>
      <c r="L496" s="486">
        <f>VLOOKUP(D496,'1-Kosten per locatie'!$E$3:$G$9,3,FALSE)</f>
        <v>1</v>
      </c>
      <c r="M496" s="441">
        <v>104</v>
      </c>
      <c r="N496" s="124"/>
      <c r="O496" s="125" t="e">
        <f t="shared" si="35"/>
        <v>#DIV/0!</v>
      </c>
      <c r="P496" s="125">
        <f t="shared" si="36"/>
        <v>0</v>
      </c>
      <c r="Q496" s="383"/>
      <c r="R496" s="126">
        <f>IF(M496="nio",0,IF(M496&gt;0,VLOOKUP(I496,'2-Productie normen'!A:R,VLOOKUP(M496,'2-Productie normen'!T:U,2,FALSE),FALSE)))</f>
        <v>0</v>
      </c>
      <c r="S496" s="126">
        <f t="shared" si="37"/>
        <v>0</v>
      </c>
      <c r="T496" s="127" t="str">
        <f>IF(M496="nio",0,VLOOKUP(I496,'2-Productie normen'!A:R,14,FALSE))</f>
        <v>B</v>
      </c>
      <c r="U496" s="127"/>
      <c r="W496" s="93">
        <f t="shared" si="38"/>
        <v>2148.64</v>
      </c>
    </row>
    <row r="497" spans="1:23" ht="14.1" customHeight="1">
      <c r="A497" s="109">
        <f t="shared" si="39"/>
        <v>497</v>
      </c>
      <c r="B497" s="476" t="str">
        <f>VLOOKUP(C497,'1-Kosten per locatie'!$A$17:$D$89,4,FALSE)</f>
        <v>Facilitaire Services</v>
      </c>
      <c r="C497" s="398" t="s">
        <v>429</v>
      </c>
      <c r="D497" s="476" t="str">
        <f>VLOOKUP(C497,'1-Kosten per locatie'!$A$17:$C$89,3,FALSE)</f>
        <v>Kantoor</v>
      </c>
      <c r="E497" s="406" t="s">
        <v>747</v>
      </c>
      <c r="F497" s="405" t="s">
        <v>456</v>
      </c>
      <c r="G497" s="437" t="s">
        <v>785</v>
      </c>
      <c r="H497" s="406" t="s">
        <v>437</v>
      </c>
      <c r="I497" s="433" t="s">
        <v>149</v>
      </c>
      <c r="J497" s="402" t="s">
        <v>198</v>
      </c>
      <c r="K497" s="407">
        <v>20.66</v>
      </c>
      <c r="L497" s="486">
        <f>VLOOKUP(D497,'1-Kosten per locatie'!$E$3:$G$9,3,FALSE)</f>
        <v>1</v>
      </c>
      <c r="M497" s="441">
        <v>104</v>
      </c>
      <c r="N497" s="124"/>
      <c r="O497" s="125" t="e">
        <f t="shared" si="35"/>
        <v>#DIV/0!</v>
      </c>
      <c r="P497" s="125">
        <f t="shared" si="36"/>
        <v>0</v>
      </c>
      <c r="Q497" s="383"/>
      <c r="R497" s="126">
        <f>IF(M497="nio",0,IF(M497&gt;0,VLOOKUP(I497,'2-Productie normen'!A:R,VLOOKUP(M497,'2-Productie normen'!T:U,2,FALSE),FALSE)))</f>
        <v>0</v>
      </c>
      <c r="S497" s="126">
        <f t="shared" si="37"/>
        <v>0</v>
      </c>
      <c r="T497" s="127" t="str">
        <f>IF(M497="nio",0,VLOOKUP(I497,'2-Productie normen'!A:R,14,FALSE))</f>
        <v>B</v>
      </c>
      <c r="U497" s="127"/>
      <c r="W497" s="93">
        <f t="shared" si="38"/>
        <v>2148.64</v>
      </c>
    </row>
    <row r="498" spans="1:23" ht="14.1" customHeight="1">
      <c r="A498" s="109">
        <f t="shared" si="39"/>
        <v>498</v>
      </c>
      <c r="B498" s="476" t="str">
        <f>VLOOKUP(C498,'1-Kosten per locatie'!$A$17:$D$89,4,FALSE)</f>
        <v>Facilitaire Services</v>
      </c>
      <c r="C498" s="398" t="s">
        <v>429</v>
      </c>
      <c r="D498" s="476" t="str">
        <f>VLOOKUP(C498,'1-Kosten per locatie'!$A$17:$C$89,3,FALSE)</f>
        <v>Kantoor</v>
      </c>
      <c r="E498" s="406" t="s">
        <v>747</v>
      </c>
      <c r="F498" s="405" t="s">
        <v>456</v>
      </c>
      <c r="G498" s="437" t="s">
        <v>786</v>
      </c>
      <c r="H498" s="406" t="s">
        <v>437</v>
      </c>
      <c r="I498" s="433" t="s">
        <v>149</v>
      </c>
      <c r="J498" s="402" t="s">
        <v>198</v>
      </c>
      <c r="K498" s="407">
        <v>20.66</v>
      </c>
      <c r="L498" s="486">
        <f>VLOOKUP(D498,'1-Kosten per locatie'!$E$3:$G$9,3,FALSE)</f>
        <v>1</v>
      </c>
      <c r="M498" s="441">
        <v>104</v>
      </c>
      <c r="N498" s="124"/>
      <c r="O498" s="125" t="e">
        <f t="shared" si="35"/>
        <v>#DIV/0!</v>
      </c>
      <c r="P498" s="125">
        <f t="shared" si="36"/>
        <v>0</v>
      </c>
      <c r="Q498" s="383"/>
      <c r="R498" s="126">
        <f>IF(M498="nio",0,IF(M498&gt;0,VLOOKUP(I498,'2-Productie normen'!A:R,VLOOKUP(M498,'2-Productie normen'!T:U,2,FALSE),FALSE)))</f>
        <v>0</v>
      </c>
      <c r="S498" s="126">
        <f t="shared" si="37"/>
        <v>0</v>
      </c>
      <c r="T498" s="127" t="str">
        <f>IF(M498="nio",0,VLOOKUP(I498,'2-Productie normen'!A:R,14,FALSE))</f>
        <v>B</v>
      </c>
      <c r="U498" s="127"/>
      <c r="W498" s="93">
        <f t="shared" si="38"/>
        <v>2148.64</v>
      </c>
    </row>
    <row r="499" spans="1:23" ht="14.1" customHeight="1">
      <c r="A499" s="109">
        <f t="shared" si="39"/>
        <v>499</v>
      </c>
      <c r="B499" s="476" t="str">
        <f>VLOOKUP(C499,'1-Kosten per locatie'!$A$17:$D$89,4,FALSE)</f>
        <v>Facilitaire Services</v>
      </c>
      <c r="C499" s="398" t="s">
        <v>429</v>
      </c>
      <c r="D499" s="476" t="str">
        <f>VLOOKUP(C499,'1-Kosten per locatie'!$A$17:$C$89,3,FALSE)</f>
        <v>Kantoor</v>
      </c>
      <c r="E499" s="406" t="s">
        <v>747</v>
      </c>
      <c r="F499" s="405" t="s">
        <v>456</v>
      </c>
      <c r="G499" s="437" t="s">
        <v>787</v>
      </c>
      <c r="H499" s="406" t="s">
        <v>437</v>
      </c>
      <c r="I499" s="433" t="s">
        <v>149</v>
      </c>
      <c r="J499" s="402" t="s">
        <v>198</v>
      </c>
      <c r="K499" s="407">
        <v>30.93</v>
      </c>
      <c r="L499" s="486">
        <f>VLOOKUP(D499,'1-Kosten per locatie'!$E$3:$G$9,3,FALSE)</f>
        <v>1</v>
      </c>
      <c r="M499" s="441">
        <v>104</v>
      </c>
      <c r="N499" s="124"/>
      <c r="O499" s="125" t="e">
        <f t="shared" si="35"/>
        <v>#DIV/0!</v>
      </c>
      <c r="P499" s="125">
        <f t="shared" si="36"/>
        <v>0</v>
      </c>
      <c r="Q499" s="383"/>
      <c r="R499" s="126">
        <f>IF(M499="nio",0,IF(M499&gt;0,VLOOKUP(I499,'2-Productie normen'!A:R,VLOOKUP(M499,'2-Productie normen'!T:U,2,FALSE),FALSE)))</f>
        <v>0</v>
      </c>
      <c r="S499" s="126">
        <f t="shared" si="37"/>
        <v>0</v>
      </c>
      <c r="T499" s="127" t="str">
        <f>IF(M499="nio",0,VLOOKUP(I499,'2-Productie normen'!A:R,14,FALSE))</f>
        <v>B</v>
      </c>
      <c r="U499" s="127"/>
      <c r="W499" s="93">
        <f t="shared" si="38"/>
        <v>3216.72</v>
      </c>
    </row>
    <row r="500" spans="1:23" ht="14.1" customHeight="1">
      <c r="A500" s="109">
        <f t="shared" si="39"/>
        <v>500</v>
      </c>
      <c r="B500" s="476" t="str">
        <f>VLOOKUP(C500,'1-Kosten per locatie'!$A$17:$D$89,4,FALSE)</f>
        <v>Facilitaire Services</v>
      </c>
      <c r="C500" s="398" t="s">
        <v>429</v>
      </c>
      <c r="D500" s="476" t="str">
        <f>VLOOKUP(C500,'1-Kosten per locatie'!$A$17:$C$89,3,FALSE)</f>
        <v>Kantoor</v>
      </c>
      <c r="E500" s="406" t="s">
        <v>747</v>
      </c>
      <c r="F500" s="405" t="s">
        <v>456</v>
      </c>
      <c r="G500" s="437" t="s">
        <v>788</v>
      </c>
      <c r="H500" s="406" t="s">
        <v>437</v>
      </c>
      <c r="I500" s="433" t="s">
        <v>149</v>
      </c>
      <c r="J500" s="402" t="s">
        <v>305</v>
      </c>
      <c r="K500" s="407">
        <v>19.71</v>
      </c>
      <c r="L500" s="486">
        <f>VLOOKUP(D500,'1-Kosten per locatie'!$E$3:$G$9,3,FALSE)</f>
        <v>1</v>
      </c>
      <c r="M500" s="441">
        <v>104</v>
      </c>
      <c r="N500" s="124"/>
      <c r="O500" s="125" t="e">
        <f t="shared" ref="O500:O562" si="40">IF(M500="nio",0,IF(M500&gt;0,M500*K500/R500,0))*L500</f>
        <v>#DIV/0!</v>
      </c>
      <c r="P500" s="125">
        <f t="shared" ref="P500:P562" si="41">IF(N500&gt;0,N500*K500/S500,0)*L500</f>
        <v>0</v>
      </c>
      <c r="Q500" s="383"/>
      <c r="R500" s="126">
        <f>IF(M500="nio",0,IF(M500&gt;0,VLOOKUP(I500,'2-Productie normen'!A:R,VLOOKUP(M500,'2-Productie normen'!T:U,2,FALSE),FALSE)))</f>
        <v>0</v>
      </c>
      <c r="S500" s="126">
        <f t="shared" ref="S500:S562" si="42">IF(N500&gt;0,R500*$S$8,0)</f>
        <v>0</v>
      </c>
      <c r="T500" s="127" t="str">
        <f>IF(M500="nio",0,VLOOKUP(I500,'2-Productie normen'!A:R,14,FALSE))</f>
        <v>B</v>
      </c>
      <c r="U500" s="127"/>
      <c r="W500" s="93">
        <f t="shared" ref="W500:W562" si="43">SUM(M500:N500)*K500</f>
        <v>2049.84</v>
      </c>
    </row>
    <row r="501" spans="1:23" ht="14.1" customHeight="1">
      <c r="A501" s="109">
        <f t="shared" si="39"/>
        <v>501</v>
      </c>
      <c r="B501" s="476" t="str">
        <f>VLOOKUP(C501,'1-Kosten per locatie'!$A$17:$D$89,4,FALSE)</f>
        <v>Facilitaire Services</v>
      </c>
      <c r="C501" s="398" t="s">
        <v>429</v>
      </c>
      <c r="D501" s="476" t="str">
        <f>VLOOKUP(C501,'1-Kosten per locatie'!$A$17:$C$89,3,FALSE)</f>
        <v>Kantoor</v>
      </c>
      <c r="E501" s="406" t="s">
        <v>747</v>
      </c>
      <c r="F501" s="405" t="s">
        <v>456</v>
      </c>
      <c r="G501" s="437" t="s">
        <v>789</v>
      </c>
      <c r="H501" s="406" t="s">
        <v>437</v>
      </c>
      <c r="I501" s="433" t="s">
        <v>149</v>
      </c>
      <c r="J501" s="402" t="s">
        <v>305</v>
      </c>
      <c r="K501" s="407">
        <v>21.93</v>
      </c>
      <c r="L501" s="486">
        <f>VLOOKUP(D501,'1-Kosten per locatie'!$E$3:$G$9,3,FALSE)</f>
        <v>1</v>
      </c>
      <c r="M501" s="441">
        <v>104</v>
      </c>
      <c r="N501" s="124"/>
      <c r="O501" s="125" t="e">
        <f t="shared" si="40"/>
        <v>#DIV/0!</v>
      </c>
      <c r="P501" s="125">
        <f t="shared" si="41"/>
        <v>0</v>
      </c>
      <c r="Q501" s="383"/>
      <c r="R501" s="126">
        <f>IF(M501="nio",0,IF(M501&gt;0,VLOOKUP(I501,'2-Productie normen'!A:R,VLOOKUP(M501,'2-Productie normen'!T:U,2,FALSE),FALSE)))</f>
        <v>0</v>
      </c>
      <c r="S501" s="126">
        <f t="shared" si="42"/>
        <v>0</v>
      </c>
      <c r="T501" s="127" t="str">
        <f>IF(M501="nio",0,VLOOKUP(I501,'2-Productie normen'!A:R,14,FALSE))</f>
        <v>B</v>
      </c>
      <c r="U501" s="127"/>
      <c r="W501" s="93">
        <f t="shared" si="43"/>
        <v>2280.7199999999998</v>
      </c>
    </row>
    <row r="502" spans="1:23" ht="14.1" customHeight="1">
      <c r="A502" s="109">
        <f t="shared" si="39"/>
        <v>502</v>
      </c>
      <c r="B502" s="476" t="str">
        <f>VLOOKUP(C502,'1-Kosten per locatie'!$A$17:$D$89,4,FALSE)</f>
        <v>Facilitaire Services</v>
      </c>
      <c r="C502" s="398" t="s">
        <v>429</v>
      </c>
      <c r="D502" s="476" t="str">
        <f>VLOOKUP(C502,'1-Kosten per locatie'!$A$17:$C$89,3,FALSE)</f>
        <v>Kantoor</v>
      </c>
      <c r="E502" s="406" t="s">
        <v>747</v>
      </c>
      <c r="F502" s="405" t="s">
        <v>456</v>
      </c>
      <c r="G502" s="437" t="s">
        <v>790</v>
      </c>
      <c r="H502" s="406" t="s">
        <v>437</v>
      </c>
      <c r="I502" s="433" t="s">
        <v>149</v>
      </c>
      <c r="J502" s="402" t="s">
        <v>305</v>
      </c>
      <c r="K502" s="407">
        <v>21.76</v>
      </c>
      <c r="L502" s="486">
        <f>VLOOKUP(D502,'1-Kosten per locatie'!$E$3:$G$9,3,FALSE)</f>
        <v>1</v>
      </c>
      <c r="M502" s="441">
        <v>104</v>
      </c>
      <c r="N502" s="124"/>
      <c r="O502" s="125" t="e">
        <f t="shared" si="40"/>
        <v>#DIV/0!</v>
      </c>
      <c r="P502" s="125">
        <f t="shared" si="41"/>
        <v>0</v>
      </c>
      <c r="Q502" s="383"/>
      <c r="R502" s="126">
        <f>IF(M502="nio",0,IF(M502&gt;0,VLOOKUP(I502,'2-Productie normen'!A:R,VLOOKUP(M502,'2-Productie normen'!T:U,2,FALSE),FALSE)))</f>
        <v>0</v>
      </c>
      <c r="S502" s="126">
        <f t="shared" si="42"/>
        <v>0</v>
      </c>
      <c r="T502" s="127" t="str">
        <f>IF(M502="nio",0,VLOOKUP(I502,'2-Productie normen'!A:R,14,FALSE))</f>
        <v>B</v>
      </c>
      <c r="U502" s="127"/>
      <c r="W502" s="93">
        <f t="shared" si="43"/>
        <v>2263.04</v>
      </c>
    </row>
    <row r="503" spans="1:23" ht="14.1" customHeight="1">
      <c r="A503" s="109">
        <f t="shared" si="39"/>
        <v>503</v>
      </c>
      <c r="B503" s="476" t="str">
        <f>VLOOKUP(C503,'1-Kosten per locatie'!$A$17:$D$89,4,FALSE)</f>
        <v>Facilitaire Services</v>
      </c>
      <c r="C503" s="398" t="s">
        <v>429</v>
      </c>
      <c r="D503" s="476" t="str">
        <f>VLOOKUP(C503,'1-Kosten per locatie'!$A$17:$C$89,3,FALSE)</f>
        <v>Kantoor</v>
      </c>
      <c r="E503" s="406" t="s">
        <v>747</v>
      </c>
      <c r="F503" s="405" t="s">
        <v>456</v>
      </c>
      <c r="G503" s="437" t="s">
        <v>791</v>
      </c>
      <c r="H503" s="406" t="s">
        <v>437</v>
      </c>
      <c r="I503" s="433" t="s">
        <v>149</v>
      </c>
      <c r="J503" s="402" t="s">
        <v>198</v>
      </c>
      <c r="K503" s="407">
        <v>21.47</v>
      </c>
      <c r="L503" s="486">
        <f>VLOOKUP(D503,'1-Kosten per locatie'!$E$3:$G$9,3,FALSE)</f>
        <v>1</v>
      </c>
      <c r="M503" s="441">
        <v>104</v>
      </c>
      <c r="N503" s="124"/>
      <c r="O503" s="125" t="e">
        <f t="shared" si="40"/>
        <v>#DIV/0!</v>
      </c>
      <c r="P503" s="125">
        <f t="shared" si="41"/>
        <v>0</v>
      </c>
      <c r="Q503" s="383"/>
      <c r="R503" s="126">
        <f>IF(M503="nio",0,IF(M503&gt;0,VLOOKUP(I503,'2-Productie normen'!A:R,VLOOKUP(M503,'2-Productie normen'!T:U,2,FALSE),FALSE)))</f>
        <v>0</v>
      </c>
      <c r="S503" s="126">
        <f t="shared" si="42"/>
        <v>0</v>
      </c>
      <c r="T503" s="127" t="str">
        <f>IF(M503="nio",0,VLOOKUP(I503,'2-Productie normen'!A:R,14,FALSE))</f>
        <v>B</v>
      </c>
      <c r="U503" s="127"/>
      <c r="W503" s="93">
        <f t="shared" si="43"/>
        <v>2232.88</v>
      </c>
    </row>
    <row r="504" spans="1:23" ht="14.1" customHeight="1">
      <c r="A504" s="109">
        <f t="shared" si="39"/>
        <v>504</v>
      </c>
      <c r="B504" s="476" t="str">
        <f>VLOOKUP(C504,'1-Kosten per locatie'!$A$17:$D$89,4,FALSE)</f>
        <v>Facilitaire Services</v>
      </c>
      <c r="C504" s="398" t="s">
        <v>429</v>
      </c>
      <c r="D504" s="476" t="str">
        <f>VLOOKUP(C504,'1-Kosten per locatie'!$A$17:$C$89,3,FALSE)</f>
        <v>Kantoor</v>
      </c>
      <c r="E504" s="406" t="s">
        <v>747</v>
      </c>
      <c r="F504" s="405" t="s">
        <v>456</v>
      </c>
      <c r="G504" s="437" t="s">
        <v>792</v>
      </c>
      <c r="H504" s="406" t="s">
        <v>437</v>
      </c>
      <c r="I504" s="433" t="s">
        <v>149</v>
      </c>
      <c r="J504" s="402" t="s">
        <v>198</v>
      </c>
      <c r="K504" s="407">
        <v>21.83</v>
      </c>
      <c r="L504" s="486">
        <f>VLOOKUP(D504,'1-Kosten per locatie'!$E$3:$G$9,3,FALSE)</f>
        <v>1</v>
      </c>
      <c r="M504" s="441">
        <v>104</v>
      </c>
      <c r="N504" s="124"/>
      <c r="O504" s="125" t="e">
        <f t="shared" si="40"/>
        <v>#DIV/0!</v>
      </c>
      <c r="P504" s="125">
        <f t="shared" si="41"/>
        <v>0</v>
      </c>
      <c r="Q504" s="383"/>
      <c r="R504" s="126">
        <f>IF(M504="nio",0,IF(M504&gt;0,VLOOKUP(I504,'2-Productie normen'!A:R,VLOOKUP(M504,'2-Productie normen'!T:U,2,FALSE),FALSE)))</f>
        <v>0</v>
      </c>
      <c r="S504" s="126">
        <f t="shared" si="42"/>
        <v>0</v>
      </c>
      <c r="T504" s="127" t="str">
        <f>IF(M504="nio",0,VLOOKUP(I504,'2-Productie normen'!A:R,14,FALSE))</f>
        <v>B</v>
      </c>
      <c r="U504" s="127"/>
      <c r="W504" s="93">
        <f t="shared" si="43"/>
        <v>2270.3199999999997</v>
      </c>
    </row>
    <row r="505" spans="1:23" ht="14.1" customHeight="1">
      <c r="A505" s="109">
        <f t="shared" si="39"/>
        <v>505</v>
      </c>
      <c r="B505" s="476" t="str">
        <f>VLOOKUP(C505,'1-Kosten per locatie'!$A$17:$D$89,4,FALSE)</f>
        <v>Facilitaire Services</v>
      </c>
      <c r="C505" s="398" t="s">
        <v>429</v>
      </c>
      <c r="D505" s="476" t="str">
        <f>VLOOKUP(C505,'1-Kosten per locatie'!$A$17:$C$89,3,FALSE)</f>
        <v>Kantoor</v>
      </c>
      <c r="E505" s="406" t="s">
        <v>747</v>
      </c>
      <c r="F505" s="405" t="s">
        <v>456</v>
      </c>
      <c r="G505" s="437" t="s">
        <v>793</v>
      </c>
      <c r="H505" s="406" t="s">
        <v>437</v>
      </c>
      <c r="I505" s="433" t="s">
        <v>149</v>
      </c>
      <c r="J505" s="402" t="s">
        <v>198</v>
      </c>
      <c r="K505" s="407">
        <v>16.52</v>
      </c>
      <c r="L505" s="486">
        <f>VLOOKUP(D505,'1-Kosten per locatie'!$E$3:$G$9,3,FALSE)</f>
        <v>1</v>
      </c>
      <c r="M505" s="441">
        <v>104</v>
      </c>
      <c r="N505" s="124"/>
      <c r="O505" s="125" t="e">
        <f t="shared" si="40"/>
        <v>#DIV/0!</v>
      </c>
      <c r="P505" s="125">
        <f t="shared" si="41"/>
        <v>0</v>
      </c>
      <c r="Q505" s="383"/>
      <c r="R505" s="126">
        <f>IF(M505="nio",0,IF(M505&gt;0,VLOOKUP(I505,'2-Productie normen'!A:R,VLOOKUP(M505,'2-Productie normen'!T:U,2,FALSE),FALSE)))</f>
        <v>0</v>
      </c>
      <c r="S505" s="126">
        <f t="shared" si="42"/>
        <v>0</v>
      </c>
      <c r="T505" s="127" t="str">
        <f>IF(M505="nio",0,VLOOKUP(I505,'2-Productie normen'!A:R,14,FALSE))</f>
        <v>B</v>
      </c>
      <c r="U505" s="127"/>
      <c r="W505" s="93">
        <f t="shared" si="43"/>
        <v>1718.08</v>
      </c>
    </row>
    <row r="506" spans="1:23" ht="14.1" customHeight="1">
      <c r="A506" s="109">
        <f t="shared" si="39"/>
        <v>506</v>
      </c>
      <c r="B506" s="476" t="str">
        <f>VLOOKUP(C506,'1-Kosten per locatie'!$A$17:$D$89,4,FALSE)</f>
        <v>Facilitaire Services</v>
      </c>
      <c r="C506" s="398" t="s">
        <v>429</v>
      </c>
      <c r="D506" s="476" t="str">
        <f>VLOOKUP(C506,'1-Kosten per locatie'!$A$17:$C$89,3,FALSE)</f>
        <v>Kantoor</v>
      </c>
      <c r="E506" s="406" t="s">
        <v>747</v>
      </c>
      <c r="F506" s="405" t="s">
        <v>456</v>
      </c>
      <c r="G506" s="437" t="s">
        <v>794</v>
      </c>
      <c r="H506" s="406" t="s">
        <v>437</v>
      </c>
      <c r="I506" s="433" t="s">
        <v>149</v>
      </c>
      <c r="J506" s="402" t="s">
        <v>198</v>
      </c>
      <c r="K506" s="407">
        <v>16.32</v>
      </c>
      <c r="L506" s="486">
        <f>VLOOKUP(D506,'1-Kosten per locatie'!$E$3:$G$9,3,FALSE)</f>
        <v>1</v>
      </c>
      <c r="M506" s="441">
        <v>104</v>
      </c>
      <c r="N506" s="124"/>
      <c r="O506" s="125" t="e">
        <f t="shared" si="40"/>
        <v>#DIV/0!</v>
      </c>
      <c r="P506" s="125">
        <f t="shared" si="41"/>
        <v>0</v>
      </c>
      <c r="Q506" s="383"/>
      <c r="R506" s="126">
        <f>IF(M506="nio",0,IF(M506&gt;0,VLOOKUP(I506,'2-Productie normen'!A:R,VLOOKUP(M506,'2-Productie normen'!T:U,2,FALSE),FALSE)))</f>
        <v>0</v>
      </c>
      <c r="S506" s="126">
        <f t="shared" si="42"/>
        <v>0</v>
      </c>
      <c r="T506" s="127" t="str">
        <f>IF(M506="nio",0,VLOOKUP(I506,'2-Productie normen'!A:R,14,FALSE))</f>
        <v>B</v>
      </c>
      <c r="U506" s="127"/>
      <c r="W506" s="93">
        <f t="shared" si="43"/>
        <v>1697.28</v>
      </c>
    </row>
    <row r="507" spans="1:23" ht="14.1" customHeight="1">
      <c r="A507" s="109">
        <f t="shared" si="39"/>
        <v>507</v>
      </c>
      <c r="B507" s="476" t="str">
        <f>VLOOKUP(C507,'1-Kosten per locatie'!$A$17:$D$89,4,FALSE)</f>
        <v>Facilitaire Services</v>
      </c>
      <c r="C507" s="398" t="s">
        <v>429</v>
      </c>
      <c r="D507" s="476" t="str">
        <f>VLOOKUP(C507,'1-Kosten per locatie'!$A$17:$C$89,3,FALSE)</f>
        <v>Kantoor</v>
      </c>
      <c r="E507" s="406" t="s">
        <v>747</v>
      </c>
      <c r="F507" s="405" t="s">
        <v>456</v>
      </c>
      <c r="G507" s="437" t="s">
        <v>795</v>
      </c>
      <c r="H507" s="406" t="s">
        <v>437</v>
      </c>
      <c r="I507" s="433" t="s">
        <v>149</v>
      </c>
      <c r="J507" s="402" t="s">
        <v>198</v>
      </c>
      <c r="K507" s="407">
        <v>33.409999999999997</v>
      </c>
      <c r="L507" s="486">
        <f>VLOOKUP(D507,'1-Kosten per locatie'!$E$3:$G$9,3,FALSE)</f>
        <v>1</v>
      </c>
      <c r="M507" s="441">
        <v>104</v>
      </c>
      <c r="N507" s="124"/>
      <c r="O507" s="125" t="e">
        <f t="shared" si="40"/>
        <v>#DIV/0!</v>
      </c>
      <c r="P507" s="125">
        <f t="shared" si="41"/>
        <v>0</v>
      </c>
      <c r="Q507" s="383"/>
      <c r="R507" s="126">
        <f>IF(M507="nio",0,IF(M507&gt;0,VLOOKUP(I507,'2-Productie normen'!A:R,VLOOKUP(M507,'2-Productie normen'!T:U,2,FALSE),FALSE)))</f>
        <v>0</v>
      </c>
      <c r="S507" s="126">
        <f t="shared" si="42"/>
        <v>0</v>
      </c>
      <c r="T507" s="127" t="str">
        <f>IF(M507="nio",0,VLOOKUP(I507,'2-Productie normen'!A:R,14,FALSE))</f>
        <v>B</v>
      </c>
      <c r="U507" s="127"/>
      <c r="W507" s="93">
        <f t="shared" si="43"/>
        <v>3474.6399999999994</v>
      </c>
    </row>
    <row r="508" spans="1:23" ht="14.1" customHeight="1">
      <c r="A508" s="109">
        <f t="shared" si="39"/>
        <v>508</v>
      </c>
      <c r="B508" s="476" t="str">
        <f>VLOOKUP(C508,'1-Kosten per locatie'!$A$17:$D$89,4,FALSE)</f>
        <v>Facilitaire Services</v>
      </c>
      <c r="C508" s="398" t="s">
        <v>429</v>
      </c>
      <c r="D508" s="476" t="str">
        <f>VLOOKUP(C508,'1-Kosten per locatie'!$A$17:$C$89,3,FALSE)</f>
        <v>Kantoor</v>
      </c>
      <c r="E508" s="406" t="s">
        <v>747</v>
      </c>
      <c r="F508" s="405" t="s">
        <v>456</v>
      </c>
      <c r="G508" s="437" t="s">
        <v>796</v>
      </c>
      <c r="H508" s="406" t="s">
        <v>437</v>
      </c>
      <c r="I508" s="433" t="s">
        <v>149</v>
      </c>
      <c r="J508" s="402" t="s">
        <v>198</v>
      </c>
      <c r="K508" s="407">
        <v>22.1</v>
      </c>
      <c r="L508" s="486">
        <f>VLOOKUP(D508,'1-Kosten per locatie'!$E$3:$G$9,3,FALSE)</f>
        <v>1</v>
      </c>
      <c r="M508" s="441">
        <v>104</v>
      </c>
      <c r="N508" s="124"/>
      <c r="O508" s="125" t="e">
        <f t="shared" si="40"/>
        <v>#DIV/0!</v>
      </c>
      <c r="P508" s="125">
        <f t="shared" si="41"/>
        <v>0</v>
      </c>
      <c r="Q508" s="383"/>
      <c r="R508" s="126">
        <f>IF(M508="nio",0,IF(M508&gt;0,VLOOKUP(I508,'2-Productie normen'!A:R,VLOOKUP(M508,'2-Productie normen'!T:U,2,FALSE),FALSE)))</f>
        <v>0</v>
      </c>
      <c r="S508" s="126">
        <f t="shared" si="42"/>
        <v>0</v>
      </c>
      <c r="T508" s="127" t="str">
        <f>IF(M508="nio",0,VLOOKUP(I508,'2-Productie normen'!A:R,14,FALSE))</f>
        <v>B</v>
      </c>
      <c r="U508" s="127"/>
      <c r="W508" s="93">
        <f t="shared" si="43"/>
        <v>2298.4</v>
      </c>
    </row>
    <row r="509" spans="1:23" ht="14.1" customHeight="1">
      <c r="A509" s="109">
        <f t="shared" si="39"/>
        <v>509</v>
      </c>
      <c r="B509" s="476" t="str">
        <f>VLOOKUP(C509,'1-Kosten per locatie'!$A$17:$D$89,4,FALSE)</f>
        <v>Facilitaire Services</v>
      </c>
      <c r="C509" s="398" t="s">
        <v>429</v>
      </c>
      <c r="D509" s="476" t="str">
        <f>VLOOKUP(C509,'1-Kosten per locatie'!$A$17:$C$89,3,FALSE)</f>
        <v>Kantoor</v>
      </c>
      <c r="E509" s="406" t="s">
        <v>747</v>
      </c>
      <c r="F509" s="405" t="s">
        <v>435</v>
      </c>
      <c r="G509" s="437" t="s">
        <v>797</v>
      </c>
      <c r="H509" s="406" t="s">
        <v>437</v>
      </c>
      <c r="I509" s="433" t="s">
        <v>149</v>
      </c>
      <c r="J509" s="402" t="s">
        <v>198</v>
      </c>
      <c r="K509" s="407">
        <v>21.75</v>
      </c>
      <c r="L509" s="486">
        <f>VLOOKUP(D509,'1-Kosten per locatie'!$E$3:$G$9,3,FALSE)</f>
        <v>1</v>
      </c>
      <c r="M509" s="441">
        <v>104</v>
      </c>
      <c r="N509" s="124"/>
      <c r="O509" s="125" t="e">
        <f t="shared" si="40"/>
        <v>#DIV/0!</v>
      </c>
      <c r="P509" s="125">
        <f t="shared" si="41"/>
        <v>0</v>
      </c>
      <c r="Q509" s="383"/>
      <c r="R509" s="126">
        <f>IF(M509="nio",0,IF(M509&gt;0,VLOOKUP(I509,'2-Productie normen'!A:R,VLOOKUP(M509,'2-Productie normen'!T:U,2,FALSE),FALSE)))</f>
        <v>0</v>
      </c>
      <c r="S509" s="126">
        <f t="shared" si="42"/>
        <v>0</v>
      </c>
      <c r="T509" s="127" t="str">
        <f>IF(M509="nio",0,VLOOKUP(I509,'2-Productie normen'!A:R,14,FALSE))</f>
        <v>B</v>
      </c>
      <c r="U509" s="127"/>
      <c r="W509" s="93">
        <f t="shared" si="43"/>
        <v>2262</v>
      </c>
    </row>
    <row r="510" spans="1:23" ht="14.1" customHeight="1">
      <c r="A510" s="109">
        <f t="shared" si="39"/>
        <v>510</v>
      </c>
      <c r="B510" s="476" t="str">
        <f>VLOOKUP(C510,'1-Kosten per locatie'!$A$17:$D$89,4,FALSE)</f>
        <v>Facilitaire Services</v>
      </c>
      <c r="C510" s="398" t="s">
        <v>429</v>
      </c>
      <c r="D510" s="476" t="str">
        <f>VLOOKUP(C510,'1-Kosten per locatie'!$A$17:$C$89,3,FALSE)</f>
        <v>Kantoor</v>
      </c>
      <c r="E510" s="406" t="s">
        <v>747</v>
      </c>
      <c r="F510" s="405" t="s">
        <v>430</v>
      </c>
      <c r="G510" s="437" t="s">
        <v>798</v>
      </c>
      <c r="H510" s="406" t="s">
        <v>440</v>
      </c>
      <c r="I510" s="433" t="s">
        <v>296</v>
      </c>
      <c r="J510" s="402" t="s">
        <v>305</v>
      </c>
      <c r="K510" s="407">
        <v>5.63</v>
      </c>
      <c r="L510" s="486">
        <f>VLOOKUP(D510,'1-Kosten per locatie'!$E$3:$G$9,3,FALSE)</f>
        <v>1</v>
      </c>
      <c r="M510" s="441">
        <v>156</v>
      </c>
      <c r="N510" s="124"/>
      <c r="O510" s="125" t="e">
        <f t="shared" si="40"/>
        <v>#DIV/0!</v>
      </c>
      <c r="P510" s="125">
        <f t="shared" si="41"/>
        <v>0</v>
      </c>
      <c r="Q510" s="383"/>
      <c r="R510" s="126">
        <f>IF(M510="nio",0,IF(M510&gt;0,VLOOKUP(I510,'2-Productie normen'!A:R,VLOOKUP(M510,'2-Productie normen'!T:U,2,FALSE),FALSE)))</f>
        <v>0</v>
      </c>
      <c r="S510" s="126">
        <f t="shared" si="42"/>
        <v>0</v>
      </c>
      <c r="T510" s="127" t="str">
        <f>IF(M510="nio",0,VLOOKUP(I510,'2-Productie normen'!A:R,14,FALSE))</f>
        <v>V</v>
      </c>
      <c r="U510" s="127"/>
      <c r="W510" s="93">
        <f t="shared" si="43"/>
        <v>878.28</v>
      </c>
    </row>
    <row r="511" spans="1:23" ht="14.1" customHeight="1">
      <c r="A511" s="109">
        <f t="shared" si="39"/>
        <v>511</v>
      </c>
      <c r="B511" s="476" t="str">
        <f>VLOOKUP(C511,'1-Kosten per locatie'!$A$17:$D$89,4,FALSE)</f>
        <v>Facilitaire Services</v>
      </c>
      <c r="C511" s="398" t="s">
        <v>429</v>
      </c>
      <c r="D511" s="476" t="str">
        <f>VLOOKUP(C511,'1-Kosten per locatie'!$A$17:$C$89,3,FALSE)</f>
        <v>Kantoor</v>
      </c>
      <c r="E511" s="406" t="s">
        <v>747</v>
      </c>
      <c r="F511" s="405" t="s">
        <v>430</v>
      </c>
      <c r="G511" s="437" t="s">
        <v>799</v>
      </c>
      <c r="H511" s="406" t="s">
        <v>440</v>
      </c>
      <c r="I511" s="433" t="s">
        <v>296</v>
      </c>
      <c r="J511" s="402" t="s">
        <v>305</v>
      </c>
      <c r="K511" s="407">
        <v>25.21</v>
      </c>
      <c r="L511" s="486">
        <f>VLOOKUP(D511,'1-Kosten per locatie'!$E$3:$G$9,3,FALSE)</f>
        <v>1</v>
      </c>
      <c r="M511" s="441">
        <v>156</v>
      </c>
      <c r="N511" s="124"/>
      <c r="O511" s="125" t="e">
        <f t="shared" si="40"/>
        <v>#DIV/0!</v>
      </c>
      <c r="P511" s="125">
        <f t="shared" si="41"/>
        <v>0</v>
      </c>
      <c r="Q511" s="383"/>
      <c r="R511" s="126">
        <f>IF(M511="nio",0,IF(M511&gt;0,VLOOKUP(I511,'2-Productie normen'!A:R,VLOOKUP(M511,'2-Productie normen'!T:U,2,FALSE),FALSE)))</f>
        <v>0</v>
      </c>
      <c r="S511" s="126">
        <f t="shared" si="42"/>
        <v>0</v>
      </c>
      <c r="T511" s="127" t="str">
        <f>IF(M511="nio",0,VLOOKUP(I511,'2-Productie normen'!A:R,14,FALSE))</f>
        <v>V</v>
      </c>
      <c r="U511" s="127"/>
      <c r="W511" s="93">
        <f t="shared" si="43"/>
        <v>3932.76</v>
      </c>
    </row>
    <row r="512" spans="1:23" ht="14.1" customHeight="1">
      <c r="A512" s="109">
        <f t="shared" si="39"/>
        <v>512</v>
      </c>
      <c r="B512" s="476" t="str">
        <f>VLOOKUP(C512,'1-Kosten per locatie'!$A$17:$D$89,4,FALSE)</f>
        <v>Facilitaire Services</v>
      </c>
      <c r="C512" s="398" t="s">
        <v>429</v>
      </c>
      <c r="D512" s="476" t="str">
        <f>VLOOKUP(C512,'1-Kosten per locatie'!$A$17:$C$89,3,FALSE)</f>
        <v>Kantoor</v>
      </c>
      <c r="E512" s="406" t="s">
        <v>747</v>
      </c>
      <c r="F512" s="405" t="s">
        <v>435</v>
      </c>
      <c r="G512" s="437" t="s">
        <v>800</v>
      </c>
      <c r="H512" s="406" t="s">
        <v>477</v>
      </c>
      <c r="I512" s="433" t="s">
        <v>296</v>
      </c>
      <c r="J512" s="402" t="s">
        <v>198</v>
      </c>
      <c r="K512" s="407">
        <v>54.6</v>
      </c>
      <c r="L512" s="486">
        <f>VLOOKUP(D512,'1-Kosten per locatie'!$E$3:$G$9,3,FALSE)</f>
        <v>1</v>
      </c>
      <c r="M512" s="441">
        <v>156</v>
      </c>
      <c r="N512" s="124"/>
      <c r="O512" s="125" t="e">
        <f t="shared" si="40"/>
        <v>#DIV/0!</v>
      </c>
      <c r="P512" s="125">
        <f t="shared" si="41"/>
        <v>0</v>
      </c>
      <c r="Q512" s="383"/>
      <c r="R512" s="126">
        <f>IF(M512="nio",0,IF(M512&gt;0,VLOOKUP(I512,'2-Productie normen'!A:R,VLOOKUP(M512,'2-Productie normen'!T:U,2,FALSE),FALSE)))</f>
        <v>0</v>
      </c>
      <c r="S512" s="126">
        <f t="shared" si="42"/>
        <v>0</v>
      </c>
      <c r="T512" s="127" t="str">
        <f>IF(M512="nio",0,VLOOKUP(I512,'2-Productie normen'!A:R,14,FALSE))</f>
        <v>V</v>
      </c>
      <c r="U512" s="127"/>
      <c r="W512" s="93">
        <f t="shared" si="43"/>
        <v>8517.6</v>
      </c>
    </row>
    <row r="513" spans="1:23" ht="14.1" customHeight="1">
      <c r="A513" s="109">
        <f t="shared" si="39"/>
        <v>513</v>
      </c>
      <c r="B513" s="476" t="str">
        <f>VLOOKUP(C513,'1-Kosten per locatie'!$A$17:$D$89,4,FALSE)</f>
        <v>Facilitaire Services</v>
      </c>
      <c r="C513" s="398" t="s">
        <v>429</v>
      </c>
      <c r="D513" s="476" t="str">
        <f>VLOOKUP(C513,'1-Kosten per locatie'!$A$17:$C$89,3,FALSE)</f>
        <v>Kantoor</v>
      </c>
      <c r="E513" s="406" t="s">
        <v>747</v>
      </c>
      <c r="F513" s="405" t="s">
        <v>456</v>
      </c>
      <c r="G513" s="437" t="s">
        <v>801</v>
      </c>
      <c r="H513" s="406" t="s">
        <v>477</v>
      </c>
      <c r="I513" s="433" t="s">
        <v>296</v>
      </c>
      <c r="J513" s="402" t="s">
        <v>198</v>
      </c>
      <c r="K513" s="407">
        <v>86.3</v>
      </c>
      <c r="L513" s="486">
        <f>VLOOKUP(D513,'1-Kosten per locatie'!$E$3:$G$9,3,FALSE)</f>
        <v>1</v>
      </c>
      <c r="M513" s="441">
        <v>156</v>
      </c>
      <c r="N513" s="124"/>
      <c r="O513" s="125" t="e">
        <f t="shared" si="40"/>
        <v>#DIV/0!</v>
      </c>
      <c r="P513" s="125">
        <f t="shared" si="41"/>
        <v>0</v>
      </c>
      <c r="Q513" s="383"/>
      <c r="R513" s="126">
        <f>IF(M513="nio",0,IF(M513&gt;0,VLOOKUP(I513,'2-Productie normen'!A:R,VLOOKUP(M513,'2-Productie normen'!T:U,2,FALSE),FALSE)))</f>
        <v>0</v>
      </c>
      <c r="S513" s="126">
        <f t="shared" si="42"/>
        <v>0</v>
      </c>
      <c r="T513" s="127" t="str">
        <f>IF(M513="nio",0,VLOOKUP(I513,'2-Productie normen'!A:R,14,FALSE))</f>
        <v>V</v>
      </c>
      <c r="U513" s="127"/>
      <c r="W513" s="93">
        <f t="shared" si="43"/>
        <v>13462.8</v>
      </c>
    </row>
    <row r="514" spans="1:23" ht="14.1" customHeight="1">
      <c r="A514" s="109">
        <f t="shared" si="39"/>
        <v>514</v>
      </c>
      <c r="B514" s="476" t="str">
        <f>VLOOKUP(C514,'1-Kosten per locatie'!$A$17:$D$89,4,FALSE)</f>
        <v>Facilitaire Services</v>
      </c>
      <c r="C514" s="398" t="s">
        <v>429</v>
      </c>
      <c r="D514" s="476" t="str">
        <f>VLOOKUP(C514,'1-Kosten per locatie'!$A$17:$C$89,3,FALSE)</f>
        <v>Kantoor</v>
      </c>
      <c r="E514" s="406" t="s">
        <v>747</v>
      </c>
      <c r="F514" s="405" t="s">
        <v>435</v>
      </c>
      <c r="G514" s="437" t="s">
        <v>802</v>
      </c>
      <c r="H514" s="406" t="s">
        <v>475</v>
      </c>
      <c r="I514" s="433" t="s">
        <v>298</v>
      </c>
      <c r="J514" s="402" t="s">
        <v>305</v>
      </c>
      <c r="K514" s="407">
        <v>6</v>
      </c>
      <c r="L514" s="486">
        <f>VLOOKUP(D514,'1-Kosten per locatie'!$E$3:$G$9,3,FALSE)</f>
        <v>1</v>
      </c>
      <c r="M514" s="441">
        <v>255</v>
      </c>
      <c r="N514" s="124"/>
      <c r="O514" s="125" t="e">
        <f t="shared" si="40"/>
        <v>#DIV/0!</v>
      </c>
      <c r="P514" s="125">
        <f t="shared" si="41"/>
        <v>0</v>
      </c>
      <c r="Q514" s="383"/>
      <c r="R514" s="126">
        <f>IF(M514="nio",0,IF(M514&gt;0,VLOOKUP(I514,'2-Productie normen'!A:R,VLOOKUP(M514,'2-Productie normen'!T:U,2,FALSE),FALSE)))</f>
        <v>0</v>
      </c>
      <c r="S514" s="126">
        <f t="shared" si="42"/>
        <v>0</v>
      </c>
      <c r="T514" s="127" t="str">
        <f>IF(M514="nio",0,VLOOKUP(I514,'2-Productie normen'!A:R,14,FALSE))</f>
        <v>V</v>
      </c>
      <c r="U514" s="127"/>
      <c r="W514" s="93">
        <f t="shared" si="43"/>
        <v>1530</v>
      </c>
    </row>
    <row r="515" spans="1:23" ht="14.1" customHeight="1">
      <c r="A515" s="109">
        <f t="shared" ref="A515:A578" si="44">A514+1</f>
        <v>515</v>
      </c>
      <c r="B515" s="476" t="str">
        <f>VLOOKUP(C515,'1-Kosten per locatie'!$A$17:$D$89,4,FALSE)</f>
        <v>Facilitaire Services</v>
      </c>
      <c r="C515" s="398" t="s">
        <v>429</v>
      </c>
      <c r="D515" s="476" t="str">
        <f>VLOOKUP(C515,'1-Kosten per locatie'!$A$17:$C$89,3,FALSE)</f>
        <v>Kantoor</v>
      </c>
      <c r="E515" s="406" t="s">
        <v>747</v>
      </c>
      <c r="F515" s="405" t="s">
        <v>456</v>
      </c>
      <c r="G515" s="437" t="s">
        <v>803</v>
      </c>
      <c r="H515" s="406" t="s">
        <v>475</v>
      </c>
      <c r="I515" s="433" t="s">
        <v>298</v>
      </c>
      <c r="J515" s="402" t="s">
        <v>305</v>
      </c>
      <c r="K515" s="407">
        <v>6</v>
      </c>
      <c r="L515" s="486">
        <f>VLOOKUP(D515,'1-Kosten per locatie'!$E$3:$G$9,3,FALSE)</f>
        <v>1</v>
      </c>
      <c r="M515" s="441">
        <v>255</v>
      </c>
      <c r="N515" s="124"/>
      <c r="O515" s="125" t="e">
        <f t="shared" si="40"/>
        <v>#DIV/0!</v>
      </c>
      <c r="P515" s="125">
        <f t="shared" si="41"/>
        <v>0</v>
      </c>
      <c r="Q515" s="383"/>
      <c r="R515" s="126">
        <f>IF(M515="nio",0,IF(M515&gt;0,VLOOKUP(I515,'2-Productie normen'!A:R,VLOOKUP(M515,'2-Productie normen'!T:U,2,FALSE),FALSE)))</f>
        <v>0</v>
      </c>
      <c r="S515" s="126">
        <f t="shared" si="42"/>
        <v>0</v>
      </c>
      <c r="T515" s="127" t="str">
        <f>IF(M515="nio",0,VLOOKUP(I515,'2-Productie normen'!A:R,14,FALSE))</f>
        <v>V</v>
      </c>
      <c r="U515" s="127"/>
      <c r="W515" s="93">
        <f t="shared" si="43"/>
        <v>1530</v>
      </c>
    </row>
    <row r="516" spans="1:23" ht="14.1" customHeight="1">
      <c r="A516" s="109">
        <f t="shared" si="44"/>
        <v>516</v>
      </c>
      <c r="B516" s="476" t="str">
        <f>VLOOKUP(C516,'1-Kosten per locatie'!$A$17:$D$89,4,FALSE)</f>
        <v>Facilitaire Services</v>
      </c>
      <c r="C516" s="398" t="s">
        <v>429</v>
      </c>
      <c r="D516" s="476" t="str">
        <f>VLOOKUP(C516,'1-Kosten per locatie'!$A$17:$C$89,3,FALSE)</f>
        <v>Kantoor</v>
      </c>
      <c r="E516" s="406" t="s">
        <v>747</v>
      </c>
      <c r="F516" s="405" t="s">
        <v>430</v>
      </c>
      <c r="G516" s="437" t="s">
        <v>804</v>
      </c>
      <c r="H516" s="406" t="s">
        <v>473</v>
      </c>
      <c r="I516" s="433" t="s">
        <v>296</v>
      </c>
      <c r="J516" s="402" t="s">
        <v>198</v>
      </c>
      <c r="K516" s="407">
        <v>102.25</v>
      </c>
      <c r="L516" s="486">
        <f>VLOOKUP(D516,'1-Kosten per locatie'!$E$3:$G$9,3,FALSE)</f>
        <v>1</v>
      </c>
      <c r="M516" s="441">
        <v>156</v>
      </c>
      <c r="N516" s="124"/>
      <c r="O516" s="125" t="e">
        <f t="shared" si="40"/>
        <v>#DIV/0!</v>
      </c>
      <c r="P516" s="125">
        <f t="shared" si="41"/>
        <v>0</v>
      </c>
      <c r="Q516" s="383"/>
      <c r="R516" s="126">
        <f>IF(M516="nio",0,IF(M516&gt;0,VLOOKUP(I516,'2-Productie normen'!A:R,VLOOKUP(M516,'2-Productie normen'!T:U,2,FALSE),FALSE)))</f>
        <v>0</v>
      </c>
      <c r="S516" s="126">
        <f t="shared" si="42"/>
        <v>0</v>
      </c>
      <c r="T516" s="127" t="str">
        <f>IF(M516="nio",0,VLOOKUP(I516,'2-Productie normen'!A:R,14,FALSE))</f>
        <v>V</v>
      </c>
      <c r="U516" s="127"/>
      <c r="W516" s="93">
        <f t="shared" si="43"/>
        <v>15951</v>
      </c>
    </row>
    <row r="517" spans="1:23" ht="14.1" customHeight="1">
      <c r="A517" s="109">
        <f t="shared" si="44"/>
        <v>517</v>
      </c>
      <c r="B517" s="476" t="str">
        <f>VLOOKUP(C517,'1-Kosten per locatie'!$A$17:$D$89,4,FALSE)</f>
        <v>Facilitaire Services</v>
      </c>
      <c r="C517" s="398" t="s">
        <v>429</v>
      </c>
      <c r="D517" s="476" t="str">
        <f>VLOOKUP(C517,'1-Kosten per locatie'!$A$17:$C$89,3,FALSE)</f>
        <v>Kantoor</v>
      </c>
      <c r="E517" s="406" t="s">
        <v>747</v>
      </c>
      <c r="F517" s="437" t="s">
        <v>430</v>
      </c>
      <c r="G517" s="437" t="s">
        <v>805</v>
      </c>
      <c r="H517" s="406" t="s">
        <v>480</v>
      </c>
      <c r="I517" s="455" t="s">
        <v>299</v>
      </c>
      <c r="J517" s="402" t="s">
        <v>198</v>
      </c>
      <c r="K517" s="407">
        <v>10.9</v>
      </c>
      <c r="L517" s="486">
        <f>VLOOKUP(D517,'1-Kosten per locatie'!$E$3:$G$9,3,FALSE)</f>
        <v>1</v>
      </c>
      <c r="M517" s="441" t="s">
        <v>101</v>
      </c>
      <c r="N517" s="124"/>
      <c r="O517" s="125">
        <f t="shared" si="40"/>
        <v>0</v>
      </c>
      <c r="P517" s="125">
        <f t="shared" si="41"/>
        <v>0</v>
      </c>
      <c r="Q517" s="383"/>
      <c r="R517" s="126">
        <f>IF(M517="nio",0,IF(M517&gt;0,VLOOKUP(I517,'2-Productie normen'!A:R,VLOOKUP(M517,'2-Productie normen'!T:U,2,FALSE),FALSE)))</f>
        <v>0</v>
      </c>
      <c r="S517" s="126">
        <f t="shared" si="42"/>
        <v>0</v>
      </c>
      <c r="T517" s="127">
        <f>IF(M517="nio",0,VLOOKUP(I517,'2-Productie normen'!A:R,14,FALSE))</f>
        <v>0</v>
      </c>
      <c r="U517" s="127"/>
      <c r="W517" s="93">
        <f t="shared" si="43"/>
        <v>0</v>
      </c>
    </row>
    <row r="518" spans="1:23" ht="14.1" customHeight="1">
      <c r="A518" s="109">
        <f t="shared" si="44"/>
        <v>518</v>
      </c>
      <c r="B518" s="476" t="str">
        <f>VLOOKUP(C518,'1-Kosten per locatie'!$A$17:$D$89,4,FALSE)</f>
        <v>Facilitaire Services</v>
      </c>
      <c r="C518" s="398" t="s">
        <v>429</v>
      </c>
      <c r="D518" s="476" t="str">
        <f>VLOOKUP(C518,'1-Kosten per locatie'!$A$17:$C$89,3,FALSE)</f>
        <v>Kantoor</v>
      </c>
      <c r="E518" s="406" t="s">
        <v>747</v>
      </c>
      <c r="F518" s="405" t="s">
        <v>430</v>
      </c>
      <c r="G518" s="437" t="s">
        <v>806</v>
      </c>
      <c r="H518" s="406" t="s">
        <v>483</v>
      </c>
      <c r="I518" s="433" t="s">
        <v>15</v>
      </c>
      <c r="J518" s="402" t="s">
        <v>200</v>
      </c>
      <c r="K518" s="407">
        <v>6.96</v>
      </c>
      <c r="L518" s="486">
        <f>VLOOKUP(D518,'1-Kosten per locatie'!$E$3:$G$9,3,FALSE)</f>
        <v>1</v>
      </c>
      <c r="M518" s="441">
        <v>255</v>
      </c>
      <c r="N518" s="124"/>
      <c r="O518" s="125" t="e">
        <f t="shared" si="40"/>
        <v>#DIV/0!</v>
      </c>
      <c r="P518" s="125">
        <f t="shared" si="41"/>
        <v>0</v>
      </c>
      <c r="Q518" s="383"/>
      <c r="R518" s="126">
        <f>IF(M518="nio",0,IF(M518&gt;0,VLOOKUP(I518,'2-Productie normen'!A:R,VLOOKUP(M518,'2-Productie normen'!T:U,2,FALSE),FALSE)))</f>
        <v>0</v>
      </c>
      <c r="S518" s="126">
        <f t="shared" si="42"/>
        <v>0</v>
      </c>
      <c r="T518" s="127" t="str">
        <f>IF(M518="nio",0,VLOOKUP(I518,'2-Productie normen'!A:R,14,FALSE))</f>
        <v>S</v>
      </c>
      <c r="U518" s="127"/>
      <c r="W518" s="93">
        <f t="shared" si="43"/>
        <v>1774.8</v>
      </c>
    </row>
    <row r="519" spans="1:23" ht="14.1" customHeight="1">
      <c r="A519" s="109">
        <f t="shared" si="44"/>
        <v>519</v>
      </c>
      <c r="B519" s="476" t="str">
        <f>VLOOKUP(C519,'1-Kosten per locatie'!$A$17:$D$89,4,FALSE)</f>
        <v>Facilitaire Services</v>
      </c>
      <c r="C519" s="398" t="s">
        <v>429</v>
      </c>
      <c r="D519" s="476" t="str">
        <f>VLOOKUP(C519,'1-Kosten per locatie'!$A$17:$C$89,3,FALSE)</f>
        <v>Kantoor</v>
      </c>
      <c r="E519" s="406" t="s">
        <v>747</v>
      </c>
      <c r="F519" s="405" t="s">
        <v>430</v>
      </c>
      <c r="G519" s="437" t="s">
        <v>807</v>
      </c>
      <c r="H519" s="406" t="s">
        <v>489</v>
      </c>
      <c r="I519" s="433" t="s">
        <v>15</v>
      </c>
      <c r="J519" s="402" t="s">
        <v>200</v>
      </c>
      <c r="K519" s="407">
        <v>7.68</v>
      </c>
      <c r="L519" s="486">
        <f>VLOOKUP(D519,'1-Kosten per locatie'!$E$3:$G$9,3,FALSE)</f>
        <v>1</v>
      </c>
      <c r="M519" s="441">
        <v>255</v>
      </c>
      <c r="N519" s="124">
        <v>255</v>
      </c>
      <c r="O519" s="125" t="e">
        <f t="shared" si="40"/>
        <v>#DIV/0!</v>
      </c>
      <c r="P519" s="125" t="e">
        <f t="shared" si="41"/>
        <v>#DIV/0!</v>
      </c>
      <c r="Q519" s="383"/>
      <c r="R519" s="126">
        <f>IF(M519="nio",0,IF(M519&gt;0,VLOOKUP(I519,'2-Productie normen'!A:R,VLOOKUP(M519,'2-Productie normen'!T:U,2,FALSE),FALSE)))</f>
        <v>0</v>
      </c>
      <c r="S519" s="126">
        <f t="shared" si="42"/>
        <v>0</v>
      </c>
      <c r="T519" s="127" t="str">
        <f>IF(M519="nio",0,VLOOKUP(I519,'2-Productie normen'!A:R,14,FALSE))</f>
        <v>S</v>
      </c>
      <c r="U519" s="127"/>
      <c r="W519" s="93">
        <f t="shared" si="43"/>
        <v>3916.7999999999997</v>
      </c>
    </row>
    <row r="520" spans="1:23" ht="14.1" customHeight="1">
      <c r="A520" s="109">
        <f t="shared" si="44"/>
        <v>520</v>
      </c>
      <c r="B520" s="476" t="str">
        <f>VLOOKUP(C520,'1-Kosten per locatie'!$A$17:$D$89,4,FALSE)</f>
        <v>Facilitaire Services</v>
      </c>
      <c r="C520" s="398" t="s">
        <v>429</v>
      </c>
      <c r="D520" s="476" t="str">
        <f>VLOOKUP(C520,'1-Kosten per locatie'!$A$17:$C$89,3,FALSE)</f>
        <v>Kantoor</v>
      </c>
      <c r="E520" s="406" t="s">
        <v>747</v>
      </c>
      <c r="F520" s="405" t="s">
        <v>430</v>
      </c>
      <c r="G520" s="437" t="s">
        <v>808</v>
      </c>
      <c r="H520" s="406" t="s">
        <v>489</v>
      </c>
      <c r="I520" s="433" t="s">
        <v>15</v>
      </c>
      <c r="J520" s="402" t="s">
        <v>200</v>
      </c>
      <c r="K520" s="407">
        <v>1.1399999999999999</v>
      </c>
      <c r="L520" s="486">
        <f>VLOOKUP(D520,'1-Kosten per locatie'!$E$3:$G$9,3,FALSE)</f>
        <v>1</v>
      </c>
      <c r="M520" s="441">
        <v>255</v>
      </c>
      <c r="N520" s="124">
        <v>255</v>
      </c>
      <c r="O520" s="125" t="e">
        <f t="shared" si="40"/>
        <v>#DIV/0!</v>
      </c>
      <c r="P520" s="125" t="e">
        <f t="shared" si="41"/>
        <v>#DIV/0!</v>
      </c>
      <c r="Q520" s="383"/>
      <c r="R520" s="126">
        <f>IF(M520="nio",0,IF(M520&gt;0,VLOOKUP(I520,'2-Productie normen'!A:R,VLOOKUP(M520,'2-Productie normen'!T:U,2,FALSE),FALSE)))</f>
        <v>0</v>
      </c>
      <c r="S520" s="126">
        <f t="shared" si="42"/>
        <v>0</v>
      </c>
      <c r="T520" s="127" t="str">
        <f>IF(M520="nio",0,VLOOKUP(I520,'2-Productie normen'!A:R,14,FALSE))</f>
        <v>S</v>
      </c>
      <c r="U520" s="127"/>
      <c r="W520" s="93">
        <f t="shared" si="43"/>
        <v>581.4</v>
      </c>
    </row>
    <row r="521" spans="1:23" ht="14.1" customHeight="1">
      <c r="A521" s="109">
        <f t="shared" si="44"/>
        <v>521</v>
      </c>
      <c r="B521" s="476" t="str">
        <f>VLOOKUP(C521,'1-Kosten per locatie'!$A$17:$D$89,4,FALSE)</f>
        <v>Facilitaire Services</v>
      </c>
      <c r="C521" s="398" t="s">
        <v>429</v>
      </c>
      <c r="D521" s="476" t="str">
        <f>VLOOKUP(C521,'1-Kosten per locatie'!$A$17:$C$89,3,FALSE)</f>
        <v>Kantoor</v>
      </c>
      <c r="E521" s="406" t="s">
        <v>747</v>
      </c>
      <c r="F521" s="405" t="s">
        <v>430</v>
      </c>
      <c r="G521" s="437" t="s">
        <v>809</v>
      </c>
      <c r="H521" s="406" t="s">
        <v>489</v>
      </c>
      <c r="I521" s="433" t="s">
        <v>15</v>
      </c>
      <c r="J521" s="402" t="s">
        <v>200</v>
      </c>
      <c r="K521" s="407">
        <v>1.1100000000000001</v>
      </c>
      <c r="L521" s="486">
        <f>VLOOKUP(D521,'1-Kosten per locatie'!$E$3:$G$9,3,FALSE)</f>
        <v>1</v>
      </c>
      <c r="M521" s="441">
        <v>255</v>
      </c>
      <c r="N521" s="124">
        <v>255</v>
      </c>
      <c r="O521" s="125" t="e">
        <f t="shared" si="40"/>
        <v>#DIV/0!</v>
      </c>
      <c r="P521" s="125" t="e">
        <f t="shared" si="41"/>
        <v>#DIV/0!</v>
      </c>
      <c r="Q521" s="383"/>
      <c r="R521" s="126">
        <f>IF(M521="nio",0,IF(M521&gt;0,VLOOKUP(I521,'2-Productie normen'!A:R,VLOOKUP(M521,'2-Productie normen'!T:U,2,FALSE),FALSE)))</f>
        <v>0</v>
      </c>
      <c r="S521" s="126">
        <f t="shared" si="42"/>
        <v>0</v>
      </c>
      <c r="T521" s="127" t="str">
        <f>IF(M521="nio",0,VLOOKUP(I521,'2-Productie normen'!A:R,14,FALSE))</f>
        <v>S</v>
      </c>
      <c r="U521" s="127"/>
      <c r="W521" s="93">
        <f t="shared" si="43"/>
        <v>566.1</v>
      </c>
    </row>
    <row r="522" spans="1:23" ht="14.1" customHeight="1">
      <c r="A522" s="109">
        <f t="shared" si="44"/>
        <v>522</v>
      </c>
      <c r="B522" s="476" t="str">
        <f>VLOOKUP(C522,'1-Kosten per locatie'!$A$17:$D$89,4,FALSE)</f>
        <v>Facilitaire Services</v>
      </c>
      <c r="C522" s="398" t="s">
        <v>429</v>
      </c>
      <c r="D522" s="476" t="str">
        <f>VLOOKUP(C522,'1-Kosten per locatie'!$A$17:$C$89,3,FALSE)</f>
        <v>Kantoor</v>
      </c>
      <c r="E522" s="406" t="s">
        <v>747</v>
      </c>
      <c r="F522" s="405" t="s">
        <v>430</v>
      </c>
      <c r="G522" s="437" t="s">
        <v>810</v>
      </c>
      <c r="H522" s="406" t="s">
        <v>440</v>
      </c>
      <c r="I522" s="433" t="s">
        <v>15</v>
      </c>
      <c r="J522" s="402" t="s">
        <v>200</v>
      </c>
      <c r="K522" s="407">
        <v>8.0500000000000007</v>
      </c>
      <c r="L522" s="486">
        <f>VLOOKUP(D522,'1-Kosten per locatie'!$E$3:$G$9,3,FALSE)</f>
        <v>1</v>
      </c>
      <c r="M522" s="441">
        <v>255</v>
      </c>
      <c r="N522" s="124">
        <v>255</v>
      </c>
      <c r="O522" s="125" t="e">
        <f t="shared" si="40"/>
        <v>#DIV/0!</v>
      </c>
      <c r="P522" s="125" t="e">
        <f t="shared" si="41"/>
        <v>#DIV/0!</v>
      </c>
      <c r="Q522" s="383"/>
      <c r="R522" s="126">
        <f>IF(M522="nio",0,IF(M522&gt;0,VLOOKUP(I522,'2-Productie normen'!A:R,VLOOKUP(M522,'2-Productie normen'!T:U,2,FALSE),FALSE)))</f>
        <v>0</v>
      </c>
      <c r="S522" s="126">
        <f t="shared" si="42"/>
        <v>0</v>
      </c>
      <c r="T522" s="127" t="str">
        <f>IF(M522="nio",0,VLOOKUP(I522,'2-Productie normen'!A:R,14,FALSE))</f>
        <v>S</v>
      </c>
      <c r="U522" s="127"/>
      <c r="W522" s="93">
        <f t="shared" si="43"/>
        <v>4105.5</v>
      </c>
    </row>
    <row r="523" spans="1:23" ht="14.1" customHeight="1">
      <c r="A523" s="109">
        <f t="shared" si="44"/>
        <v>523</v>
      </c>
      <c r="B523" s="476" t="str">
        <f>VLOOKUP(C523,'1-Kosten per locatie'!$A$17:$D$89,4,FALSE)</f>
        <v>Facilitaire Services</v>
      </c>
      <c r="C523" s="398" t="s">
        <v>429</v>
      </c>
      <c r="D523" s="476" t="str">
        <f>VLOOKUP(C523,'1-Kosten per locatie'!$A$17:$C$89,3,FALSE)</f>
        <v>Kantoor</v>
      </c>
      <c r="E523" s="406" t="s">
        <v>747</v>
      </c>
      <c r="F523" s="405" t="s">
        <v>430</v>
      </c>
      <c r="G523" s="437" t="s">
        <v>811</v>
      </c>
      <c r="H523" s="406" t="s">
        <v>486</v>
      </c>
      <c r="I523" s="433" t="s">
        <v>15</v>
      </c>
      <c r="J523" s="402" t="s">
        <v>200</v>
      </c>
      <c r="K523" s="407">
        <v>1.38</v>
      </c>
      <c r="L523" s="486">
        <f>VLOOKUP(D523,'1-Kosten per locatie'!$E$3:$G$9,3,FALSE)</f>
        <v>1</v>
      </c>
      <c r="M523" s="441">
        <v>255</v>
      </c>
      <c r="N523" s="124">
        <v>255</v>
      </c>
      <c r="O523" s="125" t="e">
        <f t="shared" si="40"/>
        <v>#DIV/0!</v>
      </c>
      <c r="P523" s="125" t="e">
        <f t="shared" si="41"/>
        <v>#DIV/0!</v>
      </c>
      <c r="Q523" s="383"/>
      <c r="R523" s="126">
        <f>IF(M523="nio",0,IF(M523&gt;0,VLOOKUP(I523,'2-Productie normen'!A:R,VLOOKUP(M523,'2-Productie normen'!T:U,2,FALSE),FALSE)))</f>
        <v>0</v>
      </c>
      <c r="S523" s="126">
        <f t="shared" si="42"/>
        <v>0</v>
      </c>
      <c r="T523" s="127" t="str">
        <f>IF(M523="nio",0,VLOOKUP(I523,'2-Productie normen'!A:R,14,FALSE))</f>
        <v>S</v>
      </c>
      <c r="U523" s="127"/>
      <c r="W523" s="93">
        <f t="shared" si="43"/>
        <v>703.8</v>
      </c>
    </row>
    <row r="524" spans="1:23" ht="14.1" customHeight="1">
      <c r="A524" s="109">
        <f t="shared" si="44"/>
        <v>524</v>
      </c>
      <c r="B524" s="476" t="str">
        <f>VLOOKUP(C524,'1-Kosten per locatie'!$A$17:$D$89,4,FALSE)</f>
        <v>Facilitaire Services</v>
      </c>
      <c r="C524" s="398" t="s">
        <v>429</v>
      </c>
      <c r="D524" s="476" t="str">
        <f>VLOOKUP(C524,'1-Kosten per locatie'!$A$17:$C$89,3,FALSE)</f>
        <v>Kantoor</v>
      </c>
      <c r="E524" s="406" t="s">
        <v>747</v>
      </c>
      <c r="F524" s="405" t="s">
        <v>430</v>
      </c>
      <c r="G524" s="437" t="s">
        <v>812</v>
      </c>
      <c r="H524" s="406" t="s">
        <v>486</v>
      </c>
      <c r="I524" s="433" t="s">
        <v>15</v>
      </c>
      <c r="J524" s="402" t="s">
        <v>200</v>
      </c>
      <c r="K524" s="407">
        <v>1.38</v>
      </c>
      <c r="L524" s="486">
        <f>VLOOKUP(D524,'1-Kosten per locatie'!$E$3:$G$9,3,FALSE)</f>
        <v>1</v>
      </c>
      <c r="M524" s="441">
        <v>255</v>
      </c>
      <c r="N524" s="124">
        <v>255</v>
      </c>
      <c r="O524" s="125" t="e">
        <f t="shared" si="40"/>
        <v>#DIV/0!</v>
      </c>
      <c r="P524" s="125" t="e">
        <f t="shared" si="41"/>
        <v>#DIV/0!</v>
      </c>
      <c r="Q524" s="383"/>
      <c r="R524" s="126">
        <f>IF(M524="nio",0,IF(M524&gt;0,VLOOKUP(I524,'2-Productie normen'!A:R,VLOOKUP(M524,'2-Productie normen'!T:U,2,FALSE),FALSE)))</f>
        <v>0</v>
      </c>
      <c r="S524" s="126">
        <f t="shared" si="42"/>
        <v>0</v>
      </c>
      <c r="T524" s="127" t="str">
        <f>IF(M524="nio",0,VLOOKUP(I524,'2-Productie normen'!A:R,14,FALSE))</f>
        <v>S</v>
      </c>
      <c r="U524" s="127"/>
      <c r="W524" s="93">
        <f t="shared" si="43"/>
        <v>703.8</v>
      </c>
    </row>
    <row r="525" spans="1:23" ht="14.1" customHeight="1">
      <c r="A525" s="109">
        <f t="shared" si="44"/>
        <v>525</v>
      </c>
      <c r="B525" s="476" t="str">
        <f>VLOOKUP(C525,'1-Kosten per locatie'!$A$17:$D$89,4,FALSE)</f>
        <v>Facilitaire Services</v>
      </c>
      <c r="C525" s="398" t="s">
        <v>429</v>
      </c>
      <c r="D525" s="476" t="str">
        <f>VLOOKUP(C525,'1-Kosten per locatie'!$A$17:$C$89,3,FALSE)</f>
        <v>Kantoor</v>
      </c>
      <c r="E525" s="406" t="s">
        <v>747</v>
      </c>
      <c r="F525" s="405" t="s">
        <v>430</v>
      </c>
      <c r="G525" s="437" t="s">
        <v>813</v>
      </c>
      <c r="H525" s="406" t="s">
        <v>486</v>
      </c>
      <c r="I525" s="433" t="s">
        <v>15</v>
      </c>
      <c r="J525" s="402" t="s">
        <v>200</v>
      </c>
      <c r="K525" s="407">
        <v>1.33</v>
      </c>
      <c r="L525" s="486">
        <f>VLOOKUP(D525,'1-Kosten per locatie'!$E$3:$G$9,3,FALSE)</f>
        <v>1</v>
      </c>
      <c r="M525" s="441">
        <v>255</v>
      </c>
      <c r="N525" s="124">
        <v>255</v>
      </c>
      <c r="O525" s="125" t="e">
        <f t="shared" si="40"/>
        <v>#DIV/0!</v>
      </c>
      <c r="P525" s="125" t="e">
        <f t="shared" si="41"/>
        <v>#DIV/0!</v>
      </c>
      <c r="Q525" s="383"/>
      <c r="R525" s="126">
        <f>IF(M525="nio",0,IF(M525&gt;0,VLOOKUP(I525,'2-Productie normen'!A:R,VLOOKUP(M525,'2-Productie normen'!T:U,2,FALSE),FALSE)))</f>
        <v>0</v>
      </c>
      <c r="S525" s="126">
        <f t="shared" si="42"/>
        <v>0</v>
      </c>
      <c r="T525" s="127" t="str">
        <f>IF(M525="nio",0,VLOOKUP(I525,'2-Productie normen'!A:R,14,FALSE))</f>
        <v>S</v>
      </c>
      <c r="U525" s="127"/>
      <c r="W525" s="93">
        <f t="shared" si="43"/>
        <v>678.30000000000007</v>
      </c>
    </row>
    <row r="526" spans="1:23" ht="14.1" customHeight="1">
      <c r="A526" s="109">
        <f t="shared" si="44"/>
        <v>526</v>
      </c>
      <c r="B526" s="476" t="str">
        <f>VLOOKUP(C526,'1-Kosten per locatie'!$A$17:$D$89,4,FALSE)</f>
        <v>Facilitaire Services</v>
      </c>
      <c r="C526" s="398" t="s">
        <v>429</v>
      </c>
      <c r="D526" s="476" t="str">
        <f>VLOOKUP(C526,'1-Kosten per locatie'!$A$17:$C$89,3,FALSE)</f>
        <v>Kantoor</v>
      </c>
      <c r="E526" s="406" t="s">
        <v>747</v>
      </c>
      <c r="F526" s="405" t="s">
        <v>430</v>
      </c>
      <c r="G526" s="437" t="s">
        <v>814</v>
      </c>
      <c r="H526" s="406" t="s">
        <v>815</v>
      </c>
      <c r="I526" s="433" t="s">
        <v>1557</v>
      </c>
      <c r="J526" s="530" t="s">
        <v>305</v>
      </c>
      <c r="K526" s="407">
        <v>10.31</v>
      </c>
      <c r="L526" s="486">
        <f>VLOOKUP(D526,'1-Kosten per locatie'!$E$3:$G$9,3,FALSE)</f>
        <v>1</v>
      </c>
      <c r="M526" s="441">
        <v>255</v>
      </c>
      <c r="N526" s="124"/>
      <c r="O526" s="125" t="e">
        <f t="shared" si="40"/>
        <v>#DIV/0!</v>
      </c>
      <c r="P526" s="125">
        <f t="shared" si="41"/>
        <v>0</v>
      </c>
      <c r="Q526" s="383"/>
      <c r="R526" s="126">
        <f>IF(M526="nio",0,IF(M526&gt;0,VLOOKUP(I526,'2-Productie normen'!A:R,VLOOKUP(M526,'2-Productie normen'!T:U,2,FALSE),FALSE)))</f>
        <v>0</v>
      </c>
      <c r="S526" s="126">
        <f t="shared" si="42"/>
        <v>0</v>
      </c>
      <c r="T526" s="127" t="str">
        <f>IF(M526="nio",0,VLOOKUP(I526,'2-Productie normen'!A:R,14,FALSE))</f>
        <v>S</v>
      </c>
      <c r="U526" s="127"/>
      <c r="W526" s="93">
        <f t="shared" si="43"/>
        <v>2629.05</v>
      </c>
    </row>
    <row r="527" spans="1:23" ht="14.1" customHeight="1">
      <c r="A527" s="109">
        <f t="shared" si="44"/>
        <v>527</v>
      </c>
      <c r="B527" s="476" t="str">
        <f>VLOOKUP(C527,'1-Kosten per locatie'!$A$17:$D$89,4,FALSE)</f>
        <v>Facilitaire Services</v>
      </c>
      <c r="C527" s="398" t="s">
        <v>429</v>
      </c>
      <c r="D527" s="476" t="str">
        <f>VLOOKUP(C527,'1-Kosten per locatie'!$A$17:$C$89,3,FALSE)</f>
        <v>Kantoor</v>
      </c>
      <c r="E527" s="406" t="s">
        <v>747</v>
      </c>
      <c r="F527" s="405" t="s">
        <v>430</v>
      </c>
      <c r="G527" s="437" t="s">
        <v>816</v>
      </c>
      <c r="H527" s="406" t="s">
        <v>817</v>
      </c>
      <c r="I527" s="433" t="s">
        <v>1557</v>
      </c>
      <c r="J527" s="402" t="s">
        <v>200</v>
      </c>
      <c r="K527" s="407">
        <v>1.69</v>
      </c>
      <c r="L527" s="486">
        <f>VLOOKUP(D527,'1-Kosten per locatie'!$E$3:$G$9,3,FALSE)</f>
        <v>1</v>
      </c>
      <c r="M527" s="441">
        <v>255</v>
      </c>
      <c r="N527" s="124"/>
      <c r="O527" s="125" t="e">
        <f t="shared" si="40"/>
        <v>#DIV/0!</v>
      </c>
      <c r="P527" s="125">
        <f t="shared" si="41"/>
        <v>0</v>
      </c>
      <c r="Q527" s="383"/>
      <c r="R527" s="126">
        <f>IF(M527="nio",0,IF(M527&gt;0,VLOOKUP(I527,'2-Productie normen'!A:R,VLOOKUP(M527,'2-Productie normen'!T:U,2,FALSE),FALSE)))</f>
        <v>0</v>
      </c>
      <c r="S527" s="126">
        <f t="shared" si="42"/>
        <v>0</v>
      </c>
      <c r="T527" s="127" t="str">
        <f>IF(M527="nio",0,VLOOKUP(I527,'2-Productie normen'!A:R,14,FALSE))</f>
        <v>S</v>
      </c>
      <c r="U527" s="127"/>
      <c r="W527" s="93">
        <f t="shared" si="43"/>
        <v>430.95</v>
      </c>
    </row>
    <row r="528" spans="1:23" ht="14.1" customHeight="1">
      <c r="A528" s="109">
        <f t="shared" si="44"/>
        <v>528</v>
      </c>
      <c r="B528" s="476" t="str">
        <f>VLOOKUP(C528,'1-Kosten per locatie'!$A$17:$D$89,4,FALSE)</f>
        <v>Facilitaire Services</v>
      </c>
      <c r="C528" s="398" t="s">
        <v>429</v>
      </c>
      <c r="D528" s="476" t="str">
        <f>VLOOKUP(C528,'1-Kosten per locatie'!$A$17:$C$89,3,FALSE)</f>
        <v>Kantoor</v>
      </c>
      <c r="E528" s="406" t="s">
        <v>747</v>
      </c>
      <c r="F528" s="405" t="s">
        <v>430</v>
      </c>
      <c r="G528" s="437" t="s">
        <v>818</v>
      </c>
      <c r="H528" s="406" t="s">
        <v>817</v>
      </c>
      <c r="I528" s="433" t="s">
        <v>1557</v>
      </c>
      <c r="J528" s="402" t="s">
        <v>200</v>
      </c>
      <c r="K528" s="407">
        <v>1.65</v>
      </c>
      <c r="L528" s="486">
        <f>VLOOKUP(D528,'1-Kosten per locatie'!$E$3:$G$9,3,FALSE)</f>
        <v>1</v>
      </c>
      <c r="M528" s="441">
        <v>255</v>
      </c>
      <c r="N528" s="124"/>
      <c r="O528" s="125" t="e">
        <f t="shared" si="40"/>
        <v>#DIV/0!</v>
      </c>
      <c r="P528" s="125">
        <f t="shared" si="41"/>
        <v>0</v>
      </c>
      <c r="Q528" s="383"/>
      <c r="R528" s="126">
        <f>IF(M528="nio",0,IF(M528&gt;0,VLOOKUP(I528,'2-Productie normen'!A:R,VLOOKUP(M528,'2-Productie normen'!T:U,2,FALSE),FALSE)))</f>
        <v>0</v>
      </c>
      <c r="S528" s="126">
        <f t="shared" si="42"/>
        <v>0</v>
      </c>
      <c r="T528" s="127" t="str">
        <f>IF(M528="nio",0,VLOOKUP(I528,'2-Productie normen'!A:R,14,FALSE))</f>
        <v>S</v>
      </c>
      <c r="U528" s="127"/>
      <c r="W528" s="93">
        <f t="shared" si="43"/>
        <v>420.75</v>
      </c>
    </row>
    <row r="529" spans="1:23" ht="14.1" customHeight="1">
      <c r="A529" s="109">
        <f t="shared" si="44"/>
        <v>529</v>
      </c>
      <c r="B529" s="476" t="str">
        <f>VLOOKUP(C529,'1-Kosten per locatie'!$A$17:$D$89,4,FALSE)</f>
        <v>Facilitaire Services</v>
      </c>
      <c r="C529" s="398" t="s">
        <v>429</v>
      </c>
      <c r="D529" s="476" t="str">
        <f>VLOOKUP(C529,'1-Kosten per locatie'!$A$17:$C$89,3,FALSE)</f>
        <v>Kantoor</v>
      </c>
      <c r="E529" s="406" t="s">
        <v>747</v>
      </c>
      <c r="F529" s="405" t="s">
        <v>430</v>
      </c>
      <c r="G529" s="437" t="s">
        <v>819</v>
      </c>
      <c r="H529" s="406" t="s">
        <v>817</v>
      </c>
      <c r="I529" s="433" t="s">
        <v>1557</v>
      </c>
      <c r="J529" s="402" t="s">
        <v>200</v>
      </c>
      <c r="K529" s="407">
        <v>1.65</v>
      </c>
      <c r="L529" s="486">
        <f>VLOOKUP(D529,'1-Kosten per locatie'!$E$3:$G$9,3,FALSE)</f>
        <v>1</v>
      </c>
      <c r="M529" s="441">
        <v>255</v>
      </c>
      <c r="N529" s="124"/>
      <c r="O529" s="125" t="e">
        <f t="shared" si="40"/>
        <v>#DIV/0!</v>
      </c>
      <c r="P529" s="125">
        <f t="shared" si="41"/>
        <v>0</v>
      </c>
      <c r="Q529" s="383"/>
      <c r="R529" s="126">
        <f>IF(M529="nio",0,IF(M529&gt;0,VLOOKUP(I529,'2-Productie normen'!A:R,VLOOKUP(M529,'2-Productie normen'!T:U,2,FALSE),FALSE)))</f>
        <v>0</v>
      </c>
      <c r="S529" s="126">
        <f t="shared" si="42"/>
        <v>0</v>
      </c>
      <c r="T529" s="127" t="str">
        <f>IF(M529="nio",0,VLOOKUP(I529,'2-Productie normen'!A:R,14,FALSE))</f>
        <v>S</v>
      </c>
      <c r="U529" s="127"/>
      <c r="W529" s="93">
        <f t="shared" si="43"/>
        <v>420.75</v>
      </c>
    </row>
    <row r="530" spans="1:23" ht="14.1" customHeight="1">
      <c r="A530" s="109">
        <f t="shared" si="44"/>
        <v>530</v>
      </c>
      <c r="B530" s="476" t="str">
        <f>VLOOKUP(C530,'1-Kosten per locatie'!$A$17:$D$89,4,FALSE)</f>
        <v>Facilitaire Services</v>
      </c>
      <c r="C530" s="398" t="s">
        <v>429</v>
      </c>
      <c r="D530" s="476" t="str">
        <f>VLOOKUP(C530,'1-Kosten per locatie'!$A$17:$C$89,3,FALSE)</f>
        <v>Kantoor</v>
      </c>
      <c r="E530" s="406" t="s">
        <v>747</v>
      </c>
      <c r="F530" s="437" t="s">
        <v>430</v>
      </c>
      <c r="G530" s="437" t="s">
        <v>820</v>
      </c>
      <c r="H530" s="406" t="s">
        <v>496</v>
      </c>
      <c r="I530" s="455" t="s">
        <v>299</v>
      </c>
      <c r="J530" s="406"/>
      <c r="K530" s="407">
        <v>2.37</v>
      </c>
      <c r="L530" s="486">
        <f>VLOOKUP(D530,'1-Kosten per locatie'!$E$3:$G$9,3,FALSE)</f>
        <v>1</v>
      </c>
      <c r="M530" s="441" t="s">
        <v>101</v>
      </c>
      <c r="N530" s="124"/>
      <c r="O530" s="125">
        <f t="shared" si="40"/>
        <v>0</v>
      </c>
      <c r="P530" s="125">
        <f t="shared" si="41"/>
        <v>0</v>
      </c>
      <c r="Q530" s="383"/>
      <c r="R530" s="126">
        <f>IF(M530="nio",0,IF(M530&gt;0,VLOOKUP(I530,'2-Productie normen'!A:R,VLOOKUP(M530,'2-Productie normen'!T:U,2,FALSE),FALSE)))</f>
        <v>0</v>
      </c>
      <c r="S530" s="126">
        <f t="shared" si="42"/>
        <v>0</v>
      </c>
      <c r="T530" s="127">
        <f>IF(M530="nio",0,VLOOKUP(I530,'2-Productie normen'!A:R,14,FALSE))</f>
        <v>0</v>
      </c>
      <c r="U530" s="127"/>
      <c r="W530" s="93">
        <f t="shared" si="43"/>
        <v>0</v>
      </c>
    </row>
    <row r="531" spans="1:23" ht="14.1" customHeight="1">
      <c r="A531" s="109">
        <f t="shared" si="44"/>
        <v>531</v>
      </c>
      <c r="B531" s="476" t="str">
        <f>VLOOKUP(C531,'1-Kosten per locatie'!$A$17:$D$89,4,FALSE)</f>
        <v>Facilitaire Services</v>
      </c>
      <c r="C531" s="398" t="s">
        <v>429</v>
      </c>
      <c r="D531" s="476" t="str">
        <f>VLOOKUP(C531,'1-Kosten per locatie'!$A$17:$C$89,3,FALSE)</f>
        <v>Kantoor</v>
      </c>
      <c r="E531" s="406" t="s">
        <v>747</v>
      </c>
      <c r="F531" s="437" t="s">
        <v>430</v>
      </c>
      <c r="G531" s="437" t="s">
        <v>821</v>
      </c>
      <c r="H531" s="406" t="s">
        <v>498</v>
      </c>
      <c r="I531" s="455" t="s">
        <v>299</v>
      </c>
      <c r="J531" s="406"/>
      <c r="K531" s="407">
        <v>1.1299999999999999</v>
      </c>
      <c r="L531" s="486">
        <f>VLOOKUP(D531,'1-Kosten per locatie'!$E$3:$G$9,3,FALSE)</f>
        <v>1</v>
      </c>
      <c r="M531" s="441" t="s">
        <v>101</v>
      </c>
      <c r="N531" s="124"/>
      <c r="O531" s="125">
        <f t="shared" si="40"/>
        <v>0</v>
      </c>
      <c r="P531" s="125">
        <f t="shared" si="41"/>
        <v>0</v>
      </c>
      <c r="Q531" s="383"/>
      <c r="R531" s="126">
        <f>IF(M531="nio",0,IF(M531&gt;0,VLOOKUP(I531,'2-Productie normen'!A:R,VLOOKUP(M531,'2-Productie normen'!T:U,2,FALSE),FALSE)))</f>
        <v>0</v>
      </c>
      <c r="S531" s="126">
        <f t="shared" si="42"/>
        <v>0</v>
      </c>
      <c r="T531" s="127">
        <f>IF(M531="nio",0,VLOOKUP(I531,'2-Productie normen'!A:R,14,FALSE))</f>
        <v>0</v>
      </c>
      <c r="U531" s="127"/>
      <c r="W531" s="93">
        <f t="shared" si="43"/>
        <v>0</v>
      </c>
    </row>
    <row r="532" spans="1:23" ht="14.1" customHeight="1">
      <c r="A532" s="109">
        <f t="shared" si="44"/>
        <v>532</v>
      </c>
      <c r="B532" s="476" t="str">
        <f>VLOOKUP(C532,'1-Kosten per locatie'!$A$17:$D$89,4,FALSE)</f>
        <v>Facilitaire Services</v>
      </c>
      <c r="C532" s="398" t="s">
        <v>429</v>
      </c>
      <c r="D532" s="476" t="str">
        <f>VLOOKUP(C532,'1-Kosten per locatie'!$A$17:$C$89,3,FALSE)</f>
        <v>Kantoor</v>
      </c>
      <c r="E532" s="406" t="s">
        <v>747</v>
      </c>
      <c r="F532" s="437" t="s">
        <v>430</v>
      </c>
      <c r="G532" s="437" t="s">
        <v>822</v>
      </c>
      <c r="H532" s="406" t="s">
        <v>592</v>
      </c>
      <c r="I532" s="455" t="s">
        <v>299</v>
      </c>
      <c r="J532" s="406"/>
      <c r="K532" s="407">
        <v>10.68</v>
      </c>
      <c r="L532" s="486">
        <f>VLOOKUP(D532,'1-Kosten per locatie'!$E$3:$G$9,3,FALSE)</f>
        <v>1</v>
      </c>
      <c r="M532" s="441" t="s">
        <v>101</v>
      </c>
      <c r="N532" s="124"/>
      <c r="O532" s="125">
        <f t="shared" si="40"/>
        <v>0</v>
      </c>
      <c r="P532" s="125">
        <f t="shared" si="41"/>
        <v>0</v>
      </c>
      <c r="Q532" s="383"/>
      <c r="R532" s="126">
        <f>IF(M532="nio",0,IF(M532&gt;0,VLOOKUP(I532,'2-Productie normen'!A:R,VLOOKUP(M532,'2-Productie normen'!T:U,2,FALSE),FALSE)))</f>
        <v>0</v>
      </c>
      <c r="S532" s="126">
        <f t="shared" si="42"/>
        <v>0</v>
      </c>
      <c r="T532" s="127">
        <f>IF(M532="nio",0,VLOOKUP(I532,'2-Productie normen'!A:R,14,FALSE))</f>
        <v>0</v>
      </c>
      <c r="U532" s="127"/>
      <c r="W532" s="93">
        <f t="shared" si="43"/>
        <v>0</v>
      </c>
    </row>
    <row r="533" spans="1:23" ht="14.1" customHeight="1">
      <c r="A533" s="109">
        <f t="shared" si="44"/>
        <v>533</v>
      </c>
      <c r="B533" s="476" t="str">
        <f>VLOOKUP(C533,'1-Kosten per locatie'!$A$17:$D$89,4,FALSE)</f>
        <v>Facilitaire Services</v>
      </c>
      <c r="C533" s="398" t="s">
        <v>429</v>
      </c>
      <c r="D533" s="476" t="str">
        <f>VLOOKUP(C533,'1-Kosten per locatie'!$A$17:$C$89,3,FALSE)</f>
        <v>Kantoor</v>
      </c>
      <c r="E533" s="406" t="s">
        <v>747</v>
      </c>
      <c r="F533" s="437" t="s">
        <v>430</v>
      </c>
      <c r="G533" s="437" t="s">
        <v>823</v>
      </c>
      <c r="H533" s="406" t="s">
        <v>592</v>
      </c>
      <c r="I533" s="455" t="s">
        <v>299</v>
      </c>
      <c r="J533" s="406"/>
      <c r="K533" s="407">
        <v>38.08</v>
      </c>
      <c r="L533" s="486">
        <f>VLOOKUP(D533,'1-Kosten per locatie'!$E$3:$G$9,3,FALSE)</f>
        <v>1</v>
      </c>
      <c r="M533" s="441" t="s">
        <v>101</v>
      </c>
      <c r="N533" s="124"/>
      <c r="O533" s="125">
        <f t="shared" si="40"/>
        <v>0</v>
      </c>
      <c r="P533" s="125">
        <f t="shared" si="41"/>
        <v>0</v>
      </c>
      <c r="Q533" s="383"/>
      <c r="R533" s="126">
        <f>IF(M533="nio",0,IF(M533&gt;0,VLOOKUP(I533,'2-Productie normen'!A:R,VLOOKUP(M533,'2-Productie normen'!T:U,2,FALSE),FALSE)))</f>
        <v>0</v>
      </c>
      <c r="S533" s="126">
        <f t="shared" si="42"/>
        <v>0</v>
      </c>
      <c r="T533" s="127">
        <f>IF(M533="nio",0,VLOOKUP(I533,'2-Productie normen'!A:R,14,FALSE))</f>
        <v>0</v>
      </c>
      <c r="U533" s="127"/>
      <c r="W533" s="93">
        <f t="shared" si="43"/>
        <v>0</v>
      </c>
    </row>
    <row r="534" spans="1:23" ht="14.1" customHeight="1">
      <c r="A534" s="109">
        <f t="shared" si="44"/>
        <v>534</v>
      </c>
      <c r="B534" s="476" t="str">
        <f>VLOOKUP(C534,'1-Kosten per locatie'!$A$17:$D$89,4,FALSE)</f>
        <v>Facilitaire Services</v>
      </c>
      <c r="C534" s="398" t="s">
        <v>429</v>
      </c>
      <c r="D534" s="476" t="str">
        <f>VLOOKUP(C534,'1-Kosten per locatie'!$A$17:$C$89,3,FALSE)</f>
        <v>Kantoor</v>
      </c>
      <c r="E534" s="406" t="s">
        <v>747</v>
      </c>
      <c r="F534" s="405" t="s">
        <v>430</v>
      </c>
      <c r="G534" s="437" t="s">
        <v>824</v>
      </c>
      <c r="H534" s="406" t="s">
        <v>443</v>
      </c>
      <c r="I534" s="433" t="s">
        <v>294</v>
      </c>
      <c r="J534" s="406" t="s">
        <v>303</v>
      </c>
      <c r="K534" s="407">
        <v>5.22</v>
      </c>
      <c r="L534" s="486">
        <f>VLOOKUP(D534,'1-Kosten per locatie'!$E$3:$G$9,3,FALSE)</f>
        <v>1</v>
      </c>
      <c r="M534" s="441">
        <v>156</v>
      </c>
      <c r="N534" s="124"/>
      <c r="O534" s="125" t="e">
        <f t="shared" si="40"/>
        <v>#DIV/0!</v>
      </c>
      <c r="P534" s="125">
        <f t="shared" si="41"/>
        <v>0</v>
      </c>
      <c r="Q534" s="383"/>
      <c r="R534" s="126">
        <f>IF(M534="nio",0,IF(M534&gt;0,VLOOKUP(I534,'2-Productie normen'!A:R,VLOOKUP(M534,'2-Productie normen'!T:U,2,FALSE),FALSE)))</f>
        <v>0</v>
      </c>
      <c r="S534" s="126">
        <f t="shared" si="42"/>
        <v>0</v>
      </c>
      <c r="T534" s="127" t="str">
        <f>IF(M534="nio",0,VLOOKUP(I534,'2-Productie normen'!A:R,14,FALSE))</f>
        <v>V</v>
      </c>
      <c r="U534" s="127"/>
      <c r="W534" s="93">
        <f t="shared" si="43"/>
        <v>814.31999999999994</v>
      </c>
    </row>
    <row r="535" spans="1:23" ht="14.1" customHeight="1">
      <c r="A535" s="109">
        <f t="shared" si="44"/>
        <v>535</v>
      </c>
      <c r="B535" s="476" t="str">
        <f>VLOOKUP(C535,'1-Kosten per locatie'!$A$17:$D$89,4,FALSE)</f>
        <v>Facilitaire Services</v>
      </c>
      <c r="C535" s="398" t="s">
        <v>429</v>
      </c>
      <c r="D535" s="476" t="str">
        <f>VLOOKUP(C535,'1-Kosten per locatie'!$A$17:$C$89,3,FALSE)</f>
        <v>Kantoor</v>
      </c>
      <c r="E535" s="406" t="s">
        <v>747</v>
      </c>
      <c r="F535" s="405" t="s">
        <v>430</v>
      </c>
      <c r="G535" s="437" t="s">
        <v>824</v>
      </c>
      <c r="H535" s="406" t="s">
        <v>501</v>
      </c>
      <c r="I535" s="433" t="s">
        <v>294</v>
      </c>
      <c r="J535" s="402" t="s">
        <v>305</v>
      </c>
      <c r="K535" s="407">
        <v>13.84</v>
      </c>
      <c r="L535" s="486">
        <f>VLOOKUP(D535,'1-Kosten per locatie'!$E$3:$G$9,3,FALSE)</f>
        <v>1</v>
      </c>
      <c r="M535" s="441">
        <v>156</v>
      </c>
      <c r="N535" s="124"/>
      <c r="O535" s="125" t="e">
        <f t="shared" si="40"/>
        <v>#DIV/0!</v>
      </c>
      <c r="P535" s="125">
        <f t="shared" si="41"/>
        <v>0</v>
      </c>
      <c r="Q535" s="383"/>
      <c r="R535" s="126">
        <f>IF(M535="nio",0,IF(M535&gt;0,VLOOKUP(I535,'2-Productie normen'!A:R,VLOOKUP(M535,'2-Productie normen'!T:U,2,FALSE),FALSE)))</f>
        <v>0</v>
      </c>
      <c r="S535" s="126">
        <f t="shared" si="42"/>
        <v>0</v>
      </c>
      <c r="T535" s="127" t="str">
        <f>IF(M535="nio",0,VLOOKUP(I535,'2-Productie normen'!A:R,14,FALSE))</f>
        <v>V</v>
      </c>
      <c r="U535" s="127"/>
      <c r="W535" s="93">
        <f t="shared" si="43"/>
        <v>2159.04</v>
      </c>
    </row>
    <row r="536" spans="1:23" ht="14.1" customHeight="1">
      <c r="A536" s="109">
        <f t="shared" si="44"/>
        <v>536</v>
      </c>
      <c r="B536" s="476" t="str">
        <f>VLOOKUP(C536,'1-Kosten per locatie'!$A$17:$D$89,4,FALSE)</f>
        <v>Facilitaire Services</v>
      </c>
      <c r="C536" s="398" t="s">
        <v>429</v>
      </c>
      <c r="D536" s="476" t="str">
        <f>VLOOKUP(C536,'1-Kosten per locatie'!$A$17:$C$89,3,FALSE)</f>
        <v>Kantoor</v>
      </c>
      <c r="E536" s="406" t="s">
        <v>747</v>
      </c>
      <c r="F536" s="437" t="s">
        <v>430</v>
      </c>
      <c r="G536" s="437" t="s">
        <v>824</v>
      </c>
      <c r="H536" s="406" t="s">
        <v>502</v>
      </c>
      <c r="I536" s="455" t="s">
        <v>299</v>
      </c>
      <c r="J536" s="406" t="s">
        <v>503</v>
      </c>
      <c r="K536" s="407">
        <v>1.3200000000000003</v>
      </c>
      <c r="L536" s="486">
        <f>VLOOKUP(D536,'1-Kosten per locatie'!$E$3:$G$9,3,FALSE)</f>
        <v>1</v>
      </c>
      <c r="M536" s="441" t="s">
        <v>101</v>
      </c>
      <c r="N536" s="124"/>
      <c r="O536" s="125">
        <f t="shared" si="40"/>
        <v>0</v>
      </c>
      <c r="P536" s="125">
        <f t="shared" si="41"/>
        <v>0</v>
      </c>
      <c r="Q536" s="383"/>
      <c r="R536" s="126">
        <f>IF(M536="nio",0,IF(M536&gt;0,VLOOKUP(I536,'2-Productie normen'!A:R,VLOOKUP(M536,'2-Productie normen'!T:U,2,FALSE),FALSE)))</f>
        <v>0</v>
      </c>
      <c r="S536" s="126">
        <f t="shared" si="42"/>
        <v>0</v>
      </c>
      <c r="T536" s="127">
        <f>IF(M536="nio",0,VLOOKUP(I536,'2-Productie normen'!A:R,14,FALSE))</f>
        <v>0</v>
      </c>
      <c r="U536" s="127"/>
      <c r="W536" s="93">
        <f t="shared" si="43"/>
        <v>0</v>
      </c>
    </row>
    <row r="537" spans="1:23" ht="14.1" customHeight="1">
      <c r="A537" s="109">
        <f t="shared" si="44"/>
        <v>537</v>
      </c>
      <c r="B537" s="476" t="str">
        <f>VLOOKUP(C537,'1-Kosten per locatie'!$A$17:$D$89,4,FALSE)</f>
        <v>Facilitaire Services</v>
      </c>
      <c r="C537" s="398" t="s">
        <v>429</v>
      </c>
      <c r="D537" s="476" t="str">
        <f>VLOOKUP(C537,'1-Kosten per locatie'!$A$17:$C$89,3,FALSE)</f>
        <v>Kantoor</v>
      </c>
      <c r="E537" s="406" t="s">
        <v>747</v>
      </c>
      <c r="F537" s="405" t="s">
        <v>430</v>
      </c>
      <c r="G537" s="437" t="s">
        <v>825</v>
      </c>
      <c r="H537" s="406" t="s">
        <v>443</v>
      </c>
      <c r="I537" s="433" t="s">
        <v>294</v>
      </c>
      <c r="J537" s="406" t="s">
        <v>303</v>
      </c>
      <c r="K537" s="407">
        <v>7.26</v>
      </c>
      <c r="L537" s="486">
        <f>VLOOKUP(D537,'1-Kosten per locatie'!$E$3:$G$9,3,FALSE)</f>
        <v>1</v>
      </c>
      <c r="M537" s="441">
        <v>156</v>
      </c>
      <c r="N537" s="124"/>
      <c r="O537" s="125" t="e">
        <f t="shared" si="40"/>
        <v>#DIV/0!</v>
      </c>
      <c r="P537" s="125">
        <f t="shared" si="41"/>
        <v>0</v>
      </c>
      <c r="Q537" s="383"/>
      <c r="R537" s="126">
        <f>IF(M537="nio",0,IF(M537&gt;0,VLOOKUP(I537,'2-Productie normen'!A:R,VLOOKUP(M537,'2-Productie normen'!T:U,2,FALSE),FALSE)))</f>
        <v>0</v>
      </c>
      <c r="S537" s="126">
        <f t="shared" si="42"/>
        <v>0</v>
      </c>
      <c r="T537" s="127" t="str">
        <f>IF(M537="nio",0,VLOOKUP(I537,'2-Productie normen'!A:R,14,FALSE))</f>
        <v>V</v>
      </c>
      <c r="U537" s="127"/>
      <c r="W537" s="93">
        <f t="shared" si="43"/>
        <v>1132.56</v>
      </c>
    </row>
    <row r="538" spans="1:23" ht="14.1" customHeight="1">
      <c r="A538" s="109">
        <f t="shared" si="44"/>
        <v>538</v>
      </c>
      <c r="B538" s="476" t="str">
        <f>VLOOKUP(C538,'1-Kosten per locatie'!$A$17:$D$89,4,FALSE)</f>
        <v>Facilitaire Services</v>
      </c>
      <c r="C538" s="398" t="s">
        <v>429</v>
      </c>
      <c r="D538" s="476" t="str">
        <f>VLOOKUP(C538,'1-Kosten per locatie'!$A$17:$C$89,3,FALSE)</f>
        <v>Kantoor</v>
      </c>
      <c r="E538" s="406" t="s">
        <v>747</v>
      </c>
      <c r="F538" s="405" t="s">
        <v>430</v>
      </c>
      <c r="G538" s="437" t="s">
        <v>825</v>
      </c>
      <c r="H538" s="406" t="s">
        <v>597</v>
      </c>
      <c r="I538" s="433" t="s">
        <v>294</v>
      </c>
      <c r="J538" s="406" t="s">
        <v>303</v>
      </c>
      <c r="K538" s="407">
        <v>4.5</v>
      </c>
      <c r="L538" s="486">
        <f>VLOOKUP(D538,'1-Kosten per locatie'!$E$3:$G$9,3,FALSE)</f>
        <v>1</v>
      </c>
      <c r="M538" s="441">
        <v>156</v>
      </c>
      <c r="N538" s="124"/>
      <c r="O538" s="125" t="e">
        <f t="shared" si="40"/>
        <v>#DIV/0!</v>
      </c>
      <c r="P538" s="125">
        <f t="shared" si="41"/>
        <v>0</v>
      </c>
      <c r="Q538" s="383"/>
      <c r="R538" s="126">
        <f>IF(M538="nio",0,IF(M538&gt;0,VLOOKUP(I538,'2-Productie normen'!A:R,VLOOKUP(M538,'2-Productie normen'!T:U,2,FALSE),FALSE)))</f>
        <v>0</v>
      </c>
      <c r="S538" s="126">
        <f t="shared" si="42"/>
        <v>0</v>
      </c>
      <c r="T538" s="127" t="str">
        <f>IF(M538="nio",0,VLOOKUP(I538,'2-Productie normen'!A:R,14,FALSE))</f>
        <v>V</v>
      </c>
      <c r="U538" s="127"/>
      <c r="W538" s="93">
        <f t="shared" si="43"/>
        <v>702</v>
      </c>
    </row>
    <row r="539" spans="1:23" ht="14.1" customHeight="1">
      <c r="A539" s="109">
        <f t="shared" si="44"/>
        <v>539</v>
      </c>
      <c r="B539" s="476" t="str">
        <f>VLOOKUP(C539,'1-Kosten per locatie'!$A$17:$D$89,4,FALSE)</f>
        <v>Facilitaire Services</v>
      </c>
      <c r="C539" s="398" t="s">
        <v>429</v>
      </c>
      <c r="D539" s="476" t="str">
        <f>VLOOKUP(C539,'1-Kosten per locatie'!$A$17:$C$89,3,FALSE)</f>
        <v>Kantoor</v>
      </c>
      <c r="E539" s="406" t="s">
        <v>747</v>
      </c>
      <c r="F539" s="405" t="s">
        <v>430</v>
      </c>
      <c r="G539" s="437" t="s">
        <v>825</v>
      </c>
      <c r="H539" s="406" t="s">
        <v>599</v>
      </c>
      <c r="I539" s="433" t="s">
        <v>294</v>
      </c>
      <c r="J539" s="402" t="s">
        <v>305</v>
      </c>
      <c r="K539" s="407">
        <v>6.32</v>
      </c>
      <c r="L539" s="486">
        <f>VLOOKUP(D539,'1-Kosten per locatie'!$E$3:$G$9,3,FALSE)</f>
        <v>1</v>
      </c>
      <c r="M539" s="441">
        <v>156</v>
      </c>
      <c r="N539" s="124"/>
      <c r="O539" s="125" t="e">
        <f t="shared" si="40"/>
        <v>#DIV/0!</v>
      </c>
      <c r="P539" s="125">
        <f t="shared" si="41"/>
        <v>0</v>
      </c>
      <c r="Q539" s="383"/>
      <c r="R539" s="126">
        <f>IF(M539="nio",0,IF(M539&gt;0,VLOOKUP(I539,'2-Productie normen'!A:R,VLOOKUP(M539,'2-Productie normen'!T:U,2,FALSE),FALSE)))</f>
        <v>0</v>
      </c>
      <c r="S539" s="126">
        <f t="shared" si="42"/>
        <v>0</v>
      </c>
      <c r="T539" s="127" t="str">
        <f>IF(M539="nio",0,VLOOKUP(I539,'2-Productie normen'!A:R,14,FALSE))</f>
        <v>V</v>
      </c>
      <c r="U539" s="127"/>
      <c r="W539" s="93">
        <f t="shared" si="43"/>
        <v>985.92000000000007</v>
      </c>
    </row>
    <row r="540" spans="1:23" ht="14.1" customHeight="1">
      <c r="A540" s="109">
        <f t="shared" si="44"/>
        <v>540</v>
      </c>
      <c r="B540" s="476" t="str">
        <f>VLOOKUP(C540,'1-Kosten per locatie'!$A$17:$D$89,4,FALSE)</f>
        <v>Facilitaire Services</v>
      </c>
      <c r="C540" s="398" t="s">
        <v>429</v>
      </c>
      <c r="D540" s="476" t="str">
        <f>VLOOKUP(C540,'1-Kosten per locatie'!$A$17:$C$89,3,FALSE)</f>
        <v>Kantoor</v>
      </c>
      <c r="E540" s="406" t="s">
        <v>747</v>
      </c>
      <c r="F540" s="437" t="s">
        <v>430</v>
      </c>
      <c r="G540" s="437" t="s">
        <v>825</v>
      </c>
      <c r="H540" s="406" t="s">
        <v>502</v>
      </c>
      <c r="I540" s="455" t="s">
        <v>299</v>
      </c>
      <c r="J540" s="406" t="s">
        <v>503</v>
      </c>
      <c r="K540" s="407">
        <v>7.23</v>
      </c>
      <c r="L540" s="486">
        <f>VLOOKUP(D540,'1-Kosten per locatie'!$E$3:$G$9,3,FALSE)</f>
        <v>1</v>
      </c>
      <c r="M540" s="441" t="s">
        <v>101</v>
      </c>
      <c r="N540" s="124"/>
      <c r="O540" s="125">
        <f t="shared" si="40"/>
        <v>0</v>
      </c>
      <c r="P540" s="125">
        <f t="shared" si="41"/>
        <v>0</v>
      </c>
      <c r="Q540" s="383"/>
      <c r="R540" s="126">
        <f>IF(M540="nio",0,IF(M540&gt;0,VLOOKUP(I540,'2-Productie normen'!A:R,VLOOKUP(M540,'2-Productie normen'!T:U,2,FALSE),FALSE)))</f>
        <v>0</v>
      </c>
      <c r="S540" s="126">
        <f t="shared" si="42"/>
        <v>0</v>
      </c>
      <c r="T540" s="127">
        <f>IF(M540="nio",0,VLOOKUP(I540,'2-Productie normen'!A:R,14,FALSE))</f>
        <v>0</v>
      </c>
      <c r="U540" s="127"/>
      <c r="W540" s="93">
        <f t="shared" si="43"/>
        <v>0</v>
      </c>
    </row>
    <row r="541" spans="1:23" ht="14.1" customHeight="1">
      <c r="A541" s="109">
        <f t="shared" si="44"/>
        <v>541</v>
      </c>
      <c r="B541" s="476" t="str">
        <f>VLOOKUP(C541,'1-Kosten per locatie'!$A$17:$D$89,4,FALSE)</f>
        <v>Facilitaire Services</v>
      </c>
      <c r="C541" s="398" t="s">
        <v>429</v>
      </c>
      <c r="D541" s="476" t="str">
        <f>VLOOKUP(C541,'1-Kosten per locatie'!$A$17:$C$89,3,FALSE)</f>
        <v>Kantoor</v>
      </c>
      <c r="E541" s="406" t="s">
        <v>747</v>
      </c>
      <c r="F541" s="405" t="s">
        <v>430</v>
      </c>
      <c r="G541" s="437" t="s">
        <v>826</v>
      </c>
      <c r="H541" s="406" t="s">
        <v>597</v>
      </c>
      <c r="I541" s="433" t="s">
        <v>294</v>
      </c>
      <c r="J541" s="406" t="s">
        <v>303</v>
      </c>
      <c r="K541" s="407">
        <v>3.31</v>
      </c>
      <c r="L541" s="486">
        <f>VLOOKUP(D541,'1-Kosten per locatie'!$E$3:$G$9,3,FALSE)</f>
        <v>1</v>
      </c>
      <c r="M541" s="441">
        <v>156</v>
      </c>
      <c r="N541" s="124"/>
      <c r="O541" s="125" t="e">
        <f t="shared" si="40"/>
        <v>#DIV/0!</v>
      </c>
      <c r="P541" s="125">
        <f t="shared" si="41"/>
        <v>0</v>
      </c>
      <c r="Q541" s="383"/>
      <c r="R541" s="126">
        <f>IF(M541="nio",0,IF(M541&gt;0,VLOOKUP(I541,'2-Productie normen'!A:R,VLOOKUP(M541,'2-Productie normen'!T:U,2,FALSE),FALSE)))</f>
        <v>0</v>
      </c>
      <c r="S541" s="126">
        <f t="shared" si="42"/>
        <v>0</v>
      </c>
      <c r="T541" s="127" t="str">
        <f>IF(M541="nio",0,VLOOKUP(I541,'2-Productie normen'!A:R,14,FALSE))</f>
        <v>V</v>
      </c>
      <c r="U541" s="127"/>
      <c r="W541" s="93">
        <f t="shared" si="43"/>
        <v>516.36</v>
      </c>
    </row>
    <row r="542" spans="1:23" ht="14.1" customHeight="1">
      <c r="A542" s="109">
        <f t="shared" si="44"/>
        <v>542</v>
      </c>
      <c r="B542" s="476" t="str">
        <f>VLOOKUP(C542,'1-Kosten per locatie'!$A$17:$D$89,4,FALSE)</f>
        <v>Facilitaire Services</v>
      </c>
      <c r="C542" s="398" t="s">
        <v>429</v>
      </c>
      <c r="D542" s="476" t="str">
        <f>VLOOKUP(C542,'1-Kosten per locatie'!$A$17:$C$89,3,FALSE)</f>
        <v>Kantoor</v>
      </c>
      <c r="E542" s="406" t="s">
        <v>747</v>
      </c>
      <c r="F542" s="405" t="s">
        <v>430</v>
      </c>
      <c r="G542" s="437" t="s">
        <v>826</v>
      </c>
      <c r="H542" s="406" t="s">
        <v>443</v>
      </c>
      <c r="I542" s="433" t="s">
        <v>294</v>
      </c>
      <c r="J542" s="406" t="s">
        <v>303</v>
      </c>
      <c r="K542" s="407">
        <v>5.22</v>
      </c>
      <c r="L542" s="486">
        <f>VLOOKUP(D542,'1-Kosten per locatie'!$E$3:$G$9,3,FALSE)</f>
        <v>1</v>
      </c>
      <c r="M542" s="441">
        <v>156</v>
      </c>
      <c r="N542" s="124"/>
      <c r="O542" s="125" t="e">
        <f t="shared" si="40"/>
        <v>#DIV/0!</v>
      </c>
      <c r="P542" s="125">
        <f t="shared" si="41"/>
        <v>0</v>
      </c>
      <c r="Q542" s="383"/>
      <c r="R542" s="126">
        <f>IF(M542="nio",0,IF(M542&gt;0,VLOOKUP(I542,'2-Productie normen'!A:R,VLOOKUP(M542,'2-Productie normen'!T:U,2,FALSE),FALSE)))</f>
        <v>0</v>
      </c>
      <c r="S542" s="126">
        <f t="shared" si="42"/>
        <v>0</v>
      </c>
      <c r="T542" s="127" t="str">
        <f>IF(M542="nio",0,VLOOKUP(I542,'2-Productie normen'!A:R,14,FALSE))</f>
        <v>V</v>
      </c>
      <c r="U542" s="127"/>
      <c r="W542" s="93">
        <f t="shared" si="43"/>
        <v>814.31999999999994</v>
      </c>
    </row>
    <row r="543" spans="1:23" ht="14.1" customHeight="1">
      <c r="A543" s="109">
        <f t="shared" si="44"/>
        <v>543</v>
      </c>
      <c r="B543" s="476" t="str">
        <f>VLOOKUP(C543,'1-Kosten per locatie'!$A$17:$D$89,4,FALSE)</f>
        <v>Facilitaire Services</v>
      </c>
      <c r="C543" s="398" t="s">
        <v>429</v>
      </c>
      <c r="D543" s="476" t="str">
        <f>VLOOKUP(C543,'1-Kosten per locatie'!$A$17:$C$89,3,FALSE)</f>
        <v>Kantoor</v>
      </c>
      <c r="E543" s="406" t="s">
        <v>747</v>
      </c>
      <c r="F543" s="405" t="s">
        <v>430</v>
      </c>
      <c r="G543" s="437" t="s">
        <v>827</v>
      </c>
      <c r="H543" s="406" t="s">
        <v>443</v>
      </c>
      <c r="I543" s="433" t="s">
        <v>294</v>
      </c>
      <c r="J543" s="406" t="s">
        <v>303</v>
      </c>
      <c r="K543" s="407">
        <v>5.5</v>
      </c>
      <c r="L543" s="486">
        <f>VLOOKUP(D543,'1-Kosten per locatie'!$E$3:$G$9,3,FALSE)</f>
        <v>1</v>
      </c>
      <c r="M543" s="441">
        <v>156</v>
      </c>
      <c r="N543" s="124"/>
      <c r="O543" s="125" t="e">
        <f t="shared" si="40"/>
        <v>#DIV/0!</v>
      </c>
      <c r="P543" s="125">
        <f t="shared" si="41"/>
        <v>0</v>
      </c>
      <c r="Q543" s="383"/>
      <c r="R543" s="126">
        <f>IF(M543="nio",0,IF(M543&gt;0,VLOOKUP(I543,'2-Productie normen'!A:R,VLOOKUP(M543,'2-Productie normen'!T:U,2,FALSE),FALSE)))</f>
        <v>0</v>
      </c>
      <c r="S543" s="126">
        <f t="shared" si="42"/>
        <v>0</v>
      </c>
      <c r="T543" s="127" t="str">
        <f>IF(M543="nio",0,VLOOKUP(I543,'2-Productie normen'!A:R,14,FALSE))</f>
        <v>V</v>
      </c>
      <c r="U543" s="127"/>
      <c r="W543" s="93">
        <f t="shared" si="43"/>
        <v>858</v>
      </c>
    </row>
    <row r="544" spans="1:23" ht="14.1" customHeight="1">
      <c r="A544" s="109">
        <f t="shared" si="44"/>
        <v>544</v>
      </c>
      <c r="B544" s="476" t="str">
        <f>VLOOKUP(C544,'1-Kosten per locatie'!$A$17:$D$89,4,FALSE)</f>
        <v>Facilitaire Services</v>
      </c>
      <c r="C544" s="398" t="s">
        <v>429</v>
      </c>
      <c r="D544" s="476" t="str">
        <f>VLOOKUP(C544,'1-Kosten per locatie'!$A$17:$C$89,3,FALSE)</f>
        <v>Kantoor</v>
      </c>
      <c r="E544" s="406" t="s">
        <v>747</v>
      </c>
      <c r="F544" s="405" t="s">
        <v>430</v>
      </c>
      <c r="G544" s="437" t="s">
        <v>827</v>
      </c>
      <c r="H544" s="406" t="s">
        <v>597</v>
      </c>
      <c r="I544" s="433" t="s">
        <v>294</v>
      </c>
      <c r="J544" s="406" t="s">
        <v>303</v>
      </c>
      <c r="K544" s="407">
        <v>4.75</v>
      </c>
      <c r="L544" s="486">
        <f>VLOOKUP(D544,'1-Kosten per locatie'!$E$3:$G$9,3,FALSE)</f>
        <v>1</v>
      </c>
      <c r="M544" s="441">
        <v>156</v>
      </c>
      <c r="N544" s="124"/>
      <c r="O544" s="125" t="e">
        <f t="shared" si="40"/>
        <v>#DIV/0!</v>
      </c>
      <c r="P544" s="125">
        <f t="shared" si="41"/>
        <v>0</v>
      </c>
      <c r="Q544" s="383"/>
      <c r="R544" s="126">
        <f>IF(M544="nio",0,IF(M544&gt;0,VLOOKUP(I544,'2-Productie normen'!A:R,VLOOKUP(M544,'2-Productie normen'!T:U,2,FALSE),FALSE)))</f>
        <v>0</v>
      </c>
      <c r="S544" s="126">
        <f t="shared" si="42"/>
        <v>0</v>
      </c>
      <c r="T544" s="127" t="str">
        <f>IF(M544="nio",0,VLOOKUP(I544,'2-Productie normen'!A:R,14,FALSE))</f>
        <v>V</v>
      </c>
      <c r="U544" s="127"/>
      <c r="W544" s="93">
        <f t="shared" si="43"/>
        <v>741</v>
      </c>
    </row>
    <row r="545" spans="1:23" ht="14.1" customHeight="1">
      <c r="A545" s="109">
        <f t="shared" si="44"/>
        <v>545</v>
      </c>
      <c r="B545" s="476" t="str">
        <f>VLOOKUP(C545,'1-Kosten per locatie'!$A$17:$D$89,4,FALSE)</f>
        <v>Facilitaire Services</v>
      </c>
      <c r="C545" s="398" t="s">
        <v>429</v>
      </c>
      <c r="D545" s="476" t="str">
        <f>VLOOKUP(C545,'1-Kosten per locatie'!$A$17:$C$89,3,FALSE)</f>
        <v>Kantoor</v>
      </c>
      <c r="E545" s="406" t="s">
        <v>747</v>
      </c>
      <c r="F545" s="405" t="s">
        <v>430</v>
      </c>
      <c r="G545" s="437" t="s">
        <v>827</v>
      </c>
      <c r="H545" s="406" t="s">
        <v>599</v>
      </c>
      <c r="I545" s="433" t="s">
        <v>294</v>
      </c>
      <c r="J545" s="402" t="s">
        <v>305</v>
      </c>
      <c r="K545" s="407">
        <v>5.66</v>
      </c>
      <c r="L545" s="486">
        <f>VLOOKUP(D545,'1-Kosten per locatie'!$E$3:$G$9,3,FALSE)</f>
        <v>1</v>
      </c>
      <c r="M545" s="441">
        <v>156</v>
      </c>
      <c r="N545" s="124"/>
      <c r="O545" s="125" t="e">
        <f t="shared" si="40"/>
        <v>#DIV/0!</v>
      </c>
      <c r="P545" s="125">
        <f t="shared" si="41"/>
        <v>0</v>
      </c>
      <c r="Q545" s="383"/>
      <c r="R545" s="126">
        <f>IF(M545="nio",0,IF(M545&gt;0,VLOOKUP(I545,'2-Productie normen'!A:R,VLOOKUP(M545,'2-Productie normen'!T:U,2,FALSE),FALSE)))</f>
        <v>0</v>
      </c>
      <c r="S545" s="126">
        <f t="shared" si="42"/>
        <v>0</v>
      </c>
      <c r="T545" s="127" t="str">
        <f>IF(M545="nio",0,VLOOKUP(I545,'2-Productie normen'!A:R,14,FALSE))</f>
        <v>V</v>
      </c>
      <c r="U545" s="127"/>
      <c r="W545" s="93">
        <f t="shared" si="43"/>
        <v>882.96</v>
      </c>
    </row>
    <row r="546" spans="1:23" ht="14.1" customHeight="1">
      <c r="A546" s="109">
        <f t="shared" si="44"/>
        <v>546</v>
      </c>
      <c r="B546" s="476" t="str">
        <f>VLOOKUP(C546,'1-Kosten per locatie'!$A$17:$D$89,4,FALSE)</f>
        <v>Facilitaire Services</v>
      </c>
      <c r="C546" s="398" t="s">
        <v>429</v>
      </c>
      <c r="D546" s="476" t="str">
        <f>VLOOKUP(C546,'1-Kosten per locatie'!$A$17:$C$89,3,FALSE)</f>
        <v>Kantoor</v>
      </c>
      <c r="E546" s="406" t="s">
        <v>747</v>
      </c>
      <c r="F546" s="437" t="s">
        <v>430</v>
      </c>
      <c r="G546" s="437" t="s">
        <v>827</v>
      </c>
      <c r="H546" s="406" t="s">
        <v>502</v>
      </c>
      <c r="I546" s="455" t="s">
        <v>299</v>
      </c>
      <c r="J546" s="406" t="s">
        <v>503</v>
      </c>
      <c r="K546" s="407">
        <v>4.4699999999999989</v>
      </c>
      <c r="L546" s="486">
        <f>VLOOKUP(D546,'1-Kosten per locatie'!$E$3:$G$9,3,FALSE)</f>
        <v>1</v>
      </c>
      <c r="M546" s="441" t="s">
        <v>101</v>
      </c>
      <c r="N546" s="124"/>
      <c r="O546" s="125">
        <f t="shared" si="40"/>
        <v>0</v>
      </c>
      <c r="P546" s="125">
        <f t="shared" si="41"/>
        <v>0</v>
      </c>
      <c r="Q546" s="383"/>
      <c r="R546" s="126">
        <f>IF(M546="nio",0,IF(M546&gt;0,VLOOKUP(I546,'2-Productie normen'!A:R,VLOOKUP(M546,'2-Productie normen'!T:U,2,FALSE),FALSE)))</f>
        <v>0</v>
      </c>
      <c r="S546" s="126">
        <f t="shared" si="42"/>
        <v>0</v>
      </c>
      <c r="T546" s="127">
        <f>IF(M546="nio",0,VLOOKUP(I546,'2-Productie normen'!A:R,14,FALSE))</f>
        <v>0</v>
      </c>
      <c r="U546" s="127"/>
      <c r="W546" s="93">
        <f t="shared" si="43"/>
        <v>0</v>
      </c>
    </row>
    <row r="547" spans="1:23" ht="14.1" customHeight="1">
      <c r="A547" s="109">
        <f t="shared" si="44"/>
        <v>547</v>
      </c>
      <c r="B547" s="476" t="str">
        <f>VLOOKUP(C547,'1-Kosten per locatie'!$A$17:$D$89,4,FALSE)</f>
        <v>Facilitaire Services</v>
      </c>
      <c r="C547" s="398" t="s">
        <v>429</v>
      </c>
      <c r="D547" s="476" t="str">
        <f>VLOOKUP(C547,'1-Kosten per locatie'!$A$17:$C$89,3,FALSE)</f>
        <v>Kantoor</v>
      </c>
      <c r="E547" s="406" t="s">
        <v>747</v>
      </c>
      <c r="F547" s="437" t="s">
        <v>430</v>
      </c>
      <c r="G547" s="437" t="s">
        <v>828</v>
      </c>
      <c r="H547" s="406" t="s">
        <v>829</v>
      </c>
      <c r="I547" s="455" t="s">
        <v>299</v>
      </c>
      <c r="J547" s="406" t="s">
        <v>302</v>
      </c>
      <c r="K547" s="407">
        <v>4.6900000000000004</v>
      </c>
      <c r="L547" s="486">
        <f>VLOOKUP(D547,'1-Kosten per locatie'!$E$3:$G$9,3,FALSE)</f>
        <v>1</v>
      </c>
      <c r="M547" s="441" t="s">
        <v>101</v>
      </c>
      <c r="N547" s="124"/>
      <c r="O547" s="125">
        <f t="shared" si="40"/>
        <v>0</v>
      </c>
      <c r="P547" s="125">
        <f t="shared" si="41"/>
        <v>0</v>
      </c>
      <c r="Q547" s="383"/>
      <c r="R547" s="126">
        <f>IF(M547="nio",0,IF(M547&gt;0,VLOOKUP(I547,'2-Productie normen'!A:R,VLOOKUP(M547,'2-Productie normen'!T:U,2,FALSE),FALSE)))</f>
        <v>0</v>
      </c>
      <c r="S547" s="126">
        <f t="shared" si="42"/>
        <v>0</v>
      </c>
      <c r="T547" s="127">
        <f>IF(M547="nio",0,VLOOKUP(I547,'2-Productie normen'!A:R,14,FALSE))</f>
        <v>0</v>
      </c>
      <c r="U547" s="127"/>
      <c r="W547" s="93">
        <f t="shared" si="43"/>
        <v>0</v>
      </c>
    </row>
    <row r="548" spans="1:23" ht="14.1" customHeight="1">
      <c r="A548" s="109">
        <f t="shared" si="44"/>
        <v>548</v>
      </c>
      <c r="B548" s="476" t="str">
        <f>VLOOKUP(C548,'1-Kosten per locatie'!$A$17:$D$89,4,FALSE)</f>
        <v>Facilitaire Services</v>
      </c>
      <c r="C548" s="398" t="s">
        <v>429</v>
      </c>
      <c r="D548" s="476" t="str">
        <f>VLOOKUP(C548,'1-Kosten per locatie'!$A$17:$C$89,3,FALSE)</f>
        <v>Kantoor</v>
      </c>
      <c r="E548" s="406" t="s">
        <v>830</v>
      </c>
      <c r="F548" s="437" t="s">
        <v>430</v>
      </c>
      <c r="G548" s="437" t="s">
        <v>831</v>
      </c>
      <c r="H548" s="406" t="s">
        <v>832</v>
      </c>
      <c r="I548" s="455" t="s">
        <v>299</v>
      </c>
      <c r="J548" s="406"/>
      <c r="K548" s="407">
        <v>63.61</v>
      </c>
      <c r="L548" s="486">
        <f>VLOOKUP(D548,'1-Kosten per locatie'!$E$3:$G$9,3,FALSE)</f>
        <v>1</v>
      </c>
      <c r="M548" s="441" t="s">
        <v>101</v>
      </c>
      <c r="N548" s="124"/>
      <c r="O548" s="125">
        <f t="shared" si="40"/>
        <v>0</v>
      </c>
      <c r="P548" s="125">
        <f t="shared" si="41"/>
        <v>0</v>
      </c>
      <c r="Q548" s="383"/>
      <c r="R548" s="126">
        <f>IF(M548="nio",0,IF(M548&gt;0,VLOOKUP(I548,'2-Productie normen'!A:R,VLOOKUP(M548,'2-Productie normen'!T:U,2,FALSE),FALSE)))</f>
        <v>0</v>
      </c>
      <c r="S548" s="126">
        <f t="shared" si="42"/>
        <v>0</v>
      </c>
      <c r="T548" s="127">
        <f>IF(M548="nio",0,VLOOKUP(I548,'2-Productie normen'!A:R,14,FALSE))</f>
        <v>0</v>
      </c>
      <c r="U548" s="127"/>
      <c r="W548" s="93">
        <f t="shared" si="43"/>
        <v>0</v>
      </c>
    </row>
    <row r="549" spans="1:23" ht="14.1" customHeight="1">
      <c r="A549" s="109">
        <f t="shared" si="44"/>
        <v>549</v>
      </c>
      <c r="B549" s="476" t="str">
        <f>VLOOKUP(C549,'1-Kosten per locatie'!$A$17:$D$89,4,FALSE)</f>
        <v>Facilitaire Services</v>
      </c>
      <c r="C549" s="398" t="s">
        <v>429</v>
      </c>
      <c r="D549" s="476" t="str">
        <f>VLOOKUP(C549,'1-Kosten per locatie'!$A$17:$C$89,3,FALSE)</f>
        <v>Kantoor</v>
      </c>
      <c r="E549" s="406" t="s">
        <v>830</v>
      </c>
      <c r="F549" s="437" t="s">
        <v>430</v>
      </c>
      <c r="G549" s="437" t="s">
        <v>833</v>
      </c>
      <c r="H549" s="406" t="s">
        <v>834</v>
      </c>
      <c r="I549" s="455" t="s">
        <v>299</v>
      </c>
      <c r="J549" s="406"/>
      <c r="K549" s="407">
        <v>17.690000000000001</v>
      </c>
      <c r="L549" s="486">
        <f>VLOOKUP(D549,'1-Kosten per locatie'!$E$3:$G$9,3,FALSE)</f>
        <v>1</v>
      </c>
      <c r="M549" s="441" t="s">
        <v>101</v>
      </c>
      <c r="N549" s="124"/>
      <c r="O549" s="125">
        <f t="shared" si="40"/>
        <v>0</v>
      </c>
      <c r="P549" s="125">
        <f t="shared" si="41"/>
        <v>0</v>
      </c>
      <c r="Q549" s="383"/>
      <c r="R549" s="126">
        <f>IF(M549="nio",0,IF(M549&gt;0,VLOOKUP(I549,'2-Productie normen'!A:R,VLOOKUP(M549,'2-Productie normen'!T:U,2,FALSE),FALSE)))</f>
        <v>0</v>
      </c>
      <c r="S549" s="126">
        <f t="shared" si="42"/>
        <v>0</v>
      </c>
      <c r="T549" s="127">
        <f>IF(M549="nio",0,VLOOKUP(I549,'2-Productie normen'!A:R,14,FALSE))</f>
        <v>0</v>
      </c>
      <c r="U549" s="127"/>
      <c r="W549" s="93">
        <f t="shared" si="43"/>
        <v>0</v>
      </c>
    </row>
    <row r="550" spans="1:23" ht="14.1" customHeight="1">
      <c r="A550" s="109">
        <f t="shared" si="44"/>
        <v>550</v>
      </c>
      <c r="B550" s="476" t="str">
        <f>VLOOKUP(C550,'1-Kosten per locatie'!$A$17:$D$89,4,FALSE)</f>
        <v>Facilitaire Services</v>
      </c>
      <c r="C550" s="398" t="s">
        <v>429</v>
      </c>
      <c r="D550" s="476" t="str">
        <f>VLOOKUP(C550,'1-Kosten per locatie'!$A$17:$C$89,3,FALSE)</f>
        <v>Kantoor</v>
      </c>
      <c r="E550" s="406" t="s">
        <v>830</v>
      </c>
      <c r="F550" s="437" t="s">
        <v>430</v>
      </c>
      <c r="G550" s="437" t="s">
        <v>835</v>
      </c>
      <c r="H550" s="406" t="s">
        <v>829</v>
      </c>
      <c r="I550" s="455" t="s">
        <v>299</v>
      </c>
      <c r="J550" s="406" t="s">
        <v>302</v>
      </c>
      <c r="K550" s="407">
        <v>3.04</v>
      </c>
      <c r="L550" s="486">
        <f>VLOOKUP(D550,'1-Kosten per locatie'!$E$3:$G$9,3,FALSE)</f>
        <v>1</v>
      </c>
      <c r="M550" s="441" t="s">
        <v>101</v>
      </c>
      <c r="N550" s="124"/>
      <c r="O550" s="125">
        <f t="shared" si="40"/>
        <v>0</v>
      </c>
      <c r="P550" s="125">
        <f t="shared" si="41"/>
        <v>0</v>
      </c>
      <c r="Q550" s="383"/>
      <c r="R550" s="126">
        <f>IF(M550="nio",0,IF(M550&gt;0,VLOOKUP(I550,'2-Productie normen'!A:R,VLOOKUP(M550,'2-Productie normen'!T:U,2,FALSE),FALSE)))</f>
        <v>0</v>
      </c>
      <c r="S550" s="126">
        <f t="shared" si="42"/>
        <v>0</v>
      </c>
      <c r="T550" s="127">
        <f>IF(M550="nio",0,VLOOKUP(I550,'2-Productie normen'!A:R,14,FALSE))</f>
        <v>0</v>
      </c>
      <c r="U550" s="127"/>
      <c r="W550" s="93">
        <f t="shared" si="43"/>
        <v>0</v>
      </c>
    </row>
    <row r="551" spans="1:23" ht="14.1" customHeight="1">
      <c r="A551" s="109">
        <f t="shared" si="44"/>
        <v>551</v>
      </c>
      <c r="B551" s="476" t="str">
        <f>VLOOKUP(C551,'1-Kosten per locatie'!$A$17:$D$89,4,FALSE)</f>
        <v>Facilitaire Services</v>
      </c>
      <c r="C551" s="397" t="s">
        <v>836</v>
      </c>
      <c r="D551" s="476" t="str">
        <f>VLOOKUP(C551,'1-Kosten per locatie'!$A$17:$C$89,3,FALSE)</f>
        <v>Wijkpost</v>
      </c>
      <c r="E551" s="404" t="s">
        <v>311</v>
      </c>
      <c r="F551" s="400"/>
      <c r="G551" s="401">
        <v>1</v>
      </c>
      <c r="H551" s="398" t="s">
        <v>196</v>
      </c>
      <c r="I551" s="433" t="s">
        <v>149</v>
      </c>
      <c r="J551" s="402" t="s">
        <v>305</v>
      </c>
      <c r="K551" s="403">
        <v>56</v>
      </c>
      <c r="L551" s="486">
        <f>VLOOKUP(D551,'1-Kosten per locatie'!$E$3:$G$9,3,FALSE)</f>
        <v>1</v>
      </c>
      <c r="M551" s="441">
        <v>104</v>
      </c>
      <c r="N551" s="124"/>
      <c r="O551" s="125" t="e">
        <f t="shared" si="40"/>
        <v>#DIV/0!</v>
      </c>
      <c r="P551" s="125">
        <f t="shared" si="41"/>
        <v>0</v>
      </c>
      <c r="Q551" s="383"/>
      <c r="R551" s="126">
        <f>IF(M551="nio",0,IF(M551&gt;0,VLOOKUP(I551,'2-Productie normen'!A:R,VLOOKUP(M551,'2-Productie normen'!T:U,2,FALSE),FALSE)))</f>
        <v>0</v>
      </c>
      <c r="S551" s="126">
        <f t="shared" si="42"/>
        <v>0</v>
      </c>
      <c r="T551" s="127" t="str">
        <f>IF(M551="nio",0,VLOOKUP(I551,'2-Productie normen'!A:R,14,FALSE))</f>
        <v>B</v>
      </c>
      <c r="U551" s="127"/>
      <c r="W551" s="93">
        <f t="shared" si="43"/>
        <v>5824</v>
      </c>
    </row>
    <row r="552" spans="1:23" ht="14.1" customHeight="1">
      <c r="A552" s="109">
        <f t="shared" si="44"/>
        <v>552</v>
      </c>
      <c r="B552" s="476" t="str">
        <f>VLOOKUP(C552,'1-Kosten per locatie'!$A$17:$D$89,4,FALSE)</f>
        <v>Facilitaire Services</v>
      </c>
      <c r="C552" s="397" t="s">
        <v>836</v>
      </c>
      <c r="D552" s="476" t="str">
        <f>VLOOKUP(C552,'1-Kosten per locatie'!$A$17:$C$89,3,FALSE)</f>
        <v>Wijkpost</v>
      </c>
      <c r="E552" s="404" t="s">
        <v>311</v>
      </c>
      <c r="F552" s="400"/>
      <c r="G552" s="401">
        <v>2</v>
      </c>
      <c r="H552" s="398" t="s">
        <v>319</v>
      </c>
      <c r="I552" s="433" t="s">
        <v>298</v>
      </c>
      <c r="J552" s="402" t="s">
        <v>305</v>
      </c>
      <c r="K552" s="403">
        <v>4</v>
      </c>
      <c r="L552" s="486">
        <f>VLOOKUP(D552,'1-Kosten per locatie'!$E$3:$G$9,3,FALSE)</f>
        <v>1</v>
      </c>
      <c r="M552" s="441">
        <v>208</v>
      </c>
      <c r="N552" s="124"/>
      <c r="O552" s="125" t="e">
        <f t="shared" si="40"/>
        <v>#DIV/0!</v>
      </c>
      <c r="P552" s="125">
        <f t="shared" si="41"/>
        <v>0</v>
      </c>
      <c r="Q552" s="383"/>
      <c r="R552" s="126">
        <f>IF(M552="nio",0,IF(M552&gt;0,VLOOKUP(I552,'2-Productie normen'!A:R,VLOOKUP(M552,'2-Productie normen'!T:U,2,FALSE),FALSE)))</f>
        <v>0</v>
      </c>
      <c r="S552" s="126">
        <f t="shared" si="42"/>
        <v>0</v>
      </c>
      <c r="T552" s="127" t="str">
        <f>IF(M552="nio",0,VLOOKUP(I552,'2-Productie normen'!A:R,14,FALSE))</f>
        <v>V</v>
      </c>
      <c r="U552" s="127"/>
      <c r="W552" s="93">
        <f t="shared" si="43"/>
        <v>832</v>
      </c>
    </row>
    <row r="553" spans="1:23" ht="14.1" customHeight="1">
      <c r="A553" s="109">
        <f t="shared" si="44"/>
        <v>553</v>
      </c>
      <c r="B553" s="476" t="str">
        <f>VLOOKUP(C553,'1-Kosten per locatie'!$A$17:$D$89,4,FALSE)</f>
        <v>Facilitaire Services</v>
      </c>
      <c r="C553" s="397" t="s">
        <v>836</v>
      </c>
      <c r="D553" s="476" t="str">
        <f>VLOOKUP(C553,'1-Kosten per locatie'!$A$17:$C$89,3,FALSE)</f>
        <v>Wijkpost</v>
      </c>
      <c r="E553" s="404" t="s">
        <v>311</v>
      </c>
      <c r="F553" s="400"/>
      <c r="G553" s="401">
        <v>3</v>
      </c>
      <c r="H553" s="398" t="s">
        <v>837</v>
      </c>
      <c r="I553" s="362" t="s">
        <v>15</v>
      </c>
      <c r="J553" s="402" t="s">
        <v>305</v>
      </c>
      <c r="K553" s="403">
        <v>2</v>
      </c>
      <c r="L553" s="486">
        <f>VLOOKUP(D553,'1-Kosten per locatie'!$E$3:$G$9,3,FALSE)</f>
        <v>1</v>
      </c>
      <c r="M553" s="441">
        <v>208</v>
      </c>
      <c r="N553" s="124">
        <v>208</v>
      </c>
      <c r="O553" s="125" t="e">
        <f t="shared" si="40"/>
        <v>#DIV/0!</v>
      </c>
      <c r="P553" s="125" t="e">
        <f t="shared" si="41"/>
        <v>#DIV/0!</v>
      </c>
      <c r="Q553" s="383"/>
      <c r="R553" s="126">
        <f>IF(M553="nio",0,IF(M553&gt;0,VLOOKUP(I553,'2-Productie normen'!A:R,VLOOKUP(M553,'2-Productie normen'!T:U,2,FALSE),FALSE)))</f>
        <v>0</v>
      </c>
      <c r="S553" s="126">
        <f t="shared" si="42"/>
        <v>0</v>
      </c>
      <c r="T553" s="127" t="str">
        <f>IF(M553="nio",0,VLOOKUP(I553,'2-Productie normen'!A:R,14,FALSE))</f>
        <v>S</v>
      </c>
      <c r="U553" s="127"/>
      <c r="W553" s="93">
        <f t="shared" si="43"/>
        <v>832</v>
      </c>
    </row>
    <row r="554" spans="1:23" ht="14.1" customHeight="1">
      <c r="A554" s="109">
        <f t="shared" si="44"/>
        <v>554</v>
      </c>
      <c r="B554" s="476" t="str">
        <f>VLOOKUP(C554,'1-Kosten per locatie'!$A$17:$D$89,4,FALSE)</f>
        <v>Facilitaire Services</v>
      </c>
      <c r="C554" s="397" t="s">
        <v>836</v>
      </c>
      <c r="D554" s="476" t="str">
        <f>VLOOKUP(C554,'1-Kosten per locatie'!$A$17:$C$89,3,FALSE)</f>
        <v>Wijkpost</v>
      </c>
      <c r="E554" s="404" t="s">
        <v>311</v>
      </c>
      <c r="F554" s="400"/>
      <c r="G554" s="401">
        <v>4</v>
      </c>
      <c r="H554" s="398" t="s">
        <v>178</v>
      </c>
      <c r="I554" s="433" t="s">
        <v>1200</v>
      </c>
      <c r="J554" s="402" t="s">
        <v>305</v>
      </c>
      <c r="K554" s="403">
        <v>52</v>
      </c>
      <c r="L554" s="486">
        <f>VLOOKUP(D554,'1-Kosten per locatie'!$E$3:$G$9,3,FALSE)</f>
        <v>1</v>
      </c>
      <c r="M554" s="441">
        <v>208</v>
      </c>
      <c r="N554" s="124"/>
      <c r="O554" s="125" t="e">
        <f t="shared" si="40"/>
        <v>#DIV/0!</v>
      </c>
      <c r="P554" s="125">
        <f t="shared" si="41"/>
        <v>0</v>
      </c>
      <c r="Q554" s="383"/>
      <c r="R554" s="126">
        <f>IF(M554="nio",0,IF(M554&gt;0,VLOOKUP(I554,'2-Productie normen'!A:R,VLOOKUP(M554,'2-Productie normen'!T:U,2,FALSE),FALSE)))</f>
        <v>0</v>
      </c>
      <c r="S554" s="126">
        <f t="shared" si="42"/>
        <v>0</v>
      </c>
      <c r="T554" s="127" t="str">
        <f>IF(M554="nio",0,VLOOKUP(I554,'2-Productie normen'!A:R,14,FALSE))</f>
        <v>V</v>
      </c>
      <c r="U554" s="127"/>
      <c r="W554" s="93">
        <f t="shared" si="43"/>
        <v>10816</v>
      </c>
    </row>
    <row r="555" spans="1:23" ht="14.1" customHeight="1">
      <c r="A555" s="109">
        <f t="shared" si="44"/>
        <v>555</v>
      </c>
      <c r="B555" s="476" t="str">
        <f>VLOOKUP(C555,'1-Kosten per locatie'!$A$17:$D$89,4,FALSE)</f>
        <v>Facilitaire Services</v>
      </c>
      <c r="C555" s="398" t="s">
        <v>838</v>
      </c>
      <c r="D555" s="476" t="str">
        <f>VLOOKUP(C555,'1-Kosten per locatie'!$A$17:$C$89,3,FALSE)</f>
        <v>Wijkpost</v>
      </c>
      <c r="E555" s="404" t="s">
        <v>311</v>
      </c>
      <c r="F555" s="400"/>
      <c r="G555" s="438" t="s">
        <v>431</v>
      </c>
      <c r="H555" s="130" t="s">
        <v>473</v>
      </c>
      <c r="I555" s="433" t="s">
        <v>296</v>
      </c>
      <c r="J555" s="402" t="s">
        <v>200</v>
      </c>
      <c r="K555" s="403">
        <v>31.01</v>
      </c>
      <c r="L555" s="486">
        <f>VLOOKUP(D555,'1-Kosten per locatie'!$E$3:$G$9,3,FALSE)</f>
        <v>1</v>
      </c>
      <c r="M555" s="441">
        <v>255</v>
      </c>
      <c r="N555" s="124"/>
      <c r="O555" s="125" t="e">
        <f t="shared" si="40"/>
        <v>#DIV/0!</v>
      </c>
      <c r="P555" s="125">
        <f t="shared" si="41"/>
        <v>0</v>
      </c>
      <c r="Q555" s="383"/>
      <c r="R555" s="126">
        <f>IF(M555="nio",0,IF(M555&gt;0,VLOOKUP(I555,'2-Productie normen'!A:R,VLOOKUP(M555,'2-Productie normen'!T:U,2,FALSE),FALSE)))</f>
        <v>0</v>
      </c>
      <c r="S555" s="126">
        <f t="shared" si="42"/>
        <v>0</v>
      </c>
      <c r="T555" s="127" t="str">
        <f>IF(M555="nio",0,VLOOKUP(I555,'2-Productie normen'!A:R,14,FALSE))</f>
        <v>V</v>
      </c>
      <c r="U555" s="127"/>
      <c r="W555" s="93">
        <f t="shared" si="43"/>
        <v>7907.55</v>
      </c>
    </row>
    <row r="556" spans="1:23" ht="14.1" customHeight="1">
      <c r="A556" s="109">
        <f t="shared" si="44"/>
        <v>556</v>
      </c>
      <c r="B556" s="476" t="str">
        <f>VLOOKUP(C556,'1-Kosten per locatie'!$A$17:$D$89,4,FALSE)</f>
        <v>Facilitaire Services</v>
      </c>
      <c r="C556" s="398" t="s">
        <v>838</v>
      </c>
      <c r="D556" s="476" t="str">
        <f>VLOOKUP(C556,'1-Kosten per locatie'!$A$17:$C$89,3,FALSE)</f>
        <v>Wijkpost</v>
      </c>
      <c r="E556" s="404" t="s">
        <v>311</v>
      </c>
      <c r="F556" s="400"/>
      <c r="G556" s="438" t="s">
        <v>433</v>
      </c>
      <c r="H556" s="130" t="s">
        <v>498</v>
      </c>
      <c r="I556" s="455" t="s">
        <v>299</v>
      </c>
      <c r="J556" s="402" t="s">
        <v>302</v>
      </c>
      <c r="K556" s="403">
        <v>0.6</v>
      </c>
      <c r="L556" s="486">
        <f>VLOOKUP(D556,'1-Kosten per locatie'!$E$3:$G$9,3,FALSE)</f>
        <v>1</v>
      </c>
      <c r="M556" s="441" t="s">
        <v>101</v>
      </c>
      <c r="N556" s="124"/>
      <c r="O556" s="125">
        <f t="shared" si="40"/>
        <v>0</v>
      </c>
      <c r="P556" s="125">
        <f t="shared" si="41"/>
        <v>0</v>
      </c>
      <c r="Q556" s="383"/>
      <c r="R556" s="126">
        <f>IF(M556="nio",0,IF(M556&gt;0,VLOOKUP(I556,'2-Productie normen'!A:R,VLOOKUP(M556,'2-Productie normen'!T:U,2,FALSE),FALSE)))</f>
        <v>0</v>
      </c>
      <c r="S556" s="126">
        <f t="shared" si="42"/>
        <v>0</v>
      </c>
      <c r="T556" s="127">
        <f>IF(M556="nio",0,VLOOKUP(I556,'2-Productie normen'!A:R,14,FALSE))</f>
        <v>0</v>
      </c>
      <c r="U556" s="127"/>
      <c r="W556" s="93">
        <f t="shared" si="43"/>
        <v>0</v>
      </c>
    </row>
    <row r="557" spans="1:23" ht="14.1" customHeight="1">
      <c r="A557" s="109">
        <f t="shared" si="44"/>
        <v>557</v>
      </c>
      <c r="B557" s="476" t="str">
        <f>VLOOKUP(C557,'1-Kosten per locatie'!$A$17:$D$89,4,FALSE)</f>
        <v>Facilitaire Services</v>
      </c>
      <c r="C557" s="398" t="s">
        <v>838</v>
      </c>
      <c r="D557" s="476" t="str">
        <f>VLOOKUP(C557,'1-Kosten per locatie'!$A$17:$C$89,3,FALSE)</f>
        <v>Wijkpost</v>
      </c>
      <c r="E557" s="404" t="s">
        <v>311</v>
      </c>
      <c r="F557" s="400"/>
      <c r="G557" s="438" t="s">
        <v>436</v>
      </c>
      <c r="H557" s="130" t="s">
        <v>196</v>
      </c>
      <c r="I557" s="433" t="s">
        <v>149</v>
      </c>
      <c r="J557" s="402" t="s">
        <v>839</v>
      </c>
      <c r="K557" s="403">
        <v>19</v>
      </c>
      <c r="L557" s="486">
        <f>VLOOKUP(D557,'1-Kosten per locatie'!$E$3:$G$9,3,FALSE)</f>
        <v>1</v>
      </c>
      <c r="M557" s="441">
        <v>104</v>
      </c>
      <c r="N557" s="124"/>
      <c r="O557" s="125" t="e">
        <f t="shared" si="40"/>
        <v>#DIV/0!</v>
      </c>
      <c r="P557" s="125">
        <f t="shared" si="41"/>
        <v>0</v>
      </c>
      <c r="Q557" s="383"/>
      <c r="R557" s="126">
        <f>IF(M557="nio",0,IF(M557&gt;0,VLOOKUP(I557,'2-Productie normen'!A:R,VLOOKUP(M557,'2-Productie normen'!T:U,2,FALSE),FALSE)))</f>
        <v>0</v>
      </c>
      <c r="S557" s="126">
        <f t="shared" si="42"/>
        <v>0</v>
      </c>
      <c r="T557" s="127" t="str">
        <f>IF(M557="nio",0,VLOOKUP(I557,'2-Productie normen'!A:R,14,FALSE))</f>
        <v>B</v>
      </c>
      <c r="U557" s="127"/>
      <c r="W557" s="93">
        <f t="shared" si="43"/>
        <v>1976</v>
      </c>
    </row>
    <row r="558" spans="1:23" ht="14.1" customHeight="1">
      <c r="A558" s="109">
        <f t="shared" si="44"/>
        <v>558</v>
      </c>
      <c r="B558" s="476" t="str">
        <f>VLOOKUP(C558,'1-Kosten per locatie'!$A$17:$D$89,4,FALSE)</f>
        <v>Facilitaire Services</v>
      </c>
      <c r="C558" s="398" t="s">
        <v>838</v>
      </c>
      <c r="D558" s="476" t="str">
        <f>VLOOKUP(C558,'1-Kosten per locatie'!$A$17:$C$89,3,FALSE)</f>
        <v>Wijkpost</v>
      </c>
      <c r="E558" s="404" t="s">
        <v>311</v>
      </c>
      <c r="F558" s="400"/>
      <c r="G558" s="438" t="s">
        <v>438</v>
      </c>
      <c r="H558" s="130" t="s">
        <v>196</v>
      </c>
      <c r="I558" s="433" t="s">
        <v>149</v>
      </c>
      <c r="J558" s="402" t="s">
        <v>839</v>
      </c>
      <c r="K558" s="403">
        <v>16.7</v>
      </c>
      <c r="L558" s="486">
        <f>VLOOKUP(D558,'1-Kosten per locatie'!$E$3:$G$9,3,FALSE)</f>
        <v>1</v>
      </c>
      <c r="M558" s="441">
        <v>104</v>
      </c>
      <c r="N558" s="124"/>
      <c r="O558" s="125" t="e">
        <f t="shared" si="40"/>
        <v>#DIV/0!</v>
      </c>
      <c r="P558" s="125">
        <f t="shared" si="41"/>
        <v>0</v>
      </c>
      <c r="Q558" s="383"/>
      <c r="R558" s="126">
        <f>IF(M558="nio",0,IF(M558&gt;0,VLOOKUP(I558,'2-Productie normen'!A:R,VLOOKUP(M558,'2-Productie normen'!T:U,2,FALSE),FALSE)))</f>
        <v>0</v>
      </c>
      <c r="S558" s="126">
        <f t="shared" si="42"/>
        <v>0</v>
      </c>
      <c r="T558" s="127" t="str">
        <f>IF(M558="nio",0,VLOOKUP(I558,'2-Productie normen'!A:R,14,FALSE))</f>
        <v>B</v>
      </c>
      <c r="U558" s="127"/>
      <c r="W558" s="93">
        <f t="shared" si="43"/>
        <v>1736.8</v>
      </c>
    </row>
    <row r="559" spans="1:23" ht="14.1" customHeight="1">
      <c r="A559" s="109">
        <f t="shared" si="44"/>
        <v>559</v>
      </c>
      <c r="B559" s="476" t="str">
        <f>VLOOKUP(C559,'1-Kosten per locatie'!$A$17:$D$89,4,FALSE)</f>
        <v>Facilitaire Services</v>
      </c>
      <c r="C559" s="398" t="s">
        <v>838</v>
      </c>
      <c r="D559" s="476" t="str">
        <f>VLOOKUP(C559,'1-Kosten per locatie'!$A$17:$C$89,3,FALSE)</f>
        <v>Wijkpost</v>
      </c>
      <c r="E559" s="404" t="s">
        <v>311</v>
      </c>
      <c r="F559" s="400"/>
      <c r="G559" s="438" t="s">
        <v>840</v>
      </c>
      <c r="H559" s="130" t="s">
        <v>196</v>
      </c>
      <c r="I559" s="433" t="s">
        <v>149</v>
      </c>
      <c r="J559" s="402" t="s">
        <v>839</v>
      </c>
      <c r="K559" s="403">
        <v>16.7</v>
      </c>
      <c r="L559" s="486">
        <f>VLOOKUP(D559,'1-Kosten per locatie'!$E$3:$G$9,3,FALSE)</f>
        <v>1</v>
      </c>
      <c r="M559" s="441">
        <v>104</v>
      </c>
      <c r="N559" s="124"/>
      <c r="O559" s="125" t="e">
        <f t="shared" si="40"/>
        <v>#DIV/0!</v>
      </c>
      <c r="P559" s="125">
        <f t="shared" si="41"/>
        <v>0</v>
      </c>
      <c r="Q559" s="383"/>
      <c r="R559" s="126">
        <f>IF(M559="nio",0,IF(M559&gt;0,VLOOKUP(I559,'2-Productie normen'!A:R,VLOOKUP(M559,'2-Productie normen'!T:U,2,FALSE),FALSE)))</f>
        <v>0</v>
      </c>
      <c r="S559" s="126">
        <f t="shared" si="42"/>
        <v>0</v>
      </c>
      <c r="T559" s="127" t="str">
        <f>IF(M559="nio",0,VLOOKUP(I559,'2-Productie normen'!A:R,14,FALSE))</f>
        <v>B</v>
      </c>
      <c r="U559" s="127"/>
      <c r="W559" s="93">
        <f t="shared" si="43"/>
        <v>1736.8</v>
      </c>
    </row>
    <row r="560" spans="1:23" ht="14.1" customHeight="1">
      <c r="A560" s="109">
        <f t="shared" si="44"/>
        <v>560</v>
      </c>
      <c r="B560" s="476" t="str">
        <f>VLOOKUP(C560,'1-Kosten per locatie'!$A$17:$D$89,4,FALSE)</f>
        <v>Facilitaire Services</v>
      </c>
      <c r="C560" s="398" t="s">
        <v>838</v>
      </c>
      <c r="D560" s="476" t="str">
        <f>VLOOKUP(C560,'1-Kosten per locatie'!$A$17:$C$89,3,FALSE)</f>
        <v>Wijkpost</v>
      </c>
      <c r="E560" s="404" t="s">
        <v>311</v>
      </c>
      <c r="F560" s="400"/>
      <c r="G560" s="438" t="s">
        <v>439</v>
      </c>
      <c r="H560" s="130" t="s">
        <v>196</v>
      </c>
      <c r="I560" s="433" t="s">
        <v>149</v>
      </c>
      <c r="J560" s="402" t="s">
        <v>839</v>
      </c>
      <c r="K560" s="403">
        <v>19.38</v>
      </c>
      <c r="L560" s="486">
        <f>VLOOKUP(D560,'1-Kosten per locatie'!$E$3:$G$9,3,FALSE)</f>
        <v>1</v>
      </c>
      <c r="M560" s="441">
        <v>104</v>
      </c>
      <c r="N560" s="124"/>
      <c r="O560" s="125" t="e">
        <f t="shared" si="40"/>
        <v>#DIV/0!</v>
      </c>
      <c r="P560" s="125">
        <f t="shared" si="41"/>
        <v>0</v>
      </c>
      <c r="Q560" s="383"/>
      <c r="R560" s="126">
        <f>IF(M560="nio",0,IF(M560&gt;0,VLOOKUP(I560,'2-Productie normen'!A:R,VLOOKUP(M560,'2-Productie normen'!T:U,2,FALSE),FALSE)))</f>
        <v>0</v>
      </c>
      <c r="S560" s="126">
        <f t="shared" si="42"/>
        <v>0</v>
      </c>
      <c r="T560" s="127" t="str">
        <f>IF(M560="nio",0,VLOOKUP(I560,'2-Productie normen'!A:R,14,FALSE))</f>
        <v>B</v>
      </c>
      <c r="U560" s="127"/>
      <c r="W560" s="93">
        <f t="shared" si="43"/>
        <v>2015.52</v>
      </c>
    </row>
    <row r="561" spans="1:23" ht="14.1" customHeight="1">
      <c r="A561" s="109">
        <f t="shared" si="44"/>
        <v>561</v>
      </c>
      <c r="B561" s="476" t="str">
        <f>VLOOKUP(C561,'1-Kosten per locatie'!$A$17:$D$89,4,FALSE)</f>
        <v>Facilitaire Services</v>
      </c>
      <c r="C561" s="398" t="s">
        <v>838</v>
      </c>
      <c r="D561" s="476" t="str">
        <f>VLOOKUP(C561,'1-Kosten per locatie'!$A$17:$C$89,3,FALSE)</f>
        <v>Wijkpost</v>
      </c>
      <c r="E561" s="404" t="s">
        <v>311</v>
      </c>
      <c r="F561" s="400"/>
      <c r="G561" s="438" t="s">
        <v>441</v>
      </c>
      <c r="H561" s="130" t="s">
        <v>815</v>
      </c>
      <c r="I561" s="433" t="s">
        <v>1201</v>
      </c>
      <c r="J561" s="402" t="s">
        <v>200</v>
      </c>
      <c r="K561" s="403">
        <v>11.4</v>
      </c>
      <c r="L561" s="486">
        <f>VLOOKUP(D561,'1-Kosten per locatie'!$E$3:$G$9,3,FALSE)</f>
        <v>1</v>
      </c>
      <c r="M561" s="441">
        <v>255</v>
      </c>
      <c r="N561" s="124"/>
      <c r="O561" s="125" t="e">
        <f t="shared" si="40"/>
        <v>#DIV/0!</v>
      </c>
      <c r="P561" s="125">
        <f t="shared" si="41"/>
        <v>0</v>
      </c>
      <c r="Q561" s="383"/>
      <c r="R561" s="126">
        <f>IF(M561="nio",0,IF(M561&gt;0,VLOOKUP(I561,'2-Productie normen'!A:R,VLOOKUP(M561,'2-Productie normen'!T:U,2,FALSE),FALSE)))</f>
        <v>0</v>
      </c>
      <c r="S561" s="126">
        <f t="shared" si="42"/>
        <v>0</v>
      </c>
      <c r="T561" s="127" t="str">
        <f>IF(M561="nio",0,VLOOKUP(I561,'2-Productie normen'!A:R,14,FALSE))</f>
        <v>V</v>
      </c>
      <c r="U561" s="127"/>
      <c r="W561" s="93">
        <f t="shared" si="43"/>
        <v>2907</v>
      </c>
    </row>
    <row r="562" spans="1:23" ht="14.1" customHeight="1">
      <c r="A562" s="109">
        <f t="shared" si="44"/>
        <v>562</v>
      </c>
      <c r="B562" s="476" t="str">
        <f>VLOOKUP(C562,'1-Kosten per locatie'!$A$17:$D$89,4,FALSE)</f>
        <v>Facilitaire Services</v>
      </c>
      <c r="C562" s="398" t="s">
        <v>838</v>
      </c>
      <c r="D562" s="476" t="str">
        <f>VLOOKUP(C562,'1-Kosten per locatie'!$A$17:$C$89,3,FALSE)</f>
        <v>Wijkpost</v>
      </c>
      <c r="E562" s="404" t="s">
        <v>311</v>
      </c>
      <c r="F562" s="400"/>
      <c r="G562" s="438" t="s">
        <v>444</v>
      </c>
      <c r="H562" s="130" t="s">
        <v>486</v>
      </c>
      <c r="I562" s="433" t="s">
        <v>15</v>
      </c>
      <c r="J562" s="402" t="s">
        <v>200</v>
      </c>
      <c r="K562" s="403">
        <v>1.85</v>
      </c>
      <c r="L562" s="486">
        <f>VLOOKUP(D562,'1-Kosten per locatie'!$E$3:$G$9,3,FALSE)</f>
        <v>1</v>
      </c>
      <c r="M562" s="441">
        <v>255</v>
      </c>
      <c r="N562" s="124"/>
      <c r="O562" s="125" t="e">
        <f t="shared" si="40"/>
        <v>#DIV/0!</v>
      </c>
      <c r="P562" s="125">
        <f t="shared" si="41"/>
        <v>0</v>
      </c>
      <c r="Q562" s="383"/>
      <c r="R562" s="126">
        <f>IF(M562="nio",0,IF(M562&gt;0,VLOOKUP(I562,'2-Productie normen'!A:R,VLOOKUP(M562,'2-Productie normen'!T:U,2,FALSE),FALSE)))</f>
        <v>0</v>
      </c>
      <c r="S562" s="126">
        <f t="shared" si="42"/>
        <v>0</v>
      </c>
      <c r="T562" s="127" t="str">
        <f>IF(M562="nio",0,VLOOKUP(I562,'2-Productie normen'!A:R,14,FALSE))</f>
        <v>S</v>
      </c>
      <c r="U562" s="127"/>
      <c r="W562" s="93">
        <f t="shared" si="43"/>
        <v>471.75</v>
      </c>
    </row>
    <row r="563" spans="1:23" ht="14.1" customHeight="1">
      <c r="A563" s="109">
        <f t="shared" si="44"/>
        <v>563</v>
      </c>
      <c r="B563" s="476" t="str">
        <f>VLOOKUP(C563,'1-Kosten per locatie'!$A$17:$D$89,4,FALSE)</f>
        <v>Facilitaire Services</v>
      </c>
      <c r="C563" s="398" t="s">
        <v>838</v>
      </c>
      <c r="D563" s="476" t="str">
        <f>VLOOKUP(C563,'1-Kosten per locatie'!$A$17:$C$89,3,FALSE)</f>
        <v>Wijkpost</v>
      </c>
      <c r="E563" s="404" t="s">
        <v>311</v>
      </c>
      <c r="F563" s="400"/>
      <c r="G563" s="438" t="s">
        <v>447</v>
      </c>
      <c r="H563" s="130" t="s">
        <v>815</v>
      </c>
      <c r="I563" s="433" t="s">
        <v>1557</v>
      </c>
      <c r="J563" s="402" t="s">
        <v>200</v>
      </c>
      <c r="K563" s="403">
        <v>1.85</v>
      </c>
      <c r="L563" s="486">
        <f>VLOOKUP(D563,'1-Kosten per locatie'!$E$3:$G$9,3,FALSE)</f>
        <v>1</v>
      </c>
      <c r="M563" s="441">
        <v>255</v>
      </c>
      <c r="N563" s="124"/>
      <c r="O563" s="125" t="e">
        <f t="shared" ref="O563:O626" si="45">IF(M563="nio",0,IF(M563&gt;0,M563*K563/R563,0))*L563</f>
        <v>#DIV/0!</v>
      </c>
      <c r="P563" s="125">
        <f t="shared" ref="P563:P626" si="46">IF(N563&gt;0,N563*K563/S563,0)*L563</f>
        <v>0</v>
      </c>
      <c r="Q563" s="383"/>
      <c r="R563" s="126">
        <f>IF(M563="nio",0,IF(M563&gt;0,VLOOKUP(I563,'2-Productie normen'!A:R,VLOOKUP(M563,'2-Productie normen'!T:U,2,FALSE),FALSE)))</f>
        <v>0</v>
      </c>
      <c r="S563" s="126">
        <f t="shared" ref="S563:S626" si="47">IF(N563&gt;0,R563*$S$8,0)</f>
        <v>0</v>
      </c>
      <c r="T563" s="127" t="str">
        <f>IF(M563="nio",0,VLOOKUP(I563,'2-Productie normen'!A:R,14,FALSE))</f>
        <v>S</v>
      </c>
      <c r="U563" s="127"/>
      <c r="W563" s="93">
        <f t="shared" ref="W563:W626" si="48">SUM(M563:N563)*K563</f>
        <v>471.75</v>
      </c>
    </row>
    <row r="564" spans="1:23" ht="14.1" customHeight="1">
      <c r="A564" s="109">
        <f t="shared" si="44"/>
        <v>564</v>
      </c>
      <c r="B564" s="476" t="str">
        <f>VLOOKUP(C564,'1-Kosten per locatie'!$A$17:$D$89,4,FALSE)</f>
        <v>Facilitaire Services</v>
      </c>
      <c r="C564" s="398" t="s">
        <v>838</v>
      </c>
      <c r="D564" s="476" t="str">
        <f>VLOOKUP(C564,'1-Kosten per locatie'!$A$17:$C$89,3,FALSE)</f>
        <v>Wijkpost</v>
      </c>
      <c r="E564" s="404" t="s">
        <v>311</v>
      </c>
      <c r="F564" s="400"/>
      <c r="G564" s="438" t="s">
        <v>841</v>
      </c>
      <c r="H564" s="130" t="s">
        <v>193</v>
      </c>
      <c r="I564" s="433" t="s">
        <v>294</v>
      </c>
      <c r="J564" s="402" t="s">
        <v>305</v>
      </c>
      <c r="K564" s="403">
        <v>7.07</v>
      </c>
      <c r="L564" s="486">
        <f>VLOOKUP(D564,'1-Kosten per locatie'!$E$3:$G$9,3,FALSE)</f>
        <v>1</v>
      </c>
      <c r="M564" s="441">
        <v>255</v>
      </c>
      <c r="N564" s="124"/>
      <c r="O564" s="125" t="e">
        <f t="shared" si="45"/>
        <v>#DIV/0!</v>
      </c>
      <c r="P564" s="125">
        <f t="shared" si="46"/>
        <v>0</v>
      </c>
      <c r="Q564" s="383"/>
      <c r="R564" s="126">
        <f>IF(M564="nio",0,IF(M564&gt;0,VLOOKUP(I564,'2-Productie normen'!A:R,VLOOKUP(M564,'2-Productie normen'!T:U,2,FALSE),FALSE)))</f>
        <v>0</v>
      </c>
      <c r="S564" s="126">
        <f t="shared" si="47"/>
        <v>0</v>
      </c>
      <c r="T564" s="127" t="str">
        <f>IF(M564="nio",0,VLOOKUP(I564,'2-Productie normen'!A:R,14,FALSE))</f>
        <v>V</v>
      </c>
      <c r="U564" s="127"/>
      <c r="W564" s="93">
        <f t="shared" si="48"/>
        <v>1802.8500000000001</v>
      </c>
    </row>
    <row r="565" spans="1:23" ht="14.1" customHeight="1">
      <c r="A565" s="109">
        <f t="shared" si="44"/>
        <v>565</v>
      </c>
      <c r="B565" s="476" t="str">
        <f>VLOOKUP(C565,'1-Kosten per locatie'!$A$17:$D$89,4,FALSE)</f>
        <v>Facilitaire Services</v>
      </c>
      <c r="C565" s="398" t="s">
        <v>838</v>
      </c>
      <c r="D565" s="476" t="str">
        <f>VLOOKUP(C565,'1-Kosten per locatie'!$A$17:$C$89,3,FALSE)</f>
        <v>Wijkpost</v>
      </c>
      <c r="E565" s="404" t="s">
        <v>311</v>
      </c>
      <c r="F565" s="400"/>
      <c r="G565" s="438" t="s">
        <v>842</v>
      </c>
      <c r="H565" s="130" t="s">
        <v>489</v>
      </c>
      <c r="I565" s="433" t="s">
        <v>15</v>
      </c>
      <c r="J565" s="402" t="s">
        <v>200</v>
      </c>
      <c r="K565" s="403">
        <v>1.85</v>
      </c>
      <c r="L565" s="486">
        <f>VLOOKUP(D565,'1-Kosten per locatie'!$E$3:$G$9,3,FALSE)</f>
        <v>1</v>
      </c>
      <c r="M565" s="441">
        <v>255</v>
      </c>
      <c r="N565" s="124"/>
      <c r="O565" s="125" t="e">
        <f t="shared" si="45"/>
        <v>#DIV/0!</v>
      </c>
      <c r="P565" s="125">
        <f t="shared" si="46"/>
        <v>0</v>
      </c>
      <c r="Q565" s="383"/>
      <c r="R565" s="126">
        <f>IF(M565="nio",0,IF(M565&gt;0,VLOOKUP(I565,'2-Productie normen'!A:R,VLOOKUP(M565,'2-Productie normen'!T:U,2,FALSE),FALSE)))</f>
        <v>0</v>
      </c>
      <c r="S565" s="126">
        <f t="shared" si="47"/>
        <v>0</v>
      </c>
      <c r="T565" s="127" t="str">
        <f>IF(M565="nio",0,VLOOKUP(I565,'2-Productie normen'!A:R,14,FALSE))</f>
        <v>S</v>
      </c>
      <c r="U565" s="127"/>
      <c r="W565" s="93">
        <f t="shared" si="48"/>
        <v>471.75</v>
      </c>
    </row>
    <row r="566" spans="1:23" ht="14.1" customHeight="1">
      <c r="A566" s="109">
        <f t="shared" si="44"/>
        <v>566</v>
      </c>
      <c r="B566" s="476" t="str">
        <f>VLOOKUP(C566,'1-Kosten per locatie'!$A$17:$D$89,4,FALSE)</f>
        <v>Facilitaire Services</v>
      </c>
      <c r="C566" s="398" t="s">
        <v>838</v>
      </c>
      <c r="D566" s="476" t="str">
        <f>VLOOKUP(C566,'1-Kosten per locatie'!$A$17:$C$89,3,FALSE)</f>
        <v>Wijkpost</v>
      </c>
      <c r="E566" s="404" t="s">
        <v>311</v>
      </c>
      <c r="F566" s="400"/>
      <c r="G566" s="438" t="s">
        <v>843</v>
      </c>
      <c r="H566" s="130" t="s">
        <v>489</v>
      </c>
      <c r="I566" s="433" t="s">
        <v>15</v>
      </c>
      <c r="J566" s="402" t="s">
        <v>200</v>
      </c>
      <c r="K566" s="403">
        <v>1.85</v>
      </c>
      <c r="L566" s="486">
        <f>VLOOKUP(D566,'1-Kosten per locatie'!$E$3:$G$9,3,FALSE)</f>
        <v>1</v>
      </c>
      <c r="M566" s="441">
        <v>255</v>
      </c>
      <c r="N566" s="124"/>
      <c r="O566" s="125" t="e">
        <f t="shared" si="45"/>
        <v>#DIV/0!</v>
      </c>
      <c r="P566" s="125">
        <f t="shared" si="46"/>
        <v>0</v>
      </c>
      <c r="Q566" s="383"/>
      <c r="R566" s="126">
        <f>IF(M566="nio",0,IF(M566&gt;0,VLOOKUP(I566,'2-Productie normen'!A:R,VLOOKUP(M566,'2-Productie normen'!T:U,2,FALSE),FALSE)))</f>
        <v>0</v>
      </c>
      <c r="S566" s="126">
        <f t="shared" si="47"/>
        <v>0</v>
      </c>
      <c r="T566" s="127" t="str">
        <f>IF(M566="nio",0,VLOOKUP(I566,'2-Productie normen'!A:R,14,FALSE))</f>
        <v>S</v>
      </c>
      <c r="U566" s="127"/>
      <c r="W566" s="93">
        <f t="shared" si="48"/>
        <v>471.75</v>
      </c>
    </row>
    <row r="567" spans="1:23" ht="14.1" customHeight="1">
      <c r="A567" s="109">
        <f t="shared" si="44"/>
        <v>567</v>
      </c>
      <c r="B567" s="476" t="str">
        <f>VLOOKUP(C567,'1-Kosten per locatie'!$A$17:$D$89,4,FALSE)</f>
        <v>Facilitaire Services</v>
      </c>
      <c r="C567" s="398" t="s">
        <v>838</v>
      </c>
      <c r="D567" s="476" t="str">
        <f>VLOOKUP(C567,'1-Kosten per locatie'!$A$17:$C$89,3,FALSE)</f>
        <v>Wijkpost</v>
      </c>
      <c r="E567" s="404" t="s">
        <v>311</v>
      </c>
      <c r="F567" s="400"/>
      <c r="G567" s="438" t="s">
        <v>844</v>
      </c>
      <c r="H567" s="130" t="s">
        <v>440</v>
      </c>
      <c r="I567" s="433" t="s">
        <v>15</v>
      </c>
      <c r="J567" s="402" t="s">
        <v>839</v>
      </c>
      <c r="K567" s="403">
        <v>7.22</v>
      </c>
      <c r="L567" s="486">
        <f>VLOOKUP(D567,'1-Kosten per locatie'!$E$3:$G$9,3,FALSE)</f>
        <v>1</v>
      </c>
      <c r="M567" s="441">
        <v>255</v>
      </c>
      <c r="N567" s="124"/>
      <c r="O567" s="125" t="e">
        <f t="shared" si="45"/>
        <v>#DIV/0!</v>
      </c>
      <c r="P567" s="125">
        <f t="shared" si="46"/>
        <v>0</v>
      </c>
      <c r="Q567" s="383"/>
      <c r="R567" s="126">
        <f>IF(M567="nio",0,IF(M567&gt;0,VLOOKUP(I567,'2-Productie normen'!A:R,VLOOKUP(M567,'2-Productie normen'!T:U,2,FALSE),FALSE)))</f>
        <v>0</v>
      </c>
      <c r="S567" s="126">
        <f t="shared" si="47"/>
        <v>0</v>
      </c>
      <c r="T567" s="127" t="str">
        <f>IF(M567="nio",0,VLOOKUP(I567,'2-Productie normen'!A:R,14,FALSE))</f>
        <v>S</v>
      </c>
      <c r="U567" s="127"/>
      <c r="W567" s="93">
        <f t="shared" si="48"/>
        <v>1841.1</v>
      </c>
    </row>
    <row r="568" spans="1:23" ht="14.1" customHeight="1">
      <c r="A568" s="109">
        <f t="shared" si="44"/>
        <v>568</v>
      </c>
      <c r="B568" s="476" t="str">
        <f>VLOOKUP(C568,'1-Kosten per locatie'!$A$17:$D$89,4,FALSE)</f>
        <v>Facilitaire Services</v>
      </c>
      <c r="C568" s="398" t="s">
        <v>838</v>
      </c>
      <c r="D568" s="476" t="str">
        <f>VLOOKUP(C568,'1-Kosten per locatie'!$A$17:$C$89,3,FALSE)</f>
        <v>Wijkpost</v>
      </c>
      <c r="E568" s="404" t="s">
        <v>311</v>
      </c>
      <c r="F568" s="400"/>
      <c r="G568" s="438" t="s">
        <v>845</v>
      </c>
      <c r="H568" s="130" t="s">
        <v>815</v>
      </c>
      <c r="I568" s="433" t="s">
        <v>1201</v>
      </c>
      <c r="J568" s="402" t="s">
        <v>200</v>
      </c>
      <c r="K568" s="403">
        <v>72.92</v>
      </c>
      <c r="L568" s="486">
        <f>VLOOKUP(D568,'1-Kosten per locatie'!$E$3:$G$9,3,FALSE)</f>
        <v>1</v>
      </c>
      <c r="M568" s="441">
        <v>255</v>
      </c>
      <c r="N568" s="124"/>
      <c r="O568" s="125" t="e">
        <f t="shared" si="45"/>
        <v>#DIV/0!</v>
      </c>
      <c r="P568" s="125">
        <f t="shared" si="46"/>
        <v>0</v>
      </c>
      <c r="Q568" s="383"/>
      <c r="R568" s="126">
        <f>IF(M568="nio",0,IF(M568&gt;0,VLOOKUP(I568,'2-Productie normen'!A:R,VLOOKUP(M568,'2-Productie normen'!T:U,2,FALSE),FALSE)))</f>
        <v>0</v>
      </c>
      <c r="S568" s="126">
        <f t="shared" si="47"/>
        <v>0</v>
      </c>
      <c r="T568" s="127" t="str">
        <f>IF(M568="nio",0,VLOOKUP(I568,'2-Productie normen'!A:R,14,FALSE))</f>
        <v>V</v>
      </c>
      <c r="U568" s="127"/>
      <c r="W568" s="93">
        <f t="shared" si="48"/>
        <v>18594.600000000002</v>
      </c>
    </row>
    <row r="569" spans="1:23" ht="14.1" customHeight="1">
      <c r="A569" s="109">
        <f t="shared" si="44"/>
        <v>569</v>
      </c>
      <c r="B569" s="476" t="str">
        <f>VLOOKUP(C569,'1-Kosten per locatie'!$A$17:$D$89,4,FALSE)</f>
        <v>Facilitaire Services</v>
      </c>
      <c r="C569" s="398" t="s">
        <v>838</v>
      </c>
      <c r="D569" s="476" t="str">
        <f>VLOOKUP(C569,'1-Kosten per locatie'!$A$17:$C$89,3,FALSE)</f>
        <v>Wijkpost</v>
      </c>
      <c r="E569" s="404" t="s">
        <v>311</v>
      </c>
      <c r="F569" s="400"/>
      <c r="G569" s="438" t="s">
        <v>846</v>
      </c>
      <c r="H569" s="130" t="s">
        <v>231</v>
      </c>
      <c r="I569" s="433" t="s">
        <v>1557</v>
      </c>
      <c r="J569" s="402" t="s">
        <v>200</v>
      </c>
      <c r="K569" s="403">
        <v>1.8</v>
      </c>
      <c r="L569" s="486">
        <f>VLOOKUP(D569,'1-Kosten per locatie'!$E$3:$G$9,3,FALSE)</f>
        <v>1</v>
      </c>
      <c r="M569" s="441">
        <v>255</v>
      </c>
      <c r="N569" s="124"/>
      <c r="O569" s="125" t="e">
        <f t="shared" si="45"/>
        <v>#DIV/0!</v>
      </c>
      <c r="P569" s="125">
        <f t="shared" si="46"/>
        <v>0</v>
      </c>
      <c r="Q569" s="383"/>
      <c r="R569" s="126">
        <f>IF(M569="nio",0,IF(M569&gt;0,VLOOKUP(I569,'2-Productie normen'!A:R,VLOOKUP(M569,'2-Productie normen'!T:U,2,FALSE),FALSE)))</f>
        <v>0</v>
      </c>
      <c r="S569" s="126">
        <f t="shared" si="47"/>
        <v>0</v>
      </c>
      <c r="T569" s="127" t="str">
        <f>IF(M569="nio",0,VLOOKUP(I569,'2-Productie normen'!A:R,14,FALSE))</f>
        <v>S</v>
      </c>
      <c r="U569" s="127"/>
      <c r="W569" s="93">
        <f t="shared" si="48"/>
        <v>459</v>
      </c>
    </row>
    <row r="570" spans="1:23" ht="14.1" customHeight="1">
      <c r="A570" s="109">
        <f t="shared" si="44"/>
        <v>570</v>
      </c>
      <c r="B570" s="476" t="str">
        <f>VLOOKUP(C570,'1-Kosten per locatie'!$A$17:$D$89,4,FALSE)</f>
        <v>Facilitaire Services</v>
      </c>
      <c r="C570" s="398" t="s">
        <v>838</v>
      </c>
      <c r="D570" s="476" t="str">
        <f>VLOOKUP(C570,'1-Kosten per locatie'!$A$17:$C$89,3,FALSE)</f>
        <v>Wijkpost</v>
      </c>
      <c r="E570" s="404" t="s">
        <v>311</v>
      </c>
      <c r="F570" s="400"/>
      <c r="G570" s="438" t="s">
        <v>847</v>
      </c>
      <c r="H570" s="130" t="s">
        <v>231</v>
      </c>
      <c r="I570" s="433" t="s">
        <v>1557</v>
      </c>
      <c r="J570" s="402" t="s">
        <v>302</v>
      </c>
      <c r="K570" s="403">
        <v>1.8</v>
      </c>
      <c r="L570" s="486">
        <f>VLOOKUP(D570,'1-Kosten per locatie'!$E$3:$G$9,3,FALSE)</f>
        <v>1</v>
      </c>
      <c r="M570" s="441">
        <v>255</v>
      </c>
      <c r="N570" s="124"/>
      <c r="O570" s="125" t="e">
        <f t="shared" si="45"/>
        <v>#DIV/0!</v>
      </c>
      <c r="P570" s="125">
        <f t="shared" si="46"/>
        <v>0</v>
      </c>
      <c r="Q570" s="383"/>
      <c r="R570" s="126">
        <f>IF(M570="nio",0,IF(M570&gt;0,VLOOKUP(I570,'2-Productie normen'!A:R,VLOOKUP(M570,'2-Productie normen'!T:U,2,FALSE),FALSE)))</f>
        <v>0</v>
      </c>
      <c r="S570" s="126">
        <f t="shared" si="47"/>
        <v>0</v>
      </c>
      <c r="T570" s="127" t="str">
        <f>IF(M570="nio",0,VLOOKUP(I570,'2-Productie normen'!A:R,14,FALSE))</f>
        <v>S</v>
      </c>
      <c r="U570" s="127"/>
      <c r="W570" s="93">
        <f t="shared" si="48"/>
        <v>459</v>
      </c>
    </row>
    <row r="571" spans="1:23" ht="14.1" customHeight="1">
      <c r="A571" s="109">
        <f t="shared" si="44"/>
        <v>571</v>
      </c>
      <c r="B571" s="476" t="str">
        <f>VLOOKUP(C571,'1-Kosten per locatie'!$A$17:$D$89,4,FALSE)</f>
        <v>Facilitaire Services</v>
      </c>
      <c r="C571" s="398" t="s">
        <v>838</v>
      </c>
      <c r="D571" s="476" t="str">
        <f>VLOOKUP(C571,'1-Kosten per locatie'!$A$17:$C$89,3,FALSE)</f>
        <v>Wijkpost</v>
      </c>
      <c r="E571" s="399" t="s">
        <v>311</v>
      </c>
      <c r="F571" s="400"/>
      <c r="G571" s="438" t="s">
        <v>848</v>
      </c>
      <c r="H571" s="130" t="s">
        <v>489</v>
      </c>
      <c r="I571" s="433" t="s">
        <v>15</v>
      </c>
      <c r="J571" s="402" t="s">
        <v>200</v>
      </c>
      <c r="K571" s="403">
        <v>1.53</v>
      </c>
      <c r="L571" s="486">
        <f>VLOOKUP(D571,'1-Kosten per locatie'!$E$3:$G$9,3,FALSE)</f>
        <v>1</v>
      </c>
      <c r="M571" s="441">
        <v>255</v>
      </c>
      <c r="N571" s="124"/>
      <c r="O571" s="125" t="e">
        <f t="shared" si="45"/>
        <v>#DIV/0!</v>
      </c>
      <c r="P571" s="125">
        <f t="shared" si="46"/>
        <v>0</v>
      </c>
      <c r="Q571" s="383"/>
      <c r="R571" s="126">
        <f>IF(M571="nio",0,IF(M571&gt;0,VLOOKUP(I571,'2-Productie normen'!A:R,VLOOKUP(M571,'2-Productie normen'!T:U,2,FALSE),FALSE)))</f>
        <v>0</v>
      </c>
      <c r="S571" s="126">
        <f t="shared" si="47"/>
        <v>0</v>
      </c>
      <c r="T571" s="127" t="str">
        <f>IF(M571="nio",0,VLOOKUP(I571,'2-Productie normen'!A:R,14,FALSE))</f>
        <v>S</v>
      </c>
      <c r="U571" s="127"/>
      <c r="W571" s="93">
        <f t="shared" si="48"/>
        <v>390.15000000000003</v>
      </c>
    </row>
    <row r="572" spans="1:23" ht="14.1" customHeight="1">
      <c r="A572" s="109">
        <f t="shared" si="44"/>
        <v>572</v>
      </c>
      <c r="B572" s="476" t="str">
        <f>VLOOKUP(C572,'1-Kosten per locatie'!$A$17:$D$89,4,FALSE)</f>
        <v>Facilitaire Services</v>
      </c>
      <c r="C572" s="398" t="s">
        <v>838</v>
      </c>
      <c r="D572" s="476" t="str">
        <f>VLOOKUP(C572,'1-Kosten per locatie'!$A$17:$C$89,3,FALSE)</f>
        <v>Wijkpost</v>
      </c>
      <c r="E572" s="399" t="s">
        <v>311</v>
      </c>
      <c r="F572" s="400"/>
      <c r="G572" s="438" t="s">
        <v>849</v>
      </c>
      <c r="H572" s="130" t="s">
        <v>483</v>
      </c>
      <c r="I572" s="433" t="s">
        <v>15</v>
      </c>
      <c r="J572" s="402" t="s">
        <v>200</v>
      </c>
      <c r="K572" s="403">
        <v>3.53</v>
      </c>
      <c r="L572" s="486">
        <f>VLOOKUP(D572,'1-Kosten per locatie'!$E$3:$G$9,3,FALSE)</f>
        <v>1</v>
      </c>
      <c r="M572" s="441">
        <v>255</v>
      </c>
      <c r="N572" s="124"/>
      <c r="O572" s="125" t="e">
        <f t="shared" si="45"/>
        <v>#DIV/0!</v>
      </c>
      <c r="P572" s="125">
        <f t="shared" si="46"/>
        <v>0</v>
      </c>
      <c r="Q572" s="383"/>
      <c r="R572" s="126">
        <f>IF(M572="nio",0,IF(M572&gt;0,VLOOKUP(I572,'2-Productie normen'!A:R,VLOOKUP(M572,'2-Productie normen'!T:U,2,FALSE),FALSE)))</f>
        <v>0</v>
      </c>
      <c r="S572" s="126">
        <f t="shared" si="47"/>
        <v>0</v>
      </c>
      <c r="T572" s="127" t="str">
        <f>IF(M572="nio",0,VLOOKUP(I572,'2-Productie normen'!A:R,14,FALSE))</f>
        <v>S</v>
      </c>
      <c r="U572" s="127"/>
      <c r="W572" s="93">
        <f t="shared" si="48"/>
        <v>900.15</v>
      </c>
    </row>
    <row r="573" spans="1:23" ht="14.1" customHeight="1">
      <c r="A573" s="109">
        <f t="shared" si="44"/>
        <v>573</v>
      </c>
      <c r="B573" s="476" t="str">
        <f>VLOOKUP(C573,'1-Kosten per locatie'!$A$17:$D$89,4,FALSE)</f>
        <v>Facilitaire Services</v>
      </c>
      <c r="C573" s="398" t="s">
        <v>838</v>
      </c>
      <c r="D573" s="476" t="str">
        <f>VLOOKUP(C573,'1-Kosten per locatie'!$A$17:$C$89,3,FALSE)</f>
        <v>Wijkpost</v>
      </c>
      <c r="E573" s="399" t="s">
        <v>311</v>
      </c>
      <c r="F573" s="400"/>
      <c r="G573" s="438" t="s">
        <v>850</v>
      </c>
      <c r="H573" s="130" t="s">
        <v>829</v>
      </c>
      <c r="I573" s="433" t="s">
        <v>294</v>
      </c>
      <c r="J573" s="402" t="s">
        <v>307</v>
      </c>
      <c r="K573" s="403">
        <v>2.8</v>
      </c>
      <c r="L573" s="486">
        <f>VLOOKUP(D573,'1-Kosten per locatie'!$E$3:$G$9,3,FALSE)</f>
        <v>1</v>
      </c>
      <c r="M573" s="441">
        <v>255</v>
      </c>
      <c r="N573" s="124"/>
      <c r="O573" s="125" t="e">
        <f t="shared" si="45"/>
        <v>#DIV/0!</v>
      </c>
      <c r="P573" s="125">
        <f t="shared" si="46"/>
        <v>0</v>
      </c>
      <c r="Q573" s="383"/>
      <c r="R573" s="126">
        <f>IF(M573="nio",0,IF(M573&gt;0,VLOOKUP(I573,'2-Productie normen'!A:R,VLOOKUP(M573,'2-Productie normen'!T:U,2,FALSE),FALSE)))</f>
        <v>0</v>
      </c>
      <c r="S573" s="126">
        <f t="shared" si="47"/>
        <v>0</v>
      </c>
      <c r="T573" s="127" t="str">
        <f>IF(M573="nio",0,VLOOKUP(I573,'2-Productie normen'!A:R,14,FALSE))</f>
        <v>V</v>
      </c>
      <c r="U573" s="127"/>
      <c r="W573" s="93">
        <f t="shared" si="48"/>
        <v>714</v>
      </c>
    </row>
    <row r="574" spans="1:23" ht="14.1" customHeight="1">
      <c r="A574" s="109">
        <f t="shared" si="44"/>
        <v>574</v>
      </c>
      <c r="B574" s="476" t="str">
        <f>VLOOKUP(C574,'1-Kosten per locatie'!$A$17:$D$89,4,FALSE)</f>
        <v>Facilitaire Services</v>
      </c>
      <c r="C574" s="398" t="s">
        <v>838</v>
      </c>
      <c r="D574" s="476" t="str">
        <f>VLOOKUP(C574,'1-Kosten per locatie'!$A$17:$C$89,3,FALSE)</f>
        <v>Wijkpost</v>
      </c>
      <c r="E574" s="399" t="s">
        <v>311</v>
      </c>
      <c r="F574" s="400"/>
      <c r="G574" s="438" t="s">
        <v>851</v>
      </c>
      <c r="H574" s="130" t="s">
        <v>196</v>
      </c>
      <c r="I574" s="433" t="s">
        <v>149</v>
      </c>
      <c r="J574" s="402" t="s">
        <v>839</v>
      </c>
      <c r="K574" s="403">
        <v>19.5</v>
      </c>
      <c r="L574" s="486">
        <f>VLOOKUP(D574,'1-Kosten per locatie'!$E$3:$G$9,3,FALSE)</f>
        <v>1</v>
      </c>
      <c r="M574" s="441">
        <v>104</v>
      </c>
      <c r="N574" s="124"/>
      <c r="O574" s="125" t="e">
        <f t="shared" si="45"/>
        <v>#DIV/0!</v>
      </c>
      <c r="P574" s="125">
        <f t="shared" si="46"/>
        <v>0</v>
      </c>
      <c r="Q574" s="383"/>
      <c r="R574" s="126">
        <f>IF(M574="nio",0,IF(M574&gt;0,VLOOKUP(I574,'2-Productie normen'!A:R,VLOOKUP(M574,'2-Productie normen'!T:U,2,FALSE),FALSE)))</f>
        <v>0</v>
      </c>
      <c r="S574" s="126">
        <f t="shared" si="47"/>
        <v>0</v>
      </c>
      <c r="T574" s="127" t="str">
        <f>IF(M574="nio",0,VLOOKUP(I574,'2-Productie normen'!A:R,14,FALSE))</f>
        <v>B</v>
      </c>
      <c r="U574" s="127"/>
      <c r="W574" s="93">
        <f t="shared" si="48"/>
        <v>2028</v>
      </c>
    </row>
    <row r="575" spans="1:23" ht="14.1" customHeight="1">
      <c r="A575" s="109">
        <f t="shared" si="44"/>
        <v>575</v>
      </c>
      <c r="B575" s="476" t="str">
        <f>VLOOKUP(C575,'1-Kosten per locatie'!$A$17:$D$89,4,FALSE)</f>
        <v>Facilitaire Services</v>
      </c>
      <c r="C575" s="398" t="s">
        <v>838</v>
      </c>
      <c r="D575" s="476" t="str">
        <f>VLOOKUP(C575,'1-Kosten per locatie'!$A$17:$C$89,3,FALSE)</f>
        <v>Wijkpost</v>
      </c>
      <c r="E575" s="399" t="s">
        <v>311</v>
      </c>
      <c r="F575" s="400"/>
      <c r="G575" s="438" t="s">
        <v>852</v>
      </c>
      <c r="H575" s="130" t="s">
        <v>193</v>
      </c>
      <c r="I575" s="433" t="s">
        <v>296</v>
      </c>
      <c r="J575" s="402" t="s">
        <v>305</v>
      </c>
      <c r="K575" s="403">
        <v>22.23</v>
      </c>
      <c r="L575" s="486">
        <f>VLOOKUP(D575,'1-Kosten per locatie'!$E$3:$G$9,3,FALSE)</f>
        <v>1</v>
      </c>
      <c r="M575" s="441">
        <v>156</v>
      </c>
      <c r="N575" s="124"/>
      <c r="O575" s="125" t="e">
        <f t="shared" si="45"/>
        <v>#DIV/0!</v>
      </c>
      <c r="P575" s="125">
        <f t="shared" si="46"/>
        <v>0</v>
      </c>
      <c r="Q575" s="383"/>
      <c r="R575" s="126">
        <f>IF(M575="nio",0,IF(M575&gt;0,VLOOKUP(I575,'2-Productie normen'!A:R,VLOOKUP(M575,'2-Productie normen'!T:U,2,FALSE),FALSE)))</f>
        <v>0</v>
      </c>
      <c r="S575" s="126">
        <f t="shared" si="47"/>
        <v>0</v>
      </c>
      <c r="T575" s="127" t="str">
        <f>IF(M575="nio",0,VLOOKUP(I575,'2-Productie normen'!A:R,14,FALSE))</f>
        <v>V</v>
      </c>
      <c r="U575" s="127"/>
      <c r="W575" s="93">
        <f t="shared" si="48"/>
        <v>3467.88</v>
      </c>
    </row>
    <row r="576" spans="1:23" ht="14.1" customHeight="1">
      <c r="A576" s="109">
        <f t="shared" si="44"/>
        <v>576</v>
      </c>
      <c r="B576" s="476" t="str">
        <f>VLOOKUP(C576,'1-Kosten per locatie'!$A$17:$D$89,4,FALSE)</f>
        <v>Facilitaire Services</v>
      </c>
      <c r="C576" s="398" t="s">
        <v>838</v>
      </c>
      <c r="D576" s="476" t="str">
        <f>VLOOKUP(C576,'1-Kosten per locatie'!$A$17:$C$89,3,FALSE)</f>
        <v>Wijkpost</v>
      </c>
      <c r="E576" s="399" t="s">
        <v>311</v>
      </c>
      <c r="F576" s="400"/>
      <c r="G576" s="438" t="s">
        <v>853</v>
      </c>
      <c r="H576" s="130" t="s">
        <v>150</v>
      </c>
      <c r="I576" s="433" t="s">
        <v>300</v>
      </c>
      <c r="J576" s="402" t="s">
        <v>305</v>
      </c>
      <c r="K576" s="403">
        <v>7.02</v>
      </c>
      <c r="L576" s="486">
        <f>VLOOKUP(D576,'1-Kosten per locatie'!$E$3:$G$9,3,FALSE)</f>
        <v>1</v>
      </c>
      <c r="M576" s="441">
        <v>52</v>
      </c>
      <c r="N576" s="124"/>
      <c r="O576" s="125" t="e">
        <f t="shared" si="45"/>
        <v>#DIV/0!</v>
      </c>
      <c r="P576" s="125">
        <f t="shared" si="46"/>
        <v>0</v>
      </c>
      <c r="Q576" s="383"/>
      <c r="R576" s="126">
        <f>IF(M576="nio",0,IF(M576&gt;0,VLOOKUP(I576,'2-Productie normen'!A:R,VLOOKUP(M576,'2-Productie normen'!T:U,2,FALSE),FALSE)))</f>
        <v>0</v>
      </c>
      <c r="S576" s="126">
        <f t="shared" si="47"/>
        <v>0</v>
      </c>
      <c r="T576" s="127" t="str">
        <f>IF(M576="nio",0,VLOOKUP(I576,'2-Productie normen'!A:R,14,FALSE))</f>
        <v>V</v>
      </c>
      <c r="U576" s="127"/>
      <c r="W576" s="93">
        <f t="shared" si="48"/>
        <v>365.03999999999996</v>
      </c>
    </row>
    <row r="577" spans="1:23" ht="14.1" customHeight="1">
      <c r="A577" s="109">
        <f t="shared" si="44"/>
        <v>577</v>
      </c>
      <c r="B577" s="476" t="str">
        <f>VLOOKUP(C577,'1-Kosten per locatie'!$A$17:$D$89,4,FALSE)</f>
        <v>Facilitaire Services</v>
      </c>
      <c r="C577" s="398" t="s">
        <v>838</v>
      </c>
      <c r="D577" s="476" t="str">
        <f>VLOOKUP(C577,'1-Kosten per locatie'!$A$17:$C$89,3,FALSE)</f>
        <v>Wijkpost</v>
      </c>
      <c r="E577" s="400" t="s">
        <v>322</v>
      </c>
      <c r="F577" s="400"/>
      <c r="G577" s="438" t="s">
        <v>508</v>
      </c>
      <c r="H577" s="398" t="s">
        <v>477</v>
      </c>
      <c r="I577" s="433" t="s">
        <v>296</v>
      </c>
      <c r="J577" s="402" t="s">
        <v>305</v>
      </c>
      <c r="K577" s="403">
        <v>11.51</v>
      </c>
      <c r="L577" s="486">
        <f>VLOOKUP(D577,'1-Kosten per locatie'!$E$3:$G$9,3,FALSE)</f>
        <v>1</v>
      </c>
      <c r="M577" s="441">
        <v>156</v>
      </c>
      <c r="N577" s="124"/>
      <c r="O577" s="125" t="e">
        <f t="shared" si="45"/>
        <v>#DIV/0!</v>
      </c>
      <c r="P577" s="125">
        <f t="shared" si="46"/>
        <v>0</v>
      </c>
      <c r="Q577" s="383"/>
      <c r="R577" s="126">
        <f>IF(M577="nio",0,IF(M577&gt;0,VLOOKUP(I577,'2-Productie normen'!A:R,VLOOKUP(M577,'2-Productie normen'!T:U,2,FALSE),FALSE)))</f>
        <v>0</v>
      </c>
      <c r="S577" s="126">
        <f t="shared" si="47"/>
        <v>0</v>
      </c>
      <c r="T577" s="127" t="str">
        <f>IF(M577="nio",0,VLOOKUP(I577,'2-Productie normen'!A:R,14,FALSE))</f>
        <v>V</v>
      </c>
      <c r="U577" s="127"/>
      <c r="W577" s="93">
        <f t="shared" si="48"/>
        <v>1795.56</v>
      </c>
    </row>
    <row r="578" spans="1:23" ht="14.1" customHeight="1">
      <c r="A578" s="109">
        <f t="shared" si="44"/>
        <v>578</v>
      </c>
      <c r="B578" s="476" t="str">
        <f>VLOOKUP(C578,'1-Kosten per locatie'!$A$17:$D$89,4,FALSE)</f>
        <v>Facilitaire Services</v>
      </c>
      <c r="C578" s="398" t="s">
        <v>838</v>
      </c>
      <c r="D578" s="476" t="str">
        <f>VLOOKUP(C578,'1-Kosten per locatie'!$A$17:$C$89,3,FALSE)</f>
        <v>Wijkpost</v>
      </c>
      <c r="E578" s="400" t="s">
        <v>322</v>
      </c>
      <c r="F578" s="400"/>
      <c r="G578" s="438" t="s">
        <v>509</v>
      </c>
      <c r="H578" s="398" t="s">
        <v>778</v>
      </c>
      <c r="I578" s="433" t="s">
        <v>1200</v>
      </c>
      <c r="J578" s="402" t="s">
        <v>305</v>
      </c>
      <c r="K578" s="403">
        <v>141.86000000000001</v>
      </c>
      <c r="L578" s="486">
        <f>VLOOKUP(D578,'1-Kosten per locatie'!$E$3:$G$9,3,FALSE)</f>
        <v>1</v>
      </c>
      <c r="M578" s="441">
        <v>255</v>
      </c>
      <c r="N578" s="124"/>
      <c r="O578" s="125" t="e">
        <f t="shared" si="45"/>
        <v>#DIV/0!</v>
      </c>
      <c r="P578" s="125">
        <f t="shared" si="46"/>
        <v>0</v>
      </c>
      <c r="Q578" s="383"/>
      <c r="R578" s="126">
        <f>IF(M578="nio",0,IF(M578&gt;0,VLOOKUP(I578,'2-Productie normen'!A:R,VLOOKUP(M578,'2-Productie normen'!T:U,2,FALSE),FALSE)))</f>
        <v>0</v>
      </c>
      <c r="S578" s="126">
        <f t="shared" si="47"/>
        <v>0</v>
      </c>
      <c r="T578" s="127" t="str">
        <f>IF(M578="nio",0,VLOOKUP(I578,'2-Productie normen'!A:R,14,FALSE))</f>
        <v>V</v>
      </c>
      <c r="U578" s="127"/>
      <c r="W578" s="93">
        <f t="shared" si="48"/>
        <v>36174.300000000003</v>
      </c>
    </row>
    <row r="579" spans="1:23" ht="14.1" customHeight="1">
      <c r="A579" s="109">
        <f t="shared" ref="A579:A642" si="49">A578+1</f>
        <v>579</v>
      </c>
      <c r="B579" s="476" t="str">
        <f>VLOOKUP(C579,'1-Kosten per locatie'!$A$17:$D$89,4,FALSE)</f>
        <v>Facilitaire Services</v>
      </c>
      <c r="C579" s="398" t="s">
        <v>838</v>
      </c>
      <c r="D579" s="476" t="str">
        <f>VLOOKUP(C579,'1-Kosten per locatie'!$A$17:$C$89,3,FALSE)</f>
        <v>Wijkpost</v>
      </c>
      <c r="E579" s="400" t="s">
        <v>322</v>
      </c>
      <c r="F579" s="400"/>
      <c r="G579" s="438" t="s">
        <v>514</v>
      </c>
      <c r="H579" s="398" t="s">
        <v>196</v>
      </c>
      <c r="I579" s="433" t="s">
        <v>149</v>
      </c>
      <c r="J579" s="402" t="s">
        <v>305</v>
      </c>
      <c r="K579" s="403">
        <v>23.37</v>
      </c>
      <c r="L579" s="486">
        <f>VLOOKUP(D579,'1-Kosten per locatie'!$E$3:$G$9,3,FALSE)</f>
        <v>1</v>
      </c>
      <c r="M579" s="441">
        <v>104</v>
      </c>
      <c r="N579" s="124"/>
      <c r="O579" s="125" t="e">
        <f t="shared" si="45"/>
        <v>#DIV/0!</v>
      </c>
      <c r="P579" s="125">
        <f t="shared" si="46"/>
        <v>0</v>
      </c>
      <c r="Q579" s="383"/>
      <c r="R579" s="126">
        <f>IF(M579="nio",0,IF(M579&gt;0,VLOOKUP(I579,'2-Productie normen'!A:R,VLOOKUP(M579,'2-Productie normen'!T:U,2,FALSE),FALSE)))</f>
        <v>0</v>
      </c>
      <c r="S579" s="126">
        <f t="shared" si="47"/>
        <v>0</v>
      </c>
      <c r="T579" s="127" t="str">
        <f>IF(M579="nio",0,VLOOKUP(I579,'2-Productie normen'!A:R,14,FALSE))</f>
        <v>B</v>
      </c>
      <c r="U579" s="127"/>
      <c r="W579" s="93">
        <f t="shared" si="48"/>
        <v>2430.48</v>
      </c>
    </row>
    <row r="580" spans="1:23" ht="14.1" customHeight="1">
      <c r="A580" s="109">
        <f t="shared" si="49"/>
        <v>580</v>
      </c>
      <c r="B580" s="476" t="str">
        <f>VLOOKUP(C580,'1-Kosten per locatie'!$A$17:$D$89,4,FALSE)</f>
        <v>Facilitaire Services</v>
      </c>
      <c r="C580" s="398" t="s">
        <v>838</v>
      </c>
      <c r="D580" s="476" t="str">
        <f>VLOOKUP(C580,'1-Kosten per locatie'!$A$17:$C$89,3,FALSE)</f>
        <v>Wijkpost</v>
      </c>
      <c r="E580" s="400" t="s">
        <v>322</v>
      </c>
      <c r="F580" s="400"/>
      <c r="G580" s="438" t="s">
        <v>515</v>
      </c>
      <c r="H580" s="398" t="s">
        <v>196</v>
      </c>
      <c r="I580" s="433" t="s">
        <v>149</v>
      </c>
      <c r="J580" s="402" t="s">
        <v>305</v>
      </c>
      <c r="K580" s="403">
        <v>29</v>
      </c>
      <c r="L580" s="486">
        <f>VLOOKUP(D580,'1-Kosten per locatie'!$E$3:$G$9,3,FALSE)</f>
        <v>1</v>
      </c>
      <c r="M580" s="441">
        <v>104</v>
      </c>
      <c r="N580" s="124"/>
      <c r="O580" s="125" t="e">
        <f t="shared" si="45"/>
        <v>#DIV/0!</v>
      </c>
      <c r="P580" s="125">
        <f t="shared" si="46"/>
        <v>0</v>
      </c>
      <c r="Q580" s="383"/>
      <c r="R580" s="126">
        <f>IF(M580="nio",0,IF(M580&gt;0,VLOOKUP(I580,'2-Productie normen'!A:R,VLOOKUP(M580,'2-Productie normen'!T:U,2,FALSE),FALSE)))</f>
        <v>0</v>
      </c>
      <c r="S580" s="126">
        <f t="shared" si="47"/>
        <v>0</v>
      </c>
      <c r="T580" s="127" t="str">
        <f>IF(M580="nio",0,VLOOKUP(I580,'2-Productie normen'!A:R,14,FALSE))</f>
        <v>B</v>
      </c>
      <c r="U580" s="127"/>
      <c r="W580" s="93">
        <f t="shared" si="48"/>
        <v>3016</v>
      </c>
    </row>
    <row r="581" spans="1:23" ht="14.1" customHeight="1">
      <c r="A581" s="109">
        <f t="shared" si="49"/>
        <v>581</v>
      </c>
      <c r="B581" s="476" t="str">
        <f>VLOOKUP(C581,'1-Kosten per locatie'!$A$17:$D$89,4,FALSE)</f>
        <v>Facilitaire Services</v>
      </c>
      <c r="C581" s="398" t="s">
        <v>838</v>
      </c>
      <c r="D581" s="476" t="str">
        <f>VLOOKUP(C581,'1-Kosten per locatie'!$A$17:$C$89,3,FALSE)</f>
        <v>Wijkpost</v>
      </c>
      <c r="E581" s="400" t="s">
        <v>322</v>
      </c>
      <c r="F581" s="400"/>
      <c r="G581" s="438" t="s">
        <v>516</v>
      </c>
      <c r="H581" s="398" t="s">
        <v>440</v>
      </c>
      <c r="I581" s="433" t="s">
        <v>15</v>
      </c>
      <c r="J581" s="402" t="s">
        <v>200</v>
      </c>
      <c r="K581" s="403">
        <v>3.74</v>
      </c>
      <c r="L581" s="486">
        <f>VLOOKUP(D581,'1-Kosten per locatie'!$E$3:$G$9,3,FALSE)</f>
        <v>1</v>
      </c>
      <c r="M581" s="441">
        <v>255</v>
      </c>
      <c r="N581" s="124"/>
      <c r="O581" s="125" t="e">
        <f t="shared" si="45"/>
        <v>#DIV/0!</v>
      </c>
      <c r="P581" s="125">
        <f t="shared" si="46"/>
        <v>0</v>
      </c>
      <c r="Q581" s="383"/>
      <c r="R581" s="126">
        <f>IF(M581="nio",0,IF(M581&gt;0,VLOOKUP(I581,'2-Productie normen'!A:R,VLOOKUP(M581,'2-Productie normen'!T:U,2,FALSE),FALSE)))</f>
        <v>0</v>
      </c>
      <c r="S581" s="126">
        <f t="shared" si="47"/>
        <v>0</v>
      </c>
      <c r="T581" s="127" t="str">
        <f>IF(M581="nio",0,VLOOKUP(I581,'2-Productie normen'!A:R,14,FALSE))</f>
        <v>S</v>
      </c>
      <c r="U581" s="127"/>
      <c r="W581" s="93">
        <f t="shared" si="48"/>
        <v>953.7</v>
      </c>
    </row>
    <row r="582" spans="1:23" ht="14.1" customHeight="1">
      <c r="A582" s="109">
        <f t="shared" si="49"/>
        <v>582</v>
      </c>
      <c r="B582" s="476" t="str">
        <f>VLOOKUP(C582,'1-Kosten per locatie'!$A$17:$D$89,4,FALSE)</f>
        <v>Facilitaire Services</v>
      </c>
      <c r="C582" s="398" t="s">
        <v>838</v>
      </c>
      <c r="D582" s="476" t="str">
        <f>VLOOKUP(C582,'1-Kosten per locatie'!$A$17:$C$89,3,FALSE)</f>
        <v>Wijkpost</v>
      </c>
      <c r="E582" s="400" t="s">
        <v>322</v>
      </c>
      <c r="F582" s="400"/>
      <c r="G582" s="438" t="s">
        <v>517</v>
      </c>
      <c r="H582" s="398" t="s">
        <v>486</v>
      </c>
      <c r="I582" s="433" t="s">
        <v>15</v>
      </c>
      <c r="J582" s="402" t="s">
        <v>200</v>
      </c>
      <c r="K582" s="403">
        <v>1.54</v>
      </c>
      <c r="L582" s="486">
        <f>VLOOKUP(D582,'1-Kosten per locatie'!$E$3:$G$9,3,FALSE)</f>
        <v>1</v>
      </c>
      <c r="M582" s="441">
        <v>255</v>
      </c>
      <c r="N582" s="124"/>
      <c r="O582" s="125" t="e">
        <f t="shared" si="45"/>
        <v>#DIV/0!</v>
      </c>
      <c r="P582" s="125">
        <f t="shared" si="46"/>
        <v>0</v>
      </c>
      <c r="Q582" s="383"/>
      <c r="R582" s="126">
        <f>IF(M582="nio",0,IF(M582&gt;0,VLOOKUP(I582,'2-Productie normen'!A:R,VLOOKUP(M582,'2-Productie normen'!T:U,2,FALSE),FALSE)))</f>
        <v>0</v>
      </c>
      <c r="S582" s="126">
        <f t="shared" si="47"/>
        <v>0</v>
      </c>
      <c r="T582" s="127" t="str">
        <f>IF(M582="nio",0,VLOOKUP(I582,'2-Productie normen'!A:R,14,FALSE))</f>
        <v>S</v>
      </c>
      <c r="U582" s="127"/>
      <c r="W582" s="93">
        <f t="shared" si="48"/>
        <v>392.7</v>
      </c>
    </row>
    <row r="583" spans="1:23" ht="14.1" customHeight="1">
      <c r="A583" s="109">
        <f t="shared" si="49"/>
        <v>583</v>
      </c>
      <c r="B583" s="476" t="str">
        <f>VLOOKUP(C583,'1-Kosten per locatie'!$A$17:$D$89,4,FALSE)</f>
        <v>Facilitaire Services</v>
      </c>
      <c r="C583" s="398" t="s">
        <v>838</v>
      </c>
      <c r="D583" s="476" t="str">
        <f>VLOOKUP(C583,'1-Kosten per locatie'!$A$17:$C$89,3,FALSE)</f>
        <v>Wijkpost</v>
      </c>
      <c r="E583" s="400" t="s">
        <v>322</v>
      </c>
      <c r="F583" s="400"/>
      <c r="G583" s="438" t="s">
        <v>518</v>
      </c>
      <c r="H583" s="398" t="s">
        <v>489</v>
      </c>
      <c r="I583" s="433" t="s">
        <v>15</v>
      </c>
      <c r="J583" s="402" t="s">
        <v>200</v>
      </c>
      <c r="K583" s="403">
        <v>1.54</v>
      </c>
      <c r="L583" s="486">
        <f>VLOOKUP(D583,'1-Kosten per locatie'!$E$3:$G$9,3,FALSE)</f>
        <v>1</v>
      </c>
      <c r="M583" s="441">
        <v>255</v>
      </c>
      <c r="N583" s="124"/>
      <c r="O583" s="125" t="e">
        <f t="shared" si="45"/>
        <v>#DIV/0!</v>
      </c>
      <c r="P583" s="125">
        <f t="shared" si="46"/>
        <v>0</v>
      </c>
      <c r="Q583" s="383"/>
      <c r="R583" s="126">
        <f>IF(M583="nio",0,IF(M583&gt;0,VLOOKUP(I583,'2-Productie normen'!A:R,VLOOKUP(M583,'2-Productie normen'!T:U,2,FALSE),FALSE)))</f>
        <v>0</v>
      </c>
      <c r="S583" s="126">
        <f t="shared" si="47"/>
        <v>0</v>
      </c>
      <c r="T583" s="127" t="str">
        <f>IF(M583="nio",0,VLOOKUP(I583,'2-Productie normen'!A:R,14,FALSE))</f>
        <v>S</v>
      </c>
      <c r="U583" s="127"/>
      <c r="W583" s="93">
        <f t="shared" si="48"/>
        <v>392.7</v>
      </c>
    </row>
    <row r="584" spans="1:23" ht="14.1" customHeight="1">
      <c r="A584" s="109">
        <f t="shared" si="49"/>
        <v>584</v>
      </c>
      <c r="B584" s="476" t="str">
        <f>VLOOKUP(C584,'1-Kosten per locatie'!$A$17:$D$89,4,FALSE)</f>
        <v>Facilitaire Services</v>
      </c>
      <c r="C584" s="398" t="s">
        <v>838</v>
      </c>
      <c r="D584" s="476" t="str">
        <f>VLOOKUP(C584,'1-Kosten per locatie'!$A$17:$C$89,3,FALSE)</f>
        <v>Wijkpost</v>
      </c>
      <c r="E584" s="400" t="s">
        <v>322</v>
      </c>
      <c r="F584" s="400"/>
      <c r="G584" s="438" t="s">
        <v>519</v>
      </c>
      <c r="H584" s="398" t="s">
        <v>432</v>
      </c>
      <c r="I584" s="455" t="s">
        <v>299</v>
      </c>
      <c r="J584" s="402" t="s">
        <v>302</v>
      </c>
      <c r="K584" s="403">
        <v>2.46</v>
      </c>
      <c r="L584" s="486">
        <f>VLOOKUP(D584,'1-Kosten per locatie'!$E$3:$G$9,3,FALSE)</f>
        <v>1</v>
      </c>
      <c r="M584" s="441" t="s">
        <v>101</v>
      </c>
      <c r="N584" s="124"/>
      <c r="O584" s="125">
        <f t="shared" si="45"/>
        <v>0</v>
      </c>
      <c r="P584" s="125">
        <f t="shared" si="46"/>
        <v>0</v>
      </c>
      <c r="Q584" s="383"/>
      <c r="R584" s="126">
        <f>IF(M584="nio",0,IF(M584&gt;0,VLOOKUP(I584,'2-Productie normen'!A:R,VLOOKUP(M584,'2-Productie normen'!T:U,2,FALSE),FALSE)))</f>
        <v>0</v>
      </c>
      <c r="S584" s="126">
        <f t="shared" si="47"/>
        <v>0</v>
      </c>
      <c r="T584" s="127">
        <f>IF(M584="nio",0,VLOOKUP(I584,'2-Productie normen'!A:R,14,FALSE))</f>
        <v>0</v>
      </c>
      <c r="U584" s="127"/>
      <c r="W584" s="93">
        <f t="shared" si="48"/>
        <v>0</v>
      </c>
    </row>
    <row r="585" spans="1:23" ht="14.1" customHeight="1">
      <c r="A585" s="109">
        <f t="shared" si="49"/>
        <v>585</v>
      </c>
      <c r="B585" s="476" t="str">
        <f>VLOOKUP(C585,'1-Kosten per locatie'!$A$17:$D$89,4,FALSE)</f>
        <v>Facilitaire Services</v>
      </c>
      <c r="C585" s="398" t="s">
        <v>838</v>
      </c>
      <c r="D585" s="476" t="str">
        <f>VLOOKUP(C585,'1-Kosten per locatie'!$A$17:$C$89,3,FALSE)</f>
        <v>Wijkpost</v>
      </c>
      <c r="E585" s="400" t="s">
        <v>322</v>
      </c>
      <c r="F585" s="400"/>
      <c r="G585" s="438" t="s">
        <v>520</v>
      </c>
      <c r="H585" s="398" t="s">
        <v>373</v>
      </c>
      <c r="I585" s="455" t="s">
        <v>299</v>
      </c>
      <c r="J585" s="402" t="s">
        <v>302</v>
      </c>
      <c r="K585" s="403">
        <v>0.72</v>
      </c>
      <c r="L585" s="486">
        <f>VLOOKUP(D585,'1-Kosten per locatie'!$E$3:$G$9,3,FALSE)</f>
        <v>1</v>
      </c>
      <c r="M585" s="441" t="s">
        <v>101</v>
      </c>
      <c r="N585" s="124"/>
      <c r="O585" s="125">
        <f t="shared" si="45"/>
        <v>0</v>
      </c>
      <c r="P585" s="125">
        <f t="shared" si="46"/>
        <v>0</v>
      </c>
      <c r="Q585" s="383"/>
      <c r="R585" s="126">
        <f>IF(M585="nio",0,IF(M585&gt;0,VLOOKUP(I585,'2-Productie normen'!A:R,VLOOKUP(M585,'2-Productie normen'!T:U,2,FALSE),FALSE)))</f>
        <v>0</v>
      </c>
      <c r="S585" s="126">
        <f t="shared" si="47"/>
        <v>0</v>
      </c>
      <c r="T585" s="127">
        <f>IF(M585="nio",0,VLOOKUP(I585,'2-Productie normen'!A:R,14,FALSE))</f>
        <v>0</v>
      </c>
      <c r="U585" s="127"/>
      <c r="W585" s="93">
        <f t="shared" si="48"/>
        <v>0</v>
      </c>
    </row>
    <row r="586" spans="1:23" ht="14.1" customHeight="1">
      <c r="A586" s="109">
        <f t="shared" si="49"/>
        <v>586</v>
      </c>
      <c r="B586" s="476" t="str">
        <f>VLOOKUP(C586,'1-Kosten per locatie'!$A$17:$D$89,4,FALSE)</f>
        <v>Facilitaire Services</v>
      </c>
      <c r="C586" s="398" t="s">
        <v>838</v>
      </c>
      <c r="D586" s="476" t="str">
        <f>VLOOKUP(C586,'1-Kosten per locatie'!$A$17:$C$89,3,FALSE)</f>
        <v>Wijkpost</v>
      </c>
      <c r="E586" s="400" t="s">
        <v>322</v>
      </c>
      <c r="F586" s="400"/>
      <c r="G586" s="438" t="s">
        <v>854</v>
      </c>
      <c r="H586" s="398" t="s">
        <v>829</v>
      </c>
      <c r="I586" s="433" t="s">
        <v>294</v>
      </c>
      <c r="J586" s="402" t="s">
        <v>307</v>
      </c>
      <c r="K586" s="403">
        <v>2.81</v>
      </c>
      <c r="L586" s="486">
        <f>VLOOKUP(D586,'1-Kosten per locatie'!$E$3:$G$9,3,FALSE)</f>
        <v>1</v>
      </c>
      <c r="M586" s="441">
        <v>255</v>
      </c>
      <c r="N586" s="124"/>
      <c r="O586" s="125" t="e">
        <f t="shared" si="45"/>
        <v>#DIV/0!</v>
      </c>
      <c r="P586" s="125">
        <f t="shared" si="46"/>
        <v>0</v>
      </c>
      <c r="Q586" s="383"/>
      <c r="R586" s="126">
        <f>IF(M586="nio",0,IF(M586&gt;0,VLOOKUP(I586,'2-Productie normen'!A:R,VLOOKUP(M586,'2-Productie normen'!T:U,2,FALSE),FALSE)))</f>
        <v>0</v>
      </c>
      <c r="S586" s="126">
        <f t="shared" si="47"/>
        <v>0</v>
      </c>
      <c r="T586" s="127" t="str">
        <f>IF(M586="nio",0,VLOOKUP(I586,'2-Productie normen'!A:R,14,FALSE))</f>
        <v>V</v>
      </c>
      <c r="U586" s="127"/>
      <c r="W586" s="93">
        <f t="shared" si="48"/>
        <v>716.55000000000007</v>
      </c>
    </row>
    <row r="587" spans="1:23" ht="14.1" customHeight="1">
      <c r="A587" s="109">
        <f t="shared" si="49"/>
        <v>587</v>
      </c>
      <c r="B587" s="476" t="str">
        <f>VLOOKUP(C587,'1-Kosten per locatie'!$A$17:$D$89,4,FALSE)</f>
        <v>Facilitaire Services</v>
      </c>
      <c r="C587" s="398" t="s">
        <v>838</v>
      </c>
      <c r="D587" s="476" t="str">
        <f>VLOOKUP(C587,'1-Kosten per locatie'!$A$17:$C$89,3,FALSE)</f>
        <v>Wijkpost</v>
      </c>
      <c r="E587" s="400" t="s">
        <v>322</v>
      </c>
      <c r="F587" s="400"/>
      <c r="G587" s="438" t="s">
        <v>521</v>
      </c>
      <c r="H587" s="398" t="s">
        <v>829</v>
      </c>
      <c r="I587" s="455" t="s">
        <v>299</v>
      </c>
      <c r="J587" s="402" t="s">
        <v>307</v>
      </c>
      <c r="K587" s="403">
        <v>2.8</v>
      </c>
      <c r="L587" s="486">
        <f>VLOOKUP(D587,'1-Kosten per locatie'!$E$3:$G$9,3,FALSE)</f>
        <v>1</v>
      </c>
      <c r="M587" s="441" t="s">
        <v>101</v>
      </c>
      <c r="N587" s="124"/>
      <c r="O587" s="125">
        <f t="shared" si="45"/>
        <v>0</v>
      </c>
      <c r="P587" s="125">
        <f t="shared" si="46"/>
        <v>0</v>
      </c>
      <c r="Q587" s="383"/>
      <c r="R587" s="126">
        <f>IF(M587="nio",0,IF(M587&gt;0,VLOOKUP(I587,'2-Productie normen'!A:R,VLOOKUP(M587,'2-Productie normen'!T:U,2,FALSE),FALSE)))</f>
        <v>0</v>
      </c>
      <c r="S587" s="126">
        <f t="shared" si="47"/>
        <v>0</v>
      </c>
      <c r="T587" s="127">
        <f>IF(M587="nio",0,VLOOKUP(I587,'2-Productie normen'!A:R,14,FALSE))</f>
        <v>0</v>
      </c>
      <c r="U587" s="127"/>
      <c r="W587" s="93">
        <f t="shared" si="48"/>
        <v>0</v>
      </c>
    </row>
    <row r="588" spans="1:23" ht="14.1" customHeight="1">
      <c r="A588" s="109">
        <f t="shared" si="49"/>
        <v>588</v>
      </c>
      <c r="B588" s="476" t="str">
        <f>VLOOKUP(C588,'1-Kosten per locatie'!$A$17:$D$89,4,FALSE)</f>
        <v>Facilitaire Services</v>
      </c>
      <c r="C588" s="398" t="s">
        <v>838</v>
      </c>
      <c r="D588" s="476" t="str">
        <f>VLOOKUP(C588,'1-Kosten per locatie'!$A$17:$C$89,3,FALSE)</f>
        <v>Wijkpost</v>
      </c>
      <c r="E588" s="400" t="s">
        <v>322</v>
      </c>
      <c r="F588" s="400"/>
      <c r="G588" s="438" t="s">
        <v>851</v>
      </c>
      <c r="H588" s="398"/>
      <c r="I588" s="455" t="s">
        <v>299</v>
      </c>
      <c r="J588" s="402" t="s">
        <v>302</v>
      </c>
      <c r="K588" s="403">
        <v>2.09</v>
      </c>
      <c r="L588" s="486">
        <f>VLOOKUP(D588,'1-Kosten per locatie'!$E$3:$G$9,3,FALSE)</f>
        <v>1</v>
      </c>
      <c r="M588" s="441" t="s">
        <v>101</v>
      </c>
      <c r="N588" s="124"/>
      <c r="O588" s="125">
        <f t="shared" si="45"/>
        <v>0</v>
      </c>
      <c r="P588" s="125">
        <f t="shared" si="46"/>
        <v>0</v>
      </c>
      <c r="Q588" s="383"/>
      <c r="R588" s="126">
        <f>IF(M588="nio",0,IF(M588&gt;0,VLOOKUP(I588,'2-Productie normen'!A:R,VLOOKUP(M588,'2-Productie normen'!T:U,2,FALSE),FALSE)))</f>
        <v>0</v>
      </c>
      <c r="S588" s="126">
        <f t="shared" si="47"/>
        <v>0</v>
      </c>
      <c r="T588" s="127">
        <f>IF(M588="nio",0,VLOOKUP(I588,'2-Productie normen'!A:R,14,FALSE))</f>
        <v>0</v>
      </c>
      <c r="U588" s="127"/>
      <c r="W588" s="93">
        <f t="shared" si="48"/>
        <v>0</v>
      </c>
    </row>
    <row r="589" spans="1:23" ht="14.1" customHeight="1">
      <c r="A589" s="109">
        <f t="shared" si="49"/>
        <v>589</v>
      </c>
      <c r="B589" s="476" t="str">
        <f>VLOOKUP(C589,'1-Kosten per locatie'!$A$17:$D$89,4,FALSE)</f>
        <v>Facilitaire Services</v>
      </c>
      <c r="C589" s="398" t="s">
        <v>838</v>
      </c>
      <c r="D589" s="476" t="str">
        <f>VLOOKUP(C589,'1-Kosten per locatie'!$A$17:$C$89,3,FALSE)</f>
        <v>Wijkpost</v>
      </c>
      <c r="E589" s="400" t="s">
        <v>322</v>
      </c>
      <c r="F589" s="400"/>
      <c r="G589" s="438" t="s">
        <v>852</v>
      </c>
      <c r="H589" s="398" t="s">
        <v>247</v>
      </c>
      <c r="I589" s="433" t="s">
        <v>297</v>
      </c>
      <c r="J589" s="402" t="s">
        <v>305</v>
      </c>
      <c r="K589" s="403">
        <v>31.27</v>
      </c>
      <c r="L589" s="486">
        <f>VLOOKUP(D589,'1-Kosten per locatie'!$E$3:$G$9,3,FALSE)</f>
        <v>1</v>
      </c>
      <c r="M589" s="441">
        <v>255</v>
      </c>
      <c r="N589" s="124"/>
      <c r="O589" s="125" t="e">
        <f t="shared" si="45"/>
        <v>#DIV/0!</v>
      </c>
      <c r="P589" s="125">
        <f t="shared" si="46"/>
        <v>0</v>
      </c>
      <c r="Q589" s="383"/>
      <c r="R589" s="126">
        <f>IF(M589="nio",0,IF(M589&gt;0,VLOOKUP(I589,'2-Productie normen'!A:R,VLOOKUP(M589,'2-Productie normen'!T:U,2,FALSE),FALSE)))</f>
        <v>0</v>
      </c>
      <c r="S589" s="126">
        <f t="shared" si="47"/>
        <v>0</v>
      </c>
      <c r="T589" s="127" t="str">
        <f>IF(M589="nio",0,VLOOKUP(I589,'2-Productie normen'!A:R,14,FALSE))</f>
        <v>B</v>
      </c>
      <c r="U589" s="127"/>
      <c r="W589" s="93">
        <f t="shared" si="48"/>
        <v>7973.8499999999995</v>
      </c>
    </row>
    <row r="590" spans="1:23" ht="14.1" customHeight="1">
      <c r="A590" s="109">
        <f t="shared" si="49"/>
        <v>590</v>
      </c>
      <c r="B590" s="476" t="str">
        <f>VLOOKUP(C590,'1-Kosten per locatie'!$A$17:$D$89,4,FALSE)</f>
        <v>Facilitaire Services</v>
      </c>
      <c r="C590" s="398" t="s">
        <v>838</v>
      </c>
      <c r="D590" s="476" t="str">
        <f>VLOOKUP(C590,'1-Kosten per locatie'!$A$17:$C$89,3,FALSE)</f>
        <v>Wijkpost</v>
      </c>
      <c r="E590" s="400" t="s">
        <v>322</v>
      </c>
      <c r="F590" s="400"/>
      <c r="G590" s="438" t="s">
        <v>853</v>
      </c>
      <c r="H590" s="398" t="s">
        <v>196</v>
      </c>
      <c r="I590" s="433" t="s">
        <v>149</v>
      </c>
      <c r="J590" s="402" t="s">
        <v>305</v>
      </c>
      <c r="K590" s="403">
        <v>22.23</v>
      </c>
      <c r="L590" s="486">
        <f>VLOOKUP(D590,'1-Kosten per locatie'!$E$3:$G$9,3,FALSE)</f>
        <v>1</v>
      </c>
      <c r="M590" s="441">
        <v>104</v>
      </c>
      <c r="N590" s="124"/>
      <c r="O590" s="125" t="e">
        <f t="shared" si="45"/>
        <v>#DIV/0!</v>
      </c>
      <c r="P590" s="125">
        <f t="shared" si="46"/>
        <v>0</v>
      </c>
      <c r="Q590" s="383"/>
      <c r="R590" s="126">
        <f>IF(M590="nio",0,IF(M590&gt;0,VLOOKUP(I590,'2-Productie normen'!A:R,VLOOKUP(M590,'2-Productie normen'!T:U,2,FALSE),FALSE)))</f>
        <v>0</v>
      </c>
      <c r="S590" s="126">
        <f t="shared" si="47"/>
        <v>0</v>
      </c>
      <c r="T590" s="127" t="str">
        <f>IF(M590="nio",0,VLOOKUP(I590,'2-Productie normen'!A:R,14,FALSE))</f>
        <v>B</v>
      </c>
      <c r="U590" s="127"/>
      <c r="W590" s="93">
        <f t="shared" si="48"/>
        <v>2311.92</v>
      </c>
    </row>
    <row r="591" spans="1:23" ht="14.1" customHeight="1">
      <c r="A591" s="109">
        <f t="shared" si="49"/>
        <v>591</v>
      </c>
      <c r="B591" s="476" t="str">
        <f>VLOOKUP(C591,'1-Kosten per locatie'!$A$17:$D$89,4,FALSE)</f>
        <v>Facilitaire Services</v>
      </c>
      <c r="C591" s="397" t="s">
        <v>855</v>
      </c>
      <c r="D591" s="476" t="str">
        <f>VLOOKUP(C591,'1-Kosten per locatie'!$A$17:$C$89,3,FALSE)</f>
        <v>Wijkpost</v>
      </c>
      <c r="E591" s="399" t="s">
        <v>311</v>
      </c>
      <c r="F591" s="400"/>
      <c r="G591" s="401">
        <v>1</v>
      </c>
      <c r="H591" s="398" t="s">
        <v>214</v>
      </c>
      <c r="I591" s="433" t="s">
        <v>294</v>
      </c>
      <c r="J591" s="402" t="s">
        <v>305</v>
      </c>
      <c r="K591" s="403">
        <v>26.07</v>
      </c>
      <c r="L591" s="486">
        <f>VLOOKUP(D591,'1-Kosten per locatie'!$E$3:$G$9,3,FALSE)</f>
        <v>1</v>
      </c>
      <c r="M591" s="441">
        <v>255</v>
      </c>
      <c r="N591" s="124"/>
      <c r="O591" s="125" t="e">
        <f t="shared" si="45"/>
        <v>#DIV/0!</v>
      </c>
      <c r="P591" s="125">
        <f t="shared" si="46"/>
        <v>0</v>
      </c>
      <c r="Q591" s="383"/>
      <c r="R591" s="126">
        <f>IF(M591="nio",0,IF(M591&gt;0,VLOOKUP(I591,'2-Productie normen'!A:R,VLOOKUP(M591,'2-Productie normen'!T:U,2,FALSE),FALSE)))</f>
        <v>0</v>
      </c>
      <c r="S591" s="126">
        <f t="shared" si="47"/>
        <v>0</v>
      </c>
      <c r="T591" s="127" t="str">
        <f>IF(M591="nio",0,VLOOKUP(I591,'2-Productie normen'!A:R,14,FALSE))</f>
        <v>V</v>
      </c>
      <c r="U591" s="127"/>
      <c r="W591" s="93">
        <f t="shared" si="48"/>
        <v>6647.85</v>
      </c>
    </row>
    <row r="592" spans="1:23" ht="14.1" customHeight="1">
      <c r="A592" s="109">
        <f t="shared" si="49"/>
        <v>592</v>
      </c>
      <c r="B592" s="476" t="str">
        <f>VLOOKUP(C592,'1-Kosten per locatie'!$A$17:$D$89,4,FALSE)</f>
        <v>Facilitaire Services</v>
      </c>
      <c r="C592" s="397" t="s">
        <v>855</v>
      </c>
      <c r="D592" s="476" t="str">
        <f>VLOOKUP(C592,'1-Kosten per locatie'!$A$17:$C$89,3,FALSE)</f>
        <v>Wijkpost</v>
      </c>
      <c r="E592" s="399" t="s">
        <v>311</v>
      </c>
      <c r="F592" s="400"/>
      <c r="G592" s="401" t="s">
        <v>856</v>
      </c>
      <c r="H592" s="398" t="s">
        <v>213</v>
      </c>
      <c r="I592" s="433" t="s">
        <v>15</v>
      </c>
      <c r="J592" s="402" t="s">
        <v>304</v>
      </c>
      <c r="K592" s="403">
        <v>11</v>
      </c>
      <c r="L592" s="486">
        <f>VLOOKUP(D592,'1-Kosten per locatie'!$E$3:$G$9,3,FALSE)</f>
        <v>1</v>
      </c>
      <c r="M592" s="441">
        <v>255</v>
      </c>
      <c r="N592" s="124"/>
      <c r="O592" s="125" t="e">
        <f t="shared" si="45"/>
        <v>#DIV/0!</v>
      </c>
      <c r="P592" s="125">
        <f t="shared" si="46"/>
        <v>0</v>
      </c>
      <c r="Q592" s="383"/>
      <c r="R592" s="126">
        <f>IF(M592="nio",0,IF(M592&gt;0,VLOOKUP(I592,'2-Productie normen'!A:R,VLOOKUP(M592,'2-Productie normen'!T:U,2,FALSE),FALSE)))</f>
        <v>0</v>
      </c>
      <c r="S592" s="126">
        <f t="shared" si="47"/>
        <v>0</v>
      </c>
      <c r="T592" s="127" t="str">
        <f>IF(M592="nio",0,VLOOKUP(I592,'2-Productie normen'!A:R,14,FALSE))</f>
        <v>S</v>
      </c>
      <c r="U592" s="127"/>
      <c r="W592" s="93">
        <f t="shared" si="48"/>
        <v>2805</v>
      </c>
    </row>
    <row r="593" spans="1:23" ht="14.1" customHeight="1">
      <c r="A593" s="109">
        <f t="shared" si="49"/>
        <v>593</v>
      </c>
      <c r="B593" s="476" t="str">
        <f>VLOOKUP(C593,'1-Kosten per locatie'!$A$17:$D$89,4,FALSE)</f>
        <v>Facilitaire Services</v>
      </c>
      <c r="C593" s="397" t="s">
        <v>855</v>
      </c>
      <c r="D593" s="476" t="str">
        <f>VLOOKUP(C593,'1-Kosten per locatie'!$A$17:$C$89,3,FALSE)</f>
        <v>Wijkpost</v>
      </c>
      <c r="E593" s="399" t="s">
        <v>311</v>
      </c>
      <c r="F593" s="400"/>
      <c r="G593" s="401">
        <v>12</v>
      </c>
      <c r="H593" s="398" t="s">
        <v>214</v>
      </c>
      <c r="I593" s="433" t="s">
        <v>294</v>
      </c>
      <c r="J593" s="402" t="s">
        <v>305</v>
      </c>
      <c r="K593" s="403">
        <v>26.07</v>
      </c>
      <c r="L593" s="486">
        <f>VLOOKUP(D593,'1-Kosten per locatie'!$E$3:$G$9,3,FALSE)</f>
        <v>1</v>
      </c>
      <c r="M593" s="441">
        <v>255</v>
      </c>
      <c r="N593" s="124"/>
      <c r="O593" s="125" t="e">
        <f t="shared" si="45"/>
        <v>#DIV/0!</v>
      </c>
      <c r="P593" s="125">
        <f t="shared" si="46"/>
        <v>0</v>
      </c>
      <c r="Q593" s="383"/>
      <c r="R593" s="126">
        <f>IF(M593="nio",0,IF(M593&gt;0,VLOOKUP(I593,'2-Productie normen'!A:R,VLOOKUP(M593,'2-Productie normen'!T:U,2,FALSE),FALSE)))</f>
        <v>0</v>
      </c>
      <c r="S593" s="126">
        <f t="shared" si="47"/>
        <v>0</v>
      </c>
      <c r="T593" s="127" t="str">
        <f>IF(M593="nio",0,VLOOKUP(I593,'2-Productie normen'!A:R,14,FALSE))</f>
        <v>V</v>
      </c>
      <c r="U593" s="127"/>
      <c r="W593" s="93">
        <f t="shared" si="48"/>
        <v>6647.85</v>
      </c>
    </row>
    <row r="594" spans="1:23" ht="14.1" customHeight="1">
      <c r="A594" s="109">
        <f t="shared" si="49"/>
        <v>594</v>
      </c>
      <c r="B594" s="476" t="str">
        <f>VLOOKUP(C594,'1-Kosten per locatie'!$A$17:$D$89,4,FALSE)</f>
        <v>Facilitaire Services</v>
      </c>
      <c r="C594" s="397" t="s">
        <v>855</v>
      </c>
      <c r="D594" s="476" t="str">
        <f>VLOOKUP(C594,'1-Kosten per locatie'!$A$17:$C$89,3,FALSE)</f>
        <v>Wijkpost</v>
      </c>
      <c r="E594" s="399" t="s">
        <v>311</v>
      </c>
      <c r="F594" s="400"/>
      <c r="G594" s="401" t="s">
        <v>857</v>
      </c>
      <c r="H594" s="398" t="s">
        <v>213</v>
      </c>
      <c r="I594" s="433" t="s">
        <v>15</v>
      </c>
      <c r="J594" s="402" t="s">
        <v>304</v>
      </c>
      <c r="K594" s="403">
        <v>4.7</v>
      </c>
      <c r="L594" s="486">
        <f>VLOOKUP(D594,'1-Kosten per locatie'!$E$3:$G$9,3,FALSE)</f>
        <v>1</v>
      </c>
      <c r="M594" s="441">
        <v>255</v>
      </c>
      <c r="N594" s="124"/>
      <c r="O594" s="125" t="e">
        <f t="shared" si="45"/>
        <v>#DIV/0!</v>
      </c>
      <c r="P594" s="125">
        <f t="shared" si="46"/>
        <v>0</v>
      </c>
      <c r="Q594" s="383"/>
      <c r="R594" s="126">
        <f>IF(M594="nio",0,IF(M594&gt;0,VLOOKUP(I594,'2-Productie normen'!A:R,VLOOKUP(M594,'2-Productie normen'!T:U,2,FALSE),FALSE)))</f>
        <v>0</v>
      </c>
      <c r="S594" s="126">
        <f t="shared" si="47"/>
        <v>0</v>
      </c>
      <c r="T594" s="127" t="str">
        <f>IF(M594="nio",0,VLOOKUP(I594,'2-Productie normen'!A:R,14,FALSE))</f>
        <v>S</v>
      </c>
      <c r="U594" s="127"/>
      <c r="W594" s="93">
        <f t="shared" si="48"/>
        <v>1198.5</v>
      </c>
    </row>
    <row r="595" spans="1:23" ht="14.1" customHeight="1">
      <c r="A595" s="109">
        <f t="shared" si="49"/>
        <v>595</v>
      </c>
      <c r="B595" s="476" t="str">
        <f>VLOOKUP(C595,'1-Kosten per locatie'!$A$17:$D$89,4,FALSE)</f>
        <v>Facilitaire Services</v>
      </c>
      <c r="C595" s="397" t="s">
        <v>855</v>
      </c>
      <c r="D595" s="476" t="str">
        <f>VLOOKUP(C595,'1-Kosten per locatie'!$A$17:$C$89,3,FALSE)</f>
        <v>Wijkpost</v>
      </c>
      <c r="E595" s="399" t="s">
        <v>311</v>
      </c>
      <c r="F595" s="400"/>
      <c r="G595" s="401">
        <v>16</v>
      </c>
      <c r="H595" s="398" t="s">
        <v>217</v>
      </c>
      <c r="I595" s="433" t="s">
        <v>296</v>
      </c>
      <c r="J595" s="402" t="s">
        <v>305</v>
      </c>
      <c r="K595" s="403">
        <v>20</v>
      </c>
      <c r="L595" s="486">
        <f>VLOOKUP(D595,'1-Kosten per locatie'!$E$3:$G$9,3,FALSE)</f>
        <v>1</v>
      </c>
      <c r="M595" s="441">
        <v>255</v>
      </c>
      <c r="N595" s="124"/>
      <c r="O595" s="125" t="e">
        <f t="shared" si="45"/>
        <v>#DIV/0!</v>
      </c>
      <c r="P595" s="125">
        <f t="shared" si="46"/>
        <v>0</v>
      </c>
      <c r="Q595" s="383"/>
      <c r="R595" s="126">
        <f>IF(M595="nio",0,IF(M595&gt;0,VLOOKUP(I595,'2-Productie normen'!A:R,VLOOKUP(M595,'2-Productie normen'!T:U,2,FALSE),FALSE)))</f>
        <v>0</v>
      </c>
      <c r="S595" s="126">
        <f t="shared" si="47"/>
        <v>0</v>
      </c>
      <c r="T595" s="127" t="str">
        <f>IF(M595="nio",0,VLOOKUP(I595,'2-Productie normen'!A:R,14,FALSE))</f>
        <v>V</v>
      </c>
      <c r="U595" s="127"/>
      <c r="W595" s="93">
        <f t="shared" si="48"/>
        <v>5100</v>
      </c>
    </row>
    <row r="596" spans="1:23" ht="14.1" customHeight="1">
      <c r="A596" s="109">
        <f t="shared" si="49"/>
        <v>596</v>
      </c>
      <c r="B596" s="476" t="str">
        <f>VLOOKUP(C596,'1-Kosten per locatie'!$A$17:$D$89,4,FALSE)</f>
        <v>Facilitaire Services</v>
      </c>
      <c r="C596" s="397" t="s">
        <v>855</v>
      </c>
      <c r="D596" s="476" t="str">
        <f>VLOOKUP(C596,'1-Kosten per locatie'!$A$17:$C$89,3,FALSE)</f>
        <v>Wijkpost</v>
      </c>
      <c r="E596" s="399" t="s">
        <v>311</v>
      </c>
      <c r="F596" s="400"/>
      <c r="G596" s="401">
        <v>17</v>
      </c>
      <c r="H596" s="398" t="s">
        <v>215</v>
      </c>
      <c r="I596" s="433" t="s">
        <v>149</v>
      </c>
      <c r="J596" s="402" t="s">
        <v>305</v>
      </c>
      <c r="K596" s="403">
        <v>21.8</v>
      </c>
      <c r="L596" s="486">
        <f>VLOOKUP(D596,'1-Kosten per locatie'!$E$3:$G$9,3,FALSE)</f>
        <v>1</v>
      </c>
      <c r="M596" s="441">
        <v>104</v>
      </c>
      <c r="N596" s="124"/>
      <c r="O596" s="125" t="e">
        <f t="shared" si="45"/>
        <v>#DIV/0!</v>
      </c>
      <c r="P596" s="125">
        <f t="shared" si="46"/>
        <v>0</v>
      </c>
      <c r="Q596" s="383"/>
      <c r="R596" s="126">
        <f>IF(M596="nio",0,IF(M596&gt;0,VLOOKUP(I596,'2-Productie normen'!A:R,VLOOKUP(M596,'2-Productie normen'!T:U,2,FALSE),FALSE)))</f>
        <v>0</v>
      </c>
      <c r="S596" s="126">
        <f t="shared" si="47"/>
        <v>0</v>
      </c>
      <c r="T596" s="127" t="str">
        <f>IF(M596="nio",0,VLOOKUP(I596,'2-Productie normen'!A:R,14,FALSE))</f>
        <v>B</v>
      </c>
      <c r="U596" s="127"/>
      <c r="W596" s="93">
        <f t="shared" si="48"/>
        <v>2267.2000000000003</v>
      </c>
    </row>
    <row r="597" spans="1:23" ht="14.1" customHeight="1">
      <c r="A597" s="109">
        <f t="shared" si="49"/>
        <v>597</v>
      </c>
      <c r="B597" s="476" t="str">
        <f>VLOOKUP(C597,'1-Kosten per locatie'!$A$17:$D$89,4,FALSE)</f>
        <v>Facilitaire Services</v>
      </c>
      <c r="C597" s="397" t="s">
        <v>855</v>
      </c>
      <c r="D597" s="476" t="str">
        <f>VLOOKUP(C597,'1-Kosten per locatie'!$A$17:$C$89,3,FALSE)</f>
        <v>Wijkpost</v>
      </c>
      <c r="E597" s="399" t="s">
        <v>311</v>
      </c>
      <c r="F597" s="400"/>
      <c r="G597" s="401">
        <v>18</v>
      </c>
      <c r="H597" s="398" t="s">
        <v>215</v>
      </c>
      <c r="I597" s="433" t="s">
        <v>149</v>
      </c>
      <c r="J597" s="402" t="s">
        <v>305</v>
      </c>
      <c r="K597" s="403">
        <v>22</v>
      </c>
      <c r="L597" s="486">
        <f>VLOOKUP(D597,'1-Kosten per locatie'!$E$3:$G$9,3,FALSE)</f>
        <v>1</v>
      </c>
      <c r="M597" s="441">
        <v>104</v>
      </c>
      <c r="N597" s="124"/>
      <c r="O597" s="125" t="e">
        <f t="shared" si="45"/>
        <v>#DIV/0!</v>
      </c>
      <c r="P597" s="125">
        <f t="shared" si="46"/>
        <v>0</v>
      </c>
      <c r="Q597" s="383"/>
      <c r="R597" s="126">
        <f>IF(M597="nio",0,IF(M597&gt;0,VLOOKUP(I597,'2-Productie normen'!A:R,VLOOKUP(M597,'2-Productie normen'!T:U,2,FALSE),FALSE)))</f>
        <v>0</v>
      </c>
      <c r="S597" s="126">
        <f t="shared" si="47"/>
        <v>0</v>
      </c>
      <c r="T597" s="127" t="str">
        <f>IF(M597="nio",0,VLOOKUP(I597,'2-Productie normen'!A:R,14,FALSE))</f>
        <v>B</v>
      </c>
      <c r="U597" s="127"/>
      <c r="W597" s="93">
        <f t="shared" si="48"/>
        <v>2288</v>
      </c>
    </row>
    <row r="598" spans="1:23" ht="14.1" customHeight="1">
      <c r="A598" s="109">
        <f t="shared" si="49"/>
        <v>598</v>
      </c>
      <c r="B598" s="476" t="str">
        <f>VLOOKUP(C598,'1-Kosten per locatie'!$A$17:$D$89,4,FALSE)</f>
        <v>Facilitaire Services</v>
      </c>
      <c r="C598" s="397" t="s">
        <v>855</v>
      </c>
      <c r="D598" s="476" t="str">
        <f>VLOOKUP(C598,'1-Kosten per locatie'!$A$17:$C$89,3,FALSE)</f>
        <v>Wijkpost</v>
      </c>
      <c r="E598" s="399" t="s">
        <v>311</v>
      </c>
      <c r="F598" s="400"/>
      <c r="G598" s="401">
        <v>19</v>
      </c>
      <c r="H598" s="398" t="s">
        <v>215</v>
      </c>
      <c r="I598" s="433" t="s">
        <v>149</v>
      </c>
      <c r="J598" s="402" t="s">
        <v>305</v>
      </c>
      <c r="K598" s="403">
        <v>17.3</v>
      </c>
      <c r="L598" s="486">
        <f>VLOOKUP(D598,'1-Kosten per locatie'!$E$3:$G$9,3,FALSE)</f>
        <v>1</v>
      </c>
      <c r="M598" s="441">
        <v>104</v>
      </c>
      <c r="N598" s="124"/>
      <c r="O598" s="125" t="e">
        <f t="shared" si="45"/>
        <v>#DIV/0!</v>
      </c>
      <c r="P598" s="125">
        <f t="shared" si="46"/>
        <v>0</v>
      </c>
      <c r="Q598" s="383"/>
      <c r="R598" s="126">
        <f>IF(M598="nio",0,IF(M598&gt;0,VLOOKUP(I598,'2-Productie normen'!A:R,VLOOKUP(M598,'2-Productie normen'!T:U,2,FALSE),FALSE)))</f>
        <v>0</v>
      </c>
      <c r="S598" s="126">
        <f t="shared" si="47"/>
        <v>0</v>
      </c>
      <c r="T598" s="127" t="str">
        <f>IF(M598="nio",0,VLOOKUP(I598,'2-Productie normen'!A:R,14,FALSE))</f>
        <v>B</v>
      </c>
      <c r="U598" s="127"/>
      <c r="W598" s="93">
        <f t="shared" si="48"/>
        <v>1799.2</v>
      </c>
    </row>
    <row r="599" spans="1:23" ht="14.1" customHeight="1">
      <c r="A599" s="109">
        <f t="shared" si="49"/>
        <v>599</v>
      </c>
      <c r="B599" s="476" t="str">
        <f>VLOOKUP(C599,'1-Kosten per locatie'!$A$17:$D$89,4,FALSE)</f>
        <v>Facilitaire Services</v>
      </c>
      <c r="C599" s="397" t="s">
        <v>855</v>
      </c>
      <c r="D599" s="476" t="str">
        <f>VLOOKUP(C599,'1-Kosten per locatie'!$A$17:$C$89,3,FALSE)</f>
        <v>Wijkpost</v>
      </c>
      <c r="E599" s="399" t="s">
        <v>311</v>
      </c>
      <c r="F599" s="400"/>
      <c r="G599" s="401">
        <v>20</v>
      </c>
      <c r="H599" s="398" t="s">
        <v>215</v>
      </c>
      <c r="I599" s="433" t="s">
        <v>149</v>
      </c>
      <c r="J599" s="402" t="s">
        <v>305</v>
      </c>
      <c r="K599" s="403">
        <v>17.3</v>
      </c>
      <c r="L599" s="486">
        <f>VLOOKUP(D599,'1-Kosten per locatie'!$E$3:$G$9,3,FALSE)</f>
        <v>1</v>
      </c>
      <c r="M599" s="441">
        <v>104</v>
      </c>
      <c r="N599" s="124"/>
      <c r="O599" s="125" t="e">
        <f t="shared" si="45"/>
        <v>#DIV/0!</v>
      </c>
      <c r="P599" s="125">
        <f t="shared" si="46"/>
        <v>0</v>
      </c>
      <c r="Q599" s="383"/>
      <c r="R599" s="126">
        <f>IF(M599="nio",0,IF(M599&gt;0,VLOOKUP(I599,'2-Productie normen'!A:R,VLOOKUP(M599,'2-Productie normen'!T:U,2,FALSE),FALSE)))</f>
        <v>0</v>
      </c>
      <c r="S599" s="126">
        <f t="shared" si="47"/>
        <v>0</v>
      </c>
      <c r="T599" s="127" t="str">
        <f>IF(M599="nio",0,VLOOKUP(I599,'2-Productie normen'!A:R,14,FALSE))</f>
        <v>B</v>
      </c>
      <c r="U599" s="127"/>
      <c r="W599" s="93">
        <f t="shared" si="48"/>
        <v>1799.2</v>
      </c>
    </row>
    <row r="600" spans="1:23" ht="14.1" customHeight="1">
      <c r="A600" s="109">
        <f t="shared" si="49"/>
        <v>600</v>
      </c>
      <c r="B600" s="476" t="str">
        <f>VLOOKUP(C600,'1-Kosten per locatie'!$A$17:$D$89,4,FALSE)</f>
        <v>Facilitaire Services</v>
      </c>
      <c r="C600" s="397" t="s">
        <v>855</v>
      </c>
      <c r="D600" s="476" t="str">
        <f>VLOOKUP(C600,'1-Kosten per locatie'!$A$17:$C$89,3,FALSE)</f>
        <v>Wijkpost</v>
      </c>
      <c r="E600" s="399" t="s">
        <v>311</v>
      </c>
      <c r="F600" s="400"/>
      <c r="G600" s="401">
        <v>21</v>
      </c>
      <c r="H600" s="398" t="s">
        <v>193</v>
      </c>
      <c r="I600" s="433" t="s">
        <v>296</v>
      </c>
      <c r="J600" s="402" t="s">
        <v>305</v>
      </c>
      <c r="K600" s="403">
        <v>29.83</v>
      </c>
      <c r="L600" s="486">
        <f>VLOOKUP(D600,'1-Kosten per locatie'!$E$3:$G$9,3,FALSE)</f>
        <v>1</v>
      </c>
      <c r="M600" s="441">
        <v>255</v>
      </c>
      <c r="N600" s="124"/>
      <c r="O600" s="125" t="e">
        <f t="shared" si="45"/>
        <v>#DIV/0!</v>
      </c>
      <c r="P600" s="125">
        <f t="shared" si="46"/>
        <v>0</v>
      </c>
      <c r="Q600" s="383"/>
      <c r="R600" s="126">
        <f>IF(M600="nio",0,IF(M600&gt;0,VLOOKUP(I600,'2-Productie normen'!A:R,VLOOKUP(M600,'2-Productie normen'!T:U,2,FALSE),FALSE)))</f>
        <v>0</v>
      </c>
      <c r="S600" s="126">
        <f t="shared" si="47"/>
        <v>0</v>
      </c>
      <c r="T600" s="127" t="str">
        <f>IF(M600="nio",0,VLOOKUP(I600,'2-Productie normen'!A:R,14,FALSE))</f>
        <v>V</v>
      </c>
      <c r="U600" s="127"/>
      <c r="W600" s="93">
        <f t="shared" si="48"/>
        <v>7606.65</v>
      </c>
    </row>
    <row r="601" spans="1:23" ht="14.1" customHeight="1">
      <c r="A601" s="109">
        <f t="shared" si="49"/>
        <v>601</v>
      </c>
      <c r="B601" s="476" t="str">
        <f>VLOOKUP(C601,'1-Kosten per locatie'!$A$17:$D$89,4,FALSE)</f>
        <v>Facilitaire Services</v>
      </c>
      <c r="C601" s="397" t="s">
        <v>855</v>
      </c>
      <c r="D601" s="476" t="str">
        <f>VLOOKUP(C601,'1-Kosten per locatie'!$A$17:$C$89,3,FALSE)</f>
        <v>Wijkpost</v>
      </c>
      <c r="E601" s="399" t="s">
        <v>311</v>
      </c>
      <c r="F601" s="400"/>
      <c r="G601" s="401">
        <v>22</v>
      </c>
      <c r="H601" s="398" t="s">
        <v>858</v>
      </c>
      <c r="I601" s="433" t="s">
        <v>15</v>
      </c>
      <c r="J601" s="402" t="s">
        <v>305</v>
      </c>
      <c r="K601" s="403">
        <v>1</v>
      </c>
      <c r="L601" s="486">
        <f>VLOOKUP(D601,'1-Kosten per locatie'!$E$3:$G$9,3,FALSE)</f>
        <v>1</v>
      </c>
      <c r="M601" s="441">
        <v>255</v>
      </c>
      <c r="N601" s="124"/>
      <c r="O601" s="125" t="e">
        <f t="shared" si="45"/>
        <v>#DIV/0!</v>
      </c>
      <c r="P601" s="125">
        <f t="shared" si="46"/>
        <v>0</v>
      </c>
      <c r="Q601" s="383"/>
      <c r="R601" s="126">
        <f>IF(M601="nio",0,IF(M601&gt;0,VLOOKUP(I601,'2-Productie normen'!A:R,VLOOKUP(M601,'2-Productie normen'!T:U,2,FALSE),FALSE)))</f>
        <v>0</v>
      </c>
      <c r="S601" s="126">
        <f t="shared" si="47"/>
        <v>0</v>
      </c>
      <c r="T601" s="127" t="str">
        <f>IF(M601="nio",0,VLOOKUP(I601,'2-Productie normen'!A:R,14,FALSE))</f>
        <v>S</v>
      </c>
      <c r="U601" s="127"/>
      <c r="W601" s="93">
        <f t="shared" si="48"/>
        <v>255</v>
      </c>
    </row>
    <row r="602" spans="1:23" ht="14.1" customHeight="1">
      <c r="A602" s="109">
        <f t="shared" si="49"/>
        <v>602</v>
      </c>
      <c r="B602" s="476" t="str">
        <f>VLOOKUP(C602,'1-Kosten per locatie'!$A$17:$D$89,4,FALSE)</f>
        <v>Facilitaire Services</v>
      </c>
      <c r="C602" s="397" t="s">
        <v>855</v>
      </c>
      <c r="D602" s="476" t="str">
        <f>VLOOKUP(C602,'1-Kosten per locatie'!$A$17:$C$89,3,FALSE)</f>
        <v>Wijkpost</v>
      </c>
      <c r="E602" s="400" t="s">
        <v>322</v>
      </c>
      <c r="F602" s="400"/>
      <c r="G602" s="401">
        <v>24</v>
      </c>
      <c r="H602" s="398" t="s">
        <v>192</v>
      </c>
      <c r="I602" s="433" t="s">
        <v>297</v>
      </c>
      <c r="J602" s="402" t="s">
        <v>305</v>
      </c>
      <c r="K602" s="403">
        <v>26.5</v>
      </c>
      <c r="L602" s="486">
        <f>VLOOKUP(D602,'1-Kosten per locatie'!$E$3:$G$9,3,FALSE)</f>
        <v>1</v>
      </c>
      <c r="M602" s="441">
        <v>255</v>
      </c>
      <c r="N602" s="124"/>
      <c r="O602" s="125" t="e">
        <f t="shared" si="45"/>
        <v>#DIV/0!</v>
      </c>
      <c r="P602" s="125">
        <f t="shared" si="46"/>
        <v>0</v>
      </c>
      <c r="Q602" s="383"/>
      <c r="R602" s="126">
        <f>IF(M602="nio",0,IF(M602&gt;0,VLOOKUP(I602,'2-Productie normen'!A:R,VLOOKUP(M602,'2-Productie normen'!T:U,2,FALSE),FALSE)))</f>
        <v>0</v>
      </c>
      <c r="S602" s="126">
        <f t="shared" si="47"/>
        <v>0</v>
      </c>
      <c r="T602" s="127" t="str">
        <f>IF(M602="nio",0,VLOOKUP(I602,'2-Productie normen'!A:R,14,FALSE))</f>
        <v>B</v>
      </c>
      <c r="U602" s="127"/>
      <c r="W602" s="93">
        <f t="shared" si="48"/>
        <v>6757.5</v>
      </c>
    </row>
    <row r="603" spans="1:23" ht="14.1" customHeight="1">
      <c r="A603" s="109">
        <f t="shared" si="49"/>
        <v>603</v>
      </c>
      <c r="B603" s="476" t="str">
        <f>VLOOKUP(C603,'1-Kosten per locatie'!$A$17:$D$89,4,FALSE)</f>
        <v>Facilitaire Services</v>
      </c>
      <c r="C603" s="397" t="s">
        <v>855</v>
      </c>
      <c r="D603" s="476" t="str">
        <f>VLOOKUP(C603,'1-Kosten per locatie'!$A$17:$C$89,3,FALSE)</f>
        <v>Wijkpost</v>
      </c>
      <c r="E603" s="400" t="s">
        <v>322</v>
      </c>
      <c r="F603" s="400"/>
      <c r="G603" s="401">
        <v>25</v>
      </c>
      <c r="H603" s="398" t="s">
        <v>859</v>
      </c>
      <c r="I603" s="433" t="s">
        <v>1201</v>
      </c>
      <c r="J603" s="402" t="s">
        <v>305</v>
      </c>
      <c r="K603" s="403">
        <v>33.5</v>
      </c>
      <c r="L603" s="486">
        <f>VLOOKUP(D603,'1-Kosten per locatie'!$E$3:$G$9,3,FALSE)</f>
        <v>1</v>
      </c>
      <c r="M603" s="441">
        <v>255</v>
      </c>
      <c r="N603" s="124"/>
      <c r="O603" s="125" t="e">
        <f t="shared" si="45"/>
        <v>#DIV/0!</v>
      </c>
      <c r="P603" s="125">
        <f t="shared" si="46"/>
        <v>0</v>
      </c>
      <c r="Q603" s="383"/>
      <c r="R603" s="126">
        <f>IF(M603="nio",0,IF(M603&gt;0,VLOOKUP(I603,'2-Productie normen'!A:R,VLOOKUP(M603,'2-Productie normen'!T:U,2,FALSE),FALSE)))</f>
        <v>0</v>
      </c>
      <c r="S603" s="126">
        <f t="shared" si="47"/>
        <v>0</v>
      </c>
      <c r="T603" s="127" t="str">
        <f>IF(M603="nio",0,VLOOKUP(I603,'2-Productie normen'!A:R,14,FALSE))</f>
        <v>V</v>
      </c>
      <c r="U603" s="127"/>
      <c r="W603" s="93">
        <f t="shared" si="48"/>
        <v>8542.5</v>
      </c>
    </row>
    <row r="604" spans="1:23" ht="14.1" customHeight="1">
      <c r="A604" s="109">
        <f t="shared" si="49"/>
        <v>604</v>
      </c>
      <c r="B604" s="476" t="str">
        <f>VLOOKUP(C604,'1-Kosten per locatie'!$A$17:$D$89,4,FALSE)</f>
        <v>Facilitaire Services</v>
      </c>
      <c r="C604" s="397" t="s">
        <v>855</v>
      </c>
      <c r="D604" s="476" t="str">
        <f>VLOOKUP(C604,'1-Kosten per locatie'!$A$17:$C$89,3,FALSE)</f>
        <v>Wijkpost</v>
      </c>
      <c r="E604" s="400" t="s">
        <v>322</v>
      </c>
      <c r="F604" s="400"/>
      <c r="G604" s="401">
        <v>26</v>
      </c>
      <c r="H604" s="398" t="s">
        <v>292</v>
      </c>
      <c r="I604" s="455" t="s">
        <v>299</v>
      </c>
      <c r="J604" s="402" t="s">
        <v>305</v>
      </c>
      <c r="K604" s="403">
        <v>9</v>
      </c>
      <c r="L604" s="486">
        <f>VLOOKUP(D604,'1-Kosten per locatie'!$E$3:$G$9,3,FALSE)</f>
        <v>1</v>
      </c>
      <c r="M604" s="441" t="s">
        <v>101</v>
      </c>
      <c r="N604" s="124"/>
      <c r="O604" s="125">
        <f t="shared" si="45"/>
        <v>0</v>
      </c>
      <c r="P604" s="125">
        <f t="shared" si="46"/>
        <v>0</v>
      </c>
      <c r="Q604" s="383"/>
      <c r="R604" s="126">
        <f>IF(M604="nio",0,IF(M604&gt;0,VLOOKUP(I604,'2-Productie normen'!A:R,VLOOKUP(M604,'2-Productie normen'!T:U,2,FALSE),FALSE)))</f>
        <v>0</v>
      </c>
      <c r="S604" s="126">
        <f t="shared" si="47"/>
        <v>0</v>
      </c>
      <c r="T604" s="127">
        <f>IF(M604="nio",0,VLOOKUP(I604,'2-Productie normen'!A:R,14,FALSE))</f>
        <v>0</v>
      </c>
      <c r="U604" s="127"/>
      <c r="W604" s="93">
        <f t="shared" si="48"/>
        <v>0</v>
      </c>
    </row>
    <row r="605" spans="1:23" ht="14.1" customHeight="1">
      <c r="A605" s="109">
        <f t="shared" si="49"/>
        <v>605</v>
      </c>
      <c r="B605" s="476" t="str">
        <f>VLOOKUP(C605,'1-Kosten per locatie'!$A$17:$D$89,4,FALSE)</f>
        <v>Facilitaire Services</v>
      </c>
      <c r="C605" s="397" t="s">
        <v>855</v>
      </c>
      <c r="D605" s="476" t="str">
        <f>VLOOKUP(C605,'1-Kosten per locatie'!$A$17:$C$89,3,FALSE)</f>
        <v>Wijkpost</v>
      </c>
      <c r="E605" s="400" t="s">
        <v>322</v>
      </c>
      <c r="F605" s="400"/>
      <c r="G605" s="401">
        <v>27</v>
      </c>
      <c r="H605" s="398" t="s">
        <v>213</v>
      </c>
      <c r="I605" s="433" t="s">
        <v>15</v>
      </c>
      <c r="J605" s="402" t="s">
        <v>304</v>
      </c>
      <c r="K605" s="403">
        <v>9</v>
      </c>
      <c r="L605" s="486">
        <f>VLOOKUP(D605,'1-Kosten per locatie'!$E$3:$G$9,3,FALSE)</f>
        <v>1</v>
      </c>
      <c r="M605" s="441">
        <v>255</v>
      </c>
      <c r="N605" s="124"/>
      <c r="O605" s="125" t="e">
        <f t="shared" si="45"/>
        <v>#DIV/0!</v>
      </c>
      <c r="P605" s="125">
        <f t="shared" si="46"/>
        <v>0</v>
      </c>
      <c r="Q605" s="383"/>
      <c r="R605" s="126">
        <f>IF(M605="nio",0,IF(M605&gt;0,VLOOKUP(I605,'2-Productie normen'!A:R,VLOOKUP(M605,'2-Productie normen'!T:U,2,FALSE),FALSE)))</f>
        <v>0</v>
      </c>
      <c r="S605" s="126">
        <f t="shared" si="47"/>
        <v>0</v>
      </c>
      <c r="T605" s="127" t="str">
        <f>IF(M605="nio",0,VLOOKUP(I605,'2-Productie normen'!A:R,14,FALSE))</f>
        <v>S</v>
      </c>
      <c r="U605" s="127"/>
      <c r="W605" s="93">
        <f t="shared" si="48"/>
        <v>2295</v>
      </c>
    </row>
    <row r="606" spans="1:23" ht="14.1" customHeight="1">
      <c r="A606" s="109">
        <f t="shared" si="49"/>
        <v>606</v>
      </c>
      <c r="B606" s="476" t="str">
        <f>VLOOKUP(C606,'1-Kosten per locatie'!$A$17:$D$89,4,FALSE)</f>
        <v>Facilitaire Services</v>
      </c>
      <c r="C606" s="397" t="s">
        <v>855</v>
      </c>
      <c r="D606" s="476" t="str">
        <f>VLOOKUP(C606,'1-Kosten per locatie'!$A$17:$C$89,3,FALSE)</f>
        <v>Wijkpost</v>
      </c>
      <c r="E606" s="400" t="s">
        <v>322</v>
      </c>
      <c r="F606" s="400"/>
      <c r="G606" s="401">
        <v>28</v>
      </c>
      <c r="H606" s="398" t="s">
        <v>178</v>
      </c>
      <c r="I606" s="433" t="s">
        <v>1200</v>
      </c>
      <c r="J606" s="402" t="s">
        <v>305</v>
      </c>
      <c r="K606" s="403">
        <v>72.5</v>
      </c>
      <c r="L606" s="486">
        <f>VLOOKUP(D606,'1-Kosten per locatie'!$E$3:$G$9,3,FALSE)</f>
        <v>1</v>
      </c>
      <c r="M606" s="441">
        <v>255</v>
      </c>
      <c r="N606" s="124"/>
      <c r="O606" s="125" t="e">
        <f t="shared" si="45"/>
        <v>#DIV/0!</v>
      </c>
      <c r="P606" s="125">
        <f t="shared" si="46"/>
        <v>0</v>
      </c>
      <c r="Q606" s="383"/>
      <c r="R606" s="126">
        <f>IF(M606="nio",0,IF(M606&gt;0,VLOOKUP(I606,'2-Productie normen'!A:R,VLOOKUP(M606,'2-Productie normen'!T:U,2,FALSE),FALSE)))</f>
        <v>0</v>
      </c>
      <c r="S606" s="126">
        <f t="shared" si="47"/>
        <v>0</v>
      </c>
      <c r="T606" s="127" t="str">
        <f>IF(M606="nio",0,VLOOKUP(I606,'2-Productie normen'!A:R,14,FALSE))</f>
        <v>V</v>
      </c>
      <c r="U606" s="127"/>
      <c r="W606" s="93">
        <f t="shared" si="48"/>
        <v>18487.5</v>
      </c>
    </row>
    <row r="607" spans="1:23" ht="14.1" customHeight="1">
      <c r="A607" s="109">
        <f t="shared" si="49"/>
        <v>607</v>
      </c>
      <c r="B607" s="476" t="str">
        <f>VLOOKUP(C607,'1-Kosten per locatie'!$A$17:$D$89,4,FALSE)</f>
        <v>Facilitaire Services</v>
      </c>
      <c r="C607" s="397" t="s">
        <v>855</v>
      </c>
      <c r="D607" s="476" t="str">
        <f>VLOOKUP(C607,'1-Kosten per locatie'!$A$17:$C$89,3,FALSE)</f>
        <v>Wijkpost</v>
      </c>
      <c r="E607" s="400" t="s">
        <v>322</v>
      </c>
      <c r="F607" s="400"/>
      <c r="G607" s="401">
        <v>29</v>
      </c>
      <c r="H607" s="398" t="s">
        <v>859</v>
      </c>
      <c r="I607" s="433" t="s">
        <v>1201</v>
      </c>
      <c r="J607" s="402" t="s">
        <v>305</v>
      </c>
      <c r="K607" s="403">
        <v>9</v>
      </c>
      <c r="L607" s="486">
        <f>VLOOKUP(D607,'1-Kosten per locatie'!$E$3:$G$9,3,FALSE)</f>
        <v>1</v>
      </c>
      <c r="M607" s="441">
        <v>255</v>
      </c>
      <c r="N607" s="124"/>
      <c r="O607" s="125" t="e">
        <f t="shared" si="45"/>
        <v>#DIV/0!</v>
      </c>
      <c r="P607" s="125">
        <f t="shared" si="46"/>
        <v>0</v>
      </c>
      <c r="Q607" s="383"/>
      <c r="R607" s="126">
        <f>IF(M607="nio",0,IF(M607&gt;0,VLOOKUP(I607,'2-Productie normen'!A:R,VLOOKUP(M607,'2-Productie normen'!T:U,2,FALSE),FALSE)))</f>
        <v>0</v>
      </c>
      <c r="S607" s="126">
        <f t="shared" si="47"/>
        <v>0</v>
      </c>
      <c r="T607" s="127" t="str">
        <f>IF(M607="nio",0,VLOOKUP(I607,'2-Productie normen'!A:R,14,FALSE))</f>
        <v>V</v>
      </c>
      <c r="U607" s="127"/>
      <c r="W607" s="93">
        <f t="shared" si="48"/>
        <v>2295</v>
      </c>
    </row>
    <row r="608" spans="1:23" ht="14.1" customHeight="1">
      <c r="A608" s="109">
        <f t="shared" si="49"/>
        <v>608</v>
      </c>
      <c r="B608" s="476" t="str">
        <f>VLOOKUP(C608,'1-Kosten per locatie'!$A$17:$D$89,4,FALSE)</f>
        <v>Facilitaire Services</v>
      </c>
      <c r="C608" s="397" t="s">
        <v>855</v>
      </c>
      <c r="D608" s="476" t="str">
        <f>VLOOKUP(C608,'1-Kosten per locatie'!$A$17:$C$89,3,FALSE)</f>
        <v>Wijkpost</v>
      </c>
      <c r="E608" s="400" t="s">
        <v>322</v>
      </c>
      <c r="F608" s="400"/>
      <c r="G608" s="401">
        <v>30</v>
      </c>
      <c r="H608" s="398" t="s">
        <v>193</v>
      </c>
      <c r="I608" s="433" t="s">
        <v>296</v>
      </c>
      <c r="J608" s="402" t="s">
        <v>305</v>
      </c>
      <c r="K608" s="403">
        <v>8.6999999999999993</v>
      </c>
      <c r="L608" s="486">
        <f>VLOOKUP(D608,'1-Kosten per locatie'!$E$3:$G$9,3,FALSE)</f>
        <v>1</v>
      </c>
      <c r="M608" s="441">
        <v>255</v>
      </c>
      <c r="N608" s="124"/>
      <c r="O608" s="125" t="e">
        <f t="shared" si="45"/>
        <v>#DIV/0!</v>
      </c>
      <c r="P608" s="125">
        <f t="shared" si="46"/>
        <v>0</v>
      </c>
      <c r="Q608" s="383"/>
      <c r="R608" s="126">
        <f>IF(M608="nio",0,IF(M608&gt;0,VLOOKUP(I608,'2-Productie normen'!A:R,VLOOKUP(M608,'2-Productie normen'!T:U,2,FALSE),FALSE)))</f>
        <v>0</v>
      </c>
      <c r="S608" s="126">
        <f t="shared" si="47"/>
        <v>0</v>
      </c>
      <c r="T608" s="127" t="str">
        <f>IF(M608="nio",0,VLOOKUP(I608,'2-Productie normen'!A:R,14,FALSE))</f>
        <v>V</v>
      </c>
      <c r="U608" s="127"/>
      <c r="W608" s="93">
        <f t="shared" si="48"/>
        <v>2218.5</v>
      </c>
    </row>
    <row r="609" spans="1:23" ht="14.1" customHeight="1">
      <c r="A609" s="109">
        <f t="shared" si="49"/>
        <v>609</v>
      </c>
      <c r="B609" s="476" t="str">
        <f>VLOOKUP(C609,'1-Kosten per locatie'!$A$17:$D$89,4,FALSE)</f>
        <v>Facilitaire Services</v>
      </c>
      <c r="C609" s="397" t="s">
        <v>855</v>
      </c>
      <c r="D609" s="476" t="str">
        <f>VLOOKUP(C609,'1-Kosten per locatie'!$A$17:$C$89,3,FALSE)</f>
        <v>Wijkpost</v>
      </c>
      <c r="E609" s="400" t="s">
        <v>322</v>
      </c>
      <c r="F609" s="400"/>
      <c r="G609" s="401">
        <v>31</v>
      </c>
      <c r="H609" s="398" t="s">
        <v>193</v>
      </c>
      <c r="I609" s="433" t="s">
        <v>296</v>
      </c>
      <c r="J609" s="402" t="s">
        <v>305</v>
      </c>
      <c r="K609" s="403">
        <v>2.2999999999999998</v>
      </c>
      <c r="L609" s="486">
        <f>VLOOKUP(D609,'1-Kosten per locatie'!$E$3:$G$9,3,FALSE)</f>
        <v>1</v>
      </c>
      <c r="M609" s="441">
        <v>255</v>
      </c>
      <c r="N609" s="124"/>
      <c r="O609" s="125" t="e">
        <f t="shared" si="45"/>
        <v>#DIV/0!</v>
      </c>
      <c r="P609" s="125">
        <f t="shared" si="46"/>
        <v>0</v>
      </c>
      <c r="Q609" s="383"/>
      <c r="R609" s="126">
        <f>IF(M609="nio",0,IF(M609&gt;0,VLOOKUP(I609,'2-Productie normen'!A:R,VLOOKUP(M609,'2-Productie normen'!T:U,2,FALSE),FALSE)))</f>
        <v>0</v>
      </c>
      <c r="S609" s="126">
        <f t="shared" si="47"/>
        <v>0</v>
      </c>
      <c r="T609" s="127" t="str">
        <f>IF(M609="nio",0,VLOOKUP(I609,'2-Productie normen'!A:R,14,FALSE))</f>
        <v>V</v>
      </c>
      <c r="U609" s="127"/>
      <c r="W609" s="93">
        <f t="shared" si="48"/>
        <v>586.5</v>
      </c>
    </row>
    <row r="610" spans="1:23" ht="14.1" customHeight="1">
      <c r="A610" s="109">
        <f t="shared" si="49"/>
        <v>610</v>
      </c>
      <c r="B610" s="476" t="str">
        <f>VLOOKUP(C610,'1-Kosten per locatie'!$A$17:$D$89,4,FALSE)</f>
        <v>Facilitaire Services</v>
      </c>
      <c r="C610" s="397" t="s">
        <v>855</v>
      </c>
      <c r="D610" s="476" t="str">
        <f>VLOOKUP(C610,'1-Kosten per locatie'!$A$17:$C$89,3,FALSE)</f>
        <v>Wijkpost</v>
      </c>
      <c r="E610" s="400" t="s">
        <v>322</v>
      </c>
      <c r="F610" s="400"/>
      <c r="G610" s="401">
        <v>32</v>
      </c>
      <c r="H610" s="398" t="s">
        <v>213</v>
      </c>
      <c r="I610" s="433" t="s">
        <v>15</v>
      </c>
      <c r="J610" s="402" t="s">
        <v>304</v>
      </c>
      <c r="K610" s="403">
        <v>3</v>
      </c>
      <c r="L610" s="486">
        <f>VLOOKUP(D610,'1-Kosten per locatie'!$E$3:$G$9,3,FALSE)</f>
        <v>1</v>
      </c>
      <c r="M610" s="441">
        <v>255</v>
      </c>
      <c r="N610" s="124"/>
      <c r="O610" s="125" t="e">
        <f t="shared" si="45"/>
        <v>#DIV/0!</v>
      </c>
      <c r="P610" s="125">
        <f t="shared" si="46"/>
        <v>0</v>
      </c>
      <c r="Q610" s="383"/>
      <c r="R610" s="126">
        <f>IF(M610="nio",0,IF(M610&gt;0,VLOOKUP(I610,'2-Productie normen'!A:R,VLOOKUP(M610,'2-Productie normen'!T:U,2,FALSE),FALSE)))</f>
        <v>0</v>
      </c>
      <c r="S610" s="126">
        <f t="shared" si="47"/>
        <v>0</v>
      </c>
      <c r="T610" s="127" t="str">
        <f>IF(M610="nio",0,VLOOKUP(I610,'2-Productie normen'!A:R,14,FALSE))</f>
        <v>S</v>
      </c>
      <c r="U610" s="127"/>
      <c r="W610" s="93">
        <f t="shared" si="48"/>
        <v>765</v>
      </c>
    </row>
    <row r="611" spans="1:23" ht="14.1" customHeight="1">
      <c r="A611" s="109">
        <f t="shared" si="49"/>
        <v>611</v>
      </c>
      <c r="B611" s="476" t="str">
        <f>VLOOKUP(C611,'1-Kosten per locatie'!$A$17:$D$89,4,FALSE)</f>
        <v>Facilitaire Services</v>
      </c>
      <c r="C611" s="397" t="s">
        <v>855</v>
      </c>
      <c r="D611" s="476" t="str">
        <f>VLOOKUP(C611,'1-Kosten per locatie'!$A$17:$C$89,3,FALSE)</f>
        <v>Wijkpost</v>
      </c>
      <c r="E611" s="400" t="s">
        <v>322</v>
      </c>
      <c r="F611" s="400"/>
      <c r="G611" s="401">
        <v>33</v>
      </c>
      <c r="H611" s="398" t="s">
        <v>213</v>
      </c>
      <c r="I611" s="433" t="s">
        <v>15</v>
      </c>
      <c r="J611" s="402" t="s">
        <v>304</v>
      </c>
      <c r="K611" s="403">
        <v>1.3</v>
      </c>
      <c r="L611" s="486">
        <f>VLOOKUP(D611,'1-Kosten per locatie'!$E$3:$G$9,3,FALSE)</f>
        <v>1</v>
      </c>
      <c r="M611" s="441">
        <v>255</v>
      </c>
      <c r="N611" s="124"/>
      <c r="O611" s="125" t="e">
        <f t="shared" si="45"/>
        <v>#DIV/0!</v>
      </c>
      <c r="P611" s="125">
        <f t="shared" si="46"/>
        <v>0</v>
      </c>
      <c r="Q611" s="383"/>
      <c r="R611" s="126">
        <f>IF(M611="nio",0,IF(M611&gt;0,VLOOKUP(I611,'2-Productie normen'!A:R,VLOOKUP(M611,'2-Productie normen'!T:U,2,FALSE),FALSE)))</f>
        <v>0</v>
      </c>
      <c r="S611" s="126">
        <f t="shared" si="47"/>
        <v>0</v>
      </c>
      <c r="T611" s="127" t="str">
        <f>IF(M611="nio",0,VLOOKUP(I611,'2-Productie normen'!A:R,14,FALSE))</f>
        <v>S</v>
      </c>
      <c r="U611" s="127"/>
      <c r="W611" s="93">
        <f t="shared" si="48"/>
        <v>331.5</v>
      </c>
    </row>
    <row r="612" spans="1:23" ht="14.1" customHeight="1">
      <c r="A612" s="109">
        <f t="shared" si="49"/>
        <v>612</v>
      </c>
      <c r="B612" s="476" t="str">
        <f>VLOOKUP(C612,'1-Kosten per locatie'!$A$17:$D$89,4,FALSE)</f>
        <v>Facilitaire Services</v>
      </c>
      <c r="C612" s="397" t="s">
        <v>860</v>
      </c>
      <c r="D612" s="476" t="str">
        <f>VLOOKUP(C612,'1-Kosten per locatie'!$A$17:$C$89,3,FALSE)</f>
        <v>Wijkpost</v>
      </c>
      <c r="E612" s="399" t="s">
        <v>311</v>
      </c>
      <c r="F612" s="400"/>
      <c r="G612" s="401">
        <v>1</v>
      </c>
      <c r="H612" s="398" t="s">
        <v>861</v>
      </c>
      <c r="I612" s="433" t="s">
        <v>293</v>
      </c>
      <c r="J612" s="402" t="s">
        <v>305</v>
      </c>
      <c r="K612" s="403">
        <v>8.99</v>
      </c>
      <c r="L612" s="486">
        <f>VLOOKUP(D612,'1-Kosten per locatie'!$E$3:$G$9,3,FALSE)</f>
        <v>1</v>
      </c>
      <c r="M612" s="441">
        <v>255</v>
      </c>
      <c r="N612" s="124"/>
      <c r="O612" s="125" t="e">
        <f t="shared" si="45"/>
        <v>#DIV/0!</v>
      </c>
      <c r="P612" s="125">
        <f t="shared" si="46"/>
        <v>0</v>
      </c>
      <c r="Q612" s="383"/>
      <c r="R612" s="126">
        <f>IF(M612="nio",0,IF(M612&gt;0,VLOOKUP(I612,'2-Productie normen'!A:R,VLOOKUP(M612,'2-Productie normen'!T:U,2,FALSE),FALSE)))</f>
        <v>0</v>
      </c>
      <c r="S612" s="126">
        <f t="shared" si="47"/>
        <v>0</v>
      </c>
      <c r="T612" s="127" t="str">
        <f>IF(M612="nio",0,VLOOKUP(I612,'2-Productie normen'!A:R,14,FALSE))</f>
        <v>V</v>
      </c>
      <c r="U612" s="127"/>
      <c r="W612" s="93">
        <f t="shared" si="48"/>
        <v>2292.4500000000003</v>
      </c>
    </row>
    <row r="613" spans="1:23" ht="14.1" customHeight="1">
      <c r="A613" s="109">
        <f t="shared" si="49"/>
        <v>613</v>
      </c>
      <c r="B613" s="476" t="str">
        <f>VLOOKUP(C613,'1-Kosten per locatie'!$A$17:$D$89,4,FALSE)</f>
        <v>Facilitaire Services</v>
      </c>
      <c r="C613" s="397" t="s">
        <v>860</v>
      </c>
      <c r="D613" s="476" t="str">
        <f>VLOOKUP(C613,'1-Kosten per locatie'!$A$17:$C$89,3,FALSE)</f>
        <v>Wijkpost</v>
      </c>
      <c r="E613" s="399" t="s">
        <v>311</v>
      </c>
      <c r="F613" s="400"/>
      <c r="G613" s="401">
        <v>3</v>
      </c>
      <c r="H613" s="398" t="s">
        <v>213</v>
      </c>
      <c r="I613" s="433" t="s">
        <v>15</v>
      </c>
      <c r="J613" s="402" t="s">
        <v>305</v>
      </c>
      <c r="K613" s="403">
        <v>2.84</v>
      </c>
      <c r="L613" s="486">
        <f>VLOOKUP(D613,'1-Kosten per locatie'!$E$3:$G$9,3,FALSE)</f>
        <v>1</v>
      </c>
      <c r="M613" s="441">
        <v>255</v>
      </c>
      <c r="N613" s="124"/>
      <c r="O613" s="125" t="e">
        <f t="shared" si="45"/>
        <v>#DIV/0!</v>
      </c>
      <c r="P613" s="125">
        <f t="shared" si="46"/>
        <v>0</v>
      </c>
      <c r="Q613" s="383"/>
      <c r="R613" s="126">
        <f>IF(M613="nio",0,IF(M613&gt;0,VLOOKUP(I613,'2-Productie normen'!A:R,VLOOKUP(M613,'2-Productie normen'!T:U,2,FALSE),FALSE)))</f>
        <v>0</v>
      </c>
      <c r="S613" s="126">
        <f t="shared" si="47"/>
        <v>0</v>
      </c>
      <c r="T613" s="127" t="str">
        <f>IF(M613="nio",0,VLOOKUP(I613,'2-Productie normen'!A:R,14,FALSE))</f>
        <v>S</v>
      </c>
      <c r="U613" s="127"/>
      <c r="W613" s="93">
        <f t="shared" si="48"/>
        <v>724.19999999999993</v>
      </c>
    </row>
    <row r="614" spans="1:23" ht="14.1" customHeight="1">
      <c r="A614" s="109">
        <f t="shared" si="49"/>
        <v>614</v>
      </c>
      <c r="B614" s="476" t="str">
        <f>VLOOKUP(C614,'1-Kosten per locatie'!$A$17:$D$89,4,FALSE)</f>
        <v>Facilitaire Services</v>
      </c>
      <c r="C614" s="397" t="s">
        <v>860</v>
      </c>
      <c r="D614" s="476" t="str">
        <f>VLOOKUP(C614,'1-Kosten per locatie'!$A$17:$C$89,3,FALSE)</f>
        <v>Wijkpost</v>
      </c>
      <c r="E614" s="399" t="s">
        <v>311</v>
      </c>
      <c r="F614" s="400"/>
      <c r="G614" s="401">
        <v>4</v>
      </c>
      <c r="H614" s="398" t="s">
        <v>178</v>
      </c>
      <c r="I614" s="433" t="s">
        <v>1200</v>
      </c>
      <c r="J614" s="402" t="s">
        <v>305</v>
      </c>
      <c r="K614" s="403">
        <v>25.45</v>
      </c>
      <c r="L614" s="486">
        <f>VLOOKUP(D614,'1-Kosten per locatie'!$E$3:$G$9,3,FALSE)</f>
        <v>1</v>
      </c>
      <c r="M614" s="441">
        <v>255</v>
      </c>
      <c r="N614" s="124"/>
      <c r="O614" s="125" t="e">
        <f t="shared" si="45"/>
        <v>#DIV/0!</v>
      </c>
      <c r="P614" s="125">
        <f t="shared" si="46"/>
        <v>0</v>
      </c>
      <c r="Q614" s="383"/>
      <c r="R614" s="126">
        <f>IF(M614="nio",0,IF(M614&gt;0,VLOOKUP(I614,'2-Productie normen'!A:R,VLOOKUP(M614,'2-Productie normen'!T:U,2,FALSE),FALSE)))</f>
        <v>0</v>
      </c>
      <c r="S614" s="126">
        <f t="shared" si="47"/>
        <v>0</v>
      </c>
      <c r="T614" s="127" t="str">
        <f>IF(M614="nio",0,VLOOKUP(I614,'2-Productie normen'!A:R,14,FALSE))</f>
        <v>V</v>
      </c>
      <c r="U614" s="127"/>
      <c r="W614" s="93">
        <f t="shared" si="48"/>
        <v>6489.75</v>
      </c>
    </row>
    <row r="615" spans="1:23" ht="14.1" customHeight="1">
      <c r="A615" s="109">
        <f t="shared" si="49"/>
        <v>615</v>
      </c>
      <c r="B615" s="476" t="str">
        <f>VLOOKUP(C615,'1-Kosten per locatie'!$A$17:$D$89,4,FALSE)</f>
        <v>Facilitaire Services</v>
      </c>
      <c r="C615" s="397" t="s">
        <v>860</v>
      </c>
      <c r="D615" s="476" t="str">
        <f>VLOOKUP(C615,'1-Kosten per locatie'!$A$17:$C$89,3,FALSE)</f>
        <v>Wijkpost</v>
      </c>
      <c r="E615" s="399" t="s">
        <v>311</v>
      </c>
      <c r="F615" s="400"/>
      <c r="G615" s="401">
        <v>5</v>
      </c>
      <c r="H615" s="398" t="s">
        <v>226</v>
      </c>
      <c r="I615" s="433" t="s">
        <v>298</v>
      </c>
      <c r="J615" s="402" t="s">
        <v>305</v>
      </c>
      <c r="K615" s="403">
        <v>5.58</v>
      </c>
      <c r="L615" s="486">
        <f>VLOOKUP(D615,'1-Kosten per locatie'!$E$3:$G$9,3,FALSE)</f>
        <v>1</v>
      </c>
      <c r="M615" s="441">
        <v>255</v>
      </c>
      <c r="N615" s="124"/>
      <c r="O615" s="125" t="e">
        <f t="shared" si="45"/>
        <v>#DIV/0!</v>
      </c>
      <c r="P615" s="125">
        <f t="shared" si="46"/>
        <v>0</v>
      </c>
      <c r="Q615" s="383"/>
      <c r="R615" s="126">
        <f>IF(M615="nio",0,IF(M615&gt;0,VLOOKUP(I615,'2-Productie normen'!A:R,VLOOKUP(M615,'2-Productie normen'!T:U,2,FALSE),FALSE)))</f>
        <v>0</v>
      </c>
      <c r="S615" s="126">
        <f t="shared" si="47"/>
        <v>0</v>
      </c>
      <c r="T615" s="127" t="str">
        <f>IF(M615="nio",0,VLOOKUP(I615,'2-Productie normen'!A:R,14,FALSE))</f>
        <v>V</v>
      </c>
      <c r="U615" s="127"/>
      <c r="W615" s="93">
        <f t="shared" si="48"/>
        <v>1422.9</v>
      </c>
    </row>
    <row r="616" spans="1:23" ht="14.1" customHeight="1">
      <c r="A616" s="109">
        <f t="shared" si="49"/>
        <v>616</v>
      </c>
      <c r="B616" s="476" t="str">
        <f>VLOOKUP(C616,'1-Kosten per locatie'!$A$17:$D$89,4,FALSE)</f>
        <v>Facilitaire Services</v>
      </c>
      <c r="C616" s="397" t="s">
        <v>860</v>
      </c>
      <c r="D616" s="476" t="str">
        <f>VLOOKUP(C616,'1-Kosten per locatie'!$A$17:$C$89,3,FALSE)</f>
        <v>Wijkpost</v>
      </c>
      <c r="E616" s="399" t="s">
        <v>311</v>
      </c>
      <c r="F616" s="400"/>
      <c r="G616" s="401">
        <v>6</v>
      </c>
      <c r="H616" s="398" t="s">
        <v>246</v>
      </c>
      <c r="I616" s="433" t="s">
        <v>300</v>
      </c>
      <c r="J616" s="402" t="s">
        <v>305</v>
      </c>
      <c r="K616" s="403">
        <v>2.19</v>
      </c>
      <c r="L616" s="486">
        <f>VLOOKUP(D616,'1-Kosten per locatie'!$E$3:$G$9,3,FALSE)</f>
        <v>1</v>
      </c>
      <c r="M616" s="441">
        <v>12</v>
      </c>
      <c r="N616" s="124"/>
      <c r="O616" s="125" t="e">
        <f t="shared" si="45"/>
        <v>#DIV/0!</v>
      </c>
      <c r="P616" s="125">
        <f t="shared" si="46"/>
        <v>0</v>
      </c>
      <c r="Q616" s="383"/>
      <c r="R616" s="126">
        <f>IF(M616="nio",0,IF(M616&gt;0,VLOOKUP(I616,'2-Productie normen'!A:R,VLOOKUP(M616,'2-Productie normen'!T:U,2,FALSE),FALSE)))</f>
        <v>0</v>
      </c>
      <c r="S616" s="126">
        <f t="shared" si="47"/>
        <v>0</v>
      </c>
      <c r="T616" s="127" t="str">
        <f>IF(M616="nio",0,VLOOKUP(I616,'2-Productie normen'!A:R,14,FALSE))</f>
        <v>V</v>
      </c>
      <c r="U616" s="127"/>
      <c r="W616" s="93">
        <f t="shared" si="48"/>
        <v>26.28</v>
      </c>
    </row>
    <row r="617" spans="1:23" ht="14.1" customHeight="1">
      <c r="A617" s="109">
        <f t="shared" si="49"/>
        <v>617</v>
      </c>
      <c r="B617" s="476" t="str">
        <f>VLOOKUP(C617,'1-Kosten per locatie'!$A$17:$D$89,4,FALSE)</f>
        <v>Facilitaire Services</v>
      </c>
      <c r="C617" s="397" t="s">
        <v>860</v>
      </c>
      <c r="D617" s="476" t="str">
        <f>VLOOKUP(C617,'1-Kosten per locatie'!$A$17:$C$89,3,FALSE)</f>
        <v>Wijkpost</v>
      </c>
      <c r="E617" s="399" t="s">
        <v>311</v>
      </c>
      <c r="F617" s="400"/>
      <c r="G617" s="401">
        <v>13</v>
      </c>
      <c r="H617" s="398" t="s">
        <v>214</v>
      </c>
      <c r="I617" s="433" t="s">
        <v>294</v>
      </c>
      <c r="J617" s="402" t="s">
        <v>304</v>
      </c>
      <c r="K617" s="403">
        <v>2.25</v>
      </c>
      <c r="L617" s="486">
        <f>VLOOKUP(D617,'1-Kosten per locatie'!$E$3:$G$9,3,FALSE)</f>
        <v>1</v>
      </c>
      <c r="M617" s="441">
        <v>255</v>
      </c>
      <c r="N617" s="124"/>
      <c r="O617" s="125" t="e">
        <f t="shared" si="45"/>
        <v>#DIV/0!</v>
      </c>
      <c r="P617" s="125">
        <f t="shared" si="46"/>
        <v>0</v>
      </c>
      <c r="Q617" s="383"/>
      <c r="R617" s="126">
        <f>IF(M617="nio",0,IF(M617&gt;0,VLOOKUP(I617,'2-Productie normen'!A:R,VLOOKUP(M617,'2-Productie normen'!T:U,2,FALSE),FALSE)))</f>
        <v>0</v>
      </c>
      <c r="S617" s="126">
        <f t="shared" si="47"/>
        <v>0</v>
      </c>
      <c r="T617" s="127" t="str">
        <f>IF(M617="nio",0,VLOOKUP(I617,'2-Productie normen'!A:R,14,FALSE))</f>
        <v>V</v>
      </c>
      <c r="U617" s="127"/>
      <c r="W617" s="93">
        <f t="shared" si="48"/>
        <v>573.75</v>
      </c>
    </row>
    <row r="618" spans="1:23" ht="14.1" customHeight="1">
      <c r="A618" s="109">
        <f t="shared" si="49"/>
        <v>618</v>
      </c>
      <c r="B618" s="476" t="str">
        <f>VLOOKUP(C618,'1-Kosten per locatie'!$A$17:$D$89,4,FALSE)</f>
        <v>Facilitaire Services</v>
      </c>
      <c r="C618" s="397" t="s">
        <v>860</v>
      </c>
      <c r="D618" s="476" t="str">
        <f>VLOOKUP(C618,'1-Kosten per locatie'!$A$17:$C$89,3,FALSE)</f>
        <v>Wijkpost</v>
      </c>
      <c r="E618" s="400" t="s">
        <v>322</v>
      </c>
      <c r="F618" s="400"/>
      <c r="G618" s="401">
        <v>9</v>
      </c>
      <c r="H618" s="398" t="s">
        <v>217</v>
      </c>
      <c r="I618" s="433" t="s">
        <v>296</v>
      </c>
      <c r="J618" s="402" t="s">
        <v>198</v>
      </c>
      <c r="K618" s="403">
        <v>8.99</v>
      </c>
      <c r="L618" s="486">
        <f>VLOOKUP(D618,'1-Kosten per locatie'!$E$3:$G$9,3,FALSE)</f>
        <v>1</v>
      </c>
      <c r="M618" s="441">
        <v>255</v>
      </c>
      <c r="N618" s="124"/>
      <c r="O618" s="125" t="e">
        <f t="shared" si="45"/>
        <v>#DIV/0!</v>
      </c>
      <c r="P618" s="125">
        <f t="shared" si="46"/>
        <v>0</v>
      </c>
      <c r="Q618" s="383"/>
      <c r="R618" s="126">
        <f>IF(M618="nio",0,IF(M618&gt;0,VLOOKUP(I618,'2-Productie normen'!A:R,VLOOKUP(M618,'2-Productie normen'!T:U,2,FALSE),FALSE)))</f>
        <v>0</v>
      </c>
      <c r="S618" s="126">
        <f t="shared" si="47"/>
        <v>0</v>
      </c>
      <c r="T618" s="127" t="str">
        <f>IF(M618="nio",0,VLOOKUP(I618,'2-Productie normen'!A:R,14,FALSE))</f>
        <v>V</v>
      </c>
      <c r="U618" s="127"/>
      <c r="W618" s="93">
        <f t="shared" si="48"/>
        <v>2292.4500000000003</v>
      </c>
    </row>
    <row r="619" spans="1:23" ht="14.1" customHeight="1">
      <c r="A619" s="109">
        <f t="shared" si="49"/>
        <v>619</v>
      </c>
      <c r="B619" s="476" t="str">
        <f>VLOOKUP(C619,'1-Kosten per locatie'!$A$17:$D$89,4,FALSE)</f>
        <v>Facilitaire Services</v>
      </c>
      <c r="C619" s="397" t="s">
        <v>860</v>
      </c>
      <c r="D619" s="476" t="str">
        <f>VLOOKUP(C619,'1-Kosten per locatie'!$A$17:$C$89,3,FALSE)</f>
        <v>Wijkpost</v>
      </c>
      <c r="E619" s="400" t="s">
        <v>322</v>
      </c>
      <c r="F619" s="400"/>
      <c r="G619" s="401">
        <v>10</v>
      </c>
      <c r="H619" s="398" t="s">
        <v>215</v>
      </c>
      <c r="I619" s="433" t="s">
        <v>149</v>
      </c>
      <c r="J619" s="402" t="s">
        <v>198</v>
      </c>
      <c r="K619" s="403">
        <v>21.51</v>
      </c>
      <c r="L619" s="486">
        <f>VLOOKUP(D619,'1-Kosten per locatie'!$E$3:$G$9,3,FALSE)</f>
        <v>1</v>
      </c>
      <c r="M619" s="441">
        <v>104</v>
      </c>
      <c r="N619" s="124"/>
      <c r="O619" s="125" t="e">
        <f t="shared" si="45"/>
        <v>#DIV/0!</v>
      </c>
      <c r="P619" s="125">
        <f t="shared" si="46"/>
        <v>0</v>
      </c>
      <c r="Q619" s="383"/>
      <c r="R619" s="126">
        <f>IF(M619="nio",0,IF(M619&gt;0,VLOOKUP(I619,'2-Productie normen'!A:R,VLOOKUP(M619,'2-Productie normen'!T:U,2,FALSE),FALSE)))</f>
        <v>0</v>
      </c>
      <c r="S619" s="126">
        <f t="shared" si="47"/>
        <v>0</v>
      </c>
      <c r="T619" s="127" t="str">
        <f>IF(M619="nio",0,VLOOKUP(I619,'2-Productie normen'!A:R,14,FALSE))</f>
        <v>B</v>
      </c>
      <c r="U619" s="127"/>
      <c r="W619" s="93">
        <f t="shared" si="48"/>
        <v>2237.04</v>
      </c>
    </row>
    <row r="620" spans="1:23" ht="14.1" customHeight="1">
      <c r="A620" s="109">
        <f t="shared" si="49"/>
        <v>620</v>
      </c>
      <c r="B620" s="476" t="str">
        <f>VLOOKUP(C620,'1-Kosten per locatie'!$A$17:$D$89,4,FALSE)</f>
        <v>Facilitaire Services</v>
      </c>
      <c r="C620" s="397" t="s">
        <v>860</v>
      </c>
      <c r="D620" s="476" t="str">
        <f>VLOOKUP(C620,'1-Kosten per locatie'!$A$17:$C$89,3,FALSE)</f>
        <v>Wijkpost</v>
      </c>
      <c r="E620" s="400" t="s">
        <v>322</v>
      </c>
      <c r="F620" s="400"/>
      <c r="G620" s="401">
        <v>11</v>
      </c>
      <c r="H620" s="398" t="s">
        <v>215</v>
      </c>
      <c r="I620" s="433" t="s">
        <v>149</v>
      </c>
      <c r="J620" s="402" t="s">
        <v>198</v>
      </c>
      <c r="K620" s="403">
        <v>13.92</v>
      </c>
      <c r="L620" s="486">
        <f>VLOOKUP(D620,'1-Kosten per locatie'!$E$3:$G$9,3,FALSE)</f>
        <v>1</v>
      </c>
      <c r="M620" s="441">
        <v>104</v>
      </c>
      <c r="N620" s="124"/>
      <c r="O620" s="125" t="e">
        <f t="shared" si="45"/>
        <v>#DIV/0!</v>
      </c>
      <c r="P620" s="125">
        <f t="shared" si="46"/>
        <v>0</v>
      </c>
      <c r="Q620" s="383"/>
      <c r="R620" s="126">
        <f>IF(M620="nio",0,IF(M620&gt;0,VLOOKUP(I620,'2-Productie normen'!A:R,VLOOKUP(M620,'2-Productie normen'!T:U,2,FALSE),FALSE)))</f>
        <v>0</v>
      </c>
      <c r="S620" s="126">
        <f t="shared" si="47"/>
        <v>0</v>
      </c>
      <c r="T620" s="127" t="str">
        <f>IF(M620="nio",0,VLOOKUP(I620,'2-Productie normen'!A:R,14,FALSE))</f>
        <v>B</v>
      </c>
      <c r="U620" s="127"/>
      <c r="W620" s="93">
        <f t="shared" si="48"/>
        <v>1447.68</v>
      </c>
    </row>
    <row r="621" spans="1:23" ht="14.1" customHeight="1">
      <c r="A621" s="109">
        <f t="shared" si="49"/>
        <v>621</v>
      </c>
      <c r="B621" s="476" t="str">
        <f>VLOOKUP(C621,'1-Kosten per locatie'!$A$17:$D$89,4,FALSE)</f>
        <v>Facilitaire Services</v>
      </c>
      <c r="C621" s="397" t="s">
        <v>860</v>
      </c>
      <c r="D621" s="476" t="str">
        <f>VLOOKUP(C621,'1-Kosten per locatie'!$A$17:$C$89,3,FALSE)</f>
        <v>Wijkpost</v>
      </c>
      <c r="E621" s="404" t="s">
        <v>325</v>
      </c>
      <c r="F621" s="400"/>
      <c r="G621" s="401">
        <v>12</v>
      </c>
      <c r="H621" s="398" t="s">
        <v>217</v>
      </c>
      <c r="I621" s="433" t="s">
        <v>296</v>
      </c>
      <c r="J621" s="402" t="s">
        <v>198</v>
      </c>
      <c r="K621" s="403">
        <v>10.69</v>
      </c>
      <c r="L621" s="486">
        <f>VLOOKUP(D621,'1-Kosten per locatie'!$E$3:$G$9,3,FALSE)</f>
        <v>1</v>
      </c>
      <c r="M621" s="441">
        <v>255</v>
      </c>
      <c r="N621" s="124"/>
      <c r="O621" s="125" t="e">
        <f t="shared" si="45"/>
        <v>#DIV/0!</v>
      </c>
      <c r="P621" s="125">
        <f t="shared" si="46"/>
        <v>0</v>
      </c>
      <c r="Q621" s="383"/>
      <c r="R621" s="126">
        <f>IF(M621="nio",0,IF(M621&gt;0,VLOOKUP(I621,'2-Productie normen'!A:R,VLOOKUP(M621,'2-Productie normen'!T:U,2,FALSE),FALSE)))</f>
        <v>0</v>
      </c>
      <c r="S621" s="126">
        <f t="shared" si="47"/>
        <v>0</v>
      </c>
      <c r="T621" s="127" t="str">
        <f>IF(M621="nio",0,VLOOKUP(I621,'2-Productie normen'!A:R,14,FALSE))</f>
        <v>V</v>
      </c>
      <c r="U621" s="127"/>
      <c r="W621" s="93">
        <f t="shared" si="48"/>
        <v>2725.95</v>
      </c>
    </row>
    <row r="622" spans="1:23" ht="14.1" customHeight="1">
      <c r="A622" s="109">
        <f t="shared" si="49"/>
        <v>622</v>
      </c>
      <c r="B622" s="476" t="str">
        <f>VLOOKUP(C622,'1-Kosten per locatie'!$A$17:$D$89,4,FALSE)</f>
        <v>Facilitaire Services</v>
      </c>
      <c r="C622" s="397" t="s">
        <v>860</v>
      </c>
      <c r="D622" s="476" t="str">
        <f>VLOOKUP(C622,'1-Kosten per locatie'!$A$17:$C$89,3,FALSE)</f>
        <v>Wijkpost</v>
      </c>
      <c r="E622" s="404" t="s">
        <v>325</v>
      </c>
      <c r="F622" s="400"/>
      <c r="G622" s="401">
        <v>14</v>
      </c>
      <c r="H622" s="398" t="s">
        <v>215</v>
      </c>
      <c r="I622" s="433" t="s">
        <v>149</v>
      </c>
      <c r="J622" s="402" t="s">
        <v>198</v>
      </c>
      <c r="K622" s="403">
        <v>13.9</v>
      </c>
      <c r="L622" s="486">
        <f>VLOOKUP(D622,'1-Kosten per locatie'!$E$3:$G$9,3,FALSE)</f>
        <v>1</v>
      </c>
      <c r="M622" s="441">
        <v>104</v>
      </c>
      <c r="N622" s="124"/>
      <c r="O622" s="125" t="e">
        <f t="shared" si="45"/>
        <v>#DIV/0!</v>
      </c>
      <c r="P622" s="125">
        <f t="shared" si="46"/>
        <v>0</v>
      </c>
      <c r="Q622" s="383"/>
      <c r="R622" s="126">
        <f>IF(M622="nio",0,IF(M622&gt;0,VLOOKUP(I622,'2-Productie normen'!A:R,VLOOKUP(M622,'2-Productie normen'!T:U,2,FALSE),FALSE)))</f>
        <v>0</v>
      </c>
      <c r="S622" s="126">
        <f t="shared" si="47"/>
        <v>0</v>
      </c>
      <c r="T622" s="127" t="str">
        <f>IF(M622="nio",0,VLOOKUP(I622,'2-Productie normen'!A:R,14,FALSE))</f>
        <v>B</v>
      </c>
      <c r="U622" s="127"/>
      <c r="W622" s="93">
        <f t="shared" si="48"/>
        <v>1445.6000000000001</v>
      </c>
    </row>
    <row r="623" spans="1:23" ht="14.1" customHeight="1">
      <c r="A623" s="109">
        <f t="shared" si="49"/>
        <v>623</v>
      </c>
      <c r="B623" s="476" t="str">
        <f>VLOOKUP(C623,'1-Kosten per locatie'!$A$17:$D$89,4,FALSE)</f>
        <v>Facilitaire Services</v>
      </c>
      <c r="C623" s="397" t="s">
        <v>860</v>
      </c>
      <c r="D623" s="476" t="str">
        <f>VLOOKUP(C623,'1-Kosten per locatie'!$A$17:$C$89,3,FALSE)</f>
        <v>Wijkpost</v>
      </c>
      <c r="E623" s="404" t="s">
        <v>325</v>
      </c>
      <c r="F623" s="400"/>
      <c r="G623" s="401">
        <v>15</v>
      </c>
      <c r="H623" s="398" t="s">
        <v>215</v>
      </c>
      <c r="I623" s="433" t="s">
        <v>149</v>
      </c>
      <c r="J623" s="402" t="s">
        <v>198</v>
      </c>
      <c r="K623" s="403">
        <v>19.8</v>
      </c>
      <c r="L623" s="486">
        <f>VLOOKUP(D623,'1-Kosten per locatie'!$E$3:$G$9,3,FALSE)</f>
        <v>1</v>
      </c>
      <c r="M623" s="441">
        <v>104</v>
      </c>
      <c r="N623" s="124"/>
      <c r="O623" s="125" t="e">
        <f t="shared" si="45"/>
        <v>#DIV/0!</v>
      </c>
      <c r="P623" s="125">
        <f t="shared" si="46"/>
        <v>0</v>
      </c>
      <c r="Q623" s="383"/>
      <c r="R623" s="126">
        <f>IF(M623="nio",0,IF(M623&gt;0,VLOOKUP(I623,'2-Productie normen'!A:R,VLOOKUP(M623,'2-Productie normen'!T:U,2,FALSE),FALSE)))</f>
        <v>0</v>
      </c>
      <c r="S623" s="126">
        <f t="shared" si="47"/>
        <v>0</v>
      </c>
      <c r="T623" s="127" t="str">
        <f>IF(M623="nio",0,VLOOKUP(I623,'2-Productie normen'!A:R,14,FALSE))</f>
        <v>B</v>
      </c>
      <c r="U623" s="127"/>
      <c r="W623" s="93">
        <f t="shared" si="48"/>
        <v>2059.2000000000003</v>
      </c>
    </row>
    <row r="624" spans="1:23" ht="14.1" customHeight="1">
      <c r="A624" s="109">
        <f t="shared" si="49"/>
        <v>624</v>
      </c>
      <c r="B624" s="476" t="str">
        <f>VLOOKUP(C624,'1-Kosten per locatie'!$A$17:$D$89,4,FALSE)</f>
        <v>Facilitaire Services</v>
      </c>
      <c r="C624" s="398" t="s">
        <v>862</v>
      </c>
      <c r="D624" s="476" t="str">
        <f>VLOOKUP(C624,'1-Kosten per locatie'!$A$17:$C$89,3,FALSE)</f>
        <v>Kantoor</v>
      </c>
      <c r="E624" s="399" t="s">
        <v>311</v>
      </c>
      <c r="F624" s="400"/>
      <c r="G624" s="401">
        <v>1</v>
      </c>
      <c r="H624" s="398" t="s">
        <v>192</v>
      </c>
      <c r="I624" s="433" t="s">
        <v>297</v>
      </c>
      <c r="J624" s="402" t="s">
        <v>198</v>
      </c>
      <c r="K624" s="403">
        <v>22.1</v>
      </c>
      <c r="L624" s="486">
        <f>VLOOKUP(D624,'1-Kosten per locatie'!$E$3:$G$9,3,FALSE)</f>
        <v>1</v>
      </c>
      <c r="M624" s="441">
        <v>255</v>
      </c>
      <c r="N624" s="124"/>
      <c r="O624" s="125" t="e">
        <f t="shared" si="45"/>
        <v>#DIV/0!</v>
      </c>
      <c r="P624" s="125">
        <f t="shared" si="46"/>
        <v>0</v>
      </c>
      <c r="Q624" s="383"/>
      <c r="R624" s="126">
        <f>IF(M624="nio",0,IF(M624&gt;0,VLOOKUP(I624,'2-Productie normen'!A:R,VLOOKUP(M624,'2-Productie normen'!T:U,2,FALSE),FALSE)))</f>
        <v>0</v>
      </c>
      <c r="S624" s="126">
        <f t="shared" si="47"/>
        <v>0</v>
      </c>
      <c r="T624" s="127" t="str">
        <f>IF(M624="nio",0,VLOOKUP(I624,'2-Productie normen'!A:R,14,FALSE))</f>
        <v>B</v>
      </c>
      <c r="U624" s="127"/>
      <c r="W624" s="93">
        <f t="shared" si="48"/>
        <v>5635.5</v>
      </c>
    </row>
    <row r="625" spans="1:23" ht="14.1" customHeight="1">
      <c r="A625" s="109">
        <f t="shared" si="49"/>
        <v>625</v>
      </c>
      <c r="B625" s="476" t="str">
        <f>VLOOKUP(C625,'1-Kosten per locatie'!$A$17:$D$89,4,FALSE)</f>
        <v>Facilitaire Services</v>
      </c>
      <c r="C625" s="398" t="s">
        <v>862</v>
      </c>
      <c r="D625" s="476" t="str">
        <f>VLOOKUP(C625,'1-Kosten per locatie'!$A$17:$C$89,3,FALSE)</f>
        <v>Kantoor</v>
      </c>
      <c r="E625" s="399" t="s">
        <v>311</v>
      </c>
      <c r="F625" s="400"/>
      <c r="G625" s="401">
        <v>2</v>
      </c>
      <c r="H625" s="398" t="s">
        <v>215</v>
      </c>
      <c r="I625" s="433" t="s">
        <v>149</v>
      </c>
      <c r="J625" s="402" t="s">
        <v>198</v>
      </c>
      <c r="K625" s="403">
        <v>19</v>
      </c>
      <c r="L625" s="486">
        <f>VLOOKUP(D625,'1-Kosten per locatie'!$E$3:$G$9,3,FALSE)</f>
        <v>1</v>
      </c>
      <c r="M625" s="441">
        <v>104</v>
      </c>
      <c r="N625" s="124"/>
      <c r="O625" s="125" t="e">
        <f t="shared" si="45"/>
        <v>#DIV/0!</v>
      </c>
      <c r="P625" s="125">
        <f t="shared" si="46"/>
        <v>0</v>
      </c>
      <c r="Q625" s="383"/>
      <c r="R625" s="126">
        <f>IF(M625="nio",0,IF(M625&gt;0,VLOOKUP(I625,'2-Productie normen'!A:R,VLOOKUP(M625,'2-Productie normen'!T:U,2,FALSE),FALSE)))</f>
        <v>0</v>
      </c>
      <c r="S625" s="126">
        <f t="shared" si="47"/>
        <v>0</v>
      </c>
      <c r="T625" s="127" t="str">
        <f>IF(M625="nio",0,VLOOKUP(I625,'2-Productie normen'!A:R,14,FALSE))</f>
        <v>B</v>
      </c>
      <c r="U625" s="127"/>
      <c r="W625" s="93">
        <f t="shared" si="48"/>
        <v>1976</v>
      </c>
    </row>
    <row r="626" spans="1:23" ht="14.1" customHeight="1">
      <c r="A626" s="109">
        <f t="shared" si="49"/>
        <v>626</v>
      </c>
      <c r="B626" s="476" t="str">
        <f>VLOOKUP(C626,'1-Kosten per locatie'!$A$17:$D$89,4,FALSE)</f>
        <v>Facilitaire Services</v>
      </c>
      <c r="C626" s="398" t="s">
        <v>862</v>
      </c>
      <c r="D626" s="476" t="str">
        <f>VLOOKUP(C626,'1-Kosten per locatie'!$A$17:$C$89,3,FALSE)</f>
        <v>Kantoor</v>
      </c>
      <c r="E626" s="399" t="s">
        <v>311</v>
      </c>
      <c r="F626" s="400"/>
      <c r="G626" s="401">
        <v>3</v>
      </c>
      <c r="H626" s="398" t="s">
        <v>215</v>
      </c>
      <c r="I626" s="433" t="s">
        <v>149</v>
      </c>
      <c r="J626" s="402" t="s">
        <v>198</v>
      </c>
      <c r="K626" s="403">
        <v>11.9</v>
      </c>
      <c r="L626" s="486">
        <f>VLOOKUP(D626,'1-Kosten per locatie'!$E$3:$G$9,3,FALSE)</f>
        <v>1</v>
      </c>
      <c r="M626" s="441">
        <v>104</v>
      </c>
      <c r="N626" s="124"/>
      <c r="O626" s="125" t="e">
        <f t="shared" si="45"/>
        <v>#DIV/0!</v>
      </c>
      <c r="P626" s="125">
        <f t="shared" si="46"/>
        <v>0</v>
      </c>
      <c r="Q626" s="383"/>
      <c r="R626" s="126">
        <f>IF(M626="nio",0,IF(M626&gt;0,VLOOKUP(I626,'2-Productie normen'!A:R,VLOOKUP(M626,'2-Productie normen'!T:U,2,FALSE),FALSE)))</f>
        <v>0</v>
      </c>
      <c r="S626" s="126">
        <f t="shared" si="47"/>
        <v>0</v>
      </c>
      <c r="T626" s="127" t="str">
        <f>IF(M626="nio",0,VLOOKUP(I626,'2-Productie normen'!A:R,14,FALSE))</f>
        <v>B</v>
      </c>
      <c r="U626" s="127"/>
      <c r="W626" s="93">
        <f t="shared" si="48"/>
        <v>1237.6000000000001</v>
      </c>
    </row>
    <row r="627" spans="1:23" ht="14.1" customHeight="1">
      <c r="A627" s="109">
        <f t="shared" si="49"/>
        <v>627</v>
      </c>
      <c r="B627" s="476" t="str">
        <f>VLOOKUP(C627,'1-Kosten per locatie'!$A$17:$D$89,4,FALSE)</f>
        <v>Facilitaire Services</v>
      </c>
      <c r="C627" s="398" t="s">
        <v>862</v>
      </c>
      <c r="D627" s="476" t="str">
        <f>VLOOKUP(C627,'1-Kosten per locatie'!$A$17:$C$89,3,FALSE)</f>
        <v>Kantoor</v>
      </c>
      <c r="E627" s="399" t="s">
        <v>311</v>
      </c>
      <c r="F627" s="400"/>
      <c r="G627" s="401">
        <v>4</v>
      </c>
      <c r="H627" s="398" t="s">
        <v>215</v>
      </c>
      <c r="I627" s="433" t="s">
        <v>149</v>
      </c>
      <c r="J627" s="402" t="s">
        <v>198</v>
      </c>
      <c r="K627" s="403">
        <v>58.2</v>
      </c>
      <c r="L627" s="486">
        <f>VLOOKUP(D627,'1-Kosten per locatie'!$E$3:$G$9,3,FALSE)</f>
        <v>1</v>
      </c>
      <c r="M627" s="441">
        <v>104</v>
      </c>
      <c r="N627" s="124"/>
      <c r="O627" s="125" t="e">
        <f t="shared" ref="O627:O689" si="50">IF(M627="nio",0,IF(M627&gt;0,M627*K627/R627,0))*L627</f>
        <v>#DIV/0!</v>
      </c>
      <c r="P627" s="125">
        <f t="shared" ref="P627:P689" si="51">IF(N627&gt;0,N627*K627/S627,0)*L627</f>
        <v>0</v>
      </c>
      <c r="Q627" s="383"/>
      <c r="R627" s="126">
        <f>IF(M627="nio",0,IF(M627&gt;0,VLOOKUP(I627,'2-Productie normen'!A:R,VLOOKUP(M627,'2-Productie normen'!T:U,2,FALSE),FALSE)))</f>
        <v>0</v>
      </c>
      <c r="S627" s="126">
        <f t="shared" ref="S627:S689" si="52">IF(N627&gt;0,R627*$S$8,0)</f>
        <v>0</v>
      </c>
      <c r="T627" s="127" t="str">
        <f>IF(M627="nio",0,VLOOKUP(I627,'2-Productie normen'!A:R,14,FALSE))</f>
        <v>B</v>
      </c>
      <c r="U627" s="127"/>
      <c r="W627" s="93">
        <f t="shared" ref="W627:W689" si="53">SUM(M627:N627)*K627</f>
        <v>6052.8</v>
      </c>
    </row>
    <row r="628" spans="1:23" ht="14.1" customHeight="1">
      <c r="A628" s="109">
        <f t="shared" si="49"/>
        <v>628</v>
      </c>
      <c r="B628" s="476" t="str">
        <f>VLOOKUP(C628,'1-Kosten per locatie'!$A$17:$D$89,4,FALSE)</f>
        <v>Facilitaire Services</v>
      </c>
      <c r="C628" s="398" t="s">
        <v>862</v>
      </c>
      <c r="D628" s="476" t="str">
        <f>VLOOKUP(C628,'1-Kosten per locatie'!$A$17:$C$89,3,FALSE)</f>
        <v>Kantoor</v>
      </c>
      <c r="E628" s="399" t="s">
        <v>311</v>
      </c>
      <c r="F628" s="400"/>
      <c r="G628" s="401">
        <v>5</v>
      </c>
      <c r="H628" s="398" t="s">
        <v>246</v>
      </c>
      <c r="I628" s="455" t="s">
        <v>299</v>
      </c>
      <c r="J628" s="402" t="s">
        <v>305</v>
      </c>
      <c r="K628" s="403">
        <v>7.2</v>
      </c>
      <c r="L628" s="486">
        <f>VLOOKUP(D628,'1-Kosten per locatie'!$E$3:$G$9,3,FALSE)</f>
        <v>1</v>
      </c>
      <c r="M628" s="441" t="s">
        <v>101</v>
      </c>
      <c r="N628" s="124"/>
      <c r="O628" s="125">
        <f t="shared" si="50"/>
        <v>0</v>
      </c>
      <c r="P628" s="125">
        <f t="shared" si="51"/>
        <v>0</v>
      </c>
      <c r="Q628" s="383"/>
      <c r="R628" s="126">
        <f>IF(M628="nio",0,IF(M628&gt;0,VLOOKUP(I628,'2-Productie normen'!A:R,VLOOKUP(M628,'2-Productie normen'!T:U,2,FALSE),FALSE)))</f>
        <v>0</v>
      </c>
      <c r="S628" s="126">
        <f t="shared" si="52"/>
        <v>0</v>
      </c>
      <c r="T628" s="127">
        <f>IF(M628="nio",0,VLOOKUP(I628,'2-Productie normen'!A:R,14,FALSE))</f>
        <v>0</v>
      </c>
      <c r="U628" s="127"/>
      <c r="W628" s="93">
        <f t="shared" si="53"/>
        <v>0</v>
      </c>
    </row>
    <row r="629" spans="1:23" ht="14.1" customHeight="1">
      <c r="A629" s="109">
        <f t="shared" si="49"/>
        <v>629</v>
      </c>
      <c r="B629" s="476" t="str">
        <f>VLOOKUP(C629,'1-Kosten per locatie'!$A$17:$D$89,4,FALSE)</f>
        <v>Facilitaire Services</v>
      </c>
      <c r="C629" s="398" t="s">
        <v>862</v>
      </c>
      <c r="D629" s="476" t="str">
        <f>VLOOKUP(C629,'1-Kosten per locatie'!$A$17:$C$89,3,FALSE)</f>
        <v>Kantoor</v>
      </c>
      <c r="E629" s="399" t="s">
        <v>311</v>
      </c>
      <c r="F629" s="400"/>
      <c r="G629" s="401">
        <v>6</v>
      </c>
      <c r="H629" s="398" t="s">
        <v>245</v>
      </c>
      <c r="I629" s="433" t="s">
        <v>293</v>
      </c>
      <c r="J629" s="402" t="s">
        <v>198</v>
      </c>
      <c r="K629" s="403">
        <v>3.4</v>
      </c>
      <c r="L629" s="486">
        <f>VLOOKUP(D629,'1-Kosten per locatie'!$E$3:$G$9,3,FALSE)</f>
        <v>1</v>
      </c>
      <c r="M629" s="441">
        <v>255</v>
      </c>
      <c r="N629" s="124"/>
      <c r="O629" s="125" t="e">
        <f t="shared" si="50"/>
        <v>#DIV/0!</v>
      </c>
      <c r="P629" s="125">
        <f t="shared" si="51"/>
        <v>0</v>
      </c>
      <c r="Q629" s="383"/>
      <c r="R629" s="126">
        <f>IF(M629="nio",0,IF(M629&gt;0,VLOOKUP(I629,'2-Productie normen'!A:R,VLOOKUP(M629,'2-Productie normen'!T:U,2,FALSE),FALSE)))</f>
        <v>0</v>
      </c>
      <c r="S629" s="126">
        <f t="shared" si="52"/>
        <v>0</v>
      </c>
      <c r="T629" s="127" t="str">
        <f>IF(M629="nio",0,VLOOKUP(I629,'2-Productie normen'!A:R,14,FALSE))</f>
        <v>V</v>
      </c>
      <c r="U629" s="127"/>
      <c r="W629" s="93">
        <f t="shared" si="53"/>
        <v>867</v>
      </c>
    </row>
    <row r="630" spans="1:23" ht="14.1" customHeight="1">
      <c r="A630" s="109">
        <f t="shared" si="49"/>
        <v>630</v>
      </c>
      <c r="B630" s="476" t="str">
        <f>VLOOKUP(C630,'1-Kosten per locatie'!$A$17:$D$89,4,FALSE)</f>
        <v>Facilitaire Services</v>
      </c>
      <c r="C630" s="398" t="s">
        <v>862</v>
      </c>
      <c r="D630" s="476" t="str">
        <f>VLOOKUP(C630,'1-Kosten per locatie'!$A$17:$C$89,3,FALSE)</f>
        <v>Kantoor</v>
      </c>
      <c r="E630" s="399" t="s">
        <v>311</v>
      </c>
      <c r="F630" s="400"/>
      <c r="G630" s="401">
        <v>7</v>
      </c>
      <c r="H630" s="398" t="s">
        <v>245</v>
      </c>
      <c r="I630" s="433" t="s">
        <v>293</v>
      </c>
      <c r="J630" s="402" t="s">
        <v>198</v>
      </c>
      <c r="K630" s="403">
        <v>3.4</v>
      </c>
      <c r="L630" s="486">
        <f>VLOOKUP(D630,'1-Kosten per locatie'!$E$3:$G$9,3,FALSE)</f>
        <v>1</v>
      </c>
      <c r="M630" s="441">
        <v>255</v>
      </c>
      <c r="N630" s="124"/>
      <c r="O630" s="125" t="e">
        <f t="shared" si="50"/>
        <v>#DIV/0!</v>
      </c>
      <c r="P630" s="125">
        <f t="shared" si="51"/>
        <v>0</v>
      </c>
      <c r="Q630" s="383"/>
      <c r="R630" s="126">
        <f>IF(M630="nio",0,IF(M630&gt;0,VLOOKUP(I630,'2-Productie normen'!A:R,VLOOKUP(M630,'2-Productie normen'!T:U,2,FALSE),FALSE)))</f>
        <v>0</v>
      </c>
      <c r="S630" s="126">
        <f t="shared" si="52"/>
        <v>0</v>
      </c>
      <c r="T630" s="127" t="str">
        <f>IF(M630="nio",0,VLOOKUP(I630,'2-Productie normen'!A:R,14,FALSE))</f>
        <v>V</v>
      </c>
      <c r="U630" s="127"/>
      <c r="W630" s="93">
        <f t="shared" si="53"/>
        <v>867</v>
      </c>
    </row>
    <row r="631" spans="1:23" ht="14.1" customHeight="1">
      <c r="A631" s="109">
        <f t="shared" si="49"/>
        <v>631</v>
      </c>
      <c r="B631" s="476" t="str">
        <f>VLOOKUP(C631,'1-Kosten per locatie'!$A$17:$D$89,4,FALSE)</f>
        <v>Facilitaire Services</v>
      </c>
      <c r="C631" s="398" t="s">
        <v>862</v>
      </c>
      <c r="D631" s="476" t="str">
        <f>VLOOKUP(C631,'1-Kosten per locatie'!$A$17:$C$89,3,FALSE)</f>
        <v>Kantoor</v>
      </c>
      <c r="E631" s="399" t="s">
        <v>311</v>
      </c>
      <c r="F631" s="400"/>
      <c r="G631" s="401">
        <v>8</v>
      </c>
      <c r="H631" s="398" t="s">
        <v>213</v>
      </c>
      <c r="I631" s="433" t="s">
        <v>15</v>
      </c>
      <c r="J631" s="402" t="s">
        <v>304</v>
      </c>
      <c r="K631" s="403">
        <v>2.7</v>
      </c>
      <c r="L631" s="486">
        <f>VLOOKUP(D631,'1-Kosten per locatie'!$E$3:$G$9,3,FALSE)</f>
        <v>1</v>
      </c>
      <c r="M631" s="441">
        <v>255</v>
      </c>
      <c r="N631" s="124"/>
      <c r="O631" s="125" t="e">
        <f t="shared" si="50"/>
        <v>#DIV/0!</v>
      </c>
      <c r="P631" s="125">
        <f t="shared" si="51"/>
        <v>0</v>
      </c>
      <c r="Q631" s="383"/>
      <c r="R631" s="126">
        <f>IF(M631="nio",0,IF(M631&gt;0,VLOOKUP(I631,'2-Productie normen'!A:R,VLOOKUP(M631,'2-Productie normen'!T:U,2,FALSE),FALSE)))</f>
        <v>0</v>
      </c>
      <c r="S631" s="126">
        <f t="shared" si="52"/>
        <v>0</v>
      </c>
      <c r="T631" s="127" t="str">
        <f>IF(M631="nio",0,VLOOKUP(I631,'2-Productie normen'!A:R,14,FALSE))</f>
        <v>S</v>
      </c>
      <c r="U631" s="127"/>
      <c r="W631" s="93">
        <f t="shared" si="53"/>
        <v>688.5</v>
      </c>
    </row>
    <row r="632" spans="1:23" ht="14.1" customHeight="1">
      <c r="A632" s="109">
        <f t="shared" si="49"/>
        <v>632</v>
      </c>
      <c r="B632" s="476" t="str">
        <f>VLOOKUP(C632,'1-Kosten per locatie'!$A$17:$D$89,4,FALSE)</f>
        <v>Facilitaire Services</v>
      </c>
      <c r="C632" s="398" t="s">
        <v>862</v>
      </c>
      <c r="D632" s="476" t="str">
        <f>VLOOKUP(C632,'1-Kosten per locatie'!$A$17:$C$89,3,FALSE)</f>
        <v>Kantoor</v>
      </c>
      <c r="E632" s="399" t="s">
        <v>311</v>
      </c>
      <c r="F632" s="400"/>
      <c r="G632" s="401" t="s">
        <v>863</v>
      </c>
      <c r="H632" s="398" t="s">
        <v>213</v>
      </c>
      <c r="I632" s="433" t="s">
        <v>15</v>
      </c>
      <c r="J632" s="402" t="s">
        <v>304</v>
      </c>
      <c r="K632" s="403">
        <v>1.2</v>
      </c>
      <c r="L632" s="486">
        <f>VLOOKUP(D632,'1-Kosten per locatie'!$E$3:$G$9,3,FALSE)</f>
        <v>1</v>
      </c>
      <c r="M632" s="441">
        <v>255</v>
      </c>
      <c r="N632" s="124"/>
      <c r="O632" s="125" t="e">
        <f t="shared" si="50"/>
        <v>#DIV/0!</v>
      </c>
      <c r="P632" s="125">
        <f t="shared" si="51"/>
        <v>0</v>
      </c>
      <c r="Q632" s="383"/>
      <c r="R632" s="126">
        <f>IF(M632="nio",0,IF(M632&gt;0,VLOOKUP(I632,'2-Productie normen'!A:R,VLOOKUP(M632,'2-Productie normen'!T:U,2,FALSE),FALSE)))</f>
        <v>0</v>
      </c>
      <c r="S632" s="126">
        <f t="shared" si="52"/>
        <v>0</v>
      </c>
      <c r="T632" s="127" t="str">
        <f>IF(M632="nio",0,VLOOKUP(I632,'2-Productie normen'!A:R,14,FALSE))</f>
        <v>S</v>
      </c>
      <c r="U632" s="127"/>
      <c r="W632" s="93">
        <f t="shared" si="53"/>
        <v>306</v>
      </c>
    </row>
    <row r="633" spans="1:23" ht="14.1" customHeight="1">
      <c r="A633" s="109">
        <f t="shared" si="49"/>
        <v>633</v>
      </c>
      <c r="B633" s="476" t="str">
        <f>VLOOKUP(C633,'1-Kosten per locatie'!$A$17:$D$89,4,FALSE)</f>
        <v>Facilitaire Services</v>
      </c>
      <c r="C633" s="398" t="s">
        <v>862</v>
      </c>
      <c r="D633" s="476" t="str">
        <f>VLOOKUP(C633,'1-Kosten per locatie'!$A$17:$C$89,3,FALSE)</f>
        <v>Kantoor</v>
      </c>
      <c r="E633" s="399" t="s">
        <v>311</v>
      </c>
      <c r="F633" s="400"/>
      <c r="G633" s="401" t="s">
        <v>864</v>
      </c>
      <c r="H633" s="398" t="s">
        <v>213</v>
      </c>
      <c r="I633" s="433" t="s">
        <v>15</v>
      </c>
      <c r="J633" s="402" t="s">
        <v>304</v>
      </c>
      <c r="K633" s="403">
        <v>1.2</v>
      </c>
      <c r="L633" s="486">
        <f>VLOOKUP(D633,'1-Kosten per locatie'!$E$3:$G$9,3,FALSE)</f>
        <v>1</v>
      </c>
      <c r="M633" s="441">
        <v>255</v>
      </c>
      <c r="N633" s="124"/>
      <c r="O633" s="125" t="e">
        <f t="shared" si="50"/>
        <v>#DIV/0!</v>
      </c>
      <c r="P633" s="125">
        <f t="shared" si="51"/>
        <v>0</v>
      </c>
      <c r="Q633" s="383"/>
      <c r="R633" s="126">
        <f>IF(M633="nio",0,IF(M633&gt;0,VLOOKUP(I633,'2-Productie normen'!A:R,VLOOKUP(M633,'2-Productie normen'!T:U,2,FALSE),FALSE)))</f>
        <v>0</v>
      </c>
      <c r="S633" s="126">
        <f t="shared" si="52"/>
        <v>0</v>
      </c>
      <c r="T633" s="127" t="str">
        <f>IF(M633="nio",0,VLOOKUP(I633,'2-Productie normen'!A:R,14,FALSE))</f>
        <v>S</v>
      </c>
      <c r="U633" s="127"/>
      <c r="W633" s="93">
        <f t="shared" si="53"/>
        <v>306</v>
      </c>
    </row>
    <row r="634" spans="1:23" ht="14.1" customHeight="1">
      <c r="A634" s="109">
        <f t="shared" si="49"/>
        <v>634</v>
      </c>
      <c r="B634" s="476" t="str">
        <f>VLOOKUP(C634,'1-Kosten per locatie'!$A$17:$D$89,4,FALSE)</f>
        <v>Facilitaire Services</v>
      </c>
      <c r="C634" s="398" t="s">
        <v>862</v>
      </c>
      <c r="D634" s="476" t="str">
        <f>VLOOKUP(C634,'1-Kosten per locatie'!$A$17:$C$89,3,FALSE)</f>
        <v>Kantoor</v>
      </c>
      <c r="E634" s="399" t="s">
        <v>311</v>
      </c>
      <c r="F634" s="400"/>
      <c r="G634" s="401">
        <v>9</v>
      </c>
      <c r="H634" s="398" t="s">
        <v>213</v>
      </c>
      <c r="I634" s="433" t="s">
        <v>15</v>
      </c>
      <c r="J634" s="402" t="s">
        <v>304</v>
      </c>
      <c r="K634" s="403">
        <v>2.7</v>
      </c>
      <c r="L634" s="486">
        <f>VLOOKUP(D634,'1-Kosten per locatie'!$E$3:$G$9,3,FALSE)</f>
        <v>1</v>
      </c>
      <c r="M634" s="441">
        <v>255</v>
      </c>
      <c r="N634" s="124"/>
      <c r="O634" s="125" t="e">
        <f t="shared" si="50"/>
        <v>#DIV/0!</v>
      </c>
      <c r="P634" s="125">
        <f t="shared" si="51"/>
        <v>0</v>
      </c>
      <c r="Q634" s="383"/>
      <c r="R634" s="126">
        <f>IF(M634="nio",0,IF(M634&gt;0,VLOOKUP(I634,'2-Productie normen'!A:R,VLOOKUP(M634,'2-Productie normen'!T:U,2,FALSE),FALSE)))</f>
        <v>0</v>
      </c>
      <c r="S634" s="126">
        <f t="shared" si="52"/>
        <v>0</v>
      </c>
      <c r="T634" s="127" t="str">
        <f>IF(M634="nio",0,VLOOKUP(I634,'2-Productie normen'!A:R,14,FALSE))</f>
        <v>S</v>
      </c>
      <c r="U634" s="127"/>
      <c r="W634" s="93">
        <f t="shared" si="53"/>
        <v>688.5</v>
      </c>
    </row>
    <row r="635" spans="1:23" ht="14.1" customHeight="1">
      <c r="A635" s="109">
        <f t="shared" si="49"/>
        <v>635</v>
      </c>
      <c r="B635" s="476" t="str">
        <f>VLOOKUP(C635,'1-Kosten per locatie'!$A$17:$D$89,4,FALSE)</f>
        <v>Facilitaire Services</v>
      </c>
      <c r="C635" s="398" t="s">
        <v>862</v>
      </c>
      <c r="D635" s="476" t="str">
        <f>VLOOKUP(C635,'1-Kosten per locatie'!$A$17:$C$89,3,FALSE)</f>
        <v>Kantoor</v>
      </c>
      <c r="E635" s="399" t="s">
        <v>311</v>
      </c>
      <c r="F635" s="400"/>
      <c r="G635" s="401" t="s">
        <v>865</v>
      </c>
      <c r="H635" s="398" t="s">
        <v>213</v>
      </c>
      <c r="I635" s="433" t="s">
        <v>15</v>
      </c>
      <c r="J635" s="402" t="s">
        <v>304</v>
      </c>
      <c r="K635" s="403">
        <v>1.2</v>
      </c>
      <c r="L635" s="486">
        <f>VLOOKUP(D635,'1-Kosten per locatie'!$E$3:$G$9,3,FALSE)</f>
        <v>1</v>
      </c>
      <c r="M635" s="441">
        <v>255</v>
      </c>
      <c r="N635" s="124"/>
      <c r="O635" s="125" t="e">
        <f t="shared" si="50"/>
        <v>#DIV/0!</v>
      </c>
      <c r="P635" s="125">
        <f t="shared" si="51"/>
        <v>0</v>
      </c>
      <c r="Q635" s="383"/>
      <c r="R635" s="126">
        <f>IF(M635="nio",0,IF(M635&gt;0,VLOOKUP(I635,'2-Productie normen'!A:R,VLOOKUP(M635,'2-Productie normen'!T:U,2,FALSE),FALSE)))</f>
        <v>0</v>
      </c>
      <c r="S635" s="126">
        <f t="shared" si="52"/>
        <v>0</v>
      </c>
      <c r="T635" s="127" t="str">
        <f>IF(M635="nio",0,VLOOKUP(I635,'2-Productie normen'!A:R,14,FALSE))</f>
        <v>S</v>
      </c>
      <c r="U635" s="127"/>
      <c r="W635" s="93">
        <f t="shared" si="53"/>
        <v>306</v>
      </c>
    </row>
    <row r="636" spans="1:23" ht="14.1" customHeight="1">
      <c r="A636" s="109">
        <f t="shared" si="49"/>
        <v>636</v>
      </c>
      <c r="B636" s="476" t="str">
        <f>VLOOKUP(C636,'1-Kosten per locatie'!$A$17:$D$89,4,FALSE)</f>
        <v>Facilitaire Services</v>
      </c>
      <c r="C636" s="398" t="s">
        <v>862</v>
      </c>
      <c r="D636" s="476" t="str">
        <f>VLOOKUP(C636,'1-Kosten per locatie'!$A$17:$C$89,3,FALSE)</f>
        <v>Kantoor</v>
      </c>
      <c r="E636" s="399" t="s">
        <v>311</v>
      </c>
      <c r="F636" s="400"/>
      <c r="G636" s="401" t="s">
        <v>866</v>
      </c>
      <c r="H636" s="398" t="s">
        <v>213</v>
      </c>
      <c r="I636" s="433" t="s">
        <v>15</v>
      </c>
      <c r="J636" s="402" t="s">
        <v>304</v>
      </c>
      <c r="K636" s="403">
        <v>1.2</v>
      </c>
      <c r="L636" s="486">
        <f>VLOOKUP(D636,'1-Kosten per locatie'!$E$3:$G$9,3,FALSE)</f>
        <v>1</v>
      </c>
      <c r="M636" s="441">
        <v>255</v>
      </c>
      <c r="N636" s="124"/>
      <c r="O636" s="125" t="e">
        <f t="shared" si="50"/>
        <v>#DIV/0!</v>
      </c>
      <c r="P636" s="125">
        <f t="shared" si="51"/>
        <v>0</v>
      </c>
      <c r="Q636" s="383"/>
      <c r="R636" s="126">
        <f>IF(M636="nio",0,IF(M636&gt;0,VLOOKUP(I636,'2-Productie normen'!A:R,VLOOKUP(M636,'2-Productie normen'!T:U,2,FALSE),FALSE)))</f>
        <v>0</v>
      </c>
      <c r="S636" s="126">
        <f t="shared" si="52"/>
        <v>0</v>
      </c>
      <c r="T636" s="127" t="str">
        <f>IF(M636="nio",0,VLOOKUP(I636,'2-Productie normen'!A:R,14,FALSE))</f>
        <v>S</v>
      </c>
      <c r="U636" s="127"/>
      <c r="W636" s="93">
        <f t="shared" si="53"/>
        <v>306</v>
      </c>
    </row>
    <row r="637" spans="1:23" ht="14.1" customHeight="1">
      <c r="A637" s="109">
        <f t="shared" si="49"/>
        <v>637</v>
      </c>
      <c r="B637" s="476" t="str">
        <f>VLOOKUP(C637,'1-Kosten per locatie'!$A$17:$D$89,4,FALSE)</f>
        <v>Facilitaire Services</v>
      </c>
      <c r="C637" s="398" t="s">
        <v>862</v>
      </c>
      <c r="D637" s="476" t="str">
        <f>VLOOKUP(C637,'1-Kosten per locatie'!$A$17:$C$89,3,FALSE)</f>
        <v>Kantoor</v>
      </c>
      <c r="E637" s="399" t="s">
        <v>311</v>
      </c>
      <c r="F637" s="400"/>
      <c r="G637" s="401">
        <v>10</v>
      </c>
      <c r="H637" s="398" t="s">
        <v>213</v>
      </c>
      <c r="I637" s="433" t="s">
        <v>15</v>
      </c>
      <c r="J637" s="402" t="s">
        <v>304</v>
      </c>
      <c r="K637" s="403">
        <v>2.5</v>
      </c>
      <c r="L637" s="486">
        <f>VLOOKUP(D637,'1-Kosten per locatie'!$E$3:$G$9,3,FALSE)</f>
        <v>1</v>
      </c>
      <c r="M637" s="441">
        <v>255</v>
      </c>
      <c r="N637" s="124"/>
      <c r="O637" s="125" t="e">
        <f t="shared" si="50"/>
        <v>#DIV/0!</v>
      </c>
      <c r="P637" s="125">
        <f t="shared" si="51"/>
        <v>0</v>
      </c>
      <c r="Q637" s="383"/>
      <c r="R637" s="126">
        <f>IF(M637="nio",0,IF(M637&gt;0,VLOOKUP(I637,'2-Productie normen'!A:R,VLOOKUP(M637,'2-Productie normen'!T:U,2,FALSE),FALSE)))</f>
        <v>0</v>
      </c>
      <c r="S637" s="126">
        <f t="shared" si="52"/>
        <v>0</v>
      </c>
      <c r="T637" s="127" t="str">
        <f>IF(M637="nio",0,VLOOKUP(I637,'2-Productie normen'!A:R,14,FALSE))</f>
        <v>S</v>
      </c>
      <c r="U637" s="127"/>
      <c r="W637" s="93">
        <f t="shared" si="53"/>
        <v>637.5</v>
      </c>
    </row>
    <row r="638" spans="1:23" ht="14.1" customHeight="1">
      <c r="A638" s="109">
        <f t="shared" si="49"/>
        <v>638</v>
      </c>
      <c r="B638" s="476" t="str">
        <f>VLOOKUP(C638,'1-Kosten per locatie'!$A$17:$D$89,4,FALSE)</f>
        <v>Facilitaire Services</v>
      </c>
      <c r="C638" s="398" t="s">
        <v>862</v>
      </c>
      <c r="D638" s="476" t="str">
        <f>VLOOKUP(C638,'1-Kosten per locatie'!$A$17:$C$89,3,FALSE)</f>
        <v>Kantoor</v>
      </c>
      <c r="E638" s="399" t="s">
        <v>311</v>
      </c>
      <c r="F638" s="400"/>
      <c r="G638" s="401" t="s">
        <v>867</v>
      </c>
      <c r="H638" s="398" t="s">
        <v>213</v>
      </c>
      <c r="I638" s="433" t="s">
        <v>15</v>
      </c>
      <c r="J638" s="402" t="s">
        <v>304</v>
      </c>
      <c r="K638" s="403">
        <v>1.2</v>
      </c>
      <c r="L638" s="486">
        <f>VLOOKUP(D638,'1-Kosten per locatie'!$E$3:$G$9,3,FALSE)</f>
        <v>1</v>
      </c>
      <c r="M638" s="441">
        <v>255</v>
      </c>
      <c r="N638" s="124"/>
      <c r="O638" s="125" t="e">
        <f t="shared" si="50"/>
        <v>#DIV/0!</v>
      </c>
      <c r="P638" s="125">
        <f t="shared" si="51"/>
        <v>0</v>
      </c>
      <c r="Q638" s="383"/>
      <c r="R638" s="126">
        <f>IF(M638="nio",0,IF(M638&gt;0,VLOOKUP(I638,'2-Productie normen'!A:R,VLOOKUP(M638,'2-Productie normen'!T:U,2,FALSE),FALSE)))</f>
        <v>0</v>
      </c>
      <c r="S638" s="126">
        <f t="shared" si="52"/>
        <v>0</v>
      </c>
      <c r="T638" s="127" t="str">
        <f>IF(M638="nio",0,VLOOKUP(I638,'2-Productie normen'!A:R,14,FALSE))</f>
        <v>S</v>
      </c>
      <c r="U638" s="127"/>
      <c r="W638" s="93">
        <f t="shared" si="53"/>
        <v>306</v>
      </c>
    </row>
    <row r="639" spans="1:23" ht="14.1" customHeight="1">
      <c r="A639" s="109">
        <f t="shared" si="49"/>
        <v>639</v>
      </c>
      <c r="B639" s="476" t="str">
        <f>VLOOKUP(C639,'1-Kosten per locatie'!$A$17:$D$89,4,FALSE)</f>
        <v>Facilitaire Services</v>
      </c>
      <c r="C639" s="398" t="s">
        <v>862</v>
      </c>
      <c r="D639" s="476" t="str">
        <f>VLOOKUP(C639,'1-Kosten per locatie'!$A$17:$C$89,3,FALSE)</f>
        <v>Kantoor</v>
      </c>
      <c r="E639" s="399" t="s">
        <v>311</v>
      </c>
      <c r="F639" s="400"/>
      <c r="G639" s="401">
        <v>11</v>
      </c>
      <c r="H639" s="398" t="s">
        <v>193</v>
      </c>
      <c r="I639" s="433" t="s">
        <v>296</v>
      </c>
      <c r="J639" s="402" t="s">
        <v>198</v>
      </c>
      <c r="K639" s="403">
        <v>28</v>
      </c>
      <c r="L639" s="486">
        <f>VLOOKUP(D639,'1-Kosten per locatie'!$E$3:$G$9,3,FALSE)</f>
        <v>1</v>
      </c>
      <c r="M639" s="441">
        <v>156</v>
      </c>
      <c r="N639" s="124"/>
      <c r="O639" s="125" t="e">
        <f t="shared" si="50"/>
        <v>#DIV/0!</v>
      </c>
      <c r="P639" s="125">
        <f t="shared" si="51"/>
        <v>0</v>
      </c>
      <c r="Q639" s="383"/>
      <c r="R639" s="126">
        <f>IF(M639="nio",0,IF(M639&gt;0,VLOOKUP(I639,'2-Productie normen'!A:R,VLOOKUP(M639,'2-Productie normen'!T:U,2,FALSE),FALSE)))</f>
        <v>0</v>
      </c>
      <c r="S639" s="126">
        <f t="shared" si="52"/>
        <v>0</v>
      </c>
      <c r="T639" s="127" t="str">
        <f>IF(M639="nio",0,VLOOKUP(I639,'2-Productie normen'!A:R,14,FALSE))</f>
        <v>V</v>
      </c>
      <c r="U639" s="127"/>
      <c r="W639" s="93">
        <f t="shared" si="53"/>
        <v>4368</v>
      </c>
    </row>
    <row r="640" spans="1:23" ht="14.1" customHeight="1">
      <c r="A640" s="109">
        <f t="shared" si="49"/>
        <v>640</v>
      </c>
      <c r="B640" s="476" t="str">
        <f>VLOOKUP(C640,'1-Kosten per locatie'!$A$17:$D$89,4,FALSE)</f>
        <v>Facilitaire Services</v>
      </c>
      <c r="C640" s="398" t="s">
        <v>862</v>
      </c>
      <c r="D640" s="476" t="str">
        <f>VLOOKUP(C640,'1-Kosten per locatie'!$A$17:$C$89,3,FALSE)</f>
        <v>Kantoor</v>
      </c>
      <c r="E640" s="399" t="s">
        <v>311</v>
      </c>
      <c r="F640" s="400"/>
      <c r="G640" s="401">
        <v>12</v>
      </c>
      <c r="H640" s="398" t="s">
        <v>215</v>
      </c>
      <c r="I640" s="433" t="s">
        <v>149</v>
      </c>
      <c r="J640" s="402" t="s">
        <v>198</v>
      </c>
      <c r="K640" s="403">
        <v>11.34</v>
      </c>
      <c r="L640" s="486">
        <f>VLOOKUP(D640,'1-Kosten per locatie'!$E$3:$G$9,3,FALSE)</f>
        <v>1</v>
      </c>
      <c r="M640" s="441">
        <v>104</v>
      </c>
      <c r="N640" s="124"/>
      <c r="O640" s="125" t="e">
        <f t="shared" si="50"/>
        <v>#DIV/0!</v>
      </c>
      <c r="P640" s="125">
        <f t="shared" si="51"/>
        <v>0</v>
      </c>
      <c r="Q640" s="383"/>
      <c r="R640" s="126">
        <f>IF(M640="nio",0,IF(M640&gt;0,VLOOKUP(I640,'2-Productie normen'!A:R,VLOOKUP(M640,'2-Productie normen'!T:U,2,FALSE),FALSE)))</f>
        <v>0</v>
      </c>
      <c r="S640" s="126">
        <f t="shared" si="52"/>
        <v>0</v>
      </c>
      <c r="T640" s="127" t="str">
        <f>IF(M640="nio",0,VLOOKUP(I640,'2-Productie normen'!A:R,14,FALSE))</f>
        <v>B</v>
      </c>
      <c r="U640" s="127"/>
      <c r="W640" s="93">
        <f t="shared" si="53"/>
        <v>1179.3599999999999</v>
      </c>
    </row>
    <row r="641" spans="1:23" ht="14.1" customHeight="1">
      <c r="A641" s="109">
        <f t="shared" si="49"/>
        <v>641</v>
      </c>
      <c r="B641" s="476" t="str">
        <f>VLOOKUP(C641,'1-Kosten per locatie'!$A$17:$D$89,4,FALSE)</f>
        <v>Facilitaire Services</v>
      </c>
      <c r="C641" s="398" t="s">
        <v>862</v>
      </c>
      <c r="D641" s="476" t="str">
        <f>VLOOKUP(C641,'1-Kosten per locatie'!$A$17:$C$89,3,FALSE)</f>
        <v>Kantoor</v>
      </c>
      <c r="E641" s="399" t="s">
        <v>311</v>
      </c>
      <c r="F641" s="400"/>
      <c r="G641" s="401">
        <v>13</v>
      </c>
      <c r="H641" s="398" t="s">
        <v>215</v>
      </c>
      <c r="I641" s="433" t="s">
        <v>296</v>
      </c>
      <c r="J641" s="402" t="s">
        <v>198</v>
      </c>
      <c r="K641" s="403">
        <v>25.5</v>
      </c>
      <c r="L641" s="486">
        <f>VLOOKUP(D641,'1-Kosten per locatie'!$E$3:$G$9,3,FALSE)</f>
        <v>1</v>
      </c>
      <c r="M641" s="441">
        <v>156</v>
      </c>
      <c r="N641" s="124"/>
      <c r="O641" s="125" t="e">
        <f t="shared" si="50"/>
        <v>#DIV/0!</v>
      </c>
      <c r="P641" s="125">
        <f t="shared" si="51"/>
        <v>0</v>
      </c>
      <c r="Q641" s="383"/>
      <c r="R641" s="126">
        <f>IF(M641="nio",0,IF(M641&gt;0,VLOOKUP(I641,'2-Productie normen'!A:R,VLOOKUP(M641,'2-Productie normen'!T:U,2,FALSE),FALSE)))</f>
        <v>0</v>
      </c>
      <c r="S641" s="126">
        <f t="shared" si="52"/>
        <v>0</v>
      </c>
      <c r="T641" s="127" t="str">
        <f>IF(M641="nio",0,VLOOKUP(I641,'2-Productie normen'!A:R,14,FALSE))</f>
        <v>V</v>
      </c>
      <c r="U641" s="127"/>
      <c r="W641" s="93">
        <f t="shared" si="53"/>
        <v>3978</v>
      </c>
    </row>
    <row r="642" spans="1:23" ht="14.1" customHeight="1">
      <c r="A642" s="109">
        <f t="shared" si="49"/>
        <v>642</v>
      </c>
      <c r="B642" s="476" t="str">
        <f>VLOOKUP(C642,'1-Kosten per locatie'!$A$17:$D$89,4,FALSE)</f>
        <v>Facilitaire Services</v>
      </c>
      <c r="C642" s="398" t="s">
        <v>862</v>
      </c>
      <c r="D642" s="476" t="str">
        <f>VLOOKUP(C642,'1-Kosten per locatie'!$A$17:$C$89,3,FALSE)</f>
        <v>Kantoor</v>
      </c>
      <c r="E642" s="399" t="s">
        <v>311</v>
      </c>
      <c r="F642" s="400"/>
      <c r="G642" s="401">
        <v>14</v>
      </c>
      <c r="H642" s="398" t="s">
        <v>213</v>
      </c>
      <c r="I642" s="433" t="s">
        <v>15</v>
      </c>
      <c r="J642" s="402" t="s">
        <v>304</v>
      </c>
      <c r="K642" s="403">
        <v>2</v>
      </c>
      <c r="L642" s="486">
        <f>VLOOKUP(D642,'1-Kosten per locatie'!$E$3:$G$9,3,FALSE)</f>
        <v>1</v>
      </c>
      <c r="M642" s="441">
        <v>255</v>
      </c>
      <c r="N642" s="124"/>
      <c r="O642" s="125" t="e">
        <f t="shared" si="50"/>
        <v>#DIV/0!</v>
      </c>
      <c r="P642" s="125">
        <f t="shared" si="51"/>
        <v>0</v>
      </c>
      <c r="Q642" s="383"/>
      <c r="R642" s="126">
        <f>IF(M642="nio",0,IF(M642&gt;0,VLOOKUP(I642,'2-Productie normen'!A:R,VLOOKUP(M642,'2-Productie normen'!T:U,2,FALSE),FALSE)))</f>
        <v>0</v>
      </c>
      <c r="S642" s="126">
        <f t="shared" si="52"/>
        <v>0</v>
      </c>
      <c r="T642" s="127" t="str">
        <f>IF(M642="nio",0,VLOOKUP(I642,'2-Productie normen'!A:R,14,FALSE))</f>
        <v>S</v>
      </c>
      <c r="U642" s="127"/>
      <c r="W642" s="93">
        <f t="shared" si="53"/>
        <v>510</v>
      </c>
    </row>
    <row r="643" spans="1:23" ht="14.1" customHeight="1">
      <c r="A643" s="109">
        <f t="shared" ref="A643:A706" si="54">A642+1</f>
        <v>643</v>
      </c>
      <c r="B643" s="476" t="str">
        <f>VLOOKUP(C643,'1-Kosten per locatie'!$A$17:$D$89,4,FALSE)</f>
        <v>Facilitaire Services</v>
      </c>
      <c r="C643" s="398" t="s">
        <v>862</v>
      </c>
      <c r="D643" s="476" t="str">
        <f>VLOOKUP(C643,'1-Kosten per locatie'!$A$17:$C$89,3,FALSE)</f>
        <v>Kantoor</v>
      </c>
      <c r="E643" s="399" t="s">
        <v>311</v>
      </c>
      <c r="F643" s="400"/>
      <c r="G643" s="401" t="s">
        <v>868</v>
      </c>
      <c r="H643" s="398" t="s">
        <v>213</v>
      </c>
      <c r="I643" s="433" t="s">
        <v>15</v>
      </c>
      <c r="J643" s="402" t="s">
        <v>304</v>
      </c>
      <c r="K643" s="403">
        <v>2</v>
      </c>
      <c r="L643" s="486">
        <f>VLOOKUP(D643,'1-Kosten per locatie'!$E$3:$G$9,3,FALSE)</f>
        <v>1</v>
      </c>
      <c r="M643" s="441">
        <v>255</v>
      </c>
      <c r="N643" s="124"/>
      <c r="O643" s="125" t="e">
        <f t="shared" si="50"/>
        <v>#DIV/0!</v>
      </c>
      <c r="P643" s="125">
        <f t="shared" si="51"/>
        <v>0</v>
      </c>
      <c r="Q643" s="383"/>
      <c r="R643" s="126">
        <f>IF(M643="nio",0,IF(M643&gt;0,VLOOKUP(I643,'2-Productie normen'!A:R,VLOOKUP(M643,'2-Productie normen'!T:U,2,FALSE),FALSE)))</f>
        <v>0</v>
      </c>
      <c r="S643" s="126">
        <f t="shared" si="52"/>
        <v>0</v>
      </c>
      <c r="T643" s="127" t="str">
        <f>IF(M643="nio",0,VLOOKUP(I643,'2-Productie normen'!A:R,14,FALSE))</f>
        <v>S</v>
      </c>
      <c r="U643" s="127"/>
      <c r="W643" s="93">
        <f t="shared" si="53"/>
        <v>510</v>
      </c>
    </row>
    <row r="644" spans="1:23" ht="14.1" customHeight="1">
      <c r="A644" s="109">
        <f t="shared" si="54"/>
        <v>644</v>
      </c>
      <c r="B644" s="476" t="str">
        <f>VLOOKUP(C644,'1-Kosten per locatie'!$A$17:$D$89,4,FALSE)</f>
        <v>Facilitaire Services</v>
      </c>
      <c r="C644" s="398" t="s">
        <v>862</v>
      </c>
      <c r="D644" s="476" t="str">
        <f>VLOOKUP(C644,'1-Kosten per locatie'!$A$17:$C$89,3,FALSE)</f>
        <v>Kantoor</v>
      </c>
      <c r="E644" s="399" t="s">
        <v>311</v>
      </c>
      <c r="F644" s="400"/>
      <c r="G644" s="401">
        <v>15</v>
      </c>
      <c r="H644" s="398" t="s">
        <v>213</v>
      </c>
      <c r="I644" s="433" t="s">
        <v>15</v>
      </c>
      <c r="J644" s="402" t="s">
        <v>304</v>
      </c>
      <c r="K644" s="403">
        <v>5.2</v>
      </c>
      <c r="L644" s="486">
        <f>VLOOKUP(D644,'1-Kosten per locatie'!$E$3:$G$9,3,FALSE)</f>
        <v>1</v>
      </c>
      <c r="M644" s="441">
        <v>255</v>
      </c>
      <c r="N644" s="124"/>
      <c r="O644" s="125" t="e">
        <f t="shared" si="50"/>
        <v>#DIV/0!</v>
      </c>
      <c r="P644" s="125">
        <f t="shared" si="51"/>
        <v>0</v>
      </c>
      <c r="Q644" s="383"/>
      <c r="R644" s="126">
        <f>IF(M644="nio",0,IF(M644&gt;0,VLOOKUP(I644,'2-Productie normen'!A:R,VLOOKUP(M644,'2-Productie normen'!T:U,2,FALSE),FALSE)))</f>
        <v>0</v>
      </c>
      <c r="S644" s="126">
        <f t="shared" si="52"/>
        <v>0</v>
      </c>
      <c r="T644" s="127" t="str">
        <f>IF(M644="nio",0,VLOOKUP(I644,'2-Productie normen'!A:R,14,FALSE))</f>
        <v>S</v>
      </c>
      <c r="U644" s="127"/>
      <c r="W644" s="93">
        <f t="shared" si="53"/>
        <v>1326</v>
      </c>
    </row>
    <row r="645" spans="1:23" ht="14.1" customHeight="1">
      <c r="A645" s="109">
        <f t="shared" si="54"/>
        <v>645</v>
      </c>
      <c r="B645" s="476" t="str">
        <f>VLOOKUP(C645,'1-Kosten per locatie'!$A$17:$D$89,4,FALSE)</f>
        <v>Facilitaire Services</v>
      </c>
      <c r="C645" s="398" t="s">
        <v>862</v>
      </c>
      <c r="D645" s="476" t="str">
        <f>VLOOKUP(C645,'1-Kosten per locatie'!$A$17:$C$89,3,FALSE)</f>
        <v>Kantoor</v>
      </c>
      <c r="E645" s="399" t="s">
        <v>311</v>
      </c>
      <c r="F645" s="400"/>
      <c r="G645" s="401">
        <v>16</v>
      </c>
      <c r="H645" s="398" t="s">
        <v>215</v>
      </c>
      <c r="I645" s="433" t="s">
        <v>297</v>
      </c>
      <c r="J645" s="402" t="s">
        <v>198</v>
      </c>
      <c r="K645" s="403">
        <v>11.34</v>
      </c>
      <c r="L645" s="486">
        <f>VLOOKUP(D645,'1-Kosten per locatie'!$E$3:$G$9,3,FALSE)</f>
        <v>1</v>
      </c>
      <c r="M645" s="441">
        <v>255</v>
      </c>
      <c r="N645" s="124"/>
      <c r="O645" s="125" t="e">
        <f t="shared" si="50"/>
        <v>#DIV/0!</v>
      </c>
      <c r="P645" s="125">
        <f t="shared" si="51"/>
        <v>0</v>
      </c>
      <c r="Q645" s="383"/>
      <c r="R645" s="126">
        <f>IF(M645="nio",0,IF(M645&gt;0,VLOOKUP(I645,'2-Productie normen'!A:R,VLOOKUP(M645,'2-Productie normen'!T:U,2,FALSE),FALSE)))</f>
        <v>0</v>
      </c>
      <c r="S645" s="126">
        <f t="shared" si="52"/>
        <v>0</v>
      </c>
      <c r="T645" s="127" t="str">
        <f>IF(M645="nio",0,VLOOKUP(I645,'2-Productie normen'!A:R,14,FALSE))</f>
        <v>B</v>
      </c>
      <c r="U645" s="127"/>
      <c r="W645" s="93">
        <f t="shared" si="53"/>
        <v>2891.7</v>
      </c>
    </row>
    <row r="646" spans="1:23" ht="14.1" customHeight="1">
      <c r="A646" s="109">
        <f t="shared" si="54"/>
        <v>646</v>
      </c>
      <c r="B646" s="476" t="str">
        <f>VLOOKUP(C646,'1-Kosten per locatie'!$A$17:$D$89,4,FALSE)</f>
        <v>Facilitaire Services</v>
      </c>
      <c r="C646" s="398" t="s">
        <v>862</v>
      </c>
      <c r="D646" s="476" t="str">
        <f>VLOOKUP(C646,'1-Kosten per locatie'!$A$17:$C$89,3,FALSE)</f>
        <v>Kantoor</v>
      </c>
      <c r="E646" s="399" t="s">
        <v>311</v>
      </c>
      <c r="F646" s="400"/>
      <c r="G646" s="401">
        <v>19</v>
      </c>
      <c r="H646" s="398" t="s">
        <v>178</v>
      </c>
      <c r="I646" s="433" t="s">
        <v>298</v>
      </c>
      <c r="J646" s="402" t="s">
        <v>305</v>
      </c>
      <c r="K646" s="403">
        <v>9.5</v>
      </c>
      <c r="L646" s="486">
        <f>VLOOKUP(D646,'1-Kosten per locatie'!$E$3:$G$9,3,FALSE)</f>
        <v>1</v>
      </c>
      <c r="M646" s="441">
        <v>255</v>
      </c>
      <c r="N646" s="124"/>
      <c r="O646" s="125" t="e">
        <f t="shared" si="50"/>
        <v>#DIV/0!</v>
      </c>
      <c r="P646" s="125">
        <f t="shared" si="51"/>
        <v>0</v>
      </c>
      <c r="Q646" s="383"/>
      <c r="R646" s="126">
        <f>IF(M646="nio",0,IF(M646&gt;0,VLOOKUP(I646,'2-Productie normen'!A:R,VLOOKUP(M646,'2-Productie normen'!T:U,2,FALSE),FALSE)))</f>
        <v>0</v>
      </c>
      <c r="S646" s="126">
        <f t="shared" si="52"/>
        <v>0</v>
      </c>
      <c r="T646" s="127" t="str">
        <f>IF(M646="nio",0,VLOOKUP(I646,'2-Productie normen'!A:R,14,FALSE))</f>
        <v>V</v>
      </c>
      <c r="U646" s="127"/>
      <c r="W646" s="93">
        <f t="shared" si="53"/>
        <v>2422.5</v>
      </c>
    </row>
    <row r="647" spans="1:23" ht="14.1" customHeight="1">
      <c r="A647" s="109">
        <f t="shared" si="54"/>
        <v>647</v>
      </c>
      <c r="B647" s="476" t="str">
        <f>VLOOKUP(C647,'1-Kosten per locatie'!$A$17:$D$89,4,FALSE)</f>
        <v>Facilitaire Services</v>
      </c>
      <c r="C647" s="398" t="s">
        <v>862</v>
      </c>
      <c r="D647" s="476" t="str">
        <f>VLOOKUP(C647,'1-Kosten per locatie'!$A$17:$C$89,3,FALSE)</f>
        <v>Kantoor</v>
      </c>
      <c r="E647" s="399" t="s">
        <v>311</v>
      </c>
      <c r="F647" s="400"/>
      <c r="G647" s="401">
        <v>20</v>
      </c>
      <c r="H647" s="398" t="s">
        <v>292</v>
      </c>
      <c r="I647" s="433" t="s">
        <v>300</v>
      </c>
      <c r="J647" s="402" t="s">
        <v>305</v>
      </c>
      <c r="K647" s="403">
        <v>5.13</v>
      </c>
      <c r="L647" s="486">
        <f>VLOOKUP(D647,'1-Kosten per locatie'!$E$3:$G$9,3,FALSE)</f>
        <v>1</v>
      </c>
      <c r="M647" s="441">
        <v>12</v>
      </c>
      <c r="N647" s="124"/>
      <c r="O647" s="125" t="e">
        <f t="shared" si="50"/>
        <v>#DIV/0!</v>
      </c>
      <c r="P647" s="125">
        <f t="shared" si="51"/>
        <v>0</v>
      </c>
      <c r="Q647" s="383"/>
      <c r="R647" s="126">
        <f>IF(M647="nio",0,IF(M647&gt;0,VLOOKUP(I647,'2-Productie normen'!A:R,VLOOKUP(M647,'2-Productie normen'!T:U,2,FALSE),FALSE)))</f>
        <v>0</v>
      </c>
      <c r="S647" s="126">
        <f t="shared" si="52"/>
        <v>0</v>
      </c>
      <c r="T647" s="127" t="str">
        <f>IF(M647="nio",0,VLOOKUP(I647,'2-Productie normen'!A:R,14,FALSE))</f>
        <v>V</v>
      </c>
      <c r="U647" s="127"/>
      <c r="W647" s="93">
        <f t="shared" si="53"/>
        <v>61.56</v>
      </c>
    </row>
    <row r="648" spans="1:23" ht="14.1" customHeight="1">
      <c r="A648" s="109">
        <f t="shared" si="54"/>
        <v>648</v>
      </c>
      <c r="B648" s="476" t="str">
        <f>VLOOKUP(C648,'1-Kosten per locatie'!$A$17:$D$89,4,FALSE)</f>
        <v>Facilitaire Services</v>
      </c>
      <c r="C648" s="397" t="s">
        <v>869</v>
      </c>
      <c r="D648" s="476" t="str">
        <f>VLOOKUP(C648,'1-Kosten per locatie'!$A$17:$C$89,3,FALSE)</f>
        <v>Kantoor</v>
      </c>
      <c r="E648" s="399" t="s">
        <v>311</v>
      </c>
      <c r="F648" s="400"/>
      <c r="G648" s="399">
        <v>1</v>
      </c>
      <c r="H648" s="397" t="s">
        <v>217</v>
      </c>
      <c r="I648" s="433" t="s">
        <v>293</v>
      </c>
      <c r="J648" s="408" t="s">
        <v>200</v>
      </c>
      <c r="K648" s="409">
        <v>3.34</v>
      </c>
      <c r="L648" s="486">
        <f>VLOOKUP(D648,'1-Kosten per locatie'!$E$3:$G$9,3,FALSE)</f>
        <v>1</v>
      </c>
      <c r="M648" s="441">
        <v>255</v>
      </c>
      <c r="N648" s="124"/>
      <c r="O648" s="125" t="e">
        <f t="shared" si="50"/>
        <v>#DIV/0!</v>
      </c>
      <c r="P648" s="125">
        <f t="shared" si="51"/>
        <v>0</v>
      </c>
      <c r="Q648" s="383"/>
      <c r="R648" s="126">
        <f>IF(M648="nio",0,IF(M648&gt;0,VLOOKUP(I648,'2-Productie normen'!A:R,VLOOKUP(M648,'2-Productie normen'!T:U,2,FALSE),FALSE)))</f>
        <v>0</v>
      </c>
      <c r="S648" s="126">
        <f t="shared" si="52"/>
        <v>0</v>
      </c>
      <c r="T648" s="127" t="str">
        <f>IF(M648="nio",0,VLOOKUP(I648,'2-Productie normen'!A:R,14,FALSE))</f>
        <v>V</v>
      </c>
      <c r="U648" s="127"/>
      <c r="W648" s="93">
        <f t="shared" si="53"/>
        <v>851.69999999999993</v>
      </c>
    </row>
    <row r="649" spans="1:23" ht="14.1" customHeight="1">
      <c r="A649" s="109">
        <f t="shared" si="54"/>
        <v>649</v>
      </c>
      <c r="B649" s="476" t="str">
        <f>VLOOKUP(C649,'1-Kosten per locatie'!$A$17:$D$89,4,FALSE)</f>
        <v>Facilitaire Services</v>
      </c>
      <c r="C649" s="397" t="s">
        <v>869</v>
      </c>
      <c r="D649" s="476" t="str">
        <f>VLOOKUP(C649,'1-Kosten per locatie'!$A$17:$C$89,3,FALSE)</f>
        <v>Kantoor</v>
      </c>
      <c r="E649" s="399" t="s">
        <v>311</v>
      </c>
      <c r="F649" s="400"/>
      <c r="G649" s="399">
        <v>2</v>
      </c>
      <c r="H649" s="397" t="s">
        <v>870</v>
      </c>
      <c r="I649" s="433" t="s">
        <v>15</v>
      </c>
      <c r="J649" s="408" t="s">
        <v>200</v>
      </c>
      <c r="K649" s="409">
        <v>1.68</v>
      </c>
      <c r="L649" s="486">
        <f>VLOOKUP(D649,'1-Kosten per locatie'!$E$3:$G$9,3,FALSE)</f>
        <v>1</v>
      </c>
      <c r="M649" s="441">
        <v>255</v>
      </c>
      <c r="N649" s="124"/>
      <c r="O649" s="125" t="e">
        <f t="shared" si="50"/>
        <v>#DIV/0!</v>
      </c>
      <c r="P649" s="125">
        <f t="shared" si="51"/>
        <v>0</v>
      </c>
      <c r="Q649" s="383"/>
      <c r="R649" s="126">
        <f>IF(M649="nio",0,IF(M649&gt;0,VLOOKUP(I649,'2-Productie normen'!A:R,VLOOKUP(M649,'2-Productie normen'!T:U,2,FALSE),FALSE)))</f>
        <v>0</v>
      </c>
      <c r="S649" s="126">
        <f t="shared" si="52"/>
        <v>0</v>
      </c>
      <c r="T649" s="127" t="str">
        <f>IF(M649="nio",0,VLOOKUP(I649,'2-Productie normen'!A:R,14,FALSE))</f>
        <v>S</v>
      </c>
      <c r="U649" s="127"/>
      <c r="W649" s="93">
        <f t="shared" si="53"/>
        <v>428.4</v>
      </c>
    </row>
    <row r="650" spans="1:23" ht="14.1" customHeight="1">
      <c r="A650" s="109">
        <f t="shared" si="54"/>
        <v>650</v>
      </c>
      <c r="B650" s="476" t="str">
        <f>VLOOKUP(C650,'1-Kosten per locatie'!$A$17:$D$89,4,FALSE)</f>
        <v>Facilitaire Services</v>
      </c>
      <c r="C650" s="397" t="s">
        <v>869</v>
      </c>
      <c r="D650" s="476" t="str">
        <f>VLOOKUP(C650,'1-Kosten per locatie'!$A$17:$C$89,3,FALSE)</f>
        <v>Kantoor</v>
      </c>
      <c r="E650" s="399" t="s">
        <v>311</v>
      </c>
      <c r="F650" s="400"/>
      <c r="G650" s="399">
        <v>3</v>
      </c>
      <c r="H650" s="397" t="s">
        <v>871</v>
      </c>
      <c r="I650" s="433" t="s">
        <v>15</v>
      </c>
      <c r="J650" s="408" t="s">
        <v>200</v>
      </c>
      <c r="K650" s="409">
        <v>3.64</v>
      </c>
      <c r="L650" s="486">
        <f>VLOOKUP(D650,'1-Kosten per locatie'!$E$3:$G$9,3,FALSE)</f>
        <v>1</v>
      </c>
      <c r="M650" s="441">
        <v>255</v>
      </c>
      <c r="N650" s="124"/>
      <c r="O650" s="125" t="e">
        <f t="shared" si="50"/>
        <v>#DIV/0!</v>
      </c>
      <c r="P650" s="125">
        <f t="shared" si="51"/>
        <v>0</v>
      </c>
      <c r="Q650" s="383"/>
      <c r="R650" s="126">
        <f>IF(M650="nio",0,IF(M650&gt;0,VLOOKUP(I650,'2-Productie normen'!A:R,VLOOKUP(M650,'2-Productie normen'!T:U,2,FALSE),FALSE)))</f>
        <v>0</v>
      </c>
      <c r="S650" s="126">
        <f t="shared" si="52"/>
        <v>0</v>
      </c>
      <c r="T650" s="127" t="str">
        <f>IF(M650="nio",0,VLOOKUP(I650,'2-Productie normen'!A:R,14,FALSE))</f>
        <v>S</v>
      </c>
      <c r="U650" s="127"/>
      <c r="W650" s="93">
        <f t="shared" si="53"/>
        <v>928.2</v>
      </c>
    </row>
    <row r="651" spans="1:23" ht="14.1" customHeight="1">
      <c r="A651" s="109">
        <f t="shared" si="54"/>
        <v>651</v>
      </c>
      <c r="B651" s="476" t="str">
        <f>VLOOKUP(C651,'1-Kosten per locatie'!$A$17:$D$89,4,FALSE)</f>
        <v>Facilitaire Services</v>
      </c>
      <c r="C651" s="397" t="s">
        <v>869</v>
      </c>
      <c r="D651" s="476" t="str">
        <f>VLOOKUP(C651,'1-Kosten per locatie'!$A$17:$C$89,3,FALSE)</f>
        <v>Kantoor</v>
      </c>
      <c r="E651" s="399" t="s">
        <v>311</v>
      </c>
      <c r="F651" s="400"/>
      <c r="G651" s="399">
        <v>4</v>
      </c>
      <c r="H651" s="397" t="s">
        <v>870</v>
      </c>
      <c r="I651" s="433" t="s">
        <v>15</v>
      </c>
      <c r="J651" s="408" t="s">
        <v>200</v>
      </c>
      <c r="K651" s="409">
        <v>1.68</v>
      </c>
      <c r="L651" s="486">
        <f>VLOOKUP(D651,'1-Kosten per locatie'!$E$3:$G$9,3,FALSE)</f>
        <v>1</v>
      </c>
      <c r="M651" s="441">
        <v>255</v>
      </c>
      <c r="N651" s="124"/>
      <c r="O651" s="125" t="e">
        <f t="shared" si="50"/>
        <v>#DIV/0!</v>
      </c>
      <c r="P651" s="125">
        <f t="shared" si="51"/>
        <v>0</v>
      </c>
      <c r="Q651" s="383"/>
      <c r="R651" s="126">
        <f>IF(M651="nio",0,IF(M651&gt;0,VLOOKUP(I651,'2-Productie normen'!A:R,VLOOKUP(M651,'2-Productie normen'!T:U,2,FALSE),FALSE)))</f>
        <v>0</v>
      </c>
      <c r="S651" s="126">
        <f t="shared" si="52"/>
        <v>0</v>
      </c>
      <c r="T651" s="127" t="str">
        <f>IF(M651="nio",0,VLOOKUP(I651,'2-Productie normen'!A:R,14,FALSE))</f>
        <v>S</v>
      </c>
      <c r="U651" s="127"/>
      <c r="W651" s="93">
        <f t="shared" si="53"/>
        <v>428.4</v>
      </c>
    </row>
    <row r="652" spans="1:23" ht="14.1" customHeight="1">
      <c r="A652" s="109">
        <f t="shared" si="54"/>
        <v>652</v>
      </c>
      <c r="B652" s="476" t="str">
        <f>VLOOKUP(C652,'1-Kosten per locatie'!$A$17:$D$89,4,FALSE)</f>
        <v>Facilitaire Services</v>
      </c>
      <c r="C652" s="397" t="s">
        <v>869</v>
      </c>
      <c r="D652" s="476" t="str">
        <f>VLOOKUP(C652,'1-Kosten per locatie'!$A$17:$C$89,3,FALSE)</f>
        <v>Kantoor</v>
      </c>
      <c r="E652" s="399" t="s">
        <v>311</v>
      </c>
      <c r="F652" s="400"/>
      <c r="G652" s="399">
        <v>5</v>
      </c>
      <c r="H652" s="397" t="s">
        <v>193</v>
      </c>
      <c r="I652" s="433" t="s">
        <v>296</v>
      </c>
      <c r="J652" s="402" t="s">
        <v>446</v>
      </c>
      <c r="K652" s="409">
        <v>2.6</v>
      </c>
      <c r="L652" s="486">
        <f>VLOOKUP(D652,'1-Kosten per locatie'!$E$3:$G$9,3,FALSE)</f>
        <v>1</v>
      </c>
      <c r="M652" s="441">
        <v>255</v>
      </c>
      <c r="N652" s="124"/>
      <c r="O652" s="125" t="e">
        <f t="shared" si="50"/>
        <v>#DIV/0!</v>
      </c>
      <c r="P652" s="125">
        <f t="shared" si="51"/>
        <v>0</v>
      </c>
      <c r="Q652" s="383"/>
      <c r="R652" s="126">
        <f>IF(M652="nio",0,IF(M652&gt;0,VLOOKUP(I652,'2-Productie normen'!A:R,VLOOKUP(M652,'2-Productie normen'!T:U,2,FALSE),FALSE)))</f>
        <v>0</v>
      </c>
      <c r="S652" s="126">
        <f t="shared" si="52"/>
        <v>0</v>
      </c>
      <c r="T652" s="127" t="str">
        <f>IF(M652="nio",0,VLOOKUP(I652,'2-Productie normen'!A:R,14,FALSE))</f>
        <v>V</v>
      </c>
      <c r="U652" s="127"/>
      <c r="W652" s="93">
        <f t="shared" si="53"/>
        <v>663</v>
      </c>
    </row>
    <row r="653" spans="1:23" ht="14.1" customHeight="1">
      <c r="A653" s="109">
        <f t="shared" si="54"/>
        <v>653</v>
      </c>
      <c r="B653" s="476" t="str">
        <f>VLOOKUP(C653,'1-Kosten per locatie'!$A$17:$D$89,4,FALSE)</f>
        <v>Facilitaire Services</v>
      </c>
      <c r="C653" s="397" t="s">
        <v>869</v>
      </c>
      <c r="D653" s="476" t="str">
        <f>VLOOKUP(C653,'1-Kosten per locatie'!$A$17:$C$89,3,FALSE)</f>
        <v>Kantoor</v>
      </c>
      <c r="E653" s="399" t="s">
        <v>311</v>
      </c>
      <c r="F653" s="400"/>
      <c r="G653" s="399">
        <v>6</v>
      </c>
      <c r="H653" s="397" t="s">
        <v>872</v>
      </c>
      <c r="I653" s="433" t="s">
        <v>297</v>
      </c>
      <c r="J653" s="408" t="s">
        <v>303</v>
      </c>
      <c r="K653" s="409">
        <v>26.49</v>
      </c>
      <c r="L653" s="486">
        <f>VLOOKUP(D653,'1-Kosten per locatie'!$E$3:$G$9,3,FALSE)</f>
        <v>1</v>
      </c>
      <c r="M653" s="441">
        <v>255</v>
      </c>
      <c r="N653" s="124"/>
      <c r="O653" s="125" t="e">
        <f t="shared" si="50"/>
        <v>#DIV/0!</v>
      </c>
      <c r="P653" s="125">
        <f t="shared" si="51"/>
        <v>0</v>
      </c>
      <c r="Q653" s="383"/>
      <c r="R653" s="126">
        <f>IF(M653="nio",0,IF(M653&gt;0,VLOOKUP(I653,'2-Productie normen'!A:R,VLOOKUP(M653,'2-Productie normen'!T:U,2,FALSE),FALSE)))</f>
        <v>0</v>
      </c>
      <c r="S653" s="126">
        <f t="shared" si="52"/>
        <v>0</v>
      </c>
      <c r="T653" s="127" t="str">
        <f>IF(M653="nio",0,VLOOKUP(I653,'2-Productie normen'!A:R,14,FALSE))</f>
        <v>B</v>
      </c>
      <c r="U653" s="127"/>
      <c r="W653" s="93">
        <f t="shared" si="53"/>
        <v>6754.95</v>
      </c>
    </row>
    <row r="654" spans="1:23" ht="14.1" customHeight="1">
      <c r="A654" s="109">
        <f t="shared" si="54"/>
        <v>654</v>
      </c>
      <c r="B654" s="476" t="str">
        <f>VLOOKUP(C654,'1-Kosten per locatie'!$A$17:$D$89,4,FALSE)</f>
        <v>Facilitaire Services</v>
      </c>
      <c r="C654" s="397" t="s">
        <v>869</v>
      </c>
      <c r="D654" s="476" t="str">
        <f>VLOOKUP(C654,'1-Kosten per locatie'!$A$17:$C$89,3,FALSE)</f>
        <v>Kantoor</v>
      </c>
      <c r="E654" s="399" t="s">
        <v>311</v>
      </c>
      <c r="F654" s="400"/>
      <c r="G654" s="399">
        <v>7</v>
      </c>
      <c r="H654" s="397" t="s">
        <v>873</v>
      </c>
      <c r="I654" s="433" t="s">
        <v>297</v>
      </c>
      <c r="J654" s="402" t="s">
        <v>450</v>
      </c>
      <c r="K654" s="409">
        <v>158.57</v>
      </c>
      <c r="L654" s="486">
        <f>VLOOKUP(D654,'1-Kosten per locatie'!$E$3:$G$9,3,FALSE)</f>
        <v>1</v>
      </c>
      <c r="M654" s="441">
        <v>255</v>
      </c>
      <c r="N654" s="124"/>
      <c r="O654" s="125" t="e">
        <f t="shared" si="50"/>
        <v>#DIV/0!</v>
      </c>
      <c r="P654" s="125">
        <f t="shared" si="51"/>
        <v>0</v>
      </c>
      <c r="Q654" s="383"/>
      <c r="R654" s="126">
        <f>IF(M654="nio",0,IF(M654&gt;0,VLOOKUP(I654,'2-Productie normen'!A:R,VLOOKUP(M654,'2-Productie normen'!T:U,2,FALSE),FALSE)))</f>
        <v>0</v>
      </c>
      <c r="S654" s="126">
        <f t="shared" si="52"/>
        <v>0</v>
      </c>
      <c r="T654" s="127" t="str">
        <f>IF(M654="nio",0,VLOOKUP(I654,'2-Productie normen'!A:R,14,FALSE))</f>
        <v>B</v>
      </c>
      <c r="U654" s="127"/>
      <c r="W654" s="93">
        <f t="shared" si="53"/>
        <v>40435.35</v>
      </c>
    </row>
    <row r="655" spans="1:23" ht="14.1" customHeight="1">
      <c r="A655" s="109">
        <f t="shared" si="54"/>
        <v>655</v>
      </c>
      <c r="B655" s="476" t="str">
        <f>VLOOKUP(C655,'1-Kosten per locatie'!$A$17:$D$89,4,FALSE)</f>
        <v>Facilitaire Services</v>
      </c>
      <c r="C655" s="397" t="s">
        <v>869</v>
      </c>
      <c r="D655" s="476" t="str">
        <f>VLOOKUP(C655,'1-Kosten per locatie'!$A$17:$C$89,3,FALSE)</f>
        <v>Kantoor</v>
      </c>
      <c r="E655" s="399" t="s">
        <v>311</v>
      </c>
      <c r="F655" s="400"/>
      <c r="G655" s="399">
        <v>8</v>
      </c>
      <c r="H655" s="397" t="s">
        <v>874</v>
      </c>
      <c r="I655" s="433" t="s">
        <v>296</v>
      </c>
      <c r="J655" s="408" t="s">
        <v>200</v>
      </c>
      <c r="K655" s="409">
        <v>33.33</v>
      </c>
      <c r="L655" s="486">
        <f>VLOOKUP(D655,'1-Kosten per locatie'!$E$3:$G$9,3,FALSE)</f>
        <v>1</v>
      </c>
      <c r="M655" s="441">
        <v>255</v>
      </c>
      <c r="N655" s="124"/>
      <c r="O655" s="125" t="e">
        <f t="shared" si="50"/>
        <v>#DIV/0!</v>
      </c>
      <c r="P655" s="125">
        <f t="shared" si="51"/>
        <v>0</v>
      </c>
      <c r="Q655" s="383"/>
      <c r="R655" s="126">
        <f>IF(M655="nio",0,IF(M655&gt;0,VLOOKUP(I655,'2-Productie normen'!A:R,VLOOKUP(M655,'2-Productie normen'!T:U,2,FALSE),FALSE)))</f>
        <v>0</v>
      </c>
      <c r="S655" s="126">
        <f t="shared" si="52"/>
        <v>0</v>
      </c>
      <c r="T655" s="127" t="str">
        <f>IF(M655="nio",0,VLOOKUP(I655,'2-Productie normen'!A:R,14,FALSE))</f>
        <v>V</v>
      </c>
      <c r="U655" s="127"/>
      <c r="W655" s="93">
        <f t="shared" si="53"/>
        <v>8499.15</v>
      </c>
    </row>
    <row r="656" spans="1:23" ht="14.1" customHeight="1">
      <c r="A656" s="109">
        <f t="shared" si="54"/>
        <v>656</v>
      </c>
      <c r="B656" s="476" t="str">
        <f>VLOOKUP(C656,'1-Kosten per locatie'!$A$17:$D$89,4,FALSE)</f>
        <v>Facilitaire Services</v>
      </c>
      <c r="C656" s="397" t="s">
        <v>869</v>
      </c>
      <c r="D656" s="476" t="str">
        <f>VLOOKUP(C656,'1-Kosten per locatie'!$A$17:$C$89,3,FALSE)</f>
        <v>Kantoor</v>
      </c>
      <c r="E656" s="399" t="s">
        <v>311</v>
      </c>
      <c r="F656" s="400"/>
      <c r="G656" s="399">
        <v>9</v>
      </c>
      <c r="H656" s="397" t="s">
        <v>217</v>
      </c>
      <c r="I656" s="433" t="s">
        <v>293</v>
      </c>
      <c r="J656" s="402" t="s">
        <v>446</v>
      </c>
      <c r="K656" s="409">
        <v>4.3</v>
      </c>
      <c r="L656" s="486">
        <f>VLOOKUP(D656,'1-Kosten per locatie'!$E$3:$G$9,3,FALSE)</f>
        <v>1</v>
      </c>
      <c r="M656" s="441">
        <v>255</v>
      </c>
      <c r="N656" s="124"/>
      <c r="O656" s="125" t="e">
        <f t="shared" si="50"/>
        <v>#DIV/0!</v>
      </c>
      <c r="P656" s="125">
        <f t="shared" si="51"/>
        <v>0</v>
      </c>
      <c r="Q656" s="383"/>
      <c r="R656" s="126">
        <f>IF(M656="nio",0,IF(M656&gt;0,VLOOKUP(I656,'2-Productie normen'!A:R,VLOOKUP(M656,'2-Productie normen'!T:U,2,FALSE),FALSE)))</f>
        <v>0</v>
      </c>
      <c r="S656" s="126">
        <f t="shared" si="52"/>
        <v>0</v>
      </c>
      <c r="T656" s="127" t="str">
        <f>IF(M656="nio",0,VLOOKUP(I656,'2-Productie normen'!A:R,14,FALSE))</f>
        <v>V</v>
      </c>
      <c r="U656" s="127"/>
      <c r="W656" s="93">
        <f t="shared" si="53"/>
        <v>1096.5</v>
      </c>
    </row>
    <row r="657" spans="1:23" ht="14.1" customHeight="1">
      <c r="A657" s="109">
        <f t="shared" si="54"/>
        <v>657</v>
      </c>
      <c r="B657" s="476" t="str">
        <f>VLOOKUP(C657,'1-Kosten per locatie'!$A$17:$D$89,4,FALSE)</f>
        <v>Facilitaire Services</v>
      </c>
      <c r="C657" s="397" t="s">
        <v>869</v>
      </c>
      <c r="D657" s="476" t="str">
        <f>VLOOKUP(C657,'1-Kosten per locatie'!$A$17:$C$89,3,FALSE)</f>
        <v>Kantoor</v>
      </c>
      <c r="E657" s="399" t="s">
        <v>311</v>
      </c>
      <c r="F657" s="400"/>
      <c r="G657" s="399">
        <v>10</v>
      </c>
      <c r="H657" s="397" t="s">
        <v>875</v>
      </c>
      <c r="I657" s="433" t="s">
        <v>296</v>
      </c>
      <c r="J657" s="408" t="s">
        <v>200</v>
      </c>
      <c r="K657" s="409">
        <v>10</v>
      </c>
      <c r="L657" s="486">
        <f>VLOOKUP(D657,'1-Kosten per locatie'!$E$3:$G$9,3,FALSE)</f>
        <v>1</v>
      </c>
      <c r="M657" s="441">
        <v>255</v>
      </c>
      <c r="N657" s="124"/>
      <c r="O657" s="125" t="e">
        <f t="shared" si="50"/>
        <v>#DIV/0!</v>
      </c>
      <c r="P657" s="125">
        <f t="shared" si="51"/>
        <v>0</v>
      </c>
      <c r="Q657" s="383"/>
      <c r="R657" s="126">
        <f>IF(M657="nio",0,IF(M657&gt;0,VLOOKUP(I657,'2-Productie normen'!A:R,VLOOKUP(M657,'2-Productie normen'!T:U,2,FALSE),FALSE)))</f>
        <v>0</v>
      </c>
      <c r="S657" s="126">
        <f t="shared" si="52"/>
        <v>0</v>
      </c>
      <c r="T657" s="127" t="str">
        <f>IF(M657="nio",0,VLOOKUP(I657,'2-Productie normen'!A:R,14,FALSE))</f>
        <v>V</v>
      </c>
      <c r="U657" s="127"/>
      <c r="W657" s="93">
        <f t="shared" si="53"/>
        <v>2550</v>
      </c>
    </row>
    <row r="658" spans="1:23" ht="14.1" customHeight="1">
      <c r="A658" s="109">
        <f t="shared" si="54"/>
        <v>658</v>
      </c>
      <c r="B658" s="476" t="str">
        <f>VLOOKUP(C658,'1-Kosten per locatie'!$A$17:$D$89,4,FALSE)</f>
        <v>Facilitaire Services</v>
      </c>
      <c r="C658" s="397" t="s">
        <v>869</v>
      </c>
      <c r="D658" s="476" t="str">
        <f>VLOOKUP(C658,'1-Kosten per locatie'!$A$17:$C$89,3,FALSE)</f>
        <v>Kantoor</v>
      </c>
      <c r="E658" s="399" t="s">
        <v>311</v>
      </c>
      <c r="F658" s="400"/>
      <c r="G658" s="399">
        <v>11</v>
      </c>
      <c r="H658" s="397" t="s">
        <v>226</v>
      </c>
      <c r="I658" s="433" t="s">
        <v>298</v>
      </c>
      <c r="J658" s="408" t="s">
        <v>200</v>
      </c>
      <c r="K658" s="409">
        <v>9.5</v>
      </c>
      <c r="L658" s="486">
        <f>VLOOKUP(D658,'1-Kosten per locatie'!$E$3:$G$9,3,FALSE)</f>
        <v>1</v>
      </c>
      <c r="M658" s="441">
        <v>255</v>
      </c>
      <c r="N658" s="124"/>
      <c r="O658" s="125" t="e">
        <f t="shared" si="50"/>
        <v>#DIV/0!</v>
      </c>
      <c r="P658" s="125">
        <f t="shared" si="51"/>
        <v>0</v>
      </c>
      <c r="Q658" s="383"/>
      <c r="R658" s="126">
        <f>IF(M658="nio",0,IF(M658&gt;0,VLOOKUP(I658,'2-Productie normen'!A:R,VLOOKUP(M658,'2-Productie normen'!T:U,2,FALSE),FALSE)))</f>
        <v>0</v>
      </c>
      <c r="S658" s="126">
        <f t="shared" si="52"/>
        <v>0</v>
      </c>
      <c r="T658" s="127" t="str">
        <f>IF(M658="nio",0,VLOOKUP(I658,'2-Productie normen'!A:R,14,FALSE))</f>
        <v>V</v>
      </c>
      <c r="U658" s="127"/>
      <c r="W658" s="93">
        <f t="shared" si="53"/>
        <v>2422.5</v>
      </c>
    </row>
    <row r="659" spans="1:23" ht="14.1" customHeight="1">
      <c r="A659" s="109">
        <f t="shared" si="54"/>
        <v>659</v>
      </c>
      <c r="B659" s="476" t="str">
        <f>VLOOKUP(C659,'1-Kosten per locatie'!$A$17:$D$89,4,FALSE)</f>
        <v>Facilitaire Services</v>
      </c>
      <c r="C659" s="397" t="s">
        <v>869</v>
      </c>
      <c r="D659" s="476" t="str">
        <f>VLOOKUP(C659,'1-Kosten per locatie'!$A$17:$C$89,3,FALSE)</f>
        <v>Kantoor</v>
      </c>
      <c r="E659" s="399" t="s">
        <v>311</v>
      </c>
      <c r="F659" s="400"/>
      <c r="G659" s="399">
        <v>12</v>
      </c>
      <c r="H659" s="397" t="s">
        <v>871</v>
      </c>
      <c r="I659" s="433" t="s">
        <v>15</v>
      </c>
      <c r="J659" s="408" t="s">
        <v>200</v>
      </c>
      <c r="K659" s="409">
        <v>4.0999999999999996</v>
      </c>
      <c r="L659" s="486">
        <f>VLOOKUP(D659,'1-Kosten per locatie'!$E$3:$G$9,3,FALSE)</f>
        <v>1</v>
      </c>
      <c r="M659" s="441">
        <v>255</v>
      </c>
      <c r="N659" s="124"/>
      <c r="O659" s="125" t="e">
        <f t="shared" si="50"/>
        <v>#DIV/0!</v>
      </c>
      <c r="P659" s="125">
        <f t="shared" si="51"/>
        <v>0</v>
      </c>
      <c r="Q659" s="383"/>
      <c r="R659" s="126">
        <f>IF(M659="nio",0,IF(M659&gt;0,VLOOKUP(I659,'2-Productie normen'!A:R,VLOOKUP(M659,'2-Productie normen'!T:U,2,FALSE),FALSE)))</f>
        <v>0</v>
      </c>
      <c r="S659" s="126">
        <f t="shared" si="52"/>
        <v>0</v>
      </c>
      <c r="T659" s="127" t="str">
        <f>IF(M659="nio",0,VLOOKUP(I659,'2-Productie normen'!A:R,14,FALSE))</f>
        <v>S</v>
      </c>
      <c r="U659" s="127"/>
      <c r="W659" s="93">
        <f t="shared" si="53"/>
        <v>1045.5</v>
      </c>
    </row>
    <row r="660" spans="1:23" ht="14.1" customHeight="1">
      <c r="A660" s="109">
        <f t="shared" si="54"/>
        <v>660</v>
      </c>
      <c r="B660" s="476" t="str">
        <f>VLOOKUP(C660,'1-Kosten per locatie'!$A$17:$D$89,4,FALSE)</f>
        <v>Facilitaire Services</v>
      </c>
      <c r="C660" s="397" t="s">
        <v>869</v>
      </c>
      <c r="D660" s="476" t="str">
        <f>VLOOKUP(C660,'1-Kosten per locatie'!$A$17:$C$89,3,FALSE)</f>
        <v>Kantoor</v>
      </c>
      <c r="E660" s="399" t="s">
        <v>311</v>
      </c>
      <c r="F660" s="400"/>
      <c r="G660" s="399">
        <v>13</v>
      </c>
      <c r="H660" s="397" t="s">
        <v>876</v>
      </c>
      <c r="I660" s="433" t="s">
        <v>293</v>
      </c>
      <c r="J660" s="408" t="s">
        <v>839</v>
      </c>
      <c r="K660" s="409">
        <v>6.5</v>
      </c>
      <c r="L660" s="486">
        <f>VLOOKUP(D660,'1-Kosten per locatie'!$E$3:$G$9,3,FALSE)</f>
        <v>1</v>
      </c>
      <c r="M660" s="441">
        <v>255</v>
      </c>
      <c r="N660" s="124"/>
      <c r="O660" s="125" t="e">
        <f t="shared" si="50"/>
        <v>#DIV/0!</v>
      </c>
      <c r="P660" s="125">
        <f t="shared" si="51"/>
        <v>0</v>
      </c>
      <c r="Q660" s="383"/>
      <c r="R660" s="126">
        <f>IF(M660="nio",0,IF(M660&gt;0,VLOOKUP(I660,'2-Productie normen'!A:R,VLOOKUP(M660,'2-Productie normen'!T:U,2,FALSE),FALSE)))</f>
        <v>0</v>
      </c>
      <c r="S660" s="126">
        <f t="shared" si="52"/>
        <v>0</v>
      </c>
      <c r="T660" s="127" t="str">
        <f>IF(M660="nio",0,VLOOKUP(I660,'2-Productie normen'!A:R,14,FALSE))</f>
        <v>V</v>
      </c>
      <c r="U660" s="127"/>
      <c r="W660" s="93">
        <f t="shared" si="53"/>
        <v>1657.5</v>
      </c>
    </row>
    <row r="661" spans="1:23" ht="14.1" customHeight="1">
      <c r="A661" s="109">
        <f t="shared" si="54"/>
        <v>661</v>
      </c>
      <c r="B661" s="476" t="str">
        <f>VLOOKUP(C661,'1-Kosten per locatie'!$A$17:$D$89,4,FALSE)</f>
        <v>Facilitaire Services</v>
      </c>
      <c r="C661" s="397" t="s">
        <v>869</v>
      </c>
      <c r="D661" s="476" t="str">
        <f>VLOOKUP(C661,'1-Kosten per locatie'!$A$17:$C$89,3,FALSE)</f>
        <v>Kantoor</v>
      </c>
      <c r="E661" s="399" t="s">
        <v>311</v>
      </c>
      <c r="F661" s="400"/>
      <c r="G661" s="399">
        <v>14</v>
      </c>
      <c r="H661" s="397" t="s">
        <v>217</v>
      </c>
      <c r="I661" s="433" t="s">
        <v>293</v>
      </c>
      <c r="J661" s="408" t="s">
        <v>200</v>
      </c>
      <c r="K661" s="409">
        <v>3.8</v>
      </c>
      <c r="L661" s="486">
        <f>VLOOKUP(D661,'1-Kosten per locatie'!$E$3:$G$9,3,FALSE)</f>
        <v>1</v>
      </c>
      <c r="M661" s="441">
        <v>255</v>
      </c>
      <c r="N661" s="124"/>
      <c r="O661" s="125" t="e">
        <f t="shared" si="50"/>
        <v>#DIV/0!</v>
      </c>
      <c r="P661" s="125">
        <f t="shared" si="51"/>
        <v>0</v>
      </c>
      <c r="Q661" s="383"/>
      <c r="R661" s="126">
        <f>IF(M661="nio",0,IF(M661&gt;0,VLOOKUP(I661,'2-Productie normen'!A:R,VLOOKUP(M661,'2-Productie normen'!T:U,2,FALSE),FALSE)))</f>
        <v>0</v>
      </c>
      <c r="S661" s="126">
        <f t="shared" si="52"/>
        <v>0</v>
      </c>
      <c r="T661" s="127" t="str">
        <f>IF(M661="nio",0,VLOOKUP(I661,'2-Productie normen'!A:R,14,FALSE))</f>
        <v>V</v>
      </c>
      <c r="U661" s="127"/>
      <c r="W661" s="93">
        <f t="shared" si="53"/>
        <v>969</v>
      </c>
    </row>
    <row r="662" spans="1:23" ht="14.1" customHeight="1">
      <c r="A662" s="109">
        <f t="shared" si="54"/>
        <v>662</v>
      </c>
      <c r="B662" s="476" t="str">
        <f>VLOOKUP(C662,'1-Kosten per locatie'!$A$17:$D$89,4,FALSE)</f>
        <v>Facilitaire Services</v>
      </c>
      <c r="C662" s="397" t="s">
        <v>869</v>
      </c>
      <c r="D662" s="476" t="str">
        <f>VLOOKUP(C662,'1-Kosten per locatie'!$A$17:$C$89,3,FALSE)</f>
        <v>Kantoor</v>
      </c>
      <c r="E662" s="399" t="s">
        <v>311</v>
      </c>
      <c r="F662" s="400"/>
      <c r="G662" s="399">
        <v>15</v>
      </c>
      <c r="H662" s="397" t="s">
        <v>877</v>
      </c>
      <c r="I662" s="433" t="s">
        <v>1200</v>
      </c>
      <c r="J662" s="408" t="s">
        <v>200</v>
      </c>
      <c r="K662" s="409">
        <v>11</v>
      </c>
      <c r="L662" s="486">
        <f>VLOOKUP(D662,'1-Kosten per locatie'!$E$3:$G$9,3,FALSE)</f>
        <v>1</v>
      </c>
      <c r="M662" s="441">
        <v>255</v>
      </c>
      <c r="N662" s="124"/>
      <c r="O662" s="125" t="e">
        <f t="shared" si="50"/>
        <v>#DIV/0!</v>
      </c>
      <c r="P662" s="125">
        <f t="shared" si="51"/>
        <v>0</v>
      </c>
      <c r="Q662" s="383"/>
      <c r="R662" s="126">
        <f>IF(M662="nio",0,IF(M662&gt;0,VLOOKUP(I662,'2-Productie normen'!A:R,VLOOKUP(M662,'2-Productie normen'!T:U,2,FALSE),FALSE)))</f>
        <v>0</v>
      </c>
      <c r="S662" s="126">
        <f t="shared" si="52"/>
        <v>0</v>
      </c>
      <c r="T662" s="127" t="str">
        <f>IF(M662="nio",0,VLOOKUP(I662,'2-Productie normen'!A:R,14,FALSE))</f>
        <v>V</v>
      </c>
      <c r="U662" s="127"/>
      <c r="W662" s="93">
        <f t="shared" si="53"/>
        <v>2805</v>
      </c>
    </row>
    <row r="663" spans="1:23" ht="14.1" customHeight="1">
      <c r="A663" s="109">
        <f t="shared" si="54"/>
        <v>663</v>
      </c>
      <c r="B663" s="476" t="str">
        <f>VLOOKUP(C663,'1-Kosten per locatie'!$A$17:$D$89,4,FALSE)</f>
        <v>Facilitaire Services</v>
      </c>
      <c r="C663" s="397" t="s">
        <v>869</v>
      </c>
      <c r="D663" s="476" t="str">
        <f>VLOOKUP(C663,'1-Kosten per locatie'!$A$17:$C$89,3,FALSE)</f>
        <v>Kantoor</v>
      </c>
      <c r="E663" s="399" t="s">
        <v>311</v>
      </c>
      <c r="F663" s="400"/>
      <c r="G663" s="399">
        <v>16</v>
      </c>
      <c r="H663" s="397" t="s">
        <v>877</v>
      </c>
      <c r="I663" s="433" t="s">
        <v>1200</v>
      </c>
      <c r="J663" s="408" t="s">
        <v>839</v>
      </c>
      <c r="K663" s="409">
        <v>88</v>
      </c>
      <c r="L663" s="486">
        <f>VLOOKUP(D663,'1-Kosten per locatie'!$E$3:$G$9,3,FALSE)</f>
        <v>1</v>
      </c>
      <c r="M663" s="441">
        <v>255</v>
      </c>
      <c r="N663" s="124"/>
      <c r="O663" s="125" t="e">
        <f t="shared" si="50"/>
        <v>#DIV/0!</v>
      </c>
      <c r="P663" s="125">
        <f t="shared" si="51"/>
        <v>0</v>
      </c>
      <c r="Q663" s="383"/>
      <c r="R663" s="126">
        <f>IF(M663="nio",0,IF(M663&gt;0,VLOOKUP(I663,'2-Productie normen'!A:R,VLOOKUP(M663,'2-Productie normen'!T:U,2,FALSE),FALSE)))</f>
        <v>0</v>
      </c>
      <c r="S663" s="126">
        <f t="shared" si="52"/>
        <v>0</v>
      </c>
      <c r="T663" s="127" t="str">
        <f>IF(M663="nio",0,VLOOKUP(I663,'2-Productie normen'!A:R,14,FALSE))</f>
        <v>V</v>
      </c>
      <c r="U663" s="127"/>
      <c r="W663" s="93">
        <f t="shared" si="53"/>
        <v>22440</v>
      </c>
    </row>
    <row r="664" spans="1:23" ht="14.1" customHeight="1">
      <c r="A664" s="109">
        <f t="shared" si="54"/>
        <v>664</v>
      </c>
      <c r="B664" s="476" t="str">
        <f>VLOOKUP(C664,'1-Kosten per locatie'!$A$17:$D$89,4,FALSE)</f>
        <v>Facilitaire Services</v>
      </c>
      <c r="C664" s="397" t="s">
        <v>869</v>
      </c>
      <c r="D664" s="476" t="str">
        <f>VLOOKUP(C664,'1-Kosten per locatie'!$A$17:$C$89,3,FALSE)</f>
        <v>Kantoor</v>
      </c>
      <c r="E664" s="399" t="s">
        <v>311</v>
      </c>
      <c r="F664" s="400"/>
      <c r="G664" s="399">
        <v>17</v>
      </c>
      <c r="H664" s="397" t="s">
        <v>217</v>
      </c>
      <c r="I664" s="433" t="s">
        <v>293</v>
      </c>
      <c r="J664" s="408" t="s">
        <v>304</v>
      </c>
      <c r="K664" s="409">
        <v>9.1999999999999993</v>
      </c>
      <c r="L664" s="486">
        <f>VLOOKUP(D664,'1-Kosten per locatie'!$E$3:$G$9,3,FALSE)</f>
        <v>1</v>
      </c>
      <c r="M664" s="441">
        <v>255</v>
      </c>
      <c r="N664" s="124"/>
      <c r="O664" s="125" t="e">
        <f t="shared" si="50"/>
        <v>#DIV/0!</v>
      </c>
      <c r="P664" s="125">
        <f t="shared" si="51"/>
        <v>0</v>
      </c>
      <c r="Q664" s="383"/>
      <c r="R664" s="126">
        <f>IF(M664="nio",0,IF(M664&gt;0,VLOOKUP(I664,'2-Productie normen'!A:R,VLOOKUP(M664,'2-Productie normen'!T:U,2,FALSE),FALSE)))</f>
        <v>0</v>
      </c>
      <c r="S664" s="126">
        <f t="shared" si="52"/>
        <v>0</v>
      </c>
      <c r="T664" s="127" t="str">
        <f>IF(M664="nio",0,VLOOKUP(I664,'2-Productie normen'!A:R,14,FALSE))</f>
        <v>V</v>
      </c>
      <c r="U664" s="127"/>
      <c r="W664" s="93">
        <f t="shared" si="53"/>
        <v>2346</v>
      </c>
    </row>
    <row r="665" spans="1:23" ht="14.1" customHeight="1">
      <c r="A665" s="109">
        <f t="shared" si="54"/>
        <v>665</v>
      </c>
      <c r="B665" s="476" t="str">
        <f>VLOOKUP(C665,'1-Kosten per locatie'!$A$17:$D$89,4,FALSE)</f>
        <v>Facilitaire Services</v>
      </c>
      <c r="C665" s="397" t="s">
        <v>869</v>
      </c>
      <c r="D665" s="476" t="str">
        <f>VLOOKUP(C665,'1-Kosten per locatie'!$A$17:$C$89,3,FALSE)</f>
        <v>Kantoor</v>
      </c>
      <c r="E665" s="399" t="s">
        <v>311</v>
      </c>
      <c r="F665" s="400"/>
      <c r="G665" s="399">
        <v>18</v>
      </c>
      <c r="H665" s="397" t="s">
        <v>870</v>
      </c>
      <c r="I665" s="433" t="s">
        <v>15</v>
      </c>
      <c r="J665" s="408" t="s">
        <v>200</v>
      </c>
      <c r="K665" s="409">
        <v>2.4</v>
      </c>
      <c r="L665" s="486">
        <f>VLOOKUP(D665,'1-Kosten per locatie'!$E$3:$G$9,3,FALSE)</f>
        <v>1</v>
      </c>
      <c r="M665" s="441">
        <v>255</v>
      </c>
      <c r="N665" s="124"/>
      <c r="O665" s="125" t="e">
        <f t="shared" si="50"/>
        <v>#DIV/0!</v>
      </c>
      <c r="P665" s="125">
        <f t="shared" si="51"/>
        <v>0</v>
      </c>
      <c r="Q665" s="383"/>
      <c r="R665" s="126">
        <f>IF(M665="nio",0,IF(M665&gt;0,VLOOKUP(I665,'2-Productie normen'!A:R,VLOOKUP(M665,'2-Productie normen'!T:U,2,FALSE),FALSE)))</f>
        <v>0</v>
      </c>
      <c r="S665" s="126">
        <f t="shared" si="52"/>
        <v>0</v>
      </c>
      <c r="T665" s="127" t="str">
        <f>IF(M665="nio",0,VLOOKUP(I665,'2-Productie normen'!A:R,14,FALSE))</f>
        <v>S</v>
      </c>
      <c r="U665" s="127"/>
      <c r="W665" s="93">
        <f t="shared" si="53"/>
        <v>612</v>
      </c>
    </row>
    <row r="666" spans="1:23" ht="14.1" customHeight="1">
      <c r="A666" s="109">
        <f t="shared" si="54"/>
        <v>666</v>
      </c>
      <c r="B666" s="476" t="str">
        <f>VLOOKUP(C666,'1-Kosten per locatie'!$A$17:$D$89,4,FALSE)</f>
        <v>Facilitaire Services</v>
      </c>
      <c r="C666" s="397" t="s">
        <v>869</v>
      </c>
      <c r="D666" s="476" t="str">
        <f>VLOOKUP(C666,'1-Kosten per locatie'!$A$17:$C$89,3,FALSE)</f>
        <v>Kantoor</v>
      </c>
      <c r="E666" s="399" t="s">
        <v>311</v>
      </c>
      <c r="F666" s="400"/>
      <c r="G666" s="399">
        <v>19</v>
      </c>
      <c r="H666" s="397" t="s">
        <v>870</v>
      </c>
      <c r="I666" s="433" t="s">
        <v>15</v>
      </c>
      <c r="J666" s="408" t="s">
        <v>200</v>
      </c>
      <c r="K666" s="409">
        <v>2.4</v>
      </c>
      <c r="L666" s="486">
        <f>VLOOKUP(D666,'1-Kosten per locatie'!$E$3:$G$9,3,FALSE)</f>
        <v>1</v>
      </c>
      <c r="M666" s="441">
        <v>255</v>
      </c>
      <c r="N666" s="124"/>
      <c r="O666" s="125" t="e">
        <f t="shared" si="50"/>
        <v>#DIV/0!</v>
      </c>
      <c r="P666" s="125">
        <f t="shared" si="51"/>
        <v>0</v>
      </c>
      <c r="Q666" s="383"/>
      <c r="R666" s="126">
        <f>IF(M666="nio",0,IF(M666&gt;0,VLOOKUP(I666,'2-Productie normen'!A:R,VLOOKUP(M666,'2-Productie normen'!T:U,2,FALSE),FALSE)))</f>
        <v>0</v>
      </c>
      <c r="S666" s="126">
        <f t="shared" si="52"/>
        <v>0</v>
      </c>
      <c r="T666" s="127" t="str">
        <f>IF(M666="nio",0,VLOOKUP(I666,'2-Productie normen'!A:R,14,FALSE))</f>
        <v>S</v>
      </c>
      <c r="U666" s="127"/>
      <c r="W666" s="93">
        <f t="shared" si="53"/>
        <v>612</v>
      </c>
    </row>
    <row r="667" spans="1:23" ht="14.1" customHeight="1">
      <c r="A667" s="109">
        <f t="shared" si="54"/>
        <v>667</v>
      </c>
      <c r="B667" s="476" t="str">
        <f>VLOOKUP(C667,'1-Kosten per locatie'!$A$17:$D$89,4,FALSE)</f>
        <v>Facilitaire Services</v>
      </c>
      <c r="C667" s="397" t="s">
        <v>869</v>
      </c>
      <c r="D667" s="476" t="str">
        <f>VLOOKUP(C667,'1-Kosten per locatie'!$A$17:$C$89,3,FALSE)</f>
        <v>Kantoor</v>
      </c>
      <c r="E667" s="400" t="s">
        <v>322</v>
      </c>
      <c r="F667" s="400"/>
      <c r="G667" s="399">
        <v>20</v>
      </c>
      <c r="H667" s="397" t="s">
        <v>878</v>
      </c>
      <c r="I667" s="433" t="s">
        <v>300</v>
      </c>
      <c r="J667" s="402" t="s">
        <v>305</v>
      </c>
      <c r="K667" s="409">
        <v>25</v>
      </c>
      <c r="L667" s="486">
        <f>VLOOKUP(D667,'1-Kosten per locatie'!$E$3:$G$9,3,FALSE)</f>
        <v>1</v>
      </c>
      <c r="M667" s="441">
        <v>52</v>
      </c>
      <c r="N667" s="124"/>
      <c r="O667" s="125" t="e">
        <f t="shared" si="50"/>
        <v>#DIV/0!</v>
      </c>
      <c r="P667" s="125">
        <f t="shared" si="51"/>
        <v>0</v>
      </c>
      <c r="Q667" s="383"/>
      <c r="R667" s="126">
        <f>IF(M667="nio",0,IF(M667&gt;0,VLOOKUP(I667,'2-Productie normen'!A:R,VLOOKUP(M667,'2-Productie normen'!T:U,2,FALSE),FALSE)))</f>
        <v>0</v>
      </c>
      <c r="S667" s="126">
        <f t="shared" si="52"/>
        <v>0</v>
      </c>
      <c r="T667" s="127" t="str">
        <f>IF(M667="nio",0,VLOOKUP(I667,'2-Productie normen'!A:R,14,FALSE))</f>
        <v>V</v>
      </c>
      <c r="U667" s="127"/>
      <c r="W667" s="93">
        <f t="shared" si="53"/>
        <v>1300</v>
      </c>
    </row>
    <row r="668" spans="1:23" ht="14.1" customHeight="1">
      <c r="A668" s="109">
        <f t="shared" si="54"/>
        <v>668</v>
      </c>
      <c r="B668" s="476" t="str">
        <f>VLOOKUP(C668,'1-Kosten per locatie'!$A$17:$D$89,4,FALSE)</f>
        <v>Facilitaire Services</v>
      </c>
      <c r="C668" s="397" t="s">
        <v>879</v>
      </c>
      <c r="D668" s="476" t="str">
        <f>VLOOKUP(C668,'1-Kosten per locatie'!$A$17:$C$89,3,FALSE)</f>
        <v>Wijkpost</v>
      </c>
      <c r="E668" s="399" t="s">
        <v>311</v>
      </c>
      <c r="F668" s="400"/>
      <c r="G668" s="399"/>
      <c r="H668" s="397" t="s">
        <v>196</v>
      </c>
      <c r="I668" s="433" t="s">
        <v>1200</v>
      </c>
      <c r="J668" s="402" t="s">
        <v>305</v>
      </c>
      <c r="K668" s="409">
        <v>12.2</v>
      </c>
      <c r="L668" s="486">
        <f>VLOOKUP(D668,'1-Kosten per locatie'!$E$3:$G$9,3,FALSE)</f>
        <v>1</v>
      </c>
      <c r="M668" s="441">
        <v>104</v>
      </c>
      <c r="N668" s="124"/>
      <c r="O668" s="125" t="e">
        <f t="shared" si="50"/>
        <v>#DIV/0!</v>
      </c>
      <c r="P668" s="125">
        <f t="shared" si="51"/>
        <v>0</v>
      </c>
      <c r="Q668" s="383"/>
      <c r="R668" s="126">
        <f>IF(M668="nio",0,IF(M668&gt;0,VLOOKUP(I668,'2-Productie normen'!A:R,VLOOKUP(M668,'2-Productie normen'!T:U,2,FALSE),FALSE)))</f>
        <v>0</v>
      </c>
      <c r="S668" s="126">
        <f t="shared" si="52"/>
        <v>0</v>
      </c>
      <c r="T668" s="127" t="str">
        <f>IF(M668="nio",0,VLOOKUP(I668,'2-Productie normen'!A:R,14,FALSE))</f>
        <v>V</v>
      </c>
      <c r="U668" s="127"/>
      <c r="W668" s="93">
        <f t="shared" si="53"/>
        <v>1268.8</v>
      </c>
    </row>
    <row r="669" spans="1:23" ht="14.1" customHeight="1">
      <c r="A669" s="109">
        <f t="shared" si="54"/>
        <v>669</v>
      </c>
      <c r="B669" s="476" t="str">
        <f>VLOOKUP(C669,'1-Kosten per locatie'!$A$17:$D$89,4,FALSE)</f>
        <v>Facilitaire Services</v>
      </c>
      <c r="C669" s="397" t="s">
        <v>879</v>
      </c>
      <c r="D669" s="476" t="str">
        <f>VLOOKUP(C669,'1-Kosten per locatie'!$A$17:$C$89,3,FALSE)</f>
        <v>Wijkpost</v>
      </c>
      <c r="E669" s="399" t="s">
        <v>311</v>
      </c>
      <c r="F669" s="400"/>
      <c r="G669" s="399"/>
      <c r="H669" s="397" t="s">
        <v>880</v>
      </c>
      <c r="I669" s="433" t="s">
        <v>15</v>
      </c>
      <c r="J669" s="408" t="s">
        <v>304</v>
      </c>
      <c r="K669" s="409">
        <v>3.2</v>
      </c>
      <c r="L669" s="486">
        <f>VLOOKUP(D669,'1-Kosten per locatie'!$E$3:$G$9,3,FALSE)</f>
        <v>1</v>
      </c>
      <c r="M669" s="441">
        <v>104</v>
      </c>
      <c r="N669" s="124"/>
      <c r="O669" s="125" t="e">
        <f t="shared" si="50"/>
        <v>#DIV/0!</v>
      </c>
      <c r="P669" s="125">
        <f t="shared" si="51"/>
        <v>0</v>
      </c>
      <c r="Q669" s="383"/>
      <c r="R669" s="126">
        <f>IF(M669="nio",0,IF(M669&gt;0,VLOOKUP(I669,'2-Productie normen'!A:R,VLOOKUP(M669,'2-Productie normen'!T:U,2,FALSE),FALSE)))</f>
        <v>0</v>
      </c>
      <c r="S669" s="126">
        <f t="shared" si="52"/>
        <v>0</v>
      </c>
      <c r="T669" s="127" t="str">
        <f>IF(M669="nio",0,VLOOKUP(I669,'2-Productie normen'!A:R,14,FALSE))</f>
        <v>S</v>
      </c>
      <c r="U669" s="127"/>
      <c r="W669" s="93">
        <f t="shared" si="53"/>
        <v>332.8</v>
      </c>
    </row>
    <row r="670" spans="1:23" ht="14.1" customHeight="1">
      <c r="A670" s="109">
        <f t="shared" si="54"/>
        <v>670</v>
      </c>
      <c r="B670" s="476" t="str">
        <f>VLOOKUP(C670,'1-Kosten per locatie'!$A$17:$D$89,4,FALSE)</f>
        <v>Facilitaire Services</v>
      </c>
      <c r="C670" s="397" t="s">
        <v>879</v>
      </c>
      <c r="D670" s="476" t="str">
        <f>VLOOKUP(C670,'1-Kosten per locatie'!$A$17:$C$89,3,FALSE)</f>
        <v>Wijkpost</v>
      </c>
      <c r="E670" s="399" t="s">
        <v>311</v>
      </c>
      <c r="F670" s="400"/>
      <c r="G670" s="399"/>
      <c r="H670" s="397" t="s">
        <v>881</v>
      </c>
      <c r="I670" s="433" t="s">
        <v>296</v>
      </c>
      <c r="J670" s="408" t="s">
        <v>304</v>
      </c>
      <c r="K670" s="409">
        <v>3</v>
      </c>
      <c r="L670" s="486">
        <f>VLOOKUP(D670,'1-Kosten per locatie'!$E$3:$G$9,3,FALSE)</f>
        <v>1</v>
      </c>
      <c r="M670" s="441">
        <v>104</v>
      </c>
      <c r="N670" s="124"/>
      <c r="O670" s="125" t="e">
        <f t="shared" si="50"/>
        <v>#DIV/0!</v>
      </c>
      <c r="P670" s="125">
        <f t="shared" si="51"/>
        <v>0</v>
      </c>
      <c r="Q670" s="383"/>
      <c r="R670" s="126">
        <f>IF(M670="nio",0,IF(M670&gt;0,VLOOKUP(I670,'2-Productie normen'!A:R,VLOOKUP(M670,'2-Productie normen'!T:U,2,FALSE),FALSE)))</f>
        <v>0</v>
      </c>
      <c r="S670" s="126">
        <f t="shared" si="52"/>
        <v>0</v>
      </c>
      <c r="T670" s="127" t="str">
        <f>IF(M670="nio",0,VLOOKUP(I670,'2-Productie normen'!A:R,14,FALSE))</f>
        <v>V</v>
      </c>
      <c r="U670" s="127"/>
      <c r="W670" s="93">
        <f t="shared" si="53"/>
        <v>312</v>
      </c>
    </row>
    <row r="671" spans="1:23" ht="14.1" customHeight="1">
      <c r="A671" s="109">
        <f t="shared" si="54"/>
        <v>671</v>
      </c>
      <c r="B671" s="476" t="str">
        <f>VLOOKUP(C671,'1-Kosten per locatie'!$A$17:$D$89,4,FALSE)</f>
        <v>Facilitaire Services</v>
      </c>
      <c r="C671" s="397" t="s">
        <v>879</v>
      </c>
      <c r="D671" s="476" t="str">
        <f>VLOOKUP(C671,'1-Kosten per locatie'!$A$17:$C$89,3,FALSE)</f>
        <v>Wijkpost</v>
      </c>
      <c r="E671" s="399" t="s">
        <v>311</v>
      </c>
      <c r="F671" s="400"/>
      <c r="G671" s="399"/>
      <c r="H671" s="397" t="s">
        <v>231</v>
      </c>
      <c r="I671" s="433" t="s">
        <v>1557</v>
      </c>
      <c r="J671" s="408" t="s">
        <v>304</v>
      </c>
      <c r="K671" s="409">
        <v>2</v>
      </c>
      <c r="L671" s="486">
        <f>VLOOKUP(D671,'1-Kosten per locatie'!$E$3:$G$9,3,FALSE)</f>
        <v>1</v>
      </c>
      <c r="M671" s="441">
        <v>104</v>
      </c>
      <c r="N671" s="124"/>
      <c r="O671" s="125" t="e">
        <f t="shared" si="50"/>
        <v>#DIV/0!</v>
      </c>
      <c r="P671" s="125">
        <f t="shared" si="51"/>
        <v>0</v>
      </c>
      <c r="Q671" s="383"/>
      <c r="R671" s="126">
        <f>IF(M671="nio",0,IF(M671&gt;0,VLOOKUP(I671,'2-Productie normen'!A:R,VLOOKUP(M671,'2-Productie normen'!T:U,2,FALSE),FALSE)))</f>
        <v>0</v>
      </c>
      <c r="S671" s="126">
        <f t="shared" si="52"/>
        <v>0</v>
      </c>
      <c r="T671" s="127" t="str">
        <f>IF(M671="nio",0,VLOOKUP(I671,'2-Productie normen'!A:R,14,FALSE))</f>
        <v>S</v>
      </c>
      <c r="U671" s="127"/>
      <c r="W671" s="93">
        <f t="shared" si="53"/>
        <v>208</v>
      </c>
    </row>
    <row r="672" spans="1:23" ht="14.1" customHeight="1">
      <c r="A672" s="109">
        <f t="shared" si="54"/>
        <v>672</v>
      </c>
      <c r="B672" s="476" t="str">
        <f>VLOOKUP(C672,'1-Kosten per locatie'!$A$17:$D$89,4,FALSE)</f>
        <v>Facilitaire Services</v>
      </c>
      <c r="C672" s="397" t="s">
        <v>879</v>
      </c>
      <c r="D672" s="476" t="str">
        <f>VLOOKUP(C672,'1-Kosten per locatie'!$A$17:$C$89,3,FALSE)</f>
        <v>Wijkpost</v>
      </c>
      <c r="E672" s="399" t="s">
        <v>311</v>
      </c>
      <c r="F672" s="400"/>
      <c r="G672" s="399"/>
      <c r="H672" s="397" t="s">
        <v>150</v>
      </c>
      <c r="I672" s="455" t="s">
        <v>299</v>
      </c>
      <c r="J672" s="408" t="s">
        <v>304</v>
      </c>
      <c r="K672" s="409">
        <v>4</v>
      </c>
      <c r="L672" s="486">
        <f>VLOOKUP(D672,'1-Kosten per locatie'!$E$3:$G$9,3,FALSE)</f>
        <v>1</v>
      </c>
      <c r="M672" s="441" t="s">
        <v>101</v>
      </c>
      <c r="N672" s="124"/>
      <c r="O672" s="125">
        <f t="shared" si="50"/>
        <v>0</v>
      </c>
      <c r="P672" s="125">
        <f t="shared" si="51"/>
        <v>0</v>
      </c>
      <c r="Q672" s="383"/>
      <c r="R672" s="126">
        <f>IF(M672="nio",0,IF(M672&gt;0,VLOOKUP(I672,'2-Productie normen'!A:R,VLOOKUP(M672,'2-Productie normen'!T:U,2,FALSE),FALSE)))</f>
        <v>0</v>
      </c>
      <c r="S672" s="126">
        <f t="shared" si="52"/>
        <v>0</v>
      </c>
      <c r="T672" s="127">
        <f>IF(M672="nio",0,VLOOKUP(I672,'2-Productie normen'!A:R,14,FALSE))</f>
        <v>0</v>
      </c>
      <c r="U672" s="127"/>
      <c r="W672" s="93">
        <f t="shared" si="53"/>
        <v>0</v>
      </c>
    </row>
    <row r="673" spans="1:23" ht="14.1" customHeight="1">
      <c r="A673" s="109">
        <f t="shared" si="54"/>
        <v>673</v>
      </c>
      <c r="B673" s="476" t="str">
        <f>VLOOKUP(C673,'1-Kosten per locatie'!$A$17:$D$89,4,FALSE)</f>
        <v>Facilitaire Services</v>
      </c>
      <c r="C673" s="397" t="s">
        <v>882</v>
      </c>
      <c r="D673" s="476" t="str">
        <f>VLOOKUP(C673,'1-Kosten per locatie'!$A$17:$C$89,3,FALSE)</f>
        <v>Wijkpost</v>
      </c>
      <c r="E673" s="399" t="s">
        <v>311</v>
      </c>
      <c r="F673" s="400"/>
      <c r="G673" s="399">
        <v>1</v>
      </c>
      <c r="H673" s="397" t="s">
        <v>177</v>
      </c>
      <c r="I673" s="433" t="s">
        <v>1200</v>
      </c>
      <c r="J673" s="402" t="s">
        <v>305</v>
      </c>
      <c r="K673" s="409">
        <v>49.9</v>
      </c>
      <c r="L673" s="486">
        <f>VLOOKUP(D673,'1-Kosten per locatie'!$E$3:$G$9,3,FALSE)</f>
        <v>1</v>
      </c>
      <c r="M673" s="441">
        <v>104</v>
      </c>
      <c r="N673" s="124"/>
      <c r="O673" s="125" t="e">
        <f t="shared" si="50"/>
        <v>#DIV/0!</v>
      </c>
      <c r="P673" s="125">
        <f t="shared" si="51"/>
        <v>0</v>
      </c>
      <c r="Q673" s="383"/>
      <c r="R673" s="126">
        <f>IF(M673="nio",0,IF(M673&gt;0,VLOOKUP(I673,'2-Productie normen'!A:R,VLOOKUP(M673,'2-Productie normen'!T:U,2,FALSE),FALSE)))</f>
        <v>0</v>
      </c>
      <c r="S673" s="126">
        <f t="shared" si="52"/>
        <v>0</v>
      </c>
      <c r="T673" s="127" t="str">
        <f>IF(M673="nio",0,VLOOKUP(I673,'2-Productie normen'!A:R,14,FALSE))</f>
        <v>V</v>
      </c>
      <c r="U673" s="127"/>
      <c r="W673" s="93">
        <f t="shared" si="53"/>
        <v>5189.5999999999995</v>
      </c>
    </row>
    <row r="674" spans="1:23" ht="14.1" customHeight="1">
      <c r="A674" s="109">
        <f t="shared" si="54"/>
        <v>674</v>
      </c>
      <c r="B674" s="476" t="str">
        <f>VLOOKUP(C674,'1-Kosten per locatie'!$A$17:$D$89,4,FALSE)</f>
        <v>Facilitaire Services</v>
      </c>
      <c r="C674" s="397" t="s">
        <v>882</v>
      </c>
      <c r="D674" s="476" t="str">
        <f>VLOOKUP(C674,'1-Kosten per locatie'!$A$17:$C$89,3,FALSE)</f>
        <v>Wijkpost</v>
      </c>
      <c r="E674" s="399" t="s">
        <v>311</v>
      </c>
      <c r="F674" s="400"/>
      <c r="G674" s="399">
        <v>2</v>
      </c>
      <c r="H674" s="397" t="s">
        <v>193</v>
      </c>
      <c r="I674" s="433" t="s">
        <v>296</v>
      </c>
      <c r="J674" s="402" t="s">
        <v>305</v>
      </c>
      <c r="K674" s="409">
        <v>11.76</v>
      </c>
      <c r="L674" s="486">
        <f>VLOOKUP(D674,'1-Kosten per locatie'!$E$3:$G$9,3,FALSE)</f>
        <v>1</v>
      </c>
      <c r="M674" s="441">
        <v>104</v>
      </c>
      <c r="N674" s="124"/>
      <c r="O674" s="125" t="e">
        <f t="shared" si="50"/>
        <v>#DIV/0!</v>
      </c>
      <c r="P674" s="125">
        <f t="shared" si="51"/>
        <v>0</v>
      </c>
      <c r="Q674" s="383"/>
      <c r="R674" s="126">
        <f>IF(M674="nio",0,IF(M674&gt;0,VLOOKUP(I674,'2-Productie normen'!A:R,VLOOKUP(M674,'2-Productie normen'!T:U,2,FALSE),FALSE)))</f>
        <v>0</v>
      </c>
      <c r="S674" s="126">
        <f t="shared" si="52"/>
        <v>0</v>
      </c>
      <c r="T674" s="127" t="str">
        <f>IF(M674="nio",0,VLOOKUP(I674,'2-Productie normen'!A:R,14,FALSE))</f>
        <v>V</v>
      </c>
      <c r="U674" s="127"/>
      <c r="W674" s="93">
        <f t="shared" si="53"/>
        <v>1223.04</v>
      </c>
    </row>
    <row r="675" spans="1:23" ht="14.1" customHeight="1">
      <c r="A675" s="109">
        <f t="shared" si="54"/>
        <v>675</v>
      </c>
      <c r="B675" s="476" t="str">
        <f>VLOOKUP(C675,'1-Kosten per locatie'!$A$17:$D$89,4,FALSE)</f>
        <v>Facilitaire Services</v>
      </c>
      <c r="C675" s="397" t="s">
        <v>882</v>
      </c>
      <c r="D675" s="476" t="str">
        <f>VLOOKUP(C675,'1-Kosten per locatie'!$A$17:$C$89,3,FALSE)</f>
        <v>Wijkpost</v>
      </c>
      <c r="E675" s="399" t="s">
        <v>311</v>
      </c>
      <c r="F675" s="400"/>
      <c r="G675" s="399">
        <v>3</v>
      </c>
      <c r="H675" s="397" t="s">
        <v>196</v>
      </c>
      <c r="I675" s="433" t="s">
        <v>149</v>
      </c>
      <c r="J675" s="402" t="s">
        <v>305</v>
      </c>
      <c r="K675" s="409">
        <v>37.07</v>
      </c>
      <c r="L675" s="486">
        <f>VLOOKUP(D675,'1-Kosten per locatie'!$E$3:$G$9,3,FALSE)</f>
        <v>1</v>
      </c>
      <c r="M675" s="441">
        <v>104</v>
      </c>
      <c r="N675" s="124"/>
      <c r="O675" s="125" t="e">
        <f t="shared" si="50"/>
        <v>#DIV/0!</v>
      </c>
      <c r="P675" s="125">
        <f t="shared" si="51"/>
        <v>0</v>
      </c>
      <c r="Q675" s="383"/>
      <c r="R675" s="126">
        <f>IF(M675="nio",0,IF(M675&gt;0,VLOOKUP(I675,'2-Productie normen'!A:R,VLOOKUP(M675,'2-Productie normen'!T:U,2,FALSE),FALSE)))</f>
        <v>0</v>
      </c>
      <c r="S675" s="126">
        <f t="shared" si="52"/>
        <v>0</v>
      </c>
      <c r="T675" s="127" t="str">
        <f>IF(M675="nio",0,VLOOKUP(I675,'2-Productie normen'!A:R,14,FALSE))</f>
        <v>B</v>
      </c>
      <c r="U675" s="127"/>
      <c r="W675" s="93">
        <f t="shared" si="53"/>
        <v>3855.28</v>
      </c>
    </row>
    <row r="676" spans="1:23" ht="14.1" customHeight="1">
      <c r="A676" s="109">
        <f t="shared" si="54"/>
        <v>676</v>
      </c>
      <c r="B676" s="476" t="str">
        <f>VLOOKUP(C676,'1-Kosten per locatie'!$A$17:$D$89,4,FALSE)</f>
        <v>Facilitaire Services</v>
      </c>
      <c r="C676" s="397" t="s">
        <v>882</v>
      </c>
      <c r="D676" s="476" t="str">
        <f>VLOOKUP(C676,'1-Kosten per locatie'!$A$17:$C$89,3,FALSE)</f>
        <v>Wijkpost</v>
      </c>
      <c r="E676" s="399" t="s">
        <v>311</v>
      </c>
      <c r="F676" s="400"/>
      <c r="G676" s="399">
        <v>4</v>
      </c>
      <c r="H676" s="397" t="s">
        <v>880</v>
      </c>
      <c r="I676" s="433" t="s">
        <v>15</v>
      </c>
      <c r="J676" s="408" t="s">
        <v>304</v>
      </c>
      <c r="K676" s="409">
        <v>4.05</v>
      </c>
      <c r="L676" s="486">
        <f>VLOOKUP(D676,'1-Kosten per locatie'!$E$3:$G$9,3,FALSE)</f>
        <v>1</v>
      </c>
      <c r="M676" s="441">
        <v>104</v>
      </c>
      <c r="N676" s="124"/>
      <c r="O676" s="125" t="e">
        <f t="shared" si="50"/>
        <v>#DIV/0!</v>
      </c>
      <c r="P676" s="125">
        <f t="shared" si="51"/>
        <v>0</v>
      </c>
      <c r="Q676" s="383"/>
      <c r="R676" s="126">
        <f>IF(M676="nio",0,IF(M676&gt;0,VLOOKUP(I676,'2-Productie normen'!A:R,VLOOKUP(M676,'2-Productie normen'!T:U,2,FALSE),FALSE)))</f>
        <v>0</v>
      </c>
      <c r="S676" s="126">
        <f t="shared" si="52"/>
        <v>0</v>
      </c>
      <c r="T676" s="127" t="str">
        <f>IF(M676="nio",0,VLOOKUP(I676,'2-Productie normen'!A:R,14,FALSE))</f>
        <v>S</v>
      </c>
      <c r="U676" s="127"/>
      <c r="W676" s="93">
        <f t="shared" si="53"/>
        <v>421.2</v>
      </c>
    </row>
    <row r="677" spans="1:23" ht="14.1" customHeight="1">
      <c r="A677" s="109">
        <f t="shared" si="54"/>
        <v>677</v>
      </c>
      <c r="B677" s="476" t="str">
        <f>VLOOKUP(C677,'1-Kosten per locatie'!$A$17:$D$89,4,FALSE)</f>
        <v>Facilitaire Services</v>
      </c>
      <c r="C677" s="397" t="s">
        <v>882</v>
      </c>
      <c r="D677" s="476" t="str">
        <f>VLOOKUP(C677,'1-Kosten per locatie'!$A$17:$C$89,3,FALSE)</f>
        <v>Wijkpost</v>
      </c>
      <c r="E677" s="399" t="s">
        <v>311</v>
      </c>
      <c r="F677" s="400"/>
      <c r="G677" s="399">
        <v>5</v>
      </c>
      <c r="H677" s="397" t="s">
        <v>226</v>
      </c>
      <c r="I677" s="433" t="s">
        <v>298</v>
      </c>
      <c r="J677" s="408" t="s">
        <v>304</v>
      </c>
      <c r="K677" s="409">
        <v>0.99</v>
      </c>
      <c r="L677" s="486">
        <f>VLOOKUP(D677,'1-Kosten per locatie'!$E$3:$G$9,3,FALSE)</f>
        <v>1</v>
      </c>
      <c r="M677" s="441">
        <v>104</v>
      </c>
      <c r="N677" s="124"/>
      <c r="O677" s="125" t="e">
        <f t="shared" si="50"/>
        <v>#DIV/0!</v>
      </c>
      <c r="P677" s="125">
        <f t="shared" si="51"/>
        <v>0</v>
      </c>
      <c r="Q677" s="383"/>
      <c r="R677" s="126">
        <f>IF(M677="nio",0,IF(M677&gt;0,VLOOKUP(I677,'2-Productie normen'!A:R,VLOOKUP(M677,'2-Productie normen'!T:U,2,FALSE),FALSE)))</f>
        <v>0</v>
      </c>
      <c r="S677" s="126">
        <f t="shared" si="52"/>
        <v>0</v>
      </c>
      <c r="T677" s="127" t="str">
        <f>IF(M677="nio",0,VLOOKUP(I677,'2-Productie normen'!A:R,14,FALSE))</f>
        <v>V</v>
      </c>
      <c r="U677" s="127"/>
      <c r="W677" s="93">
        <f t="shared" si="53"/>
        <v>102.96</v>
      </c>
    </row>
    <row r="678" spans="1:23" ht="14.1" customHeight="1">
      <c r="A678" s="109">
        <f t="shared" si="54"/>
        <v>678</v>
      </c>
      <c r="B678" s="476" t="str">
        <f>VLOOKUP(C678,'1-Kosten per locatie'!$A$17:$D$89,4,FALSE)</f>
        <v>Facilitaire Services</v>
      </c>
      <c r="C678" s="397" t="s">
        <v>882</v>
      </c>
      <c r="D678" s="476" t="str">
        <f>VLOOKUP(C678,'1-Kosten per locatie'!$A$17:$C$89,3,FALSE)</f>
        <v>Wijkpost</v>
      </c>
      <c r="E678" s="399" t="s">
        <v>311</v>
      </c>
      <c r="F678" s="400"/>
      <c r="G678" s="399">
        <v>6</v>
      </c>
      <c r="H678" s="397" t="s">
        <v>883</v>
      </c>
      <c r="I678" s="433" t="s">
        <v>15</v>
      </c>
      <c r="J678" s="408" t="s">
        <v>304</v>
      </c>
      <c r="K678" s="409">
        <v>0.99</v>
      </c>
      <c r="L678" s="486">
        <f>VLOOKUP(D678,'1-Kosten per locatie'!$E$3:$G$9,3,FALSE)</f>
        <v>1</v>
      </c>
      <c r="M678" s="441">
        <v>104</v>
      </c>
      <c r="N678" s="124"/>
      <c r="O678" s="125" t="e">
        <f t="shared" si="50"/>
        <v>#DIV/0!</v>
      </c>
      <c r="P678" s="125">
        <f t="shared" si="51"/>
        <v>0</v>
      </c>
      <c r="Q678" s="383"/>
      <c r="R678" s="126">
        <f>IF(M678="nio",0,IF(M678&gt;0,VLOOKUP(I678,'2-Productie normen'!A:R,VLOOKUP(M678,'2-Productie normen'!T:U,2,FALSE),FALSE)))</f>
        <v>0</v>
      </c>
      <c r="S678" s="126">
        <f t="shared" si="52"/>
        <v>0</v>
      </c>
      <c r="T678" s="127" t="str">
        <f>IF(M678="nio",0,VLOOKUP(I678,'2-Productie normen'!A:R,14,FALSE))</f>
        <v>S</v>
      </c>
      <c r="U678" s="127"/>
      <c r="W678" s="93">
        <f t="shared" si="53"/>
        <v>102.96</v>
      </c>
    </row>
    <row r="679" spans="1:23" ht="14.1" customHeight="1">
      <c r="A679" s="109">
        <f t="shared" si="54"/>
        <v>679</v>
      </c>
      <c r="B679" s="476" t="str">
        <f>VLOOKUP(C679,'1-Kosten per locatie'!$A$17:$D$89,4,FALSE)</f>
        <v>Facilitaire Services</v>
      </c>
      <c r="C679" s="397" t="s">
        <v>882</v>
      </c>
      <c r="D679" s="476" t="str">
        <f>VLOOKUP(C679,'1-Kosten per locatie'!$A$17:$C$89,3,FALSE)</f>
        <v>Wijkpost</v>
      </c>
      <c r="E679" s="399" t="s">
        <v>884</v>
      </c>
      <c r="F679" s="400"/>
      <c r="G679" s="399">
        <v>7</v>
      </c>
      <c r="H679" s="397" t="s">
        <v>880</v>
      </c>
      <c r="I679" s="433" t="s">
        <v>15</v>
      </c>
      <c r="J679" s="402" t="s">
        <v>305</v>
      </c>
      <c r="K679" s="409">
        <v>1.38</v>
      </c>
      <c r="L679" s="486">
        <f>VLOOKUP(D679,'1-Kosten per locatie'!$E$3:$G$9,3,FALSE)</f>
        <v>1</v>
      </c>
      <c r="M679" s="441">
        <v>104</v>
      </c>
      <c r="N679" s="124"/>
      <c r="O679" s="125" t="e">
        <f t="shared" si="50"/>
        <v>#DIV/0!</v>
      </c>
      <c r="P679" s="125">
        <f t="shared" si="51"/>
        <v>0</v>
      </c>
      <c r="Q679" s="383"/>
      <c r="R679" s="126">
        <f>IF(M679="nio",0,IF(M679&gt;0,VLOOKUP(I679,'2-Productie normen'!A:R,VLOOKUP(M679,'2-Productie normen'!T:U,2,FALSE),FALSE)))</f>
        <v>0</v>
      </c>
      <c r="S679" s="126">
        <f t="shared" si="52"/>
        <v>0</v>
      </c>
      <c r="T679" s="127" t="str">
        <f>IF(M679="nio",0,VLOOKUP(I679,'2-Productie normen'!A:R,14,FALSE))</f>
        <v>S</v>
      </c>
      <c r="U679" s="127"/>
      <c r="W679" s="93">
        <f t="shared" si="53"/>
        <v>143.51999999999998</v>
      </c>
    </row>
    <row r="680" spans="1:23" ht="14.1" customHeight="1">
      <c r="A680" s="109">
        <f t="shared" si="54"/>
        <v>680</v>
      </c>
      <c r="B680" s="476" t="str">
        <f>VLOOKUP(C680,'1-Kosten per locatie'!$A$17:$D$89,4,FALSE)</f>
        <v>Facilitaire Services</v>
      </c>
      <c r="C680" s="397" t="s">
        <v>882</v>
      </c>
      <c r="D680" s="476" t="str">
        <f>VLOOKUP(C680,'1-Kosten per locatie'!$A$17:$C$89,3,FALSE)</f>
        <v>Wijkpost</v>
      </c>
      <c r="E680" s="399" t="s">
        <v>885</v>
      </c>
      <c r="F680" s="400"/>
      <c r="G680" s="399">
        <v>8</v>
      </c>
      <c r="H680" s="397" t="s">
        <v>886</v>
      </c>
      <c r="I680" s="433" t="s">
        <v>15</v>
      </c>
      <c r="J680" s="408" t="s">
        <v>304</v>
      </c>
      <c r="K680" s="409">
        <v>1</v>
      </c>
      <c r="L680" s="486">
        <f>VLOOKUP(D680,'1-Kosten per locatie'!$E$3:$G$9,3,FALSE)</f>
        <v>1</v>
      </c>
      <c r="M680" s="441">
        <v>104</v>
      </c>
      <c r="N680" s="124"/>
      <c r="O680" s="125" t="e">
        <f t="shared" si="50"/>
        <v>#DIV/0!</v>
      </c>
      <c r="P680" s="125">
        <f t="shared" si="51"/>
        <v>0</v>
      </c>
      <c r="Q680" s="383"/>
      <c r="R680" s="126">
        <f>IF(M680="nio",0,IF(M680&gt;0,VLOOKUP(I680,'2-Productie normen'!A:R,VLOOKUP(M680,'2-Productie normen'!T:U,2,FALSE),FALSE)))</f>
        <v>0</v>
      </c>
      <c r="S680" s="126">
        <f t="shared" si="52"/>
        <v>0</v>
      </c>
      <c r="T680" s="127" t="str">
        <f>IF(M680="nio",0,VLOOKUP(I680,'2-Productie normen'!A:R,14,FALSE))</f>
        <v>S</v>
      </c>
      <c r="U680" s="127"/>
      <c r="W680" s="93">
        <f t="shared" si="53"/>
        <v>104</v>
      </c>
    </row>
    <row r="681" spans="1:23" ht="14.1" customHeight="1">
      <c r="A681" s="109">
        <f t="shared" si="54"/>
        <v>681</v>
      </c>
      <c r="B681" s="476" t="str">
        <f>VLOOKUP(C681,'1-Kosten per locatie'!$A$17:$D$89,4,FALSE)</f>
        <v>Facilitaire Services</v>
      </c>
      <c r="C681" s="397" t="s">
        <v>882</v>
      </c>
      <c r="D681" s="476" t="str">
        <f>VLOOKUP(C681,'1-Kosten per locatie'!$A$17:$C$89,3,FALSE)</f>
        <v>Wijkpost</v>
      </c>
      <c r="E681" s="399" t="s">
        <v>885</v>
      </c>
      <c r="F681" s="400"/>
      <c r="G681" s="399">
        <v>9</v>
      </c>
      <c r="H681" s="397" t="s">
        <v>880</v>
      </c>
      <c r="I681" s="433" t="s">
        <v>15</v>
      </c>
      <c r="J681" s="408" t="s">
        <v>304</v>
      </c>
      <c r="K681" s="409">
        <v>1.85</v>
      </c>
      <c r="L681" s="486">
        <f>VLOOKUP(D681,'1-Kosten per locatie'!$E$3:$G$9,3,FALSE)</f>
        <v>1</v>
      </c>
      <c r="M681" s="441">
        <v>104</v>
      </c>
      <c r="N681" s="124"/>
      <c r="O681" s="125" t="e">
        <f t="shared" si="50"/>
        <v>#DIV/0!</v>
      </c>
      <c r="P681" s="125">
        <f t="shared" si="51"/>
        <v>0</v>
      </c>
      <c r="Q681" s="383"/>
      <c r="R681" s="126">
        <f>IF(M681="nio",0,IF(M681&gt;0,VLOOKUP(I681,'2-Productie normen'!A:R,VLOOKUP(M681,'2-Productie normen'!T:U,2,FALSE),FALSE)))</f>
        <v>0</v>
      </c>
      <c r="S681" s="126">
        <f t="shared" si="52"/>
        <v>0</v>
      </c>
      <c r="T681" s="127" t="str">
        <f>IF(M681="nio",0,VLOOKUP(I681,'2-Productie normen'!A:R,14,FALSE))</f>
        <v>S</v>
      </c>
      <c r="U681" s="127"/>
      <c r="W681" s="93">
        <f t="shared" si="53"/>
        <v>192.4</v>
      </c>
    </row>
    <row r="682" spans="1:23" ht="14.1" customHeight="1">
      <c r="A682" s="109">
        <f t="shared" si="54"/>
        <v>682</v>
      </c>
      <c r="B682" s="476" t="str">
        <f>VLOOKUP(C682,'1-Kosten per locatie'!$A$17:$D$89,4,FALSE)</f>
        <v>Facilitaire Services</v>
      </c>
      <c r="C682" s="397" t="s">
        <v>888</v>
      </c>
      <c r="D682" s="476" t="str">
        <f>VLOOKUP(C682,'1-Kosten per locatie'!$A$17:$C$89,3,FALSE)</f>
        <v>Wijkpost</v>
      </c>
      <c r="E682" s="399" t="s">
        <v>311</v>
      </c>
      <c r="F682" s="400"/>
      <c r="G682" s="399"/>
      <c r="H682" s="397" t="s">
        <v>196</v>
      </c>
      <c r="I682" s="433" t="s">
        <v>149</v>
      </c>
      <c r="J682" s="402" t="s">
        <v>305</v>
      </c>
      <c r="K682" s="409">
        <v>20</v>
      </c>
      <c r="L682" s="486">
        <f>VLOOKUP(D682,'1-Kosten per locatie'!$E$3:$G$9,3,FALSE)</f>
        <v>1</v>
      </c>
      <c r="M682" s="441">
        <v>104</v>
      </c>
      <c r="N682" s="124"/>
      <c r="O682" s="125" t="e">
        <f t="shared" si="50"/>
        <v>#DIV/0!</v>
      </c>
      <c r="P682" s="125">
        <f t="shared" si="51"/>
        <v>0</v>
      </c>
      <c r="Q682" s="383"/>
      <c r="R682" s="126">
        <f>IF(M682="nio",0,IF(M682&gt;0,VLOOKUP(I682,'2-Productie normen'!A:R,VLOOKUP(M682,'2-Productie normen'!T:U,2,FALSE),FALSE)))</f>
        <v>0</v>
      </c>
      <c r="S682" s="126">
        <f t="shared" si="52"/>
        <v>0</v>
      </c>
      <c r="T682" s="127" t="str">
        <f>IF(M682="nio",0,VLOOKUP(I682,'2-Productie normen'!A:R,14,FALSE))</f>
        <v>B</v>
      </c>
      <c r="U682" s="127"/>
      <c r="W682" s="93">
        <f t="shared" si="53"/>
        <v>2080</v>
      </c>
    </row>
    <row r="683" spans="1:23" ht="14.1" customHeight="1">
      <c r="A683" s="109">
        <f t="shared" si="54"/>
        <v>683</v>
      </c>
      <c r="B683" s="476" t="str">
        <f>VLOOKUP(C683,'1-Kosten per locatie'!$A$17:$D$89,4,FALSE)</f>
        <v>Facilitaire Services</v>
      </c>
      <c r="C683" s="397" t="s">
        <v>888</v>
      </c>
      <c r="D683" s="476" t="str">
        <f>VLOOKUP(C683,'1-Kosten per locatie'!$A$17:$C$89,3,FALSE)</f>
        <v>Wijkpost</v>
      </c>
      <c r="E683" s="399" t="s">
        <v>311</v>
      </c>
      <c r="F683" s="400"/>
      <c r="G683" s="399"/>
      <c r="H683" s="397" t="s">
        <v>880</v>
      </c>
      <c r="I683" s="433" t="s">
        <v>15</v>
      </c>
      <c r="J683" s="408" t="s">
        <v>304</v>
      </c>
      <c r="K683" s="409">
        <v>4</v>
      </c>
      <c r="L683" s="486">
        <f>VLOOKUP(D683,'1-Kosten per locatie'!$E$3:$G$9,3,FALSE)</f>
        <v>1</v>
      </c>
      <c r="M683" s="441">
        <v>104</v>
      </c>
      <c r="N683" s="124"/>
      <c r="O683" s="125" t="e">
        <f t="shared" si="50"/>
        <v>#DIV/0!</v>
      </c>
      <c r="P683" s="125">
        <f t="shared" si="51"/>
        <v>0</v>
      </c>
      <c r="Q683" s="383"/>
      <c r="R683" s="126">
        <f>IF(M683="nio",0,IF(M683&gt;0,VLOOKUP(I683,'2-Productie normen'!A:R,VLOOKUP(M683,'2-Productie normen'!T:U,2,FALSE),FALSE)))</f>
        <v>0</v>
      </c>
      <c r="S683" s="126">
        <f t="shared" si="52"/>
        <v>0</v>
      </c>
      <c r="T683" s="127" t="str">
        <f>IF(M683="nio",0,VLOOKUP(I683,'2-Productie normen'!A:R,14,FALSE))</f>
        <v>S</v>
      </c>
      <c r="U683" s="127"/>
      <c r="W683" s="93">
        <f t="shared" si="53"/>
        <v>416</v>
      </c>
    </row>
    <row r="684" spans="1:23" ht="14.1" customHeight="1">
      <c r="A684" s="109">
        <f t="shared" si="54"/>
        <v>684</v>
      </c>
      <c r="B684" s="476" t="str">
        <f>VLOOKUP(C684,'1-Kosten per locatie'!$A$17:$D$89,4,FALSE)</f>
        <v>Facilitaire Services</v>
      </c>
      <c r="C684" s="397" t="s">
        <v>889</v>
      </c>
      <c r="D684" s="476" t="str">
        <f>VLOOKUP(C684,'1-Kosten per locatie'!$A$17:$C$89,3,FALSE)</f>
        <v>Wijkpost</v>
      </c>
      <c r="E684" s="399" t="s">
        <v>311</v>
      </c>
      <c r="F684" s="400"/>
      <c r="G684" s="399"/>
      <c r="H684" s="397" t="s">
        <v>890</v>
      </c>
      <c r="I684" s="433" t="s">
        <v>15</v>
      </c>
      <c r="J684" s="408" t="s">
        <v>304</v>
      </c>
      <c r="K684" s="409">
        <v>2.8</v>
      </c>
      <c r="L684" s="486">
        <f>VLOOKUP(D684,'1-Kosten per locatie'!$E$3:$G$9,3,FALSE)</f>
        <v>1</v>
      </c>
      <c r="M684" s="441">
        <v>52</v>
      </c>
      <c r="N684" s="124"/>
      <c r="O684" s="125" t="e">
        <f t="shared" si="50"/>
        <v>#DIV/0!</v>
      </c>
      <c r="P684" s="125">
        <f t="shared" si="51"/>
        <v>0</v>
      </c>
      <c r="Q684" s="383"/>
      <c r="R684" s="126">
        <f>IF(M684="nio",0,IF(M684&gt;0,VLOOKUP(I684,'2-Productie normen'!A:R,VLOOKUP(M684,'2-Productie normen'!T:U,2,FALSE),FALSE)))</f>
        <v>0</v>
      </c>
      <c r="S684" s="126">
        <f t="shared" si="52"/>
        <v>0</v>
      </c>
      <c r="T684" s="127" t="str">
        <f>IF(M684="nio",0,VLOOKUP(I684,'2-Productie normen'!A:R,14,FALSE))</f>
        <v>S</v>
      </c>
      <c r="U684" s="127"/>
      <c r="W684" s="93">
        <f t="shared" si="53"/>
        <v>145.6</v>
      </c>
    </row>
    <row r="685" spans="1:23" ht="14.1" customHeight="1">
      <c r="A685" s="109">
        <f t="shared" si="54"/>
        <v>685</v>
      </c>
      <c r="B685" s="476" t="str">
        <f>VLOOKUP(C685,'1-Kosten per locatie'!$A$17:$D$89,4,FALSE)</f>
        <v>Facilitaire Services</v>
      </c>
      <c r="C685" s="397" t="s">
        <v>889</v>
      </c>
      <c r="D685" s="476" t="str">
        <f>VLOOKUP(C685,'1-Kosten per locatie'!$A$17:$C$89,3,FALSE)</f>
        <v>Wijkpost</v>
      </c>
      <c r="E685" s="399" t="s">
        <v>311</v>
      </c>
      <c r="F685" s="400"/>
      <c r="G685" s="399"/>
      <c r="H685" s="397" t="s">
        <v>891</v>
      </c>
      <c r="I685" s="433" t="s">
        <v>15</v>
      </c>
      <c r="J685" s="408" t="s">
        <v>304</v>
      </c>
      <c r="K685" s="409">
        <v>1.3</v>
      </c>
      <c r="L685" s="486">
        <f>VLOOKUP(D685,'1-Kosten per locatie'!$E$3:$G$9,3,FALSE)</f>
        <v>1</v>
      </c>
      <c r="M685" s="441">
        <v>52</v>
      </c>
      <c r="N685" s="124"/>
      <c r="O685" s="125" t="e">
        <f t="shared" si="50"/>
        <v>#DIV/0!</v>
      </c>
      <c r="P685" s="125">
        <f t="shared" si="51"/>
        <v>0</v>
      </c>
      <c r="Q685" s="383"/>
      <c r="R685" s="126">
        <f>IF(M685="nio",0,IF(M685&gt;0,VLOOKUP(I685,'2-Productie normen'!A:R,VLOOKUP(M685,'2-Productie normen'!T:U,2,FALSE),FALSE)))</f>
        <v>0</v>
      </c>
      <c r="S685" s="126">
        <f t="shared" si="52"/>
        <v>0</v>
      </c>
      <c r="T685" s="127" t="str">
        <f>IF(M685="nio",0,VLOOKUP(I685,'2-Productie normen'!A:R,14,FALSE))</f>
        <v>S</v>
      </c>
      <c r="U685" s="127"/>
      <c r="W685" s="93">
        <f t="shared" si="53"/>
        <v>67.600000000000009</v>
      </c>
    </row>
    <row r="686" spans="1:23" ht="14.1" customHeight="1">
      <c r="A686" s="109">
        <f t="shared" si="54"/>
        <v>686</v>
      </c>
      <c r="B686" s="476" t="str">
        <f>VLOOKUP(C686,'1-Kosten per locatie'!$A$17:$D$89,4,FALSE)</f>
        <v>Facilitaire Services</v>
      </c>
      <c r="C686" s="397" t="s">
        <v>889</v>
      </c>
      <c r="D686" s="476" t="str">
        <f>VLOOKUP(C686,'1-Kosten per locatie'!$A$17:$C$89,3,FALSE)</f>
        <v>Wijkpost</v>
      </c>
      <c r="E686" s="399" t="s">
        <v>311</v>
      </c>
      <c r="F686" s="400"/>
      <c r="G686" s="399"/>
      <c r="H686" s="397" t="s">
        <v>892</v>
      </c>
      <c r="I686" s="433" t="s">
        <v>1557</v>
      </c>
      <c r="J686" s="408" t="s">
        <v>304</v>
      </c>
      <c r="K686" s="409">
        <v>1.3</v>
      </c>
      <c r="L686" s="486">
        <f>VLOOKUP(D686,'1-Kosten per locatie'!$E$3:$G$9,3,FALSE)</f>
        <v>1</v>
      </c>
      <c r="M686" s="441">
        <v>52</v>
      </c>
      <c r="N686" s="124"/>
      <c r="O686" s="125" t="e">
        <f t="shared" si="50"/>
        <v>#DIV/0!</v>
      </c>
      <c r="P686" s="125">
        <f t="shared" si="51"/>
        <v>0</v>
      </c>
      <c r="Q686" s="383"/>
      <c r="R686" s="126">
        <f>IF(M686="nio",0,IF(M686&gt;0,VLOOKUP(I686,'2-Productie normen'!A:R,VLOOKUP(M686,'2-Productie normen'!T:U,2,FALSE),FALSE)))</f>
        <v>0</v>
      </c>
      <c r="S686" s="126">
        <f t="shared" si="52"/>
        <v>0</v>
      </c>
      <c r="T686" s="127" t="str">
        <f>IF(M686="nio",0,VLOOKUP(I686,'2-Productie normen'!A:R,14,FALSE))</f>
        <v>S</v>
      </c>
      <c r="U686" s="127"/>
      <c r="W686" s="93">
        <f t="shared" si="53"/>
        <v>67.600000000000009</v>
      </c>
    </row>
    <row r="687" spans="1:23" ht="14.1" customHeight="1">
      <c r="A687" s="109">
        <f t="shared" si="54"/>
        <v>687</v>
      </c>
      <c r="B687" s="476" t="str">
        <f>VLOOKUP(C687,'1-Kosten per locatie'!$A$17:$D$89,4,FALSE)</f>
        <v>Facilitaire Services</v>
      </c>
      <c r="C687" s="397" t="s">
        <v>889</v>
      </c>
      <c r="D687" s="476" t="str">
        <f>VLOOKUP(C687,'1-Kosten per locatie'!$A$17:$C$89,3,FALSE)</f>
        <v>Wijkpost</v>
      </c>
      <c r="E687" s="399" t="s">
        <v>311</v>
      </c>
      <c r="F687" s="400"/>
      <c r="G687" s="399"/>
      <c r="H687" s="397" t="s">
        <v>893</v>
      </c>
      <c r="I687" s="433" t="s">
        <v>1557</v>
      </c>
      <c r="J687" s="408" t="s">
        <v>304</v>
      </c>
      <c r="K687" s="409">
        <v>0.9</v>
      </c>
      <c r="L687" s="486">
        <f>VLOOKUP(D687,'1-Kosten per locatie'!$E$3:$G$9,3,FALSE)</f>
        <v>1</v>
      </c>
      <c r="M687" s="441">
        <v>52</v>
      </c>
      <c r="N687" s="124"/>
      <c r="O687" s="125" t="e">
        <f t="shared" si="50"/>
        <v>#DIV/0!</v>
      </c>
      <c r="P687" s="125">
        <f t="shared" si="51"/>
        <v>0</v>
      </c>
      <c r="Q687" s="383"/>
      <c r="R687" s="126">
        <f>IF(M687="nio",0,IF(M687&gt;0,VLOOKUP(I687,'2-Productie normen'!A:R,VLOOKUP(M687,'2-Productie normen'!T:U,2,FALSE),FALSE)))</f>
        <v>0</v>
      </c>
      <c r="S687" s="126">
        <f t="shared" si="52"/>
        <v>0</v>
      </c>
      <c r="T687" s="127" t="str">
        <f>IF(M687="nio",0,VLOOKUP(I687,'2-Productie normen'!A:R,14,FALSE))</f>
        <v>S</v>
      </c>
      <c r="U687" s="127"/>
      <c r="W687" s="93">
        <f t="shared" si="53"/>
        <v>46.800000000000004</v>
      </c>
    </row>
    <row r="688" spans="1:23" ht="14.1" customHeight="1">
      <c r="A688" s="109">
        <f t="shared" si="54"/>
        <v>688</v>
      </c>
      <c r="B688" s="476" t="str">
        <f>VLOOKUP(C688,'1-Kosten per locatie'!$A$17:$D$89,4,FALSE)</f>
        <v>Facilitaire Services</v>
      </c>
      <c r="C688" s="397" t="s">
        <v>889</v>
      </c>
      <c r="D688" s="476" t="str">
        <f>VLOOKUP(C688,'1-Kosten per locatie'!$A$17:$C$89,3,FALSE)</f>
        <v>Wijkpost</v>
      </c>
      <c r="E688" s="399" t="s">
        <v>311</v>
      </c>
      <c r="F688" s="400"/>
      <c r="G688" s="399"/>
      <c r="H688" s="397" t="s">
        <v>894</v>
      </c>
      <c r="I688" s="433" t="s">
        <v>300</v>
      </c>
      <c r="J688" s="408" t="s">
        <v>304</v>
      </c>
      <c r="K688" s="409">
        <v>27</v>
      </c>
      <c r="L688" s="486">
        <f>VLOOKUP(D688,'1-Kosten per locatie'!$E$3:$G$9,3,FALSE)</f>
        <v>1</v>
      </c>
      <c r="M688" s="441">
        <v>12</v>
      </c>
      <c r="N688" s="124"/>
      <c r="O688" s="125" t="e">
        <f t="shared" si="50"/>
        <v>#DIV/0!</v>
      </c>
      <c r="P688" s="125">
        <f t="shared" si="51"/>
        <v>0</v>
      </c>
      <c r="Q688" s="383"/>
      <c r="R688" s="126">
        <f>IF(M688="nio",0,IF(M688&gt;0,VLOOKUP(I688,'2-Productie normen'!A:R,VLOOKUP(M688,'2-Productie normen'!T:U,2,FALSE),FALSE)))</f>
        <v>0</v>
      </c>
      <c r="S688" s="126">
        <f t="shared" si="52"/>
        <v>0</v>
      </c>
      <c r="T688" s="127" t="str">
        <f>IF(M688="nio",0,VLOOKUP(I688,'2-Productie normen'!A:R,14,FALSE))</f>
        <v>V</v>
      </c>
      <c r="U688" s="127"/>
      <c r="W688" s="93">
        <f t="shared" si="53"/>
        <v>324</v>
      </c>
    </row>
    <row r="689" spans="1:23" ht="14.1" customHeight="1">
      <c r="A689" s="109">
        <f t="shared" si="54"/>
        <v>689</v>
      </c>
      <c r="B689" s="476" t="str">
        <f>VLOOKUP(C689,'1-Kosten per locatie'!$A$17:$D$89,4,FALSE)</f>
        <v>Facilitaire Services</v>
      </c>
      <c r="C689" s="397" t="s">
        <v>889</v>
      </c>
      <c r="D689" s="476" t="str">
        <f>VLOOKUP(C689,'1-Kosten per locatie'!$A$17:$C$89,3,FALSE)</f>
        <v>Wijkpost</v>
      </c>
      <c r="E689" s="399" t="s">
        <v>311</v>
      </c>
      <c r="F689" s="400"/>
      <c r="G689" s="399"/>
      <c r="H689" s="397" t="s">
        <v>895</v>
      </c>
      <c r="I689" s="433" t="s">
        <v>1200</v>
      </c>
      <c r="J689" s="408" t="s">
        <v>304</v>
      </c>
      <c r="K689" s="409">
        <v>10</v>
      </c>
      <c r="L689" s="486">
        <f>VLOOKUP(D689,'1-Kosten per locatie'!$E$3:$G$9,3,FALSE)</f>
        <v>1</v>
      </c>
      <c r="M689" s="441">
        <v>104</v>
      </c>
      <c r="N689" s="124"/>
      <c r="O689" s="125" t="e">
        <f t="shared" si="50"/>
        <v>#DIV/0!</v>
      </c>
      <c r="P689" s="125">
        <f t="shared" si="51"/>
        <v>0</v>
      </c>
      <c r="Q689" s="383"/>
      <c r="R689" s="126">
        <f>IF(M689="nio",0,IF(M689&gt;0,VLOOKUP(I689,'2-Productie normen'!A:R,VLOOKUP(M689,'2-Productie normen'!T:U,2,FALSE),FALSE)))</f>
        <v>0</v>
      </c>
      <c r="S689" s="126">
        <f t="shared" si="52"/>
        <v>0</v>
      </c>
      <c r="T689" s="127" t="str">
        <f>IF(M689="nio",0,VLOOKUP(I689,'2-Productie normen'!A:R,14,FALSE))</f>
        <v>V</v>
      </c>
      <c r="U689" s="127"/>
      <c r="W689" s="93">
        <f t="shared" si="53"/>
        <v>1040</v>
      </c>
    </row>
    <row r="690" spans="1:23" ht="14.1" customHeight="1">
      <c r="A690" s="109">
        <f t="shared" si="54"/>
        <v>690</v>
      </c>
      <c r="B690" s="476" t="str">
        <f>VLOOKUP(C690,'1-Kosten per locatie'!$A$17:$D$89,4,FALSE)</f>
        <v>Facilitaire Services</v>
      </c>
      <c r="C690" s="397" t="s">
        <v>896</v>
      </c>
      <c r="D690" s="476" t="str">
        <f>VLOOKUP(C690,'1-Kosten per locatie'!$A$17:$C$89,3,FALSE)</f>
        <v>Wijkpost</v>
      </c>
      <c r="E690" s="399" t="s">
        <v>311</v>
      </c>
      <c r="F690" s="400"/>
      <c r="G690" s="401">
        <v>1</v>
      </c>
      <c r="H690" s="398" t="s">
        <v>193</v>
      </c>
      <c r="I690" s="433" t="s">
        <v>296</v>
      </c>
      <c r="J690" s="402" t="s">
        <v>305</v>
      </c>
      <c r="K690" s="403">
        <v>10.5</v>
      </c>
      <c r="L690" s="486">
        <f>VLOOKUP(D690,'1-Kosten per locatie'!$E$3:$G$9,3,FALSE)</f>
        <v>1</v>
      </c>
      <c r="M690" s="441">
        <v>255</v>
      </c>
      <c r="N690" s="124"/>
      <c r="O690" s="125" t="e">
        <f t="shared" ref="O690:O752" si="55">IF(M690="nio",0,IF(M690&gt;0,M690*K690/R690,0))*L690</f>
        <v>#DIV/0!</v>
      </c>
      <c r="P690" s="125">
        <f t="shared" ref="P690:P752" si="56">IF(N690&gt;0,N690*K690/S690,0)*L690</f>
        <v>0</v>
      </c>
      <c r="Q690" s="383"/>
      <c r="R690" s="126">
        <f>IF(M690="nio",0,IF(M690&gt;0,VLOOKUP(I690,'2-Productie normen'!A:R,VLOOKUP(M690,'2-Productie normen'!T:U,2,FALSE),FALSE)))</f>
        <v>0</v>
      </c>
      <c r="S690" s="126">
        <f t="shared" ref="S690:S752" si="57">IF(N690&gt;0,R690*$S$8,0)</f>
        <v>0</v>
      </c>
      <c r="T690" s="127" t="str">
        <f>IF(M690="nio",0,VLOOKUP(I690,'2-Productie normen'!A:R,14,FALSE))</f>
        <v>V</v>
      </c>
      <c r="U690" s="127"/>
      <c r="W690" s="93">
        <f t="shared" ref="W690:W752" si="58">SUM(M690:N690)*K690</f>
        <v>2677.5</v>
      </c>
    </row>
    <row r="691" spans="1:23" ht="14.1" customHeight="1">
      <c r="A691" s="109">
        <f t="shared" si="54"/>
        <v>691</v>
      </c>
      <c r="B691" s="476" t="str">
        <f>VLOOKUP(C691,'1-Kosten per locatie'!$A$17:$D$89,4,FALSE)</f>
        <v>Facilitaire Services</v>
      </c>
      <c r="C691" s="397" t="s">
        <v>896</v>
      </c>
      <c r="D691" s="476" t="str">
        <f>VLOOKUP(C691,'1-Kosten per locatie'!$A$17:$C$89,3,FALSE)</f>
        <v>Wijkpost</v>
      </c>
      <c r="E691" s="399" t="s">
        <v>311</v>
      </c>
      <c r="F691" s="400"/>
      <c r="G691" s="401">
        <v>2</v>
      </c>
      <c r="H691" s="398" t="s">
        <v>217</v>
      </c>
      <c r="I691" s="433" t="s">
        <v>296</v>
      </c>
      <c r="J691" s="402" t="s">
        <v>305</v>
      </c>
      <c r="K691" s="403">
        <v>9.4</v>
      </c>
      <c r="L691" s="486">
        <f>VLOOKUP(D691,'1-Kosten per locatie'!$E$3:$G$9,3,FALSE)</f>
        <v>1</v>
      </c>
      <c r="M691" s="441">
        <v>255</v>
      </c>
      <c r="N691" s="124"/>
      <c r="O691" s="125" t="e">
        <f t="shared" si="55"/>
        <v>#DIV/0!</v>
      </c>
      <c r="P691" s="125">
        <f t="shared" si="56"/>
        <v>0</v>
      </c>
      <c r="Q691" s="383"/>
      <c r="R691" s="126">
        <f>IF(M691="nio",0,IF(M691&gt;0,VLOOKUP(I691,'2-Productie normen'!A:R,VLOOKUP(M691,'2-Productie normen'!T:U,2,FALSE),FALSE)))</f>
        <v>0</v>
      </c>
      <c r="S691" s="126">
        <f t="shared" si="57"/>
        <v>0</v>
      </c>
      <c r="T691" s="127" t="str">
        <f>IF(M691="nio",0,VLOOKUP(I691,'2-Productie normen'!A:R,14,FALSE))</f>
        <v>V</v>
      </c>
      <c r="U691" s="127"/>
      <c r="W691" s="93">
        <f t="shared" si="58"/>
        <v>2397</v>
      </c>
    </row>
    <row r="692" spans="1:23" ht="14.1" customHeight="1">
      <c r="A692" s="109">
        <f t="shared" si="54"/>
        <v>692</v>
      </c>
      <c r="B692" s="476" t="str">
        <f>VLOOKUP(C692,'1-Kosten per locatie'!$A$17:$D$89,4,FALSE)</f>
        <v>Facilitaire Services</v>
      </c>
      <c r="C692" s="397" t="s">
        <v>896</v>
      </c>
      <c r="D692" s="476" t="str">
        <f>VLOOKUP(C692,'1-Kosten per locatie'!$A$17:$C$89,3,FALSE)</f>
        <v>Wijkpost</v>
      </c>
      <c r="E692" s="399" t="s">
        <v>311</v>
      </c>
      <c r="F692" s="400"/>
      <c r="G692" s="401">
        <v>3</v>
      </c>
      <c r="H692" s="398" t="s">
        <v>215</v>
      </c>
      <c r="I692" s="433" t="s">
        <v>149</v>
      </c>
      <c r="J692" s="402" t="s">
        <v>305</v>
      </c>
      <c r="K692" s="403">
        <v>16.7</v>
      </c>
      <c r="L692" s="486">
        <f>VLOOKUP(D692,'1-Kosten per locatie'!$E$3:$G$9,3,FALSE)</f>
        <v>1</v>
      </c>
      <c r="M692" s="441">
        <v>104</v>
      </c>
      <c r="N692" s="124"/>
      <c r="O692" s="125" t="e">
        <f t="shared" si="55"/>
        <v>#DIV/0!</v>
      </c>
      <c r="P692" s="125">
        <f t="shared" si="56"/>
        <v>0</v>
      </c>
      <c r="Q692" s="383"/>
      <c r="R692" s="126">
        <f>IF(M692="nio",0,IF(M692&gt;0,VLOOKUP(I692,'2-Productie normen'!A:R,VLOOKUP(M692,'2-Productie normen'!T:U,2,FALSE),FALSE)))</f>
        <v>0</v>
      </c>
      <c r="S692" s="126">
        <f t="shared" si="57"/>
        <v>0</v>
      </c>
      <c r="T692" s="127" t="str">
        <f>IF(M692="nio",0,VLOOKUP(I692,'2-Productie normen'!A:R,14,FALSE))</f>
        <v>B</v>
      </c>
      <c r="U692" s="127"/>
      <c r="W692" s="93">
        <f t="shared" si="58"/>
        <v>1736.8</v>
      </c>
    </row>
    <row r="693" spans="1:23" ht="14.1" customHeight="1">
      <c r="A693" s="109">
        <f t="shared" si="54"/>
        <v>693</v>
      </c>
      <c r="B693" s="476" t="str">
        <f>VLOOKUP(C693,'1-Kosten per locatie'!$A$17:$D$89,4,FALSE)</f>
        <v>Facilitaire Services</v>
      </c>
      <c r="C693" s="397" t="s">
        <v>896</v>
      </c>
      <c r="D693" s="476" t="str">
        <f>VLOOKUP(C693,'1-Kosten per locatie'!$A$17:$C$89,3,FALSE)</f>
        <v>Wijkpost</v>
      </c>
      <c r="E693" s="399" t="s">
        <v>311</v>
      </c>
      <c r="F693" s="400"/>
      <c r="G693" s="401">
        <v>4</v>
      </c>
      <c r="H693" s="398" t="s">
        <v>215</v>
      </c>
      <c r="I693" s="433" t="s">
        <v>149</v>
      </c>
      <c r="J693" s="402" t="s">
        <v>305</v>
      </c>
      <c r="K693" s="403">
        <v>23.5</v>
      </c>
      <c r="L693" s="486">
        <f>VLOOKUP(D693,'1-Kosten per locatie'!$E$3:$G$9,3,FALSE)</f>
        <v>1</v>
      </c>
      <c r="M693" s="441">
        <v>104</v>
      </c>
      <c r="N693" s="124"/>
      <c r="O693" s="125" t="e">
        <f t="shared" si="55"/>
        <v>#DIV/0!</v>
      </c>
      <c r="P693" s="125">
        <f t="shared" si="56"/>
        <v>0</v>
      </c>
      <c r="Q693" s="383"/>
      <c r="R693" s="126">
        <f>IF(M693="nio",0,IF(M693&gt;0,VLOOKUP(I693,'2-Productie normen'!A:R,VLOOKUP(M693,'2-Productie normen'!T:U,2,FALSE),FALSE)))</f>
        <v>0</v>
      </c>
      <c r="S693" s="126">
        <f t="shared" si="57"/>
        <v>0</v>
      </c>
      <c r="T693" s="127" t="str">
        <f>IF(M693="nio",0,VLOOKUP(I693,'2-Productie normen'!A:R,14,FALSE))</f>
        <v>B</v>
      </c>
      <c r="U693" s="127"/>
      <c r="W693" s="93">
        <f t="shared" si="58"/>
        <v>2444</v>
      </c>
    </row>
    <row r="694" spans="1:23" ht="14.1" customHeight="1">
      <c r="A694" s="109">
        <f t="shared" si="54"/>
        <v>694</v>
      </c>
      <c r="B694" s="476" t="str">
        <f>VLOOKUP(C694,'1-Kosten per locatie'!$A$17:$D$89,4,FALSE)</f>
        <v>Facilitaire Services</v>
      </c>
      <c r="C694" s="397" t="s">
        <v>896</v>
      </c>
      <c r="D694" s="476" t="str">
        <f>VLOOKUP(C694,'1-Kosten per locatie'!$A$17:$C$89,3,FALSE)</f>
        <v>Wijkpost</v>
      </c>
      <c r="E694" s="399" t="s">
        <v>311</v>
      </c>
      <c r="F694" s="400"/>
      <c r="G694" s="401">
        <v>5</v>
      </c>
      <c r="H694" s="398" t="s">
        <v>178</v>
      </c>
      <c r="I694" s="433" t="s">
        <v>1200</v>
      </c>
      <c r="J694" s="402" t="s">
        <v>305</v>
      </c>
      <c r="K694" s="403">
        <v>49.6</v>
      </c>
      <c r="L694" s="486">
        <f>VLOOKUP(D694,'1-Kosten per locatie'!$E$3:$G$9,3,FALSE)</f>
        <v>1</v>
      </c>
      <c r="M694" s="441">
        <v>255</v>
      </c>
      <c r="N694" s="124"/>
      <c r="O694" s="125" t="e">
        <f t="shared" si="55"/>
        <v>#DIV/0!</v>
      </c>
      <c r="P694" s="125">
        <f t="shared" si="56"/>
        <v>0</v>
      </c>
      <c r="Q694" s="383"/>
      <c r="R694" s="126">
        <f>IF(M694="nio",0,IF(M694&gt;0,VLOOKUP(I694,'2-Productie normen'!A:R,VLOOKUP(M694,'2-Productie normen'!T:U,2,FALSE),FALSE)))</f>
        <v>0</v>
      </c>
      <c r="S694" s="126">
        <f t="shared" si="57"/>
        <v>0</v>
      </c>
      <c r="T694" s="127" t="str">
        <f>IF(M694="nio",0,VLOOKUP(I694,'2-Productie normen'!A:R,14,FALSE))</f>
        <v>V</v>
      </c>
      <c r="U694" s="127"/>
      <c r="W694" s="93">
        <f t="shared" si="58"/>
        <v>12648</v>
      </c>
    </row>
    <row r="695" spans="1:23" ht="14.1" customHeight="1">
      <c r="A695" s="109">
        <f t="shared" si="54"/>
        <v>695</v>
      </c>
      <c r="B695" s="476" t="str">
        <f>VLOOKUP(C695,'1-Kosten per locatie'!$A$17:$D$89,4,FALSE)</f>
        <v>Facilitaire Services</v>
      </c>
      <c r="C695" s="397" t="s">
        <v>896</v>
      </c>
      <c r="D695" s="476" t="str">
        <f>VLOOKUP(C695,'1-Kosten per locatie'!$A$17:$C$89,3,FALSE)</f>
        <v>Wijkpost</v>
      </c>
      <c r="E695" s="399" t="s">
        <v>311</v>
      </c>
      <c r="F695" s="400"/>
      <c r="G695" s="401">
        <v>6</v>
      </c>
      <c r="H695" s="398" t="s">
        <v>193</v>
      </c>
      <c r="I695" s="433" t="s">
        <v>296</v>
      </c>
      <c r="J695" s="402" t="s">
        <v>305</v>
      </c>
      <c r="K695" s="403">
        <v>5.0999999999999996</v>
      </c>
      <c r="L695" s="486">
        <f>VLOOKUP(D695,'1-Kosten per locatie'!$E$3:$G$9,3,FALSE)</f>
        <v>1</v>
      </c>
      <c r="M695" s="441">
        <v>255</v>
      </c>
      <c r="N695" s="124"/>
      <c r="O695" s="125" t="e">
        <f t="shared" si="55"/>
        <v>#DIV/0!</v>
      </c>
      <c r="P695" s="125">
        <f t="shared" si="56"/>
        <v>0</v>
      </c>
      <c r="Q695" s="383"/>
      <c r="R695" s="126">
        <f>IF(M695="nio",0,IF(M695&gt;0,VLOOKUP(I695,'2-Productie normen'!A:R,VLOOKUP(M695,'2-Productie normen'!T:U,2,FALSE),FALSE)))</f>
        <v>0</v>
      </c>
      <c r="S695" s="126">
        <f t="shared" si="57"/>
        <v>0</v>
      </c>
      <c r="T695" s="127" t="str">
        <f>IF(M695="nio",0,VLOOKUP(I695,'2-Productie normen'!A:R,14,FALSE))</f>
        <v>V</v>
      </c>
      <c r="U695" s="127"/>
      <c r="W695" s="93">
        <f t="shared" si="58"/>
        <v>1300.5</v>
      </c>
    </row>
    <row r="696" spans="1:23" ht="14.1" customHeight="1">
      <c r="A696" s="109">
        <f t="shared" si="54"/>
        <v>696</v>
      </c>
      <c r="B696" s="476" t="str">
        <f>VLOOKUP(C696,'1-Kosten per locatie'!$A$17:$D$89,4,FALSE)</f>
        <v>Facilitaire Services</v>
      </c>
      <c r="C696" s="397" t="s">
        <v>896</v>
      </c>
      <c r="D696" s="476" t="str">
        <f>VLOOKUP(C696,'1-Kosten per locatie'!$A$17:$C$89,3,FALSE)</f>
        <v>Wijkpost</v>
      </c>
      <c r="E696" s="399" t="s">
        <v>311</v>
      </c>
      <c r="F696" s="400"/>
      <c r="G696" s="401">
        <v>7</v>
      </c>
      <c r="H696" s="398" t="s">
        <v>193</v>
      </c>
      <c r="I696" s="433" t="s">
        <v>296</v>
      </c>
      <c r="J696" s="402" t="s">
        <v>304</v>
      </c>
      <c r="K696" s="403">
        <v>3.2</v>
      </c>
      <c r="L696" s="486">
        <f>VLOOKUP(D696,'1-Kosten per locatie'!$E$3:$G$9,3,FALSE)</f>
        <v>1</v>
      </c>
      <c r="M696" s="441">
        <v>255</v>
      </c>
      <c r="N696" s="124"/>
      <c r="O696" s="125" t="e">
        <f t="shared" si="55"/>
        <v>#DIV/0!</v>
      </c>
      <c r="P696" s="125">
        <f t="shared" si="56"/>
        <v>0</v>
      </c>
      <c r="Q696" s="383"/>
      <c r="R696" s="126">
        <f>IF(M696="nio",0,IF(M696&gt;0,VLOOKUP(I696,'2-Productie normen'!A:R,VLOOKUP(M696,'2-Productie normen'!T:U,2,FALSE),FALSE)))</f>
        <v>0</v>
      </c>
      <c r="S696" s="126">
        <f t="shared" si="57"/>
        <v>0</v>
      </c>
      <c r="T696" s="127" t="str">
        <f>IF(M696="nio",0,VLOOKUP(I696,'2-Productie normen'!A:R,14,FALSE))</f>
        <v>V</v>
      </c>
      <c r="U696" s="127"/>
      <c r="W696" s="93">
        <f t="shared" si="58"/>
        <v>816</v>
      </c>
    </row>
    <row r="697" spans="1:23" ht="14.1" customHeight="1">
      <c r="A697" s="109">
        <f t="shared" si="54"/>
        <v>697</v>
      </c>
      <c r="B697" s="476" t="str">
        <f>VLOOKUP(C697,'1-Kosten per locatie'!$A$17:$D$89,4,FALSE)</f>
        <v>Facilitaire Services</v>
      </c>
      <c r="C697" s="397" t="s">
        <v>896</v>
      </c>
      <c r="D697" s="476" t="str">
        <f>VLOOKUP(C697,'1-Kosten per locatie'!$A$17:$C$89,3,FALSE)</f>
        <v>Wijkpost</v>
      </c>
      <c r="E697" s="399" t="s">
        <v>311</v>
      </c>
      <c r="F697" s="400"/>
      <c r="G697" s="401">
        <v>8</v>
      </c>
      <c r="H697" s="398" t="s">
        <v>870</v>
      </c>
      <c r="I697" s="433" t="s">
        <v>15</v>
      </c>
      <c r="J697" s="402" t="s">
        <v>304</v>
      </c>
      <c r="K697" s="403">
        <v>1.4</v>
      </c>
      <c r="L697" s="486">
        <f>VLOOKUP(D697,'1-Kosten per locatie'!$E$3:$G$9,3,FALSE)</f>
        <v>1</v>
      </c>
      <c r="M697" s="441">
        <v>255</v>
      </c>
      <c r="N697" s="124"/>
      <c r="O697" s="125" t="e">
        <f t="shared" si="55"/>
        <v>#DIV/0!</v>
      </c>
      <c r="P697" s="125">
        <f t="shared" si="56"/>
        <v>0</v>
      </c>
      <c r="Q697" s="383"/>
      <c r="R697" s="126">
        <f>IF(M697="nio",0,IF(M697&gt;0,VLOOKUP(I697,'2-Productie normen'!A:R,VLOOKUP(M697,'2-Productie normen'!T:U,2,FALSE),FALSE)))</f>
        <v>0</v>
      </c>
      <c r="S697" s="126">
        <f t="shared" si="57"/>
        <v>0</v>
      </c>
      <c r="T697" s="127" t="str">
        <f>IF(M697="nio",0,VLOOKUP(I697,'2-Productie normen'!A:R,14,FALSE))</f>
        <v>S</v>
      </c>
      <c r="U697" s="127"/>
      <c r="W697" s="93">
        <f t="shared" si="58"/>
        <v>357</v>
      </c>
    </row>
    <row r="698" spans="1:23" ht="14.1" customHeight="1">
      <c r="A698" s="109">
        <f t="shared" si="54"/>
        <v>698</v>
      </c>
      <c r="B698" s="476" t="str">
        <f>VLOOKUP(C698,'1-Kosten per locatie'!$A$17:$D$89,4,FALSE)</f>
        <v>Facilitaire Services</v>
      </c>
      <c r="C698" s="397" t="s">
        <v>896</v>
      </c>
      <c r="D698" s="476" t="str">
        <f>VLOOKUP(C698,'1-Kosten per locatie'!$A$17:$C$89,3,FALSE)</f>
        <v>Wijkpost</v>
      </c>
      <c r="E698" s="399" t="s">
        <v>311</v>
      </c>
      <c r="F698" s="400"/>
      <c r="G698" s="401">
        <v>9</v>
      </c>
      <c r="H698" s="398" t="s">
        <v>231</v>
      </c>
      <c r="I698" s="433" t="s">
        <v>1557</v>
      </c>
      <c r="J698" s="402" t="s">
        <v>304</v>
      </c>
      <c r="K698" s="403">
        <v>2.8</v>
      </c>
      <c r="L698" s="486">
        <f>VLOOKUP(D698,'1-Kosten per locatie'!$E$3:$G$9,3,FALSE)</f>
        <v>1</v>
      </c>
      <c r="M698" s="441">
        <v>255</v>
      </c>
      <c r="N698" s="124"/>
      <c r="O698" s="125" t="e">
        <f t="shared" si="55"/>
        <v>#DIV/0!</v>
      </c>
      <c r="P698" s="125">
        <f t="shared" si="56"/>
        <v>0</v>
      </c>
      <c r="Q698" s="383"/>
      <c r="R698" s="126">
        <f>IF(M698="nio",0,IF(M698&gt;0,VLOOKUP(I698,'2-Productie normen'!A:R,VLOOKUP(M698,'2-Productie normen'!T:U,2,FALSE),FALSE)))</f>
        <v>0</v>
      </c>
      <c r="S698" s="126">
        <f t="shared" si="57"/>
        <v>0</v>
      </c>
      <c r="T698" s="127" t="str">
        <f>IF(M698="nio",0,VLOOKUP(I698,'2-Productie normen'!A:R,14,FALSE))</f>
        <v>S</v>
      </c>
      <c r="U698" s="127"/>
      <c r="W698" s="93">
        <f t="shared" si="58"/>
        <v>714</v>
      </c>
    </row>
    <row r="699" spans="1:23" ht="14.1" customHeight="1">
      <c r="A699" s="109">
        <f t="shared" si="54"/>
        <v>699</v>
      </c>
      <c r="B699" s="476" t="str">
        <f>VLOOKUP(C699,'1-Kosten per locatie'!$A$17:$D$89,4,FALSE)</f>
        <v>Facilitaire Services</v>
      </c>
      <c r="C699" s="397" t="s">
        <v>896</v>
      </c>
      <c r="D699" s="476" t="str">
        <f>VLOOKUP(C699,'1-Kosten per locatie'!$A$17:$C$89,3,FALSE)</f>
        <v>Wijkpost</v>
      </c>
      <c r="E699" s="399" t="s">
        <v>311</v>
      </c>
      <c r="F699" s="400"/>
      <c r="G699" s="401">
        <v>10</v>
      </c>
      <c r="H699" s="398" t="s">
        <v>870</v>
      </c>
      <c r="I699" s="433" t="s">
        <v>15</v>
      </c>
      <c r="J699" s="402" t="s">
        <v>304</v>
      </c>
      <c r="K699" s="403">
        <v>1.7</v>
      </c>
      <c r="L699" s="486">
        <f>VLOOKUP(D699,'1-Kosten per locatie'!$E$3:$G$9,3,FALSE)</f>
        <v>1</v>
      </c>
      <c r="M699" s="441">
        <v>255</v>
      </c>
      <c r="N699" s="124"/>
      <c r="O699" s="125" t="e">
        <f t="shared" si="55"/>
        <v>#DIV/0!</v>
      </c>
      <c r="P699" s="125">
        <f t="shared" si="56"/>
        <v>0</v>
      </c>
      <c r="Q699" s="383"/>
      <c r="R699" s="126">
        <f>IF(M699="nio",0,IF(M699&gt;0,VLOOKUP(I699,'2-Productie normen'!A:R,VLOOKUP(M699,'2-Productie normen'!T:U,2,FALSE),FALSE)))</f>
        <v>0</v>
      </c>
      <c r="S699" s="126">
        <f t="shared" si="57"/>
        <v>0</v>
      </c>
      <c r="T699" s="127" t="str">
        <f>IF(M699="nio",0,VLOOKUP(I699,'2-Productie normen'!A:R,14,FALSE))</f>
        <v>S</v>
      </c>
      <c r="U699" s="127"/>
      <c r="W699" s="93">
        <f t="shared" si="58"/>
        <v>433.5</v>
      </c>
    </row>
    <row r="700" spans="1:23" ht="14.1" customHeight="1">
      <c r="A700" s="109">
        <f t="shared" si="54"/>
        <v>700</v>
      </c>
      <c r="B700" s="476" t="str">
        <f>VLOOKUP(C700,'1-Kosten per locatie'!$A$17:$D$89,4,FALSE)</f>
        <v>Facilitaire Services</v>
      </c>
      <c r="C700" s="397" t="s">
        <v>896</v>
      </c>
      <c r="D700" s="476" t="str">
        <f>VLOOKUP(C700,'1-Kosten per locatie'!$A$17:$C$89,3,FALSE)</f>
        <v>Wijkpost</v>
      </c>
      <c r="E700" s="399" t="s">
        <v>311</v>
      </c>
      <c r="F700" s="400"/>
      <c r="G700" s="401">
        <v>11</v>
      </c>
      <c r="H700" s="398" t="s">
        <v>231</v>
      </c>
      <c r="I700" s="433" t="s">
        <v>1557</v>
      </c>
      <c r="J700" s="402" t="s">
        <v>304</v>
      </c>
      <c r="K700" s="403">
        <v>2.8</v>
      </c>
      <c r="L700" s="486">
        <f>VLOOKUP(D700,'1-Kosten per locatie'!$E$3:$G$9,3,FALSE)</f>
        <v>1</v>
      </c>
      <c r="M700" s="441">
        <v>255</v>
      </c>
      <c r="N700" s="124"/>
      <c r="O700" s="125" t="e">
        <f t="shared" si="55"/>
        <v>#DIV/0!</v>
      </c>
      <c r="P700" s="125">
        <f t="shared" si="56"/>
        <v>0</v>
      </c>
      <c r="Q700" s="383"/>
      <c r="R700" s="126">
        <f>IF(M700="nio",0,IF(M700&gt;0,VLOOKUP(I700,'2-Productie normen'!A:R,VLOOKUP(M700,'2-Productie normen'!T:U,2,FALSE),FALSE)))</f>
        <v>0</v>
      </c>
      <c r="S700" s="126">
        <f t="shared" si="57"/>
        <v>0</v>
      </c>
      <c r="T700" s="127" t="str">
        <f>IF(M700="nio",0,VLOOKUP(I700,'2-Productie normen'!A:R,14,FALSE))</f>
        <v>S</v>
      </c>
      <c r="U700" s="127"/>
      <c r="W700" s="93">
        <f t="shared" si="58"/>
        <v>714</v>
      </c>
    </row>
    <row r="701" spans="1:23" ht="14.1" customHeight="1">
      <c r="A701" s="109">
        <f t="shared" si="54"/>
        <v>701</v>
      </c>
      <c r="B701" s="476" t="str">
        <f>VLOOKUP(C701,'1-Kosten per locatie'!$A$17:$D$89,4,FALSE)</f>
        <v>Facilitaire Services</v>
      </c>
      <c r="C701" s="397" t="s">
        <v>896</v>
      </c>
      <c r="D701" s="476" t="str">
        <f>VLOOKUP(C701,'1-Kosten per locatie'!$A$17:$C$89,3,FALSE)</f>
        <v>Wijkpost</v>
      </c>
      <c r="E701" s="399" t="s">
        <v>311</v>
      </c>
      <c r="F701" s="400"/>
      <c r="G701" s="401">
        <v>12</v>
      </c>
      <c r="H701" s="398" t="s">
        <v>897</v>
      </c>
      <c r="I701" s="433" t="s">
        <v>1201</v>
      </c>
      <c r="J701" s="402" t="s">
        <v>304</v>
      </c>
      <c r="K701" s="403">
        <v>9.1999999999999993</v>
      </c>
      <c r="L701" s="486">
        <f>VLOOKUP(D701,'1-Kosten per locatie'!$E$3:$G$9,3,FALSE)</f>
        <v>1</v>
      </c>
      <c r="M701" s="441">
        <v>255</v>
      </c>
      <c r="N701" s="124"/>
      <c r="O701" s="125" t="e">
        <f t="shared" si="55"/>
        <v>#DIV/0!</v>
      </c>
      <c r="P701" s="125">
        <f t="shared" si="56"/>
        <v>0</v>
      </c>
      <c r="Q701" s="383"/>
      <c r="R701" s="126">
        <f>IF(M701="nio",0,IF(M701&gt;0,VLOOKUP(I701,'2-Productie normen'!A:R,VLOOKUP(M701,'2-Productie normen'!T:U,2,FALSE),FALSE)))</f>
        <v>0</v>
      </c>
      <c r="S701" s="126">
        <f t="shared" si="57"/>
        <v>0</v>
      </c>
      <c r="T701" s="127" t="str">
        <f>IF(M701="nio",0,VLOOKUP(I701,'2-Productie normen'!A:R,14,FALSE))</f>
        <v>V</v>
      </c>
      <c r="U701" s="127"/>
      <c r="W701" s="93">
        <f t="shared" si="58"/>
        <v>2346</v>
      </c>
    </row>
    <row r="702" spans="1:23" ht="14.1" customHeight="1">
      <c r="A702" s="109">
        <f t="shared" si="54"/>
        <v>702</v>
      </c>
      <c r="B702" s="476" t="str">
        <f>VLOOKUP(C702,'1-Kosten per locatie'!$A$17:$D$89,4,FALSE)</f>
        <v>Facilitaire Services</v>
      </c>
      <c r="C702" s="397" t="s">
        <v>896</v>
      </c>
      <c r="D702" s="476" t="str">
        <f>VLOOKUP(C702,'1-Kosten per locatie'!$A$17:$C$89,3,FALSE)</f>
        <v>Wijkpost</v>
      </c>
      <c r="E702" s="399" t="s">
        <v>311</v>
      </c>
      <c r="F702" s="400"/>
      <c r="G702" s="401">
        <v>13</v>
      </c>
      <c r="H702" s="398" t="s">
        <v>193</v>
      </c>
      <c r="I702" s="433" t="s">
        <v>296</v>
      </c>
      <c r="J702" s="402" t="s">
        <v>304</v>
      </c>
      <c r="K702" s="403">
        <v>4.4000000000000004</v>
      </c>
      <c r="L702" s="486">
        <f>VLOOKUP(D702,'1-Kosten per locatie'!$E$3:$G$9,3,FALSE)</f>
        <v>1</v>
      </c>
      <c r="M702" s="441">
        <v>255</v>
      </c>
      <c r="N702" s="124"/>
      <c r="O702" s="125" t="e">
        <f t="shared" si="55"/>
        <v>#DIV/0!</v>
      </c>
      <c r="P702" s="125">
        <f t="shared" si="56"/>
        <v>0</v>
      </c>
      <c r="Q702" s="383"/>
      <c r="R702" s="126">
        <f>IF(M702="nio",0,IF(M702&gt;0,VLOOKUP(I702,'2-Productie normen'!A:R,VLOOKUP(M702,'2-Productie normen'!T:U,2,FALSE),FALSE)))</f>
        <v>0</v>
      </c>
      <c r="S702" s="126">
        <f t="shared" si="57"/>
        <v>0</v>
      </c>
      <c r="T702" s="127" t="str">
        <f>IF(M702="nio",0,VLOOKUP(I702,'2-Productie normen'!A:R,14,FALSE))</f>
        <v>V</v>
      </c>
      <c r="U702" s="127"/>
      <c r="W702" s="93">
        <f t="shared" si="58"/>
        <v>1122</v>
      </c>
    </row>
    <row r="703" spans="1:23" ht="14.1" customHeight="1">
      <c r="A703" s="109">
        <f t="shared" si="54"/>
        <v>703</v>
      </c>
      <c r="B703" s="476" t="str">
        <f>VLOOKUP(C703,'1-Kosten per locatie'!$A$17:$D$89,4,FALSE)</f>
        <v>Facilitaire Services</v>
      </c>
      <c r="C703" s="397" t="s">
        <v>896</v>
      </c>
      <c r="D703" s="476" t="str">
        <f>VLOOKUP(C703,'1-Kosten per locatie'!$A$17:$C$89,3,FALSE)</f>
        <v>Wijkpost</v>
      </c>
      <c r="E703" s="399" t="s">
        <v>311</v>
      </c>
      <c r="F703" s="400"/>
      <c r="G703" s="401">
        <v>14</v>
      </c>
      <c r="H703" s="398" t="s">
        <v>898</v>
      </c>
      <c r="I703" s="433" t="s">
        <v>15</v>
      </c>
      <c r="J703" s="402" t="s">
        <v>304</v>
      </c>
      <c r="K703" s="403">
        <v>1.1000000000000001</v>
      </c>
      <c r="L703" s="486">
        <f>VLOOKUP(D703,'1-Kosten per locatie'!$E$3:$G$9,3,FALSE)</f>
        <v>1</v>
      </c>
      <c r="M703" s="441">
        <v>255</v>
      </c>
      <c r="N703" s="124"/>
      <c r="O703" s="125" t="e">
        <f t="shared" si="55"/>
        <v>#DIV/0!</v>
      </c>
      <c r="P703" s="125">
        <f t="shared" si="56"/>
        <v>0</v>
      </c>
      <c r="Q703" s="383"/>
      <c r="R703" s="126">
        <f>IF(M703="nio",0,IF(M703&gt;0,VLOOKUP(I703,'2-Productie normen'!A:R,VLOOKUP(M703,'2-Productie normen'!T:U,2,FALSE),FALSE)))</f>
        <v>0</v>
      </c>
      <c r="S703" s="126">
        <f t="shared" si="57"/>
        <v>0</v>
      </c>
      <c r="T703" s="127" t="str">
        <f>IF(M703="nio",0,VLOOKUP(I703,'2-Productie normen'!A:R,14,FALSE))</f>
        <v>S</v>
      </c>
      <c r="U703" s="127"/>
      <c r="W703" s="93">
        <f t="shared" si="58"/>
        <v>280.5</v>
      </c>
    </row>
    <row r="704" spans="1:23" ht="14.1" customHeight="1">
      <c r="A704" s="109">
        <f t="shared" si="54"/>
        <v>704</v>
      </c>
      <c r="B704" s="476" t="str">
        <f>VLOOKUP(C704,'1-Kosten per locatie'!$A$17:$D$89,4,FALSE)</f>
        <v>Facilitaire Services</v>
      </c>
      <c r="C704" s="397" t="s">
        <v>896</v>
      </c>
      <c r="D704" s="476" t="str">
        <f>VLOOKUP(C704,'1-Kosten per locatie'!$A$17:$C$89,3,FALSE)</f>
        <v>Wijkpost</v>
      </c>
      <c r="E704" s="399" t="s">
        <v>311</v>
      </c>
      <c r="F704" s="400"/>
      <c r="G704" s="401">
        <v>15</v>
      </c>
      <c r="H704" s="398" t="s">
        <v>870</v>
      </c>
      <c r="I704" s="433" t="s">
        <v>15</v>
      </c>
      <c r="J704" s="402" t="s">
        <v>304</v>
      </c>
      <c r="K704" s="403">
        <v>1.2</v>
      </c>
      <c r="L704" s="486">
        <f>VLOOKUP(D704,'1-Kosten per locatie'!$E$3:$G$9,3,FALSE)</f>
        <v>1</v>
      </c>
      <c r="M704" s="441">
        <v>255</v>
      </c>
      <c r="N704" s="124"/>
      <c r="O704" s="125" t="e">
        <f t="shared" si="55"/>
        <v>#DIV/0!</v>
      </c>
      <c r="P704" s="125">
        <f t="shared" si="56"/>
        <v>0</v>
      </c>
      <c r="Q704" s="383"/>
      <c r="R704" s="126">
        <f>IF(M704="nio",0,IF(M704&gt;0,VLOOKUP(I704,'2-Productie normen'!A:R,VLOOKUP(M704,'2-Productie normen'!T:U,2,FALSE),FALSE)))</f>
        <v>0</v>
      </c>
      <c r="S704" s="126">
        <f t="shared" si="57"/>
        <v>0</v>
      </c>
      <c r="T704" s="127" t="str">
        <f>IF(M704="nio",0,VLOOKUP(I704,'2-Productie normen'!A:R,14,FALSE))</f>
        <v>S</v>
      </c>
      <c r="U704" s="127"/>
      <c r="W704" s="93">
        <f t="shared" si="58"/>
        <v>306</v>
      </c>
    </row>
    <row r="705" spans="1:23" ht="14.1" customHeight="1">
      <c r="A705" s="109">
        <f t="shared" si="54"/>
        <v>705</v>
      </c>
      <c r="B705" s="476" t="str">
        <f>VLOOKUP(C705,'1-Kosten per locatie'!$A$17:$D$89,4,FALSE)</f>
        <v>Facilitaire Services</v>
      </c>
      <c r="C705" s="397" t="s">
        <v>896</v>
      </c>
      <c r="D705" s="476" t="str">
        <f>VLOOKUP(C705,'1-Kosten per locatie'!$A$17:$C$89,3,FALSE)</f>
        <v>Wijkpost</v>
      </c>
      <c r="E705" s="399" t="s">
        <v>311</v>
      </c>
      <c r="F705" s="400"/>
      <c r="G705" s="401">
        <v>16</v>
      </c>
      <c r="H705" s="398" t="s">
        <v>870</v>
      </c>
      <c r="I705" s="433" t="s">
        <v>15</v>
      </c>
      <c r="J705" s="402" t="s">
        <v>304</v>
      </c>
      <c r="K705" s="403">
        <v>1</v>
      </c>
      <c r="L705" s="486">
        <f>VLOOKUP(D705,'1-Kosten per locatie'!$E$3:$G$9,3,FALSE)</f>
        <v>1</v>
      </c>
      <c r="M705" s="441">
        <v>255</v>
      </c>
      <c r="N705" s="124"/>
      <c r="O705" s="125" t="e">
        <f t="shared" si="55"/>
        <v>#DIV/0!</v>
      </c>
      <c r="P705" s="125">
        <f t="shared" si="56"/>
        <v>0</v>
      </c>
      <c r="Q705" s="383"/>
      <c r="R705" s="126">
        <f>IF(M705="nio",0,IF(M705&gt;0,VLOOKUP(I705,'2-Productie normen'!A:R,VLOOKUP(M705,'2-Productie normen'!T:U,2,FALSE),FALSE)))</f>
        <v>0</v>
      </c>
      <c r="S705" s="126">
        <f t="shared" si="57"/>
        <v>0</v>
      </c>
      <c r="T705" s="127" t="str">
        <f>IF(M705="nio",0,VLOOKUP(I705,'2-Productie normen'!A:R,14,FALSE))</f>
        <v>S</v>
      </c>
      <c r="U705" s="127"/>
      <c r="W705" s="93">
        <f t="shared" si="58"/>
        <v>255</v>
      </c>
    </row>
    <row r="706" spans="1:23" ht="14.1" customHeight="1">
      <c r="A706" s="109">
        <f t="shared" si="54"/>
        <v>706</v>
      </c>
      <c r="B706" s="476" t="str">
        <f>VLOOKUP(C706,'1-Kosten per locatie'!$A$17:$D$89,4,FALSE)</f>
        <v>Facilitaire Services</v>
      </c>
      <c r="C706" s="397" t="s">
        <v>896</v>
      </c>
      <c r="D706" s="476" t="str">
        <f>VLOOKUP(C706,'1-Kosten per locatie'!$A$17:$C$89,3,FALSE)</f>
        <v>Wijkpost</v>
      </c>
      <c r="E706" s="399" t="s">
        <v>311</v>
      </c>
      <c r="F706" s="400"/>
      <c r="G706" s="401">
        <v>17</v>
      </c>
      <c r="H706" s="398" t="s">
        <v>231</v>
      </c>
      <c r="I706" s="433" t="s">
        <v>1557</v>
      </c>
      <c r="J706" s="402" t="s">
        <v>304</v>
      </c>
      <c r="K706" s="403">
        <v>2.7</v>
      </c>
      <c r="L706" s="486">
        <f>VLOOKUP(D706,'1-Kosten per locatie'!$E$3:$G$9,3,FALSE)</f>
        <v>1</v>
      </c>
      <c r="M706" s="441">
        <v>255</v>
      </c>
      <c r="N706" s="124"/>
      <c r="O706" s="125" t="e">
        <f t="shared" si="55"/>
        <v>#DIV/0!</v>
      </c>
      <c r="P706" s="125">
        <f t="shared" si="56"/>
        <v>0</v>
      </c>
      <c r="Q706" s="383"/>
      <c r="R706" s="126">
        <f>IF(M706="nio",0,IF(M706&gt;0,VLOOKUP(I706,'2-Productie normen'!A:R,VLOOKUP(M706,'2-Productie normen'!T:U,2,FALSE),FALSE)))</f>
        <v>0</v>
      </c>
      <c r="S706" s="126">
        <f t="shared" si="57"/>
        <v>0</v>
      </c>
      <c r="T706" s="127" t="str">
        <f>IF(M706="nio",0,VLOOKUP(I706,'2-Productie normen'!A:R,14,FALSE))</f>
        <v>S</v>
      </c>
      <c r="U706" s="127"/>
      <c r="W706" s="93">
        <f t="shared" si="58"/>
        <v>688.5</v>
      </c>
    </row>
    <row r="707" spans="1:23" ht="14.1" customHeight="1">
      <c r="A707" s="109">
        <f t="shared" ref="A707:A770" si="59">A706+1</f>
        <v>707</v>
      </c>
      <c r="B707" s="476" t="str">
        <f>VLOOKUP(C707,'1-Kosten per locatie'!$A$17:$D$89,4,FALSE)</f>
        <v>Facilitaire Services</v>
      </c>
      <c r="C707" s="397" t="s">
        <v>896</v>
      </c>
      <c r="D707" s="476" t="str">
        <f>VLOOKUP(C707,'1-Kosten per locatie'!$A$17:$C$89,3,FALSE)</f>
        <v>Wijkpost</v>
      </c>
      <c r="E707" s="399" t="s">
        <v>311</v>
      </c>
      <c r="F707" s="400"/>
      <c r="G707" s="401">
        <v>18</v>
      </c>
      <c r="H707" s="398" t="s">
        <v>231</v>
      </c>
      <c r="I707" s="433" t="s">
        <v>1557</v>
      </c>
      <c r="J707" s="402" t="s">
        <v>304</v>
      </c>
      <c r="K707" s="403">
        <v>2.5</v>
      </c>
      <c r="L707" s="486">
        <f>VLOOKUP(D707,'1-Kosten per locatie'!$E$3:$G$9,3,FALSE)</f>
        <v>1</v>
      </c>
      <c r="M707" s="441">
        <v>255</v>
      </c>
      <c r="N707" s="124"/>
      <c r="O707" s="125" t="e">
        <f t="shared" si="55"/>
        <v>#DIV/0!</v>
      </c>
      <c r="P707" s="125">
        <f t="shared" si="56"/>
        <v>0</v>
      </c>
      <c r="Q707" s="383"/>
      <c r="R707" s="126">
        <f>IF(M707="nio",0,IF(M707&gt;0,VLOOKUP(I707,'2-Productie normen'!A:R,VLOOKUP(M707,'2-Productie normen'!T:U,2,FALSE),FALSE)))</f>
        <v>0</v>
      </c>
      <c r="S707" s="126">
        <f t="shared" si="57"/>
        <v>0</v>
      </c>
      <c r="T707" s="127" t="str">
        <f>IF(M707="nio",0,VLOOKUP(I707,'2-Productie normen'!A:R,14,FALSE))</f>
        <v>S</v>
      </c>
      <c r="U707" s="127"/>
      <c r="W707" s="93">
        <f t="shared" si="58"/>
        <v>637.5</v>
      </c>
    </row>
    <row r="708" spans="1:23" ht="14.1" customHeight="1">
      <c r="A708" s="109">
        <f t="shared" si="59"/>
        <v>708</v>
      </c>
      <c r="B708" s="476" t="str">
        <f>VLOOKUP(C708,'1-Kosten per locatie'!$A$17:$D$89,4,FALSE)</f>
        <v>Facilitaire Services</v>
      </c>
      <c r="C708" s="397" t="s">
        <v>896</v>
      </c>
      <c r="D708" s="476" t="str">
        <f>VLOOKUP(C708,'1-Kosten per locatie'!$A$17:$C$89,3,FALSE)</f>
        <v>Wijkpost</v>
      </c>
      <c r="E708" s="399" t="s">
        <v>311</v>
      </c>
      <c r="F708" s="400"/>
      <c r="G708" s="401">
        <v>19</v>
      </c>
      <c r="H708" s="398" t="s">
        <v>899</v>
      </c>
      <c r="I708" s="433" t="s">
        <v>1201</v>
      </c>
      <c r="J708" s="402" t="s">
        <v>304</v>
      </c>
      <c r="K708" s="403">
        <v>17.399999999999999</v>
      </c>
      <c r="L708" s="486">
        <f>VLOOKUP(D708,'1-Kosten per locatie'!$E$3:$G$9,3,FALSE)</f>
        <v>1</v>
      </c>
      <c r="M708" s="441">
        <v>255</v>
      </c>
      <c r="N708" s="124"/>
      <c r="O708" s="125" t="e">
        <f t="shared" si="55"/>
        <v>#DIV/0!</v>
      </c>
      <c r="P708" s="125">
        <f t="shared" si="56"/>
        <v>0</v>
      </c>
      <c r="Q708" s="383"/>
      <c r="R708" s="126">
        <f>IF(M708="nio",0,IF(M708&gt;0,VLOOKUP(I708,'2-Productie normen'!A:R,VLOOKUP(M708,'2-Productie normen'!T:U,2,FALSE),FALSE)))</f>
        <v>0</v>
      </c>
      <c r="S708" s="126">
        <f t="shared" si="57"/>
        <v>0</v>
      </c>
      <c r="T708" s="127" t="str">
        <f>IF(M708="nio",0,VLOOKUP(I708,'2-Productie normen'!A:R,14,FALSE))</f>
        <v>V</v>
      </c>
      <c r="U708" s="127"/>
      <c r="W708" s="93">
        <f t="shared" si="58"/>
        <v>4437</v>
      </c>
    </row>
    <row r="709" spans="1:23" ht="14.1" customHeight="1">
      <c r="A709" s="109">
        <f t="shared" si="59"/>
        <v>709</v>
      </c>
      <c r="B709" s="476" t="str">
        <f>VLOOKUP(C709,'1-Kosten per locatie'!$A$17:$D$89,4,FALSE)</f>
        <v>Facilitaire Services</v>
      </c>
      <c r="C709" s="397" t="s">
        <v>896</v>
      </c>
      <c r="D709" s="476" t="str">
        <f>VLOOKUP(C709,'1-Kosten per locatie'!$A$17:$C$89,3,FALSE)</f>
        <v>Wijkpost</v>
      </c>
      <c r="E709" s="399" t="s">
        <v>311</v>
      </c>
      <c r="F709" s="400"/>
      <c r="G709" s="401">
        <v>20</v>
      </c>
      <c r="H709" s="398" t="s">
        <v>900</v>
      </c>
      <c r="I709" s="433" t="s">
        <v>149</v>
      </c>
      <c r="J709" s="402" t="s">
        <v>305</v>
      </c>
      <c r="K709" s="403">
        <v>28</v>
      </c>
      <c r="L709" s="486">
        <f>VLOOKUP(D709,'1-Kosten per locatie'!$E$3:$G$9,3,FALSE)</f>
        <v>1</v>
      </c>
      <c r="M709" s="441">
        <v>104</v>
      </c>
      <c r="N709" s="124"/>
      <c r="O709" s="125" t="e">
        <f t="shared" si="55"/>
        <v>#DIV/0!</v>
      </c>
      <c r="P709" s="125">
        <f t="shared" si="56"/>
        <v>0</v>
      </c>
      <c r="Q709" s="383"/>
      <c r="R709" s="126">
        <f>IF(M709="nio",0,IF(M709&gt;0,VLOOKUP(I709,'2-Productie normen'!A:R,VLOOKUP(M709,'2-Productie normen'!T:U,2,FALSE),FALSE)))</f>
        <v>0</v>
      </c>
      <c r="S709" s="126">
        <f t="shared" si="57"/>
        <v>0</v>
      </c>
      <c r="T709" s="127" t="str">
        <f>IF(M709="nio",0,VLOOKUP(I709,'2-Productie normen'!A:R,14,FALSE))</f>
        <v>B</v>
      </c>
      <c r="U709" s="127"/>
      <c r="W709" s="93">
        <f t="shared" si="58"/>
        <v>2912</v>
      </c>
    </row>
    <row r="710" spans="1:23" ht="14.1" customHeight="1">
      <c r="A710" s="109">
        <f t="shared" si="59"/>
        <v>710</v>
      </c>
      <c r="B710" s="476" t="str">
        <f>VLOOKUP(C710,'1-Kosten per locatie'!$A$17:$D$89,4,FALSE)</f>
        <v>Facilitaire Services</v>
      </c>
      <c r="C710" s="397" t="s">
        <v>896</v>
      </c>
      <c r="D710" s="476" t="str">
        <f>VLOOKUP(C710,'1-Kosten per locatie'!$A$17:$C$89,3,FALSE)</f>
        <v>Wijkpost</v>
      </c>
      <c r="E710" s="400" t="s">
        <v>322</v>
      </c>
      <c r="F710" s="400"/>
      <c r="G710" s="401">
        <v>21</v>
      </c>
      <c r="H710" s="398" t="s">
        <v>193</v>
      </c>
      <c r="I710" s="433" t="s">
        <v>296</v>
      </c>
      <c r="J710" s="402" t="s">
        <v>305</v>
      </c>
      <c r="K710" s="403">
        <v>2</v>
      </c>
      <c r="L710" s="486">
        <f>VLOOKUP(D710,'1-Kosten per locatie'!$E$3:$G$9,3,FALSE)</f>
        <v>1</v>
      </c>
      <c r="M710" s="441">
        <v>255</v>
      </c>
      <c r="N710" s="124"/>
      <c r="O710" s="125" t="e">
        <f t="shared" si="55"/>
        <v>#DIV/0!</v>
      </c>
      <c r="P710" s="125">
        <f t="shared" si="56"/>
        <v>0</v>
      </c>
      <c r="Q710" s="383"/>
      <c r="R710" s="126">
        <f>IF(M710="nio",0,IF(M710&gt;0,VLOOKUP(I710,'2-Productie normen'!A:R,VLOOKUP(M710,'2-Productie normen'!T:U,2,FALSE),FALSE)))</f>
        <v>0</v>
      </c>
      <c r="S710" s="126">
        <f t="shared" si="57"/>
        <v>0</v>
      </c>
      <c r="T710" s="127" t="str">
        <f>IF(M710="nio",0,VLOOKUP(I710,'2-Productie normen'!A:R,14,FALSE))</f>
        <v>V</v>
      </c>
      <c r="U710" s="127"/>
      <c r="W710" s="93">
        <f t="shared" si="58"/>
        <v>510</v>
      </c>
    </row>
    <row r="711" spans="1:23" ht="14.1" customHeight="1">
      <c r="A711" s="109">
        <f t="shared" si="59"/>
        <v>711</v>
      </c>
      <c r="B711" s="476" t="str">
        <f>VLOOKUP(C711,'1-Kosten per locatie'!$A$17:$D$89,4,FALSE)</f>
        <v>Facilitaire Services</v>
      </c>
      <c r="C711" s="397" t="s">
        <v>896</v>
      </c>
      <c r="D711" s="476" t="str">
        <f>VLOOKUP(C711,'1-Kosten per locatie'!$A$17:$C$89,3,FALSE)</f>
        <v>Wijkpost</v>
      </c>
      <c r="E711" s="400" t="s">
        <v>322</v>
      </c>
      <c r="F711" s="400"/>
      <c r="G711" s="401">
        <v>22</v>
      </c>
      <c r="H711" s="398" t="s">
        <v>215</v>
      </c>
      <c r="I711" s="433" t="s">
        <v>149</v>
      </c>
      <c r="J711" s="402" t="s">
        <v>305</v>
      </c>
      <c r="K711" s="403">
        <v>14.2</v>
      </c>
      <c r="L711" s="486">
        <f>VLOOKUP(D711,'1-Kosten per locatie'!$E$3:$G$9,3,FALSE)</f>
        <v>1</v>
      </c>
      <c r="M711" s="441">
        <v>104</v>
      </c>
      <c r="N711" s="124"/>
      <c r="O711" s="125" t="e">
        <f t="shared" si="55"/>
        <v>#DIV/0!</v>
      </c>
      <c r="P711" s="125">
        <f t="shared" si="56"/>
        <v>0</v>
      </c>
      <c r="Q711" s="383"/>
      <c r="R711" s="126">
        <f>IF(M711="nio",0,IF(M711&gt;0,VLOOKUP(I711,'2-Productie normen'!A:R,VLOOKUP(M711,'2-Productie normen'!T:U,2,FALSE),FALSE)))</f>
        <v>0</v>
      </c>
      <c r="S711" s="126">
        <f t="shared" si="57"/>
        <v>0</v>
      </c>
      <c r="T711" s="127" t="str">
        <f>IF(M711="nio",0,VLOOKUP(I711,'2-Productie normen'!A:R,14,FALSE))</f>
        <v>B</v>
      </c>
      <c r="U711" s="127"/>
      <c r="W711" s="93">
        <f t="shared" si="58"/>
        <v>1476.8</v>
      </c>
    </row>
    <row r="712" spans="1:23" ht="14.1" customHeight="1">
      <c r="A712" s="109">
        <f t="shared" si="59"/>
        <v>712</v>
      </c>
      <c r="B712" s="476" t="str">
        <f>VLOOKUP(C712,'1-Kosten per locatie'!$A$17:$D$89,4,FALSE)</f>
        <v>Facilitaire Services</v>
      </c>
      <c r="C712" s="397" t="s">
        <v>896</v>
      </c>
      <c r="D712" s="476" t="str">
        <f>VLOOKUP(C712,'1-Kosten per locatie'!$A$17:$C$89,3,FALSE)</f>
        <v>Wijkpost</v>
      </c>
      <c r="E712" s="400" t="s">
        <v>322</v>
      </c>
      <c r="F712" s="400"/>
      <c r="G712" s="401">
        <v>23</v>
      </c>
      <c r="H712" s="398" t="s">
        <v>215</v>
      </c>
      <c r="I712" s="433" t="s">
        <v>149</v>
      </c>
      <c r="J712" s="402" t="s">
        <v>305</v>
      </c>
      <c r="K712" s="403">
        <v>17.399999999999999</v>
      </c>
      <c r="L712" s="486">
        <f>VLOOKUP(D712,'1-Kosten per locatie'!$E$3:$G$9,3,FALSE)</f>
        <v>1</v>
      </c>
      <c r="M712" s="441">
        <v>104</v>
      </c>
      <c r="N712" s="124"/>
      <c r="O712" s="125" t="e">
        <f t="shared" si="55"/>
        <v>#DIV/0!</v>
      </c>
      <c r="P712" s="125">
        <f t="shared" si="56"/>
        <v>0</v>
      </c>
      <c r="Q712" s="383"/>
      <c r="R712" s="126">
        <f>IF(M712="nio",0,IF(M712&gt;0,VLOOKUP(I712,'2-Productie normen'!A:R,VLOOKUP(M712,'2-Productie normen'!T:U,2,FALSE),FALSE)))</f>
        <v>0</v>
      </c>
      <c r="S712" s="126">
        <f t="shared" si="57"/>
        <v>0</v>
      </c>
      <c r="T712" s="127" t="str">
        <f>IF(M712="nio",0,VLOOKUP(I712,'2-Productie normen'!A:R,14,FALSE))</f>
        <v>B</v>
      </c>
      <c r="U712" s="127"/>
      <c r="W712" s="93">
        <f t="shared" si="58"/>
        <v>1809.6</v>
      </c>
    </row>
    <row r="713" spans="1:23" ht="14.1" customHeight="1">
      <c r="A713" s="109">
        <f t="shared" si="59"/>
        <v>713</v>
      </c>
      <c r="B713" s="476" t="str">
        <f>VLOOKUP(C713,'1-Kosten per locatie'!$A$17:$D$89,4,FALSE)</f>
        <v>Facilitaire Services</v>
      </c>
      <c r="C713" s="397" t="s">
        <v>896</v>
      </c>
      <c r="D713" s="476" t="str">
        <f>VLOOKUP(C713,'1-Kosten per locatie'!$A$17:$C$89,3,FALSE)</f>
        <v>Wijkpost</v>
      </c>
      <c r="E713" s="399" t="s">
        <v>311</v>
      </c>
      <c r="F713" s="400"/>
      <c r="G713" s="401">
        <v>24</v>
      </c>
      <c r="H713" s="398" t="s">
        <v>214</v>
      </c>
      <c r="I713" s="433" t="s">
        <v>294</v>
      </c>
      <c r="J713" s="402" t="s">
        <v>307</v>
      </c>
      <c r="K713" s="403">
        <v>4</v>
      </c>
      <c r="L713" s="486">
        <f>VLOOKUP(D713,'1-Kosten per locatie'!$E$3:$G$9,3,FALSE)</f>
        <v>1</v>
      </c>
      <c r="M713" s="441">
        <v>255</v>
      </c>
      <c r="N713" s="124"/>
      <c r="O713" s="125" t="e">
        <f t="shared" si="55"/>
        <v>#DIV/0!</v>
      </c>
      <c r="P713" s="125">
        <f t="shared" si="56"/>
        <v>0</v>
      </c>
      <c r="Q713" s="383"/>
      <c r="R713" s="126">
        <f>IF(M713="nio",0,IF(M713&gt;0,VLOOKUP(I713,'2-Productie normen'!A:R,VLOOKUP(M713,'2-Productie normen'!T:U,2,FALSE),FALSE)))</f>
        <v>0</v>
      </c>
      <c r="S713" s="126">
        <f t="shared" si="57"/>
        <v>0</v>
      </c>
      <c r="T713" s="127" t="str">
        <f>IF(M713="nio",0,VLOOKUP(I713,'2-Productie normen'!A:R,14,FALSE))</f>
        <v>V</v>
      </c>
      <c r="U713" s="127"/>
      <c r="W713" s="93">
        <f t="shared" si="58"/>
        <v>1020</v>
      </c>
    </row>
    <row r="714" spans="1:23" ht="14.1" customHeight="1">
      <c r="A714" s="109">
        <f t="shared" si="59"/>
        <v>714</v>
      </c>
      <c r="B714" s="476" t="str">
        <f>VLOOKUP(C714,'1-Kosten per locatie'!$A$17:$D$89,4,FALSE)</f>
        <v>Facilitaire Services</v>
      </c>
      <c r="C714" s="398" t="s">
        <v>901</v>
      </c>
      <c r="D714" s="476" t="str">
        <f>VLOOKUP(C714,'1-Kosten per locatie'!$A$17:$C$89,3,FALSE)</f>
        <v>Wijkpost</v>
      </c>
      <c r="E714" s="399" t="s">
        <v>311</v>
      </c>
      <c r="F714" s="400"/>
      <c r="G714" s="401">
        <v>1</v>
      </c>
      <c r="H714" s="398" t="s">
        <v>245</v>
      </c>
      <c r="I714" s="433" t="s">
        <v>293</v>
      </c>
      <c r="J714" s="402" t="s">
        <v>198</v>
      </c>
      <c r="K714" s="403">
        <v>5</v>
      </c>
      <c r="L714" s="486">
        <f>VLOOKUP(D714,'1-Kosten per locatie'!$E$3:$G$9,3,FALSE)</f>
        <v>1</v>
      </c>
      <c r="M714" s="441">
        <v>255</v>
      </c>
      <c r="N714" s="124"/>
      <c r="O714" s="125" t="e">
        <f t="shared" si="55"/>
        <v>#DIV/0!</v>
      </c>
      <c r="P714" s="125">
        <f t="shared" si="56"/>
        <v>0</v>
      </c>
      <c r="Q714" s="383"/>
      <c r="R714" s="126">
        <f>IF(M714="nio",0,IF(M714&gt;0,VLOOKUP(I714,'2-Productie normen'!A:R,VLOOKUP(M714,'2-Productie normen'!T:U,2,FALSE),FALSE)))</f>
        <v>0</v>
      </c>
      <c r="S714" s="126">
        <f t="shared" si="57"/>
        <v>0</v>
      </c>
      <c r="T714" s="127" t="str">
        <f>IF(M714="nio",0,VLOOKUP(I714,'2-Productie normen'!A:R,14,FALSE))</f>
        <v>V</v>
      </c>
      <c r="U714" s="127"/>
      <c r="W714" s="93">
        <f t="shared" si="58"/>
        <v>1275</v>
      </c>
    </row>
    <row r="715" spans="1:23" ht="14.1" customHeight="1">
      <c r="A715" s="109">
        <f t="shared" si="59"/>
        <v>715</v>
      </c>
      <c r="B715" s="476" t="str">
        <f>VLOOKUP(C715,'1-Kosten per locatie'!$A$17:$D$89,4,FALSE)</f>
        <v>Facilitaire Services</v>
      </c>
      <c r="C715" s="398" t="s">
        <v>901</v>
      </c>
      <c r="D715" s="476" t="str">
        <f>VLOOKUP(C715,'1-Kosten per locatie'!$A$17:$C$89,3,FALSE)</f>
        <v>Wijkpost</v>
      </c>
      <c r="E715" s="399" t="s">
        <v>311</v>
      </c>
      <c r="F715" s="400"/>
      <c r="G715" s="401">
        <v>2</v>
      </c>
      <c r="H715" s="398" t="s">
        <v>214</v>
      </c>
      <c r="I715" s="433" t="s">
        <v>294</v>
      </c>
      <c r="J715" s="402" t="s">
        <v>305</v>
      </c>
      <c r="K715" s="403">
        <v>13.6</v>
      </c>
      <c r="L715" s="486">
        <f>VLOOKUP(D715,'1-Kosten per locatie'!$E$3:$G$9,3,FALSE)</f>
        <v>1</v>
      </c>
      <c r="M715" s="441">
        <v>255</v>
      </c>
      <c r="N715" s="124"/>
      <c r="O715" s="125" t="e">
        <f t="shared" si="55"/>
        <v>#DIV/0!</v>
      </c>
      <c r="P715" s="125">
        <f t="shared" si="56"/>
        <v>0</v>
      </c>
      <c r="Q715" s="383"/>
      <c r="R715" s="126">
        <f>IF(M715="nio",0,IF(M715&gt;0,VLOOKUP(I715,'2-Productie normen'!A:R,VLOOKUP(M715,'2-Productie normen'!T:U,2,FALSE),FALSE)))</f>
        <v>0</v>
      </c>
      <c r="S715" s="126">
        <f t="shared" si="57"/>
        <v>0</v>
      </c>
      <c r="T715" s="127" t="str">
        <f>IF(M715="nio",0,VLOOKUP(I715,'2-Productie normen'!A:R,14,FALSE))</f>
        <v>V</v>
      </c>
      <c r="U715" s="127"/>
      <c r="W715" s="93">
        <f t="shared" si="58"/>
        <v>3468</v>
      </c>
    </row>
    <row r="716" spans="1:23" ht="14.1" customHeight="1">
      <c r="A716" s="109">
        <f t="shared" si="59"/>
        <v>716</v>
      </c>
      <c r="B716" s="476" t="str">
        <f>VLOOKUP(C716,'1-Kosten per locatie'!$A$17:$D$89,4,FALSE)</f>
        <v>Facilitaire Services</v>
      </c>
      <c r="C716" s="398" t="s">
        <v>901</v>
      </c>
      <c r="D716" s="476" t="str">
        <f>VLOOKUP(C716,'1-Kosten per locatie'!$A$17:$C$89,3,FALSE)</f>
        <v>Wijkpost</v>
      </c>
      <c r="E716" s="399" t="s">
        <v>311</v>
      </c>
      <c r="F716" s="400"/>
      <c r="G716" s="401">
        <v>3</v>
      </c>
      <c r="H716" s="398" t="s">
        <v>902</v>
      </c>
      <c r="I716" s="433" t="s">
        <v>15</v>
      </c>
      <c r="J716" s="402" t="s">
        <v>304</v>
      </c>
      <c r="K716" s="403">
        <v>6</v>
      </c>
      <c r="L716" s="486">
        <f>VLOOKUP(D716,'1-Kosten per locatie'!$E$3:$G$9,3,FALSE)</f>
        <v>1</v>
      </c>
      <c r="M716" s="441">
        <v>255</v>
      </c>
      <c r="N716" s="124"/>
      <c r="O716" s="125" t="e">
        <f t="shared" si="55"/>
        <v>#DIV/0!</v>
      </c>
      <c r="P716" s="125">
        <f t="shared" si="56"/>
        <v>0</v>
      </c>
      <c r="Q716" s="383"/>
      <c r="R716" s="126">
        <f>IF(M716="nio",0,IF(M716&gt;0,VLOOKUP(I716,'2-Productie normen'!A:R,VLOOKUP(M716,'2-Productie normen'!T:U,2,FALSE),FALSE)))</f>
        <v>0</v>
      </c>
      <c r="S716" s="126">
        <f t="shared" si="57"/>
        <v>0</v>
      </c>
      <c r="T716" s="127" t="str">
        <f>IF(M716="nio",0,VLOOKUP(I716,'2-Productie normen'!A:R,14,FALSE))</f>
        <v>S</v>
      </c>
      <c r="U716" s="127"/>
      <c r="W716" s="93">
        <f t="shared" si="58"/>
        <v>1530</v>
      </c>
    </row>
    <row r="717" spans="1:23" ht="14.1" customHeight="1">
      <c r="A717" s="109">
        <f t="shared" si="59"/>
        <v>717</v>
      </c>
      <c r="B717" s="476" t="str">
        <f>VLOOKUP(C717,'1-Kosten per locatie'!$A$17:$D$89,4,FALSE)</f>
        <v>Facilitaire Services</v>
      </c>
      <c r="C717" s="398" t="s">
        <v>901</v>
      </c>
      <c r="D717" s="476" t="str">
        <f>VLOOKUP(C717,'1-Kosten per locatie'!$A$17:$C$89,3,FALSE)</f>
        <v>Wijkpost</v>
      </c>
      <c r="E717" s="399" t="s">
        <v>311</v>
      </c>
      <c r="F717" s="400"/>
      <c r="G717" s="401">
        <v>4</v>
      </c>
      <c r="H717" s="398" t="s">
        <v>313</v>
      </c>
      <c r="I717" s="433" t="s">
        <v>15</v>
      </c>
      <c r="J717" s="402" t="s">
        <v>304</v>
      </c>
      <c r="K717" s="403">
        <v>4.7</v>
      </c>
      <c r="L717" s="486">
        <f>VLOOKUP(D717,'1-Kosten per locatie'!$E$3:$G$9,3,FALSE)</f>
        <v>1</v>
      </c>
      <c r="M717" s="441">
        <v>255</v>
      </c>
      <c r="N717" s="124"/>
      <c r="O717" s="125" t="e">
        <f t="shared" si="55"/>
        <v>#DIV/0!</v>
      </c>
      <c r="P717" s="125">
        <f t="shared" si="56"/>
        <v>0</v>
      </c>
      <c r="Q717" s="383"/>
      <c r="R717" s="126">
        <f>IF(M717="nio",0,IF(M717&gt;0,VLOOKUP(I717,'2-Productie normen'!A:R,VLOOKUP(M717,'2-Productie normen'!T:U,2,FALSE),FALSE)))</f>
        <v>0</v>
      </c>
      <c r="S717" s="126">
        <f t="shared" si="57"/>
        <v>0</v>
      </c>
      <c r="T717" s="127" t="str">
        <f>IF(M717="nio",0,VLOOKUP(I717,'2-Productie normen'!A:R,14,FALSE))</f>
        <v>S</v>
      </c>
      <c r="U717" s="127"/>
      <c r="W717" s="93">
        <f t="shared" si="58"/>
        <v>1198.5</v>
      </c>
    </row>
    <row r="718" spans="1:23" ht="14.1" customHeight="1">
      <c r="A718" s="109">
        <f t="shared" si="59"/>
        <v>718</v>
      </c>
      <c r="B718" s="476" t="str">
        <f>VLOOKUP(C718,'1-Kosten per locatie'!$A$17:$D$89,4,FALSE)</f>
        <v>Facilitaire Services</v>
      </c>
      <c r="C718" s="398" t="s">
        <v>901</v>
      </c>
      <c r="D718" s="476" t="str">
        <f>VLOOKUP(C718,'1-Kosten per locatie'!$A$17:$C$89,3,FALSE)</f>
        <v>Wijkpost</v>
      </c>
      <c r="E718" s="399" t="s">
        <v>311</v>
      </c>
      <c r="F718" s="400"/>
      <c r="G718" s="401">
        <v>5</v>
      </c>
      <c r="H718" s="398" t="s">
        <v>193</v>
      </c>
      <c r="I718" s="433" t="s">
        <v>296</v>
      </c>
      <c r="J718" s="402" t="s">
        <v>304</v>
      </c>
      <c r="K718" s="403">
        <v>3.35</v>
      </c>
      <c r="L718" s="486">
        <f>VLOOKUP(D718,'1-Kosten per locatie'!$E$3:$G$9,3,FALSE)</f>
        <v>1</v>
      </c>
      <c r="M718" s="441">
        <v>255</v>
      </c>
      <c r="N718" s="124"/>
      <c r="O718" s="125" t="e">
        <f t="shared" si="55"/>
        <v>#DIV/0!</v>
      </c>
      <c r="P718" s="125">
        <f t="shared" si="56"/>
        <v>0</v>
      </c>
      <c r="Q718" s="383"/>
      <c r="R718" s="126">
        <f>IF(M718="nio",0,IF(M718&gt;0,VLOOKUP(I718,'2-Productie normen'!A:R,VLOOKUP(M718,'2-Productie normen'!T:U,2,FALSE),FALSE)))</f>
        <v>0</v>
      </c>
      <c r="S718" s="126">
        <f t="shared" si="57"/>
        <v>0</v>
      </c>
      <c r="T718" s="127" t="str">
        <f>IF(M718="nio",0,VLOOKUP(I718,'2-Productie normen'!A:R,14,FALSE))</f>
        <v>V</v>
      </c>
      <c r="U718" s="127"/>
      <c r="W718" s="93">
        <f t="shared" si="58"/>
        <v>854.25</v>
      </c>
    </row>
    <row r="719" spans="1:23" ht="14.1" customHeight="1">
      <c r="A719" s="109">
        <f t="shared" si="59"/>
        <v>719</v>
      </c>
      <c r="B719" s="476" t="str">
        <f>VLOOKUP(C719,'1-Kosten per locatie'!$A$17:$D$89,4,FALSE)</f>
        <v>Facilitaire Services</v>
      </c>
      <c r="C719" s="398" t="s">
        <v>901</v>
      </c>
      <c r="D719" s="476" t="str">
        <f>VLOOKUP(C719,'1-Kosten per locatie'!$A$17:$C$89,3,FALSE)</f>
        <v>Wijkpost</v>
      </c>
      <c r="E719" s="399" t="s">
        <v>311</v>
      </c>
      <c r="F719" s="400"/>
      <c r="G719" s="401">
        <v>6</v>
      </c>
      <c r="H719" s="398" t="s">
        <v>903</v>
      </c>
      <c r="I719" s="433" t="s">
        <v>1201</v>
      </c>
      <c r="J719" s="402" t="s">
        <v>304</v>
      </c>
      <c r="K719" s="403">
        <v>6</v>
      </c>
      <c r="L719" s="486">
        <f>VLOOKUP(D719,'1-Kosten per locatie'!$E$3:$G$9,3,FALSE)</f>
        <v>1</v>
      </c>
      <c r="M719" s="441">
        <v>255</v>
      </c>
      <c r="N719" s="124"/>
      <c r="O719" s="125" t="e">
        <f t="shared" si="55"/>
        <v>#DIV/0!</v>
      </c>
      <c r="P719" s="125">
        <f t="shared" si="56"/>
        <v>0</v>
      </c>
      <c r="Q719" s="383"/>
      <c r="R719" s="126">
        <f>IF(M719="nio",0,IF(M719&gt;0,VLOOKUP(I719,'2-Productie normen'!A:R,VLOOKUP(M719,'2-Productie normen'!T:U,2,FALSE),FALSE)))</f>
        <v>0</v>
      </c>
      <c r="S719" s="126">
        <f t="shared" si="57"/>
        <v>0</v>
      </c>
      <c r="T719" s="127" t="str">
        <f>IF(M719="nio",0,VLOOKUP(I719,'2-Productie normen'!A:R,14,FALSE))</f>
        <v>V</v>
      </c>
      <c r="U719" s="127"/>
      <c r="W719" s="93">
        <f t="shared" si="58"/>
        <v>1530</v>
      </c>
    </row>
    <row r="720" spans="1:23" ht="14.1" customHeight="1">
      <c r="A720" s="109">
        <f t="shared" si="59"/>
        <v>720</v>
      </c>
      <c r="B720" s="476" t="str">
        <f>VLOOKUP(C720,'1-Kosten per locatie'!$A$17:$D$89,4,FALSE)</f>
        <v>Facilitaire Services</v>
      </c>
      <c r="C720" s="398" t="s">
        <v>901</v>
      </c>
      <c r="D720" s="476" t="str">
        <f>VLOOKUP(C720,'1-Kosten per locatie'!$A$17:$C$89,3,FALSE)</f>
        <v>Wijkpost</v>
      </c>
      <c r="E720" s="399" t="s">
        <v>311</v>
      </c>
      <c r="F720" s="400"/>
      <c r="G720" s="401">
        <v>7</v>
      </c>
      <c r="H720" s="398" t="s">
        <v>859</v>
      </c>
      <c r="I720" s="433" t="s">
        <v>1201</v>
      </c>
      <c r="J720" s="402" t="s">
        <v>304</v>
      </c>
      <c r="K720" s="403">
        <v>22</v>
      </c>
      <c r="L720" s="486">
        <f>VLOOKUP(D720,'1-Kosten per locatie'!$E$3:$G$9,3,FALSE)</f>
        <v>1</v>
      </c>
      <c r="M720" s="441">
        <v>255</v>
      </c>
      <c r="N720" s="124"/>
      <c r="O720" s="125" t="e">
        <f t="shared" si="55"/>
        <v>#DIV/0!</v>
      </c>
      <c r="P720" s="125">
        <f t="shared" si="56"/>
        <v>0</v>
      </c>
      <c r="Q720" s="383"/>
      <c r="R720" s="126">
        <f>IF(M720="nio",0,IF(M720&gt;0,VLOOKUP(I720,'2-Productie normen'!A:R,VLOOKUP(M720,'2-Productie normen'!T:U,2,FALSE),FALSE)))</f>
        <v>0</v>
      </c>
      <c r="S720" s="126">
        <f t="shared" si="57"/>
        <v>0</v>
      </c>
      <c r="T720" s="127" t="str">
        <f>IF(M720="nio",0,VLOOKUP(I720,'2-Productie normen'!A:R,14,FALSE))</f>
        <v>V</v>
      </c>
      <c r="U720" s="127"/>
      <c r="W720" s="93">
        <f t="shared" si="58"/>
        <v>5610</v>
      </c>
    </row>
    <row r="721" spans="1:23" ht="14.1" customHeight="1">
      <c r="A721" s="109">
        <f t="shared" si="59"/>
        <v>721</v>
      </c>
      <c r="B721" s="476" t="str">
        <f>VLOOKUP(C721,'1-Kosten per locatie'!$A$17:$D$89,4,FALSE)</f>
        <v>Facilitaire Services</v>
      </c>
      <c r="C721" s="398" t="s">
        <v>901</v>
      </c>
      <c r="D721" s="476" t="str">
        <f>VLOOKUP(C721,'1-Kosten per locatie'!$A$17:$C$89,3,FALSE)</f>
        <v>Wijkpost</v>
      </c>
      <c r="E721" s="399" t="s">
        <v>311</v>
      </c>
      <c r="F721" s="400"/>
      <c r="G721" s="401">
        <v>8</v>
      </c>
      <c r="H721" s="398" t="s">
        <v>859</v>
      </c>
      <c r="I721" s="433" t="s">
        <v>1201</v>
      </c>
      <c r="J721" s="402" t="s">
        <v>304</v>
      </c>
      <c r="K721" s="403">
        <v>7</v>
      </c>
      <c r="L721" s="486">
        <f>VLOOKUP(D721,'1-Kosten per locatie'!$E$3:$G$9,3,FALSE)</f>
        <v>1</v>
      </c>
      <c r="M721" s="441">
        <v>255</v>
      </c>
      <c r="N721" s="124"/>
      <c r="O721" s="125" t="e">
        <f t="shared" si="55"/>
        <v>#DIV/0!</v>
      </c>
      <c r="P721" s="125">
        <f t="shared" si="56"/>
        <v>0</v>
      </c>
      <c r="Q721" s="383"/>
      <c r="R721" s="126">
        <f>IF(M721="nio",0,IF(M721&gt;0,VLOOKUP(I721,'2-Productie normen'!A:R,VLOOKUP(M721,'2-Productie normen'!T:U,2,FALSE),FALSE)))</f>
        <v>0</v>
      </c>
      <c r="S721" s="126">
        <f t="shared" si="57"/>
        <v>0</v>
      </c>
      <c r="T721" s="127" t="str">
        <f>IF(M721="nio",0,VLOOKUP(I721,'2-Productie normen'!A:R,14,FALSE))</f>
        <v>V</v>
      </c>
      <c r="U721" s="127"/>
      <c r="W721" s="93">
        <f t="shared" si="58"/>
        <v>1785</v>
      </c>
    </row>
    <row r="722" spans="1:23" ht="14.1" customHeight="1">
      <c r="A722" s="109">
        <f t="shared" si="59"/>
        <v>722</v>
      </c>
      <c r="B722" s="476" t="str">
        <f>VLOOKUP(C722,'1-Kosten per locatie'!$A$17:$D$89,4,FALSE)</f>
        <v>Facilitaire Services</v>
      </c>
      <c r="C722" s="398" t="s">
        <v>901</v>
      </c>
      <c r="D722" s="476" t="str">
        <f>VLOOKUP(C722,'1-Kosten per locatie'!$A$17:$C$89,3,FALSE)</f>
        <v>Wijkpost</v>
      </c>
      <c r="E722" s="399" t="s">
        <v>311</v>
      </c>
      <c r="F722" s="400"/>
      <c r="G722" s="401">
        <v>9</v>
      </c>
      <c r="H722" s="398" t="s">
        <v>904</v>
      </c>
      <c r="I722" s="455" t="s">
        <v>299</v>
      </c>
      <c r="J722" s="402" t="s">
        <v>304</v>
      </c>
      <c r="K722" s="403">
        <v>8</v>
      </c>
      <c r="L722" s="486">
        <f>VLOOKUP(D722,'1-Kosten per locatie'!$E$3:$G$9,3,FALSE)</f>
        <v>1</v>
      </c>
      <c r="M722" s="441" t="s">
        <v>101</v>
      </c>
      <c r="N722" s="124"/>
      <c r="O722" s="125">
        <f t="shared" si="55"/>
        <v>0</v>
      </c>
      <c r="P722" s="125">
        <f t="shared" si="56"/>
        <v>0</v>
      </c>
      <c r="Q722" s="383"/>
      <c r="R722" s="126">
        <f>IF(M722="nio",0,IF(M722&gt;0,VLOOKUP(I722,'2-Productie normen'!A:R,VLOOKUP(M722,'2-Productie normen'!T:U,2,FALSE),FALSE)))</f>
        <v>0</v>
      </c>
      <c r="S722" s="126">
        <f t="shared" si="57"/>
        <v>0</v>
      </c>
      <c r="T722" s="127">
        <f>IF(M722="nio",0,VLOOKUP(I722,'2-Productie normen'!A:R,14,FALSE))</f>
        <v>0</v>
      </c>
      <c r="U722" s="127"/>
      <c r="W722" s="93">
        <f t="shared" si="58"/>
        <v>0</v>
      </c>
    </row>
    <row r="723" spans="1:23" ht="14.1" customHeight="1">
      <c r="A723" s="109">
        <f t="shared" si="59"/>
        <v>723</v>
      </c>
      <c r="B723" s="476" t="str">
        <f>VLOOKUP(C723,'1-Kosten per locatie'!$A$17:$D$89,4,FALSE)</f>
        <v>Facilitaire Services</v>
      </c>
      <c r="C723" s="398" t="s">
        <v>901</v>
      </c>
      <c r="D723" s="476" t="str">
        <f>VLOOKUP(C723,'1-Kosten per locatie'!$A$17:$C$89,3,FALSE)</f>
        <v>Wijkpost</v>
      </c>
      <c r="E723" s="399" t="s">
        <v>311</v>
      </c>
      <c r="F723" s="400"/>
      <c r="G723" s="401">
        <v>10</v>
      </c>
      <c r="H723" s="398" t="s">
        <v>193</v>
      </c>
      <c r="I723" s="433" t="s">
        <v>296</v>
      </c>
      <c r="J723" s="402" t="s">
        <v>304</v>
      </c>
      <c r="K723" s="403">
        <v>6.5</v>
      </c>
      <c r="L723" s="486">
        <f>VLOOKUP(D723,'1-Kosten per locatie'!$E$3:$G$9,3,FALSE)</f>
        <v>1</v>
      </c>
      <c r="M723" s="441">
        <v>255</v>
      </c>
      <c r="N723" s="124"/>
      <c r="O723" s="125" t="e">
        <f t="shared" si="55"/>
        <v>#DIV/0!</v>
      </c>
      <c r="P723" s="125">
        <f t="shared" si="56"/>
        <v>0</v>
      </c>
      <c r="Q723" s="383"/>
      <c r="R723" s="126">
        <f>IF(M723="nio",0,IF(M723&gt;0,VLOOKUP(I723,'2-Productie normen'!A:R,VLOOKUP(M723,'2-Productie normen'!T:U,2,FALSE),FALSE)))</f>
        <v>0</v>
      </c>
      <c r="S723" s="126">
        <f t="shared" si="57"/>
        <v>0</v>
      </c>
      <c r="T723" s="127" t="str">
        <f>IF(M723="nio",0,VLOOKUP(I723,'2-Productie normen'!A:R,14,FALSE))</f>
        <v>V</v>
      </c>
      <c r="U723" s="127"/>
      <c r="W723" s="93">
        <f t="shared" si="58"/>
        <v>1657.5</v>
      </c>
    </row>
    <row r="724" spans="1:23" ht="14.1" customHeight="1">
      <c r="A724" s="109">
        <f t="shared" si="59"/>
        <v>724</v>
      </c>
      <c r="B724" s="476" t="str">
        <f>VLOOKUP(C724,'1-Kosten per locatie'!$A$17:$D$89,4,FALSE)</f>
        <v>Facilitaire Services</v>
      </c>
      <c r="C724" s="398" t="s">
        <v>901</v>
      </c>
      <c r="D724" s="476" t="str">
        <f>VLOOKUP(C724,'1-Kosten per locatie'!$A$17:$C$89,3,FALSE)</f>
        <v>Wijkpost</v>
      </c>
      <c r="E724" s="399" t="s">
        <v>311</v>
      </c>
      <c r="F724" s="400"/>
      <c r="G724" s="401">
        <v>11</v>
      </c>
      <c r="H724" s="398" t="s">
        <v>231</v>
      </c>
      <c r="I724" s="433" t="s">
        <v>1557</v>
      </c>
      <c r="J724" s="402" t="s">
        <v>304</v>
      </c>
      <c r="K724" s="403">
        <v>4</v>
      </c>
      <c r="L724" s="486">
        <f>VLOOKUP(D724,'1-Kosten per locatie'!$E$3:$G$9,3,FALSE)</f>
        <v>1</v>
      </c>
      <c r="M724" s="441">
        <v>255</v>
      </c>
      <c r="N724" s="124"/>
      <c r="O724" s="125" t="e">
        <f t="shared" si="55"/>
        <v>#DIV/0!</v>
      </c>
      <c r="P724" s="125">
        <f t="shared" si="56"/>
        <v>0</v>
      </c>
      <c r="Q724" s="383"/>
      <c r="R724" s="126">
        <f>IF(M724="nio",0,IF(M724&gt;0,VLOOKUP(I724,'2-Productie normen'!A:R,VLOOKUP(M724,'2-Productie normen'!T:U,2,FALSE),FALSE)))</f>
        <v>0</v>
      </c>
      <c r="S724" s="126">
        <f t="shared" si="57"/>
        <v>0</v>
      </c>
      <c r="T724" s="127" t="str">
        <f>IF(M724="nio",0,VLOOKUP(I724,'2-Productie normen'!A:R,14,FALSE))</f>
        <v>S</v>
      </c>
      <c r="U724" s="127"/>
      <c r="W724" s="93">
        <f t="shared" si="58"/>
        <v>1020</v>
      </c>
    </row>
    <row r="725" spans="1:23" ht="14.1" customHeight="1">
      <c r="A725" s="109">
        <f t="shared" si="59"/>
        <v>725</v>
      </c>
      <c r="B725" s="476" t="str">
        <f>VLOOKUP(C725,'1-Kosten per locatie'!$A$17:$D$89,4,FALSE)</f>
        <v>Facilitaire Services</v>
      </c>
      <c r="C725" s="398" t="s">
        <v>901</v>
      </c>
      <c r="D725" s="476" t="str">
        <f>VLOOKUP(C725,'1-Kosten per locatie'!$A$17:$C$89,3,FALSE)</f>
        <v>Wijkpost</v>
      </c>
      <c r="E725" s="399" t="s">
        <v>311</v>
      </c>
      <c r="F725" s="400"/>
      <c r="G725" s="401">
        <v>12</v>
      </c>
      <c r="H725" s="398" t="s">
        <v>231</v>
      </c>
      <c r="I725" s="433" t="s">
        <v>1557</v>
      </c>
      <c r="J725" s="402" t="s">
        <v>304</v>
      </c>
      <c r="K725" s="403">
        <v>4</v>
      </c>
      <c r="L725" s="486">
        <f>VLOOKUP(D725,'1-Kosten per locatie'!$E$3:$G$9,3,FALSE)</f>
        <v>1</v>
      </c>
      <c r="M725" s="441">
        <v>255</v>
      </c>
      <c r="N725" s="124"/>
      <c r="O725" s="125" t="e">
        <f t="shared" si="55"/>
        <v>#DIV/0!</v>
      </c>
      <c r="P725" s="125">
        <f t="shared" si="56"/>
        <v>0</v>
      </c>
      <c r="Q725" s="383"/>
      <c r="R725" s="126">
        <f>IF(M725="nio",0,IF(M725&gt;0,VLOOKUP(I725,'2-Productie normen'!A:R,VLOOKUP(M725,'2-Productie normen'!T:U,2,FALSE),FALSE)))</f>
        <v>0</v>
      </c>
      <c r="S725" s="126">
        <f t="shared" si="57"/>
        <v>0</v>
      </c>
      <c r="T725" s="127" t="str">
        <f>IF(M725="nio",0,VLOOKUP(I725,'2-Productie normen'!A:R,14,FALSE))</f>
        <v>S</v>
      </c>
      <c r="U725" s="127"/>
      <c r="W725" s="93">
        <f t="shared" si="58"/>
        <v>1020</v>
      </c>
    </row>
    <row r="726" spans="1:23" ht="14.1" customHeight="1">
      <c r="A726" s="109">
        <f t="shared" si="59"/>
        <v>726</v>
      </c>
      <c r="B726" s="476" t="str">
        <f>VLOOKUP(C726,'1-Kosten per locatie'!$A$17:$D$89,4,FALSE)</f>
        <v>Facilitaire Services</v>
      </c>
      <c r="C726" s="398" t="s">
        <v>901</v>
      </c>
      <c r="D726" s="476" t="str">
        <f>VLOOKUP(C726,'1-Kosten per locatie'!$A$17:$C$89,3,FALSE)</f>
        <v>Wijkpost</v>
      </c>
      <c r="E726" s="399" t="s">
        <v>311</v>
      </c>
      <c r="F726" s="400"/>
      <c r="G726" s="401">
        <v>13</v>
      </c>
      <c r="H726" s="398" t="s">
        <v>859</v>
      </c>
      <c r="I726" s="433" t="s">
        <v>1201</v>
      </c>
      <c r="J726" s="402" t="s">
        <v>304</v>
      </c>
      <c r="K726" s="403">
        <v>41</v>
      </c>
      <c r="L726" s="486">
        <f>VLOOKUP(D726,'1-Kosten per locatie'!$E$3:$G$9,3,FALSE)</f>
        <v>1</v>
      </c>
      <c r="M726" s="441">
        <v>255</v>
      </c>
      <c r="N726" s="124"/>
      <c r="O726" s="125" t="e">
        <f t="shared" si="55"/>
        <v>#DIV/0!</v>
      </c>
      <c r="P726" s="125">
        <f t="shared" si="56"/>
        <v>0</v>
      </c>
      <c r="Q726" s="383"/>
      <c r="R726" s="126">
        <f>IF(M726="nio",0,IF(M726&gt;0,VLOOKUP(I726,'2-Productie normen'!A:R,VLOOKUP(M726,'2-Productie normen'!T:U,2,FALSE),FALSE)))</f>
        <v>0</v>
      </c>
      <c r="S726" s="126">
        <f t="shared" si="57"/>
        <v>0</v>
      </c>
      <c r="T726" s="127" t="str">
        <f>IF(M726="nio",0,VLOOKUP(I726,'2-Productie normen'!A:R,14,FALSE))</f>
        <v>V</v>
      </c>
      <c r="U726" s="127"/>
      <c r="W726" s="93">
        <f t="shared" si="58"/>
        <v>10455</v>
      </c>
    </row>
    <row r="727" spans="1:23" ht="14.1" customHeight="1">
      <c r="A727" s="109">
        <f t="shared" si="59"/>
        <v>727</v>
      </c>
      <c r="B727" s="476" t="str">
        <f>VLOOKUP(C727,'1-Kosten per locatie'!$A$17:$D$89,4,FALSE)</f>
        <v>Facilitaire Services</v>
      </c>
      <c r="C727" s="398" t="s">
        <v>901</v>
      </c>
      <c r="D727" s="476" t="str">
        <f>VLOOKUP(C727,'1-Kosten per locatie'!$A$17:$C$89,3,FALSE)</f>
        <v>Wijkpost</v>
      </c>
      <c r="E727" s="399" t="s">
        <v>311</v>
      </c>
      <c r="F727" s="400"/>
      <c r="G727" s="401">
        <v>14</v>
      </c>
      <c r="H727" s="398" t="s">
        <v>870</v>
      </c>
      <c r="I727" s="433" t="s">
        <v>15</v>
      </c>
      <c r="J727" s="402" t="s">
        <v>304</v>
      </c>
      <c r="K727" s="403">
        <v>15</v>
      </c>
      <c r="L727" s="486">
        <f>VLOOKUP(D727,'1-Kosten per locatie'!$E$3:$G$9,3,FALSE)</f>
        <v>1</v>
      </c>
      <c r="M727" s="441">
        <v>255</v>
      </c>
      <c r="N727" s="124"/>
      <c r="O727" s="125" t="e">
        <f t="shared" si="55"/>
        <v>#DIV/0!</v>
      </c>
      <c r="P727" s="125">
        <f t="shared" si="56"/>
        <v>0</v>
      </c>
      <c r="Q727" s="383"/>
      <c r="R727" s="126">
        <f>IF(M727="nio",0,IF(M727&gt;0,VLOOKUP(I727,'2-Productie normen'!A:R,VLOOKUP(M727,'2-Productie normen'!T:U,2,FALSE),FALSE)))</f>
        <v>0</v>
      </c>
      <c r="S727" s="126">
        <f t="shared" si="57"/>
        <v>0</v>
      </c>
      <c r="T727" s="127" t="str">
        <f>IF(M727="nio",0,VLOOKUP(I727,'2-Productie normen'!A:R,14,FALSE))</f>
        <v>S</v>
      </c>
      <c r="U727" s="127"/>
      <c r="W727" s="93">
        <f t="shared" si="58"/>
        <v>3825</v>
      </c>
    </row>
    <row r="728" spans="1:23" ht="14.1" customHeight="1">
      <c r="A728" s="109">
        <f t="shared" si="59"/>
        <v>728</v>
      </c>
      <c r="B728" s="476" t="str">
        <f>VLOOKUP(C728,'1-Kosten per locatie'!$A$17:$D$89,4,FALSE)</f>
        <v>Facilitaire Services</v>
      </c>
      <c r="C728" s="398" t="s">
        <v>901</v>
      </c>
      <c r="D728" s="476" t="str">
        <f>VLOOKUP(C728,'1-Kosten per locatie'!$A$17:$C$89,3,FALSE)</f>
        <v>Wijkpost</v>
      </c>
      <c r="E728" s="400" t="s">
        <v>322</v>
      </c>
      <c r="F728" s="400"/>
      <c r="G728" s="401">
        <v>15</v>
      </c>
      <c r="H728" s="398" t="s">
        <v>905</v>
      </c>
      <c r="I728" s="433" t="s">
        <v>294</v>
      </c>
      <c r="J728" s="402" t="s">
        <v>303</v>
      </c>
      <c r="K728" s="403">
        <v>5.44</v>
      </c>
      <c r="L728" s="486">
        <f>VLOOKUP(D728,'1-Kosten per locatie'!$E$3:$G$9,3,FALSE)</f>
        <v>1</v>
      </c>
      <c r="M728" s="441">
        <v>255</v>
      </c>
      <c r="N728" s="124"/>
      <c r="O728" s="125" t="e">
        <f t="shared" si="55"/>
        <v>#DIV/0!</v>
      </c>
      <c r="P728" s="125">
        <f t="shared" si="56"/>
        <v>0</v>
      </c>
      <c r="Q728" s="383"/>
      <c r="R728" s="126">
        <f>IF(M728="nio",0,IF(M728&gt;0,VLOOKUP(I728,'2-Productie normen'!A:R,VLOOKUP(M728,'2-Productie normen'!T:U,2,FALSE),FALSE)))</f>
        <v>0</v>
      </c>
      <c r="S728" s="126">
        <f t="shared" si="57"/>
        <v>0</v>
      </c>
      <c r="T728" s="127" t="str">
        <f>IF(M728="nio",0,VLOOKUP(I728,'2-Productie normen'!A:R,14,FALSE))</f>
        <v>V</v>
      </c>
      <c r="U728" s="127"/>
      <c r="W728" s="93">
        <f t="shared" si="58"/>
        <v>1387.2</v>
      </c>
    </row>
    <row r="729" spans="1:23" ht="14.1" customHeight="1">
      <c r="A729" s="109">
        <f t="shared" si="59"/>
        <v>729</v>
      </c>
      <c r="B729" s="476" t="str">
        <f>VLOOKUP(C729,'1-Kosten per locatie'!$A$17:$D$89,4,FALSE)</f>
        <v>Facilitaire Services</v>
      </c>
      <c r="C729" s="398" t="s">
        <v>901</v>
      </c>
      <c r="D729" s="476" t="str">
        <f>VLOOKUP(C729,'1-Kosten per locatie'!$A$17:$C$89,3,FALSE)</f>
        <v>Wijkpost</v>
      </c>
      <c r="E729" s="400" t="s">
        <v>322</v>
      </c>
      <c r="F729" s="400"/>
      <c r="G729" s="401">
        <v>16</v>
      </c>
      <c r="H729" s="398" t="s">
        <v>906</v>
      </c>
      <c r="I729" s="433" t="s">
        <v>294</v>
      </c>
      <c r="J729" s="402" t="s">
        <v>305</v>
      </c>
      <c r="K729" s="403">
        <v>3</v>
      </c>
      <c r="L729" s="486">
        <f>VLOOKUP(D729,'1-Kosten per locatie'!$E$3:$G$9,3,FALSE)</f>
        <v>1</v>
      </c>
      <c r="M729" s="441">
        <v>255</v>
      </c>
      <c r="N729" s="124"/>
      <c r="O729" s="125" t="e">
        <f t="shared" si="55"/>
        <v>#DIV/0!</v>
      </c>
      <c r="P729" s="125">
        <f t="shared" si="56"/>
        <v>0</v>
      </c>
      <c r="Q729" s="383"/>
      <c r="R729" s="126">
        <f>IF(M729="nio",0,IF(M729&gt;0,VLOOKUP(I729,'2-Productie normen'!A:R,VLOOKUP(M729,'2-Productie normen'!T:U,2,FALSE),FALSE)))</f>
        <v>0</v>
      </c>
      <c r="S729" s="126">
        <f t="shared" si="57"/>
        <v>0</v>
      </c>
      <c r="T729" s="127" t="str">
        <f>IF(M729="nio",0,VLOOKUP(I729,'2-Productie normen'!A:R,14,FALSE))</f>
        <v>V</v>
      </c>
      <c r="U729" s="127"/>
      <c r="W729" s="93">
        <f t="shared" si="58"/>
        <v>765</v>
      </c>
    </row>
    <row r="730" spans="1:23" ht="14.1" customHeight="1">
      <c r="A730" s="109">
        <f t="shared" si="59"/>
        <v>730</v>
      </c>
      <c r="B730" s="476" t="str">
        <f>VLOOKUP(C730,'1-Kosten per locatie'!$A$17:$D$89,4,FALSE)</f>
        <v>Facilitaire Services</v>
      </c>
      <c r="C730" s="398" t="s">
        <v>901</v>
      </c>
      <c r="D730" s="476" t="str">
        <f>VLOOKUP(C730,'1-Kosten per locatie'!$A$17:$C$89,3,FALSE)</f>
        <v>Wijkpost</v>
      </c>
      <c r="E730" s="400" t="s">
        <v>322</v>
      </c>
      <c r="F730" s="400"/>
      <c r="G730" s="401">
        <v>17</v>
      </c>
      <c r="H730" s="398" t="s">
        <v>907</v>
      </c>
      <c r="I730" s="433" t="s">
        <v>294</v>
      </c>
      <c r="J730" s="402" t="s">
        <v>303</v>
      </c>
      <c r="K730" s="403">
        <v>15</v>
      </c>
      <c r="L730" s="486">
        <f>VLOOKUP(D730,'1-Kosten per locatie'!$E$3:$G$9,3,FALSE)</f>
        <v>1</v>
      </c>
      <c r="M730" s="441">
        <v>255</v>
      </c>
      <c r="N730" s="124"/>
      <c r="O730" s="125" t="e">
        <f t="shared" si="55"/>
        <v>#DIV/0!</v>
      </c>
      <c r="P730" s="125">
        <f t="shared" si="56"/>
        <v>0</v>
      </c>
      <c r="Q730" s="383"/>
      <c r="R730" s="126">
        <f>IF(M730="nio",0,IF(M730&gt;0,VLOOKUP(I730,'2-Productie normen'!A:R,VLOOKUP(M730,'2-Productie normen'!T:U,2,FALSE),FALSE)))</f>
        <v>0</v>
      </c>
      <c r="S730" s="126">
        <f t="shared" si="57"/>
        <v>0</v>
      </c>
      <c r="T730" s="127" t="str">
        <f>IF(M730="nio",0,VLOOKUP(I730,'2-Productie normen'!A:R,14,FALSE))</f>
        <v>V</v>
      </c>
      <c r="U730" s="127"/>
      <c r="W730" s="93">
        <f t="shared" si="58"/>
        <v>3825</v>
      </c>
    </row>
    <row r="731" spans="1:23" ht="14.1" customHeight="1">
      <c r="A731" s="109">
        <f t="shared" si="59"/>
        <v>731</v>
      </c>
      <c r="B731" s="476" t="str">
        <f>VLOOKUP(C731,'1-Kosten per locatie'!$A$17:$D$89,4,FALSE)</f>
        <v>Facilitaire Services</v>
      </c>
      <c r="C731" s="398" t="s">
        <v>901</v>
      </c>
      <c r="D731" s="476" t="str">
        <f>VLOOKUP(C731,'1-Kosten per locatie'!$A$17:$C$89,3,FALSE)</f>
        <v>Wijkpost</v>
      </c>
      <c r="E731" s="400" t="s">
        <v>322</v>
      </c>
      <c r="F731" s="400"/>
      <c r="G731" s="401">
        <v>18</v>
      </c>
      <c r="H731" s="398" t="s">
        <v>226</v>
      </c>
      <c r="I731" s="433" t="s">
        <v>298</v>
      </c>
      <c r="J731" s="402" t="s">
        <v>305</v>
      </c>
      <c r="K731" s="403">
        <v>12</v>
      </c>
      <c r="L731" s="486">
        <f>VLOOKUP(D731,'1-Kosten per locatie'!$E$3:$G$9,3,FALSE)</f>
        <v>1</v>
      </c>
      <c r="M731" s="441">
        <v>255</v>
      </c>
      <c r="N731" s="124"/>
      <c r="O731" s="125" t="e">
        <f t="shared" si="55"/>
        <v>#DIV/0!</v>
      </c>
      <c r="P731" s="125">
        <f t="shared" si="56"/>
        <v>0</v>
      </c>
      <c r="Q731" s="383"/>
      <c r="R731" s="126">
        <f>IF(M731="nio",0,IF(M731&gt;0,VLOOKUP(I731,'2-Productie normen'!A:R,VLOOKUP(M731,'2-Productie normen'!T:U,2,FALSE),FALSE)))</f>
        <v>0</v>
      </c>
      <c r="S731" s="126">
        <f t="shared" si="57"/>
        <v>0</v>
      </c>
      <c r="T731" s="127" t="str">
        <f>IF(M731="nio",0,VLOOKUP(I731,'2-Productie normen'!A:R,14,FALSE))</f>
        <v>V</v>
      </c>
      <c r="U731" s="127"/>
      <c r="W731" s="93">
        <f t="shared" si="58"/>
        <v>3060</v>
      </c>
    </row>
    <row r="732" spans="1:23" ht="14.1" customHeight="1">
      <c r="A732" s="109">
        <f t="shared" si="59"/>
        <v>732</v>
      </c>
      <c r="B732" s="476" t="str">
        <f>VLOOKUP(C732,'1-Kosten per locatie'!$A$17:$D$89,4,FALSE)</f>
        <v>Facilitaire Services</v>
      </c>
      <c r="C732" s="398" t="s">
        <v>901</v>
      </c>
      <c r="D732" s="476" t="str">
        <f>VLOOKUP(C732,'1-Kosten per locatie'!$A$17:$C$89,3,FALSE)</f>
        <v>Wijkpost</v>
      </c>
      <c r="E732" s="400" t="s">
        <v>322</v>
      </c>
      <c r="F732" s="400"/>
      <c r="G732" s="401">
        <v>19</v>
      </c>
      <c r="H732" s="398" t="s">
        <v>178</v>
      </c>
      <c r="I732" s="433" t="s">
        <v>1200</v>
      </c>
      <c r="J732" s="402" t="s">
        <v>305</v>
      </c>
      <c r="K732" s="403">
        <v>85</v>
      </c>
      <c r="L732" s="486">
        <f>VLOOKUP(D732,'1-Kosten per locatie'!$E$3:$G$9,3,FALSE)</f>
        <v>1</v>
      </c>
      <c r="M732" s="441">
        <v>255</v>
      </c>
      <c r="N732" s="124"/>
      <c r="O732" s="125" t="e">
        <f t="shared" si="55"/>
        <v>#DIV/0!</v>
      </c>
      <c r="P732" s="125">
        <f t="shared" si="56"/>
        <v>0</v>
      </c>
      <c r="Q732" s="383"/>
      <c r="R732" s="126">
        <f>IF(M732="nio",0,IF(M732&gt;0,VLOOKUP(I732,'2-Productie normen'!A:R,VLOOKUP(M732,'2-Productie normen'!T:U,2,FALSE),FALSE)))</f>
        <v>0</v>
      </c>
      <c r="S732" s="126">
        <f t="shared" si="57"/>
        <v>0</v>
      </c>
      <c r="T732" s="127" t="str">
        <f>IF(M732="nio",0,VLOOKUP(I732,'2-Productie normen'!A:R,14,FALSE))</f>
        <v>V</v>
      </c>
      <c r="U732" s="127"/>
      <c r="W732" s="93">
        <f t="shared" si="58"/>
        <v>21675</v>
      </c>
    </row>
    <row r="733" spans="1:23" ht="14.1" customHeight="1">
      <c r="A733" s="109">
        <f t="shared" si="59"/>
        <v>733</v>
      </c>
      <c r="B733" s="476" t="str">
        <f>VLOOKUP(C733,'1-Kosten per locatie'!$A$17:$D$89,4,FALSE)</f>
        <v>Facilitaire Services</v>
      </c>
      <c r="C733" s="398" t="s">
        <v>901</v>
      </c>
      <c r="D733" s="476" t="str">
        <f>VLOOKUP(C733,'1-Kosten per locatie'!$A$17:$C$89,3,FALSE)</f>
        <v>Wijkpost</v>
      </c>
      <c r="E733" s="400" t="s">
        <v>322</v>
      </c>
      <c r="F733" s="400"/>
      <c r="G733" s="401">
        <v>20</v>
      </c>
      <c r="H733" s="398" t="s">
        <v>196</v>
      </c>
      <c r="I733" s="433" t="s">
        <v>149</v>
      </c>
      <c r="J733" s="402" t="s">
        <v>305</v>
      </c>
      <c r="K733" s="403">
        <v>24</v>
      </c>
      <c r="L733" s="486">
        <f>VLOOKUP(D733,'1-Kosten per locatie'!$E$3:$G$9,3,FALSE)</f>
        <v>1</v>
      </c>
      <c r="M733" s="441">
        <v>104</v>
      </c>
      <c r="N733" s="124"/>
      <c r="O733" s="125" t="e">
        <f t="shared" si="55"/>
        <v>#DIV/0!</v>
      </c>
      <c r="P733" s="125">
        <f t="shared" si="56"/>
        <v>0</v>
      </c>
      <c r="Q733" s="383"/>
      <c r="R733" s="126">
        <f>IF(M733="nio",0,IF(M733&gt;0,VLOOKUP(I733,'2-Productie normen'!A:R,VLOOKUP(M733,'2-Productie normen'!T:U,2,FALSE),FALSE)))</f>
        <v>0</v>
      </c>
      <c r="S733" s="126">
        <f t="shared" si="57"/>
        <v>0</v>
      </c>
      <c r="T733" s="127" t="str">
        <f>IF(M733="nio",0,VLOOKUP(I733,'2-Productie normen'!A:R,14,FALSE))</f>
        <v>B</v>
      </c>
      <c r="U733" s="127"/>
      <c r="W733" s="93">
        <f t="shared" si="58"/>
        <v>2496</v>
      </c>
    </row>
    <row r="734" spans="1:23" ht="14.1" customHeight="1">
      <c r="A734" s="109">
        <f t="shared" si="59"/>
        <v>734</v>
      </c>
      <c r="B734" s="476" t="str">
        <f>VLOOKUP(C734,'1-Kosten per locatie'!$A$17:$D$89,4,FALSE)</f>
        <v>Facilitaire Services</v>
      </c>
      <c r="C734" s="397" t="s">
        <v>908</v>
      </c>
      <c r="D734" s="476" t="str">
        <f>VLOOKUP(C734,'1-Kosten per locatie'!$A$17:$C$89,3,FALSE)</f>
        <v>Wijkpost</v>
      </c>
      <c r="E734" s="399" t="s">
        <v>311</v>
      </c>
      <c r="F734" s="400"/>
      <c r="G734" s="400">
        <v>1</v>
      </c>
      <c r="H734" s="398" t="s">
        <v>245</v>
      </c>
      <c r="I734" s="433" t="s">
        <v>293</v>
      </c>
      <c r="J734" s="402" t="s">
        <v>198</v>
      </c>
      <c r="K734" s="403">
        <v>6</v>
      </c>
      <c r="L734" s="486">
        <f>VLOOKUP(D734,'1-Kosten per locatie'!$E$3:$G$9,3,FALSE)</f>
        <v>1</v>
      </c>
      <c r="M734" s="441">
        <v>255</v>
      </c>
      <c r="N734" s="124"/>
      <c r="O734" s="125" t="e">
        <f t="shared" si="55"/>
        <v>#DIV/0!</v>
      </c>
      <c r="P734" s="125">
        <f t="shared" si="56"/>
        <v>0</v>
      </c>
      <c r="Q734" s="383"/>
      <c r="R734" s="126">
        <f>IF(M734="nio",0,IF(M734&gt;0,VLOOKUP(I734,'2-Productie normen'!A:R,VLOOKUP(M734,'2-Productie normen'!T:U,2,FALSE),FALSE)))</f>
        <v>0</v>
      </c>
      <c r="S734" s="126">
        <f t="shared" si="57"/>
        <v>0</v>
      </c>
      <c r="T734" s="127" t="str">
        <f>IF(M734="nio",0,VLOOKUP(I734,'2-Productie normen'!A:R,14,FALSE))</f>
        <v>V</v>
      </c>
      <c r="U734" s="127"/>
      <c r="W734" s="93">
        <f t="shared" si="58"/>
        <v>1530</v>
      </c>
    </row>
    <row r="735" spans="1:23" ht="14.1" customHeight="1">
      <c r="A735" s="109">
        <f t="shared" si="59"/>
        <v>735</v>
      </c>
      <c r="B735" s="476" t="str">
        <f>VLOOKUP(C735,'1-Kosten per locatie'!$A$17:$D$89,4,FALSE)</f>
        <v>Facilitaire Services</v>
      </c>
      <c r="C735" s="397" t="s">
        <v>908</v>
      </c>
      <c r="D735" s="476" t="str">
        <f>VLOOKUP(C735,'1-Kosten per locatie'!$A$17:$C$89,3,FALSE)</f>
        <v>Wijkpost</v>
      </c>
      <c r="E735" s="399" t="s">
        <v>311</v>
      </c>
      <c r="F735" s="400"/>
      <c r="G735" s="400">
        <v>2</v>
      </c>
      <c r="H735" s="398" t="s">
        <v>193</v>
      </c>
      <c r="I735" s="433" t="s">
        <v>296</v>
      </c>
      <c r="J735" s="402" t="s">
        <v>909</v>
      </c>
      <c r="K735" s="403">
        <v>25</v>
      </c>
      <c r="L735" s="486">
        <f>VLOOKUP(D735,'1-Kosten per locatie'!$E$3:$G$9,3,FALSE)</f>
        <v>1</v>
      </c>
      <c r="M735" s="441">
        <v>255</v>
      </c>
      <c r="N735" s="124"/>
      <c r="O735" s="125" t="e">
        <f t="shared" si="55"/>
        <v>#DIV/0!</v>
      </c>
      <c r="P735" s="125">
        <f t="shared" si="56"/>
        <v>0</v>
      </c>
      <c r="Q735" s="383"/>
      <c r="R735" s="126">
        <f>IF(M735="nio",0,IF(M735&gt;0,VLOOKUP(I735,'2-Productie normen'!A:R,VLOOKUP(M735,'2-Productie normen'!T:U,2,FALSE),FALSE)))</f>
        <v>0</v>
      </c>
      <c r="S735" s="126">
        <f t="shared" si="57"/>
        <v>0</v>
      </c>
      <c r="T735" s="127" t="str">
        <f>IF(M735="nio",0,VLOOKUP(I735,'2-Productie normen'!A:R,14,FALSE))</f>
        <v>V</v>
      </c>
      <c r="U735" s="127"/>
      <c r="W735" s="93">
        <f t="shared" si="58"/>
        <v>6375</v>
      </c>
    </row>
    <row r="736" spans="1:23" ht="14.1" customHeight="1">
      <c r="A736" s="109">
        <f t="shared" si="59"/>
        <v>736</v>
      </c>
      <c r="B736" s="476" t="str">
        <f>VLOOKUP(C736,'1-Kosten per locatie'!$A$17:$D$89,4,FALSE)</f>
        <v>Facilitaire Services</v>
      </c>
      <c r="C736" s="397" t="s">
        <v>908</v>
      </c>
      <c r="D736" s="476" t="str">
        <f>VLOOKUP(C736,'1-Kosten per locatie'!$A$17:$C$89,3,FALSE)</f>
        <v>Wijkpost</v>
      </c>
      <c r="E736" s="399" t="s">
        <v>311</v>
      </c>
      <c r="F736" s="400"/>
      <c r="G736" s="400">
        <v>3</v>
      </c>
      <c r="H736" s="398" t="s">
        <v>196</v>
      </c>
      <c r="I736" s="433" t="s">
        <v>149</v>
      </c>
      <c r="J736" s="402" t="s">
        <v>198</v>
      </c>
      <c r="K736" s="403">
        <v>41</v>
      </c>
      <c r="L736" s="486">
        <f>VLOOKUP(D736,'1-Kosten per locatie'!$E$3:$G$9,3,FALSE)</f>
        <v>1</v>
      </c>
      <c r="M736" s="441">
        <v>104</v>
      </c>
      <c r="N736" s="124"/>
      <c r="O736" s="125" t="e">
        <f t="shared" si="55"/>
        <v>#DIV/0!</v>
      </c>
      <c r="P736" s="125">
        <f t="shared" si="56"/>
        <v>0</v>
      </c>
      <c r="Q736" s="383"/>
      <c r="R736" s="126">
        <f>IF(M736="nio",0,IF(M736&gt;0,VLOOKUP(I736,'2-Productie normen'!A:R,VLOOKUP(M736,'2-Productie normen'!T:U,2,FALSE),FALSE)))</f>
        <v>0</v>
      </c>
      <c r="S736" s="126">
        <f t="shared" si="57"/>
        <v>0</v>
      </c>
      <c r="T736" s="127" t="str">
        <f>IF(M736="nio",0,VLOOKUP(I736,'2-Productie normen'!A:R,14,FALSE))</f>
        <v>B</v>
      </c>
      <c r="U736" s="127"/>
      <c r="W736" s="93">
        <f t="shared" si="58"/>
        <v>4264</v>
      </c>
    </row>
    <row r="737" spans="1:23" ht="14.1" customHeight="1">
      <c r="A737" s="109">
        <f t="shared" si="59"/>
        <v>737</v>
      </c>
      <c r="B737" s="476" t="str">
        <f>VLOOKUP(C737,'1-Kosten per locatie'!$A$17:$D$89,4,FALSE)</f>
        <v>Facilitaire Services</v>
      </c>
      <c r="C737" s="397" t="s">
        <v>908</v>
      </c>
      <c r="D737" s="476" t="str">
        <f>VLOOKUP(C737,'1-Kosten per locatie'!$A$17:$C$89,3,FALSE)</f>
        <v>Wijkpost</v>
      </c>
      <c r="E737" s="399" t="s">
        <v>311</v>
      </c>
      <c r="F737" s="400"/>
      <c r="G737" s="400">
        <v>4</v>
      </c>
      <c r="H737" s="398" t="s">
        <v>213</v>
      </c>
      <c r="I737" s="433" t="s">
        <v>15</v>
      </c>
      <c r="J737" s="402" t="s">
        <v>909</v>
      </c>
      <c r="K737" s="403">
        <v>6</v>
      </c>
      <c r="L737" s="486">
        <f>VLOOKUP(D737,'1-Kosten per locatie'!$E$3:$G$9,3,FALSE)</f>
        <v>1</v>
      </c>
      <c r="M737" s="441">
        <v>255</v>
      </c>
      <c r="N737" s="124"/>
      <c r="O737" s="125" t="e">
        <f t="shared" si="55"/>
        <v>#DIV/0!</v>
      </c>
      <c r="P737" s="125">
        <f t="shared" si="56"/>
        <v>0</v>
      </c>
      <c r="Q737" s="383"/>
      <c r="R737" s="126">
        <f>IF(M737="nio",0,IF(M737&gt;0,VLOOKUP(I737,'2-Productie normen'!A:R,VLOOKUP(M737,'2-Productie normen'!T:U,2,FALSE),FALSE)))</f>
        <v>0</v>
      </c>
      <c r="S737" s="126">
        <f t="shared" si="57"/>
        <v>0</v>
      </c>
      <c r="T737" s="127" t="str">
        <f>IF(M737="nio",0,VLOOKUP(I737,'2-Productie normen'!A:R,14,FALSE))</f>
        <v>S</v>
      </c>
      <c r="U737" s="127"/>
      <c r="W737" s="93">
        <f t="shared" si="58"/>
        <v>1530</v>
      </c>
    </row>
    <row r="738" spans="1:23" ht="14.1" customHeight="1">
      <c r="A738" s="109">
        <f t="shared" si="59"/>
        <v>738</v>
      </c>
      <c r="B738" s="476" t="str">
        <f>VLOOKUP(C738,'1-Kosten per locatie'!$A$17:$D$89,4,FALSE)</f>
        <v>Facilitaire Services</v>
      </c>
      <c r="C738" s="397" t="s">
        <v>908</v>
      </c>
      <c r="D738" s="476" t="str">
        <f>VLOOKUP(C738,'1-Kosten per locatie'!$A$17:$C$89,3,FALSE)</f>
        <v>Wijkpost</v>
      </c>
      <c r="E738" s="399" t="s">
        <v>311</v>
      </c>
      <c r="F738" s="400"/>
      <c r="G738" s="400">
        <v>5</v>
      </c>
      <c r="H738" s="398" t="s">
        <v>196</v>
      </c>
      <c r="I738" s="433" t="s">
        <v>149</v>
      </c>
      <c r="J738" s="402" t="s">
        <v>198</v>
      </c>
      <c r="K738" s="403">
        <v>18</v>
      </c>
      <c r="L738" s="486">
        <f>VLOOKUP(D738,'1-Kosten per locatie'!$E$3:$G$9,3,FALSE)</f>
        <v>1</v>
      </c>
      <c r="M738" s="441">
        <v>104</v>
      </c>
      <c r="N738" s="124"/>
      <c r="O738" s="125" t="e">
        <f t="shared" si="55"/>
        <v>#DIV/0!</v>
      </c>
      <c r="P738" s="125">
        <f t="shared" si="56"/>
        <v>0</v>
      </c>
      <c r="Q738" s="383"/>
      <c r="R738" s="126">
        <f>IF(M738="nio",0,IF(M738&gt;0,VLOOKUP(I738,'2-Productie normen'!A:R,VLOOKUP(M738,'2-Productie normen'!T:U,2,FALSE),FALSE)))</f>
        <v>0</v>
      </c>
      <c r="S738" s="126">
        <f t="shared" si="57"/>
        <v>0</v>
      </c>
      <c r="T738" s="127" t="str">
        <f>IF(M738="nio",0,VLOOKUP(I738,'2-Productie normen'!A:R,14,FALSE))</f>
        <v>B</v>
      </c>
      <c r="U738" s="127"/>
      <c r="W738" s="93">
        <f t="shared" si="58"/>
        <v>1872</v>
      </c>
    </row>
    <row r="739" spans="1:23" ht="14.1" customHeight="1">
      <c r="A739" s="109">
        <f t="shared" si="59"/>
        <v>739</v>
      </c>
      <c r="B739" s="476" t="str">
        <f>VLOOKUP(C739,'1-Kosten per locatie'!$A$17:$D$89,4,FALSE)</f>
        <v>Facilitaire Services</v>
      </c>
      <c r="C739" s="397" t="s">
        <v>908</v>
      </c>
      <c r="D739" s="476" t="str">
        <f>VLOOKUP(C739,'1-Kosten per locatie'!$A$17:$C$89,3,FALSE)</f>
        <v>Wijkpost</v>
      </c>
      <c r="E739" s="399" t="s">
        <v>311</v>
      </c>
      <c r="F739" s="400"/>
      <c r="G739" s="400">
        <v>6</v>
      </c>
      <c r="H739" s="398" t="s">
        <v>192</v>
      </c>
      <c r="I739" s="433" t="s">
        <v>297</v>
      </c>
      <c r="J739" s="402" t="s">
        <v>198</v>
      </c>
      <c r="K739" s="403">
        <v>37</v>
      </c>
      <c r="L739" s="486">
        <f>VLOOKUP(D739,'1-Kosten per locatie'!$E$3:$G$9,3,FALSE)</f>
        <v>1</v>
      </c>
      <c r="M739" s="441">
        <v>255</v>
      </c>
      <c r="N739" s="124"/>
      <c r="O739" s="125" t="e">
        <f t="shared" si="55"/>
        <v>#DIV/0!</v>
      </c>
      <c r="P739" s="125">
        <f t="shared" si="56"/>
        <v>0</v>
      </c>
      <c r="Q739" s="383"/>
      <c r="R739" s="126">
        <f>IF(M739="nio",0,IF(M739&gt;0,VLOOKUP(I739,'2-Productie normen'!A:R,VLOOKUP(M739,'2-Productie normen'!T:U,2,FALSE),FALSE)))</f>
        <v>0</v>
      </c>
      <c r="S739" s="126">
        <f t="shared" si="57"/>
        <v>0</v>
      </c>
      <c r="T739" s="127" t="str">
        <f>IF(M739="nio",0,VLOOKUP(I739,'2-Productie normen'!A:R,14,FALSE))</f>
        <v>B</v>
      </c>
      <c r="U739" s="127"/>
      <c r="W739" s="93">
        <f t="shared" si="58"/>
        <v>9435</v>
      </c>
    </row>
    <row r="740" spans="1:23" ht="14.1" customHeight="1">
      <c r="A740" s="109">
        <f t="shared" si="59"/>
        <v>740</v>
      </c>
      <c r="B740" s="476" t="str">
        <f>VLOOKUP(C740,'1-Kosten per locatie'!$A$17:$D$89,4,FALSE)</f>
        <v>Facilitaire Services</v>
      </c>
      <c r="C740" s="397" t="s">
        <v>908</v>
      </c>
      <c r="D740" s="476" t="str">
        <f>VLOOKUP(C740,'1-Kosten per locatie'!$A$17:$C$89,3,FALSE)</f>
        <v>Wijkpost</v>
      </c>
      <c r="E740" s="399" t="s">
        <v>311</v>
      </c>
      <c r="F740" s="400"/>
      <c r="G740" s="400">
        <v>7</v>
      </c>
      <c r="H740" s="398" t="s">
        <v>859</v>
      </c>
      <c r="I740" s="433" t="s">
        <v>1201</v>
      </c>
      <c r="J740" s="402" t="s">
        <v>909</v>
      </c>
      <c r="K740" s="403">
        <v>28</v>
      </c>
      <c r="L740" s="486">
        <f>VLOOKUP(D740,'1-Kosten per locatie'!$E$3:$G$9,3,FALSE)</f>
        <v>1</v>
      </c>
      <c r="M740" s="441">
        <v>255</v>
      </c>
      <c r="N740" s="124"/>
      <c r="O740" s="125" t="e">
        <f t="shared" si="55"/>
        <v>#DIV/0!</v>
      </c>
      <c r="P740" s="125">
        <f t="shared" si="56"/>
        <v>0</v>
      </c>
      <c r="Q740" s="383"/>
      <c r="R740" s="126">
        <f>IF(M740="nio",0,IF(M740&gt;0,VLOOKUP(I740,'2-Productie normen'!A:R,VLOOKUP(M740,'2-Productie normen'!T:U,2,FALSE),FALSE)))</f>
        <v>0</v>
      </c>
      <c r="S740" s="126">
        <f t="shared" si="57"/>
        <v>0</v>
      </c>
      <c r="T740" s="127" t="str">
        <f>IF(M740="nio",0,VLOOKUP(I740,'2-Productie normen'!A:R,14,FALSE))</f>
        <v>V</v>
      </c>
      <c r="U740" s="127"/>
      <c r="W740" s="93">
        <f t="shared" si="58"/>
        <v>7140</v>
      </c>
    </row>
    <row r="741" spans="1:23" ht="14.1" customHeight="1">
      <c r="A741" s="109">
        <f t="shared" si="59"/>
        <v>741</v>
      </c>
      <c r="B741" s="476" t="str">
        <f>VLOOKUP(C741,'1-Kosten per locatie'!$A$17:$D$89,4,FALSE)</f>
        <v>Facilitaire Services</v>
      </c>
      <c r="C741" s="397" t="s">
        <v>908</v>
      </c>
      <c r="D741" s="476" t="str">
        <f>VLOOKUP(C741,'1-Kosten per locatie'!$A$17:$C$89,3,FALSE)</f>
        <v>Wijkpost</v>
      </c>
      <c r="E741" s="399" t="s">
        <v>311</v>
      </c>
      <c r="F741" s="400"/>
      <c r="G741" s="400">
        <v>8</v>
      </c>
      <c r="H741" s="398" t="s">
        <v>859</v>
      </c>
      <c r="I741" s="433" t="s">
        <v>1201</v>
      </c>
      <c r="J741" s="402" t="s">
        <v>909</v>
      </c>
      <c r="K741" s="403">
        <v>21</v>
      </c>
      <c r="L741" s="486">
        <f>VLOOKUP(D741,'1-Kosten per locatie'!$E$3:$G$9,3,FALSE)</f>
        <v>1</v>
      </c>
      <c r="M741" s="441">
        <v>255</v>
      </c>
      <c r="N741" s="124"/>
      <c r="O741" s="125" t="e">
        <f t="shared" si="55"/>
        <v>#DIV/0!</v>
      </c>
      <c r="P741" s="125">
        <f t="shared" si="56"/>
        <v>0</v>
      </c>
      <c r="Q741" s="383"/>
      <c r="R741" s="126">
        <f>IF(M741="nio",0,IF(M741&gt;0,VLOOKUP(I741,'2-Productie normen'!A:R,VLOOKUP(M741,'2-Productie normen'!T:U,2,FALSE),FALSE)))</f>
        <v>0</v>
      </c>
      <c r="S741" s="126">
        <f t="shared" si="57"/>
        <v>0</v>
      </c>
      <c r="T741" s="127" t="str">
        <f>IF(M741="nio",0,VLOOKUP(I741,'2-Productie normen'!A:R,14,FALSE))</f>
        <v>V</v>
      </c>
      <c r="U741" s="127"/>
      <c r="W741" s="93">
        <f t="shared" si="58"/>
        <v>5355</v>
      </c>
    </row>
    <row r="742" spans="1:23" ht="14.1" customHeight="1">
      <c r="A742" s="109">
        <f t="shared" si="59"/>
        <v>742</v>
      </c>
      <c r="B742" s="476" t="str">
        <f>VLOOKUP(C742,'1-Kosten per locatie'!$A$17:$D$89,4,FALSE)</f>
        <v>Facilitaire Services</v>
      </c>
      <c r="C742" s="397" t="s">
        <v>908</v>
      </c>
      <c r="D742" s="476" t="str">
        <f>VLOOKUP(C742,'1-Kosten per locatie'!$A$17:$C$89,3,FALSE)</f>
        <v>Wijkpost</v>
      </c>
      <c r="E742" s="399" t="s">
        <v>311</v>
      </c>
      <c r="F742" s="400"/>
      <c r="G742" s="400">
        <v>9</v>
      </c>
      <c r="H742" s="398" t="s">
        <v>859</v>
      </c>
      <c r="I742" s="433" t="s">
        <v>1201</v>
      </c>
      <c r="J742" s="402" t="s">
        <v>909</v>
      </c>
      <c r="K742" s="403">
        <v>21</v>
      </c>
      <c r="L742" s="486">
        <f>VLOOKUP(D742,'1-Kosten per locatie'!$E$3:$G$9,3,FALSE)</f>
        <v>1</v>
      </c>
      <c r="M742" s="441">
        <v>255</v>
      </c>
      <c r="N742" s="124"/>
      <c r="O742" s="125" t="e">
        <f t="shared" si="55"/>
        <v>#DIV/0!</v>
      </c>
      <c r="P742" s="125">
        <f t="shared" si="56"/>
        <v>0</v>
      </c>
      <c r="Q742" s="383"/>
      <c r="R742" s="126">
        <f>IF(M742="nio",0,IF(M742&gt;0,VLOOKUP(I742,'2-Productie normen'!A:R,VLOOKUP(M742,'2-Productie normen'!T:U,2,FALSE),FALSE)))</f>
        <v>0</v>
      </c>
      <c r="S742" s="126">
        <f t="shared" si="57"/>
        <v>0</v>
      </c>
      <c r="T742" s="127" t="str">
        <f>IF(M742="nio",0,VLOOKUP(I742,'2-Productie normen'!A:R,14,FALSE))</f>
        <v>V</v>
      </c>
      <c r="U742" s="127"/>
      <c r="W742" s="93">
        <f t="shared" si="58"/>
        <v>5355</v>
      </c>
    </row>
    <row r="743" spans="1:23" ht="14.1" customHeight="1">
      <c r="A743" s="109">
        <f t="shared" si="59"/>
        <v>743</v>
      </c>
      <c r="B743" s="476" t="str">
        <f>VLOOKUP(C743,'1-Kosten per locatie'!$A$17:$D$89,4,FALSE)</f>
        <v>Facilitaire Services</v>
      </c>
      <c r="C743" s="397" t="s">
        <v>908</v>
      </c>
      <c r="D743" s="476" t="str">
        <f>VLOOKUP(C743,'1-Kosten per locatie'!$A$17:$C$89,3,FALSE)</f>
        <v>Wijkpost</v>
      </c>
      <c r="E743" s="399" t="s">
        <v>311</v>
      </c>
      <c r="F743" s="400"/>
      <c r="G743" s="400">
        <v>10</v>
      </c>
      <c r="H743" s="398" t="s">
        <v>859</v>
      </c>
      <c r="I743" s="433" t="s">
        <v>1201</v>
      </c>
      <c r="J743" s="402" t="s">
        <v>909</v>
      </c>
      <c r="K743" s="403">
        <v>25</v>
      </c>
      <c r="L743" s="486">
        <f>VLOOKUP(D743,'1-Kosten per locatie'!$E$3:$G$9,3,FALSE)</f>
        <v>1</v>
      </c>
      <c r="M743" s="441">
        <v>255</v>
      </c>
      <c r="N743" s="124"/>
      <c r="O743" s="125" t="e">
        <f t="shared" si="55"/>
        <v>#DIV/0!</v>
      </c>
      <c r="P743" s="125">
        <f t="shared" si="56"/>
        <v>0</v>
      </c>
      <c r="Q743" s="383"/>
      <c r="R743" s="126">
        <f>IF(M743="nio",0,IF(M743&gt;0,VLOOKUP(I743,'2-Productie normen'!A:R,VLOOKUP(M743,'2-Productie normen'!T:U,2,FALSE),FALSE)))</f>
        <v>0</v>
      </c>
      <c r="S743" s="126">
        <f t="shared" si="57"/>
        <v>0</v>
      </c>
      <c r="T743" s="127" t="str">
        <f>IF(M743="nio",0,VLOOKUP(I743,'2-Productie normen'!A:R,14,FALSE))</f>
        <v>V</v>
      </c>
      <c r="U743" s="127"/>
      <c r="W743" s="93">
        <f t="shared" si="58"/>
        <v>6375</v>
      </c>
    </row>
    <row r="744" spans="1:23" ht="14.1" customHeight="1">
      <c r="A744" s="109">
        <f t="shared" si="59"/>
        <v>744</v>
      </c>
      <c r="B744" s="476" t="str">
        <f>VLOOKUP(C744,'1-Kosten per locatie'!$A$17:$D$89,4,FALSE)</f>
        <v>Facilitaire Services</v>
      </c>
      <c r="C744" s="397" t="s">
        <v>908</v>
      </c>
      <c r="D744" s="476" t="str">
        <f>VLOOKUP(C744,'1-Kosten per locatie'!$A$17:$C$89,3,FALSE)</f>
        <v>Wijkpost</v>
      </c>
      <c r="E744" s="399" t="s">
        <v>311</v>
      </c>
      <c r="F744" s="400"/>
      <c r="G744" s="400">
        <v>11</v>
      </c>
      <c r="H744" s="398" t="s">
        <v>870</v>
      </c>
      <c r="I744" s="433" t="s">
        <v>15</v>
      </c>
      <c r="J744" s="402" t="s">
        <v>909</v>
      </c>
      <c r="K744" s="403">
        <v>4</v>
      </c>
      <c r="L744" s="486">
        <f>VLOOKUP(D744,'1-Kosten per locatie'!$E$3:$G$9,3,FALSE)</f>
        <v>1</v>
      </c>
      <c r="M744" s="441">
        <v>255</v>
      </c>
      <c r="N744" s="124"/>
      <c r="O744" s="125" t="e">
        <f t="shared" si="55"/>
        <v>#DIV/0!</v>
      </c>
      <c r="P744" s="125">
        <f t="shared" si="56"/>
        <v>0</v>
      </c>
      <c r="Q744" s="383"/>
      <c r="R744" s="126">
        <f>IF(M744="nio",0,IF(M744&gt;0,VLOOKUP(I744,'2-Productie normen'!A:R,VLOOKUP(M744,'2-Productie normen'!T:U,2,FALSE),FALSE)))</f>
        <v>0</v>
      </c>
      <c r="S744" s="126">
        <f t="shared" si="57"/>
        <v>0</v>
      </c>
      <c r="T744" s="127" t="str">
        <f>IF(M744="nio",0,VLOOKUP(I744,'2-Productie normen'!A:R,14,FALSE))</f>
        <v>S</v>
      </c>
      <c r="U744" s="127"/>
      <c r="W744" s="93">
        <f t="shared" si="58"/>
        <v>1020</v>
      </c>
    </row>
    <row r="745" spans="1:23" ht="14.1" customHeight="1">
      <c r="A745" s="109">
        <f t="shared" si="59"/>
        <v>745</v>
      </c>
      <c r="B745" s="476" t="str">
        <f>VLOOKUP(C745,'1-Kosten per locatie'!$A$17:$D$89,4,FALSE)</f>
        <v>Facilitaire Services</v>
      </c>
      <c r="C745" s="397" t="s">
        <v>908</v>
      </c>
      <c r="D745" s="476" t="str">
        <f>VLOOKUP(C745,'1-Kosten per locatie'!$A$17:$C$89,3,FALSE)</f>
        <v>Wijkpost</v>
      </c>
      <c r="E745" s="399" t="s">
        <v>311</v>
      </c>
      <c r="F745" s="400"/>
      <c r="G745" s="400">
        <v>12</v>
      </c>
      <c r="H745" s="398" t="s">
        <v>870</v>
      </c>
      <c r="I745" s="433" t="s">
        <v>15</v>
      </c>
      <c r="J745" s="402" t="s">
        <v>909</v>
      </c>
      <c r="K745" s="403">
        <v>4</v>
      </c>
      <c r="L745" s="486">
        <f>VLOOKUP(D745,'1-Kosten per locatie'!$E$3:$G$9,3,FALSE)</f>
        <v>1</v>
      </c>
      <c r="M745" s="441">
        <v>255</v>
      </c>
      <c r="N745" s="124"/>
      <c r="O745" s="125" t="e">
        <f t="shared" si="55"/>
        <v>#DIV/0!</v>
      </c>
      <c r="P745" s="125">
        <f t="shared" si="56"/>
        <v>0</v>
      </c>
      <c r="Q745" s="383"/>
      <c r="R745" s="126">
        <f>IF(M745="nio",0,IF(M745&gt;0,VLOOKUP(I745,'2-Productie normen'!A:R,VLOOKUP(M745,'2-Productie normen'!T:U,2,FALSE),FALSE)))</f>
        <v>0</v>
      </c>
      <c r="S745" s="126">
        <f t="shared" si="57"/>
        <v>0</v>
      </c>
      <c r="T745" s="127" t="str">
        <f>IF(M745="nio",0,VLOOKUP(I745,'2-Productie normen'!A:R,14,FALSE))</f>
        <v>S</v>
      </c>
      <c r="U745" s="127"/>
      <c r="W745" s="93">
        <f t="shared" si="58"/>
        <v>1020</v>
      </c>
    </row>
    <row r="746" spans="1:23" ht="14.1" customHeight="1">
      <c r="A746" s="109">
        <f t="shared" si="59"/>
        <v>746</v>
      </c>
      <c r="B746" s="476" t="str">
        <f>VLOOKUP(C746,'1-Kosten per locatie'!$A$17:$D$89,4,FALSE)</f>
        <v>Facilitaire Services</v>
      </c>
      <c r="C746" s="397" t="s">
        <v>908</v>
      </c>
      <c r="D746" s="476" t="str">
        <f>VLOOKUP(C746,'1-Kosten per locatie'!$A$17:$C$89,3,FALSE)</f>
        <v>Wijkpost</v>
      </c>
      <c r="E746" s="399" t="s">
        <v>311</v>
      </c>
      <c r="F746" s="400"/>
      <c r="G746" s="400">
        <v>13</v>
      </c>
      <c r="H746" s="398" t="s">
        <v>870</v>
      </c>
      <c r="I746" s="433" t="s">
        <v>15</v>
      </c>
      <c r="J746" s="402" t="s">
        <v>909</v>
      </c>
      <c r="K746" s="403">
        <v>4</v>
      </c>
      <c r="L746" s="486">
        <f>VLOOKUP(D746,'1-Kosten per locatie'!$E$3:$G$9,3,FALSE)</f>
        <v>1</v>
      </c>
      <c r="M746" s="441">
        <v>255</v>
      </c>
      <c r="N746" s="124"/>
      <c r="O746" s="125" t="e">
        <f t="shared" si="55"/>
        <v>#DIV/0!</v>
      </c>
      <c r="P746" s="125">
        <f t="shared" si="56"/>
        <v>0</v>
      </c>
      <c r="Q746" s="383"/>
      <c r="R746" s="126">
        <f>IF(M746="nio",0,IF(M746&gt;0,VLOOKUP(I746,'2-Productie normen'!A:R,VLOOKUP(M746,'2-Productie normen'!T:U,2,FALSE),FALSE)))</f>
        <v>0</v>
      </c>
      <c r="S746" s="126">
        <f t="shared" si="57"/>
        <v>0</v>
      </c>
      <c r="T746" s="127" t="str">
        <f>IF(M746="nio",0,VLOOKUP(I746,'2-Productie normen'!A:R,14,FALSE))</f>
        <v>S</v>
      </c>
      <c r="U746" s="127"/>
      <c r="W746" s="93">
        <f t="shared" si="58"/>
        <v>1020</v>
      </c>
    </row>
    <row r="747" spans="1:23" ht="14.1" customHeight="1">
      <c r="A747" s="109">
        <f t="shared" si="59"/>
        <v>747</v>
      </c>
      <c r="B747" s="476" t="str">
        <f>VLOOKUP(C747,'1-Kosten per locatie'!$A$17:$D$89,4,FALSE)</f>
        <v>Facilitaire Services</v>
      </c>
      <c r="C747" s="397" t="s">
        <v>908</v>
      </c>
      <c r="D747" s="476" t="str">
        <f>VLOOKUP(C747,'1-Kosten per locatie'!$A$17:$C$89,3,FALSE)</f>
        <v>Wijkpost</v>
      </c>
      <c r="E747" s="399" t="s">
        <v>311</v>
      </c>
      <c r="F747" s="400"/>
      <c r="G747" s="400">
        <v>14</v>
      </c>
      <c r="H747" s="398" t="s">
        <v>870</v>
      </c>
      <c r="I747" s="433" t="s">
        <v>15</v>
      </c>
      <c r="J747" s="402" t="s">
        <v>909</v>
      </c>
      <c r="K747" s="403">
        <v>4</v>
      </c>
      <c r="L747" s="486">
        <f>VLOOKUP(D747,'1-Kosten per locatie'!$E$3:$G$9,3,FALSE)</f>
        <v>1</v>
      </c>
      <c r="M747" s="441">
        <v>255</v>
      </c>
      <c r="N747" s="124"/>
      <c r="O747" s="125" t="e">
        <f t="shared" si="55"/>
        <v>#DIV/0!</v>
      </c>
      <c r="P747" s="125">
        <f t="shared" si="56"/>
        <v>0</v>
      </c>
      <c r="Q747" s="383"/>
      <c r="R747" s="126">
        <f>IF(M747="nio",0,IF(M747&gt;0,VLOOKUP(I747,'2-Productie normen'!A:R,VLOOKUP(M747,'2-Productie normen'!T:U,2,FALSE),FALSE)))</f>
        <v>0</v>
      </c>
      <c r="S747" s="126">
        <f t="shared" si="57"/>
        <v>0</v>
      </c>
      <c r="T747" s="127" t="str">
        <f>IF(M747="nio",0,VLOOKUP(I747,'2-Productie normen'!A:R,14,FALSE))</f>
        <v>S</v>
      </c>
      <c r="U747" s="127"/>
      <c r="W747" s="93">
        <f t="shared" si="58"/>
        <v>1020</v>
      </c>
    </row>
    <row r="748" spans="1:23" ht="14.1" customHeight="1">
      <c r="A748" s="109">
        <f t="shared" si="59"/>
        <v>748</v>
      </c>
      <c r="B748" s="476" t="str">
        <f>VLOOKUP(C748,'1-Kosten per locatie'!$A$17:$D$89,4,FALSE)</f>
        <v>Facilitaire Services</v>
      </c>
      <c r="C748" s="397" t="s">
        <v>908</v>
      </c>
      <c r="D748" s="476" t="str">
        <f>VLOOKUP(C748,'1-Kosten per locatie'!$A$17:$C$89,3,FALSE)</f>
        <v>Wijkpost</v>
      </c>
      <c r="E748" s="399" t="s">
        <v>311</v>
      </c>
      <c r="F748" s="400"/>
      <c r="G748" s="400">
        <v>15</v>
      </c>
      <c r="H748" s="398" t="s">
        <v>214</v>
      </c>
      <c r="I748" s="433" t="s">
        <v>294</v>
      </c>
      <c r="J748" s="402" t="s">
        <v>909</v>
      </c>
      <c r="K748" s="403">
        <v>10</v>
      </c>
      <c r="L748" s="486">
        <f>VLOOKUP(D748,'1-Kosten per locatie'!$E$3:$G$9,3,FALSE)</f>
        <v>1</v>
      </c>
      <c r="M748" s="441">
        <v>255</v>
      </c>
      <c r="N748" s="124"/>
      <c r="O748" s="125" t="e">
        <f t="shared" si="55"/>
        <v>#DIV/0!</v>
      </c>
      <c r="P748" s="125">
        <f t="shared" si="56"/>
        <v>0</v>
      </c>
      <c r="Q748" s="383"/>
      <c r="R748" s="126">
        <f>IF(M748="nio",0,IF(M748&gt;0,VLOOKUP(I748,'2-Productie normen'!A:R,VLOOKUP(M748,'2-Productie normen'!T:U,2,FALSE),FALSE)))</f>
        <v>0</v>
      </c>
      <c r="S748" s="126">
        <f t="shared" si="57"/>
        <v>0</v>
      </c>
      <c r="T748" s="127" t="str">
        <f>IF(M748="nio",0,VLOOKUP(I748,'2-Productie normen'!A:R,14,FALSE))</f>
        <v>V</v>
      </c>
      <c r="U748" s="127"/>
      <c r="W748" s="93">
        <f t="shared" si="58"/>
        <v>2550</v>
      </c>
    </row>
    <row r="749" spans="1:23" ht="14.1" customHeight="1">
      <c r="A749" s="109">
        <f t="shared" si="59"/>
        <v>749</v>
      </c>
      <c r="B749" s="476" t="str">
        <f>VLOOKUP(C749,'1-Kosten per locatie'!$A$17:$D$89,4,FALSE)</f>
        <v>Facilitaire Services</v>
      </c>
      <c r="C749" s="397" t="s">
        <v>908</v>
      </c>
      <c r="D749" s="476" t="str">
        <f>VLOOKUP(C749,'1-Kosten per locatie'!$A$17:$C$89,3,FALSE)</f>
        <v>Wijkpost</v>
      </c>
      <c r="E749" s="400" t="s">
        <v>322</v>
      </c>
      <c r="F749" s="400"/>
      <c r="G749" s="400">
        <v>16</v>
      </c>
      <c r="H749" s="398" t="s">
        <v>213</v>
      </c>
      <c r="I749" s="433" t="s">
        <v>15</v>
      </c>
      <c r="J749" s="402" t="s">
        <v>909</v>
      </c>
      <c r="K749" s="403">
        <v>18</v>
      </c>
      <c r="L749" s="486">
        <f>VLOOKUP(D749,'1-Kosten per locatie'!$E$3:$G$9,3,FALSE)</f>
        <v>1</v>
      </c>
      <c r="M749" s="441">
        <v>255</v>
      </c>
      <c r="N749" s="124"/>
      <c r="O749" s="125" t="e">
        <f t="shared" si="55"/>
        <v>#DIV/0!</v>
      </c>
      <c r="P749" s="125">
        <f t="shared" si="56"/>
        <v>0</v>
      </c>
      <c r="Q749" s="383"/>
      <c r="R749" s="126">
        <f>IF(M749="nio",0,IF(M749&gt;0,VLOOKUP(I749,'2-Productie normen'!A:R,VLOOKUP(M749,'2-Productie normen'!T:U,2,FALSE),FALSE)))</f>
        <v>0</v>
      </c>
      <c r="S749" s="126">
        <f t="shared" si="57"/>
        <v>0</v>
      </c>
      <c r="T749" s="127" t="str">
        <f>IF(M749="nio",0,VLOOKUP(I749,'2-Productie normen'!A:R,14,FALSE))</f>
        <v>S</v>
      </c>
      <c r="U749" s="127"/>
      <c r="W749" s="93">
        <f t="shared" si="58"/>
        <v>4590</v>
      </c>
    </row>
    <row r="750" spans="1:23" ht="14.1" customHeight="1">
      <c r="A750" s="109">
        <f t="shared" si="59"/>
        <v>750</v>
      </c>
      <c r="B750" s="476" t="str">
        <f>VLOOKUP(C750,'1-Kosten per locatie'!$A$17:$D$89,4,FALSE)</f>
        <v>Facilitaire Services</v>
      </c>
      <c r="C750" s="397" t="s">
        <v>908</v>
      </c>
      <c r="D750" s="476" t="str">
        <f>VLOOKUP(C750,'1-Kosten per locatie'!$A$17:$C$89,3,FALSE)</f>
        <v>Wijkpost</v>
      </c>
      <c r="E750" s="400" t="s">
        <v>322</v>
      </c>
      <c r="F750" s="400"/>
      <c r="G750" s="400">
        <v>17</v>
      </c>
      <c r="H750" s="398" t="s">
        <v>196</v>
      </c>
      <c r="I750" s="433" t="s">
        <v>149</v>
      </c>
      <c r="J750" s="402" t="s">
        <v>198</v>
      </c>
      <c r="K750" s="403">
        <v>18</v>
      </c>
      <c r="L750" s="486">
        <f>VLOOKUP(D750,'1-Kosten per locatie'!$E$3:$G$9,3,FALSE)</f>
        <v>1</v>
      </c>
      <c r="M750" s="441">
        <v>104</v>
      </c>
      <c r="N750" s="124"/>
      <c r="O750" s="125" t="e">
        <f t="shared" si="55"/>
        <v>#DIV/0!</v>
      </c>
      <c r="P750" s="125">
        <f t="shared" si="56"/>
        <v>0</v>
      </c>
      <c r="Q750" s="383"/>
      <c r="R750" s="126">
        <f>IF(M750="nio",0,IF(M750&gt;0,VLOOKUP(I750,'2-Productie normen'!A:R,VLOOKUP(M750,'2-Productie normen'!T:U,2,FALSE),FALSE)))</f>
        <v>0</v>
      </c>
      <c r="S750" s="126">
        <f t="shared" si="57"/>
        <v>0</v>
      </c>
      <c r="T750" s="127" t="str">
        <f>IF(M750="nio",0,VLOOKUP(I750,'2-Productie normen'!A:R,14,FALSE))</f>
        <v>B</v>
      </c>
      <c r="U750" s="127"/>
      <c r="W750" s="93">
        <f t="shared" si="58"/>
        <v>1872</v>
      </c>
    </row>
    <row r="751" spans="1:23" ht="14.1" customHeight="1">
      <c r="A751" s="109">
        <f t="shared" si="59"/>
        <v>751</v>
      </c>
      <c r="B751" s="476" t="str">
        <f>VLOOKUP(C751,'1-Kosten per locatie'!$A$17:$D$89,4,FALSE)</f>
        <v>Facilitaire Services</v>
      </c>
      <c r="C751" s="397" t="s">
        <v>908</v>
      </c>
      <c r="D751" s="476" t="str">
        <f>VLOOKUP(C751,'1-Kosten per locatie'!$A$17:$C$89,3,FALSE)</f>
        <v>Wijkpost</v>
      </c>
      <c r="E751" s="400" t="s">
        <v>322</v>
      </c>
      <c r="F751" s="400"/>
      <c r="G751" s="400">
        <v>18</v>
      </c>
      <c r="H751" s="398" t="s">
        <v>196</v>
      </c>
      <c r="I751" s="433" t="s">
        <v>149</v>
      </c>
      <c r="J751" s="402" t="s">
        <v>198</v>
      </c>
      <c r="K751" s="403">
        <v>18</v>
      </c>
      <c r="L751" s="486">
        <f>VLOOKUP(D751,'1-Kosten per locatie'!$E$3:$G$9,3,FALSE)</f>
        <v>1</v>
      </c>
      <c r="M751" s="441">
        <v>104</v>
      </c>
      <c r="N751" s="124"/>
      <c r="O751" s="125" t="e">
        <f t="shared" si="55"/>
        <v>#DIV/0!</v>
      </c>
      <c r="P751" s="125">
        <f t="shared" si="56"/>
        <v>0</v>
      </c>
      <c r="Q751" s="383"/>
      <c r="R751" s="126">
        <f>IF(M751="nio",0,IF(M751&gt;0,VLOOKUP(I751,'2-Productie normen'!A:R,VLOOKUP(M751,'2-Productie normen'!T:U,2,FALSE),FALSE)))</f>
        <v>0</v>
      </c>
      <c r="S751" s="126">
        <f t="shared" si="57"/>
        <v>0</v>
      </c>
      <c r="T751" s="127" t="str">
        <f>IF(M751="nio",0,VLOOKUP(I751,'2-Productie normen'!A:R,14,FALSE))</f>
        <v>B</v>
      </c>
      <c r="U751" s="127"/>
      <c r="W751" s="93">
        <f t="shared" si="58"/>
        <v>1872</v>
      </c>
    </row>
    <row r="752" spans="1:23" ht="14.1" customHeight="1">
      <c r="A752" s="109">
        <f t="shared" si="59"/>
        <v>752</v>
      </c>
      <c r="B752" s="476" t="str">
        <f>VLOOKUP(C752,'1-Kosten per locatie'!$A$17:$D$89,4,FALSE)</f>
        <v>Facilitaire Services</v>
      </c>
      <c r="C752" s="397" t="s">
        <v>908</v>
      </c>
      <c r="D752" s="476" t="str">
        <f>VLOOKUP(C752,'1-Kosten per locatie'!$A$17:$C$89,3,FALSE)</f>
        <v>Wijkpost</v>
      </c>
      <c r="E752" s="400" t="s">
        <v>322</v>
      </c>
      <c r="F752" s="400"/>
      <c r="G752" s="400">
        <v>19</v>
      </c>
      <c r="H752" s="398" t="s">
        <v>196</v>
      </c>
      <c r="I752" s="433" t="s">
        <v>149</v>
      </c>
      <c r="J752" s="402" t="s">
        <v>198</v>
      </c>
      <c r="K752" s="403">
        <v>28</v>
      </c>
      <c r="L752" s="486">
        <f>VLOOKUP(D752,'1-Kosten per locatie'!$E$3:$G$9,3,FALSE)</f>
        <v>1</v>
      </c>
      <c r="M752" s="441">
        <v>104</v>
      </c>
      <c r="N752" s="124"/>
      <c r="O752" s="125" t="e">
        <f t="shared" si="55"/>
        <v>#DIV/0!</v>
      </c>
      <c r="P752" s="125">
        <f t="shared" si="56"/>
        <v>0</v>
      </c>
      <c r="Q752" s="383"/>
      <c r="R752" s="126">
        <f>IF(M752="nio",0,IF(M752&gt;0,VLOOKUP(I752,'2-Productie normen'!A:R,VLOOKUP(M752,'2-Productie normen'!T:U,2,FALSE),FALSE)))</f>
        <v>0</v>
      </c>
      <c r="S752" s="126">
        <f t="shared" si="57"/>
        <v>0</v>
      </c>
      <c r="T752" s="127" t="str">
        <f>IF(M752="nio",0,VLOOKUP(I752,'2-Productie normen'!A:R,14,FALSE))</f>
        <v>B</v>
      </c>
      <c r="U752" s="127"/>
      <c r="W752" s="93">
        <f t="shared" si="58"/>
        <v>2912</v>
      </c>
    </row>
    <row r="753" spans="1:23" ht="14.1" customHeight="1">
      <c r="A753" s="109">
        <f t="shared" si="59"/>
        <v>753</v>
      </c>
      <c r="B753" s="476" t="str">
        <f>VLOOKUP(C753,'1-Kosten per locatie'!$A$17:$D$89,4,FALSE)</f>
        <v>Facilitaire Services</v>
      </c>
      <c r="C753" s="397" t="s">
        <v>908</v>
      </c>
      <c r="D753" s="476" t="str">
        <f>VLOOKUP(C753,'1-Kosten per locatie'!$A$17:$C$89,3,FALSE)</f>
        <v>Wijkpost</v>
      </c>
      <c r="E753" s="400" t="s">
        <v>322</v>
      </c>
      <c r="F753" s="400"/>
      <c r="G753" s="400">
        <v>20</v>
      </c>
      <c r="H753" s="398" t="s">
        <v>196</v>
      </c>
      <c r="I753" s="433" t="s">
        <v>149</v>
      </c>
      <c r="J753" s="402" t="s">
        <v>198</v>
      </c>
      <c r="K753" s="403">
        <v>18</v>
      </c>
      <c r="L753" s="486">
        <f>VLOOKUP(D753,'1-Kosten per locatie'!$E$3:$G$9,3,FALSE)</f>
        <v>1</v>
      </c>
      <c r="M753" s="441">
        <v>104</v>
      </c>
      <c r="N753" s="124"/>
      <c r="O753" s="125" t="e">
        <f t="shared" ref="O753:O816" si="60">IF(M753="nio",0,IF(M753&gt;0,M753*K753/R753,0))*L753</f>
        <v>#DIV/0!</v>
      </c>
      <c r="P753" s="125">
        <f t="shared" ref="P753:P816" si="61">IF(N753&gt;0,N753*K753/S753,0)*L753</f>
        <v>0</v>
      </c>
      <c r="Q753" s="383"/>
      <c r="R753" s="126">
        <f>IF(M753="nio",0,IF(M753&gt;0,VLOOKUP(I753,'2-Productie normen'!A:R,VLOOKUP(M753,'2-Productie normen'!T:U,2,FALSE),FALSE)))</f>
        <v>0</v>
      </c>
      <c r="S753" s="126">
        <f t="shared" ref="S753:S816" si="62">IF(N753&gt;0,R753*$S$8,0)</f>
        <v>0</v>
      </c>
      <c r="T753" s="127" t="str">
        <f>IF(M753="nio",0,VLOOKUP(I753,'2-Productie normen'!A:R,14,FALSE))</f>
        <v>B</v>
      </c>
      <c r="U753" s="127"/>
      <c r="W753" s="93">
        <f t="shared" ref="W753:W816" si="63">SUM(M753:N753)*K753</f>
        <v>1872</v>
      </c>
    </row>
    <row r="754" spans="1:23" ht="14.1" customHeight="1">
      <c r="A754" s="109">
        <f t="shared" si="59"/>
        <v>754</v>
      </c>
      <c r="B754" s="476" t="str">
        <f>VLOOKUP(C754,'1-Kosten per locatie'!$A$17:$D$89,4,FALSE)</f>
        <v>Facilitaire Services</v>
      </c>
      <c r="C754" s="397" t="s">
        <v>908</v>
      </c>
      <c r="D754" s="476" t="str">
        <f>VLOOKUP(C754,'1-Kosten per locatie'!$A$17:$C$89,3,FALSE)</f>
        <v>Wijkpost</v>
      </c>
      <c r="E754" s="400" t="s">
        <v>322</v>
      </c>
      <c r="F754" s="400"/>
      <c r="G754" s="400">
        <v>21</v>
      </c>
      <c r="H754" s="398" t="s">
        <v>196</v>
      </c>
      <c r="I754" s="433" t="s">
        <v>149</v>
      </c>
      <c r="J754" s="402" t="s">
        <v>198</v>
      </c>
      <c r="K754" s="403">
        <v>19</v>
      </c>
      <c r="L754" s="486">
        <f>VLOOKUP(D754,'1-Kosten per locatie'!$E$3:$G$9,3,FALSE)</f>
        <v>1</v>
      </c>
      <c r="M754" s="441">
        <v>104</v>
      </c>
      <c r="N754" s="124"/>
      <c r="O754" s="125" t="e">
        <f t="shared" si="60"/>
        <v>#DIV/0!</v>
      </c>
      <c r="P754" s="125">
        <f t="shared" si="61"/>
        <v>0</v>
      </c>
      <c r="Q754" s="383"/>
      <c r="R754" s="126">
        <f>IF(M754="nio",0,IF(M754&gt;0,VLOOKUP(I754,'2-Productie normen'!A:R,VLOOKUP(M754,'2-Productie normen'!T:U,2,FALSE),FALSE)))</f>
        <v>0</v>
      </c>
      <c r="S754" s="126">
        <f t="shared" si="62"/>
        <v>0</v>
      </c>
      <c r="T754" s="127" t="str">
        <f>IF(M754="nio",0,VLOOKUP(I754,'2-Productie normen'!A:R,14,FALSE))</f>
        <v>B</v>
      </c>
      <c r="U754" s="127"/>
      <c r="W754" s="93">
        <f t="shared" si="63"/>
        <v>1976</v>
      </c>
    </row>
    <row r="755" spans="1:23" ht="14.1" customHeight="1">
      <c r="A755" s="109">
        <f t="shared" si="59"/>
        <v>755</v>
      </c>
      <c r="B755" s="476" t="str">
        <f>VLOOKUP(C755,'1-Kosten per locatie'!$A$17:$D$89,4,FALSE)</f>
        <v>Facilitaire Services</v>
      </c>
      <c r="C755" s="397" t="s">
        <v>908</v>
      </c>
      <c r="D755" s="476" t="str">
        <f>VLOOKUP(C755,'1-Kosten per locatie'!$A$17:$C$89,3,FALSE)</f>
        <v>Wijkpost</v>
      </c>
      <c r="E755" s="400" t="s">
        <v>322</v>
      </c>
      <c r="F755" s="400"/>
      <c r="G755" s="400">
        <v>22</v>
      </c>
      <c r="H755" s="398" t="s">
        <v>178</v>
      </c>
      <c r="I755" s="433" t="s">
        <v>1200</v>
      </c>
      <c r="J755" s="402" t="s">
        <v>909</v>
      </c>
      <c r="K755" s="403">
        <v>95</v>
      </c>
      <c r="L755" s="486">
        <f>VLOOKUP(D755,'1-Kosten per locatie'!$E$3:$G$9,3,FALSE)</f>
        <v>1</v>
      </c>
      <c r="M755" s="441">
        <v>255</v>
      </c>
      <c r="N755" s="124"/>
      <c r="O755" s="125" t="e">
        <f t="shared" si="60"/>
        <v>#DIV/0!</v>
      </c>
      <c r="P755" s="125">
        <f t="shared" si="61"/>
        <v>0</v>
      </c>
      <c r="Q755" s="383"/>
      <c r="R755" s="126">
        <f>IF(M755="nio",0,IF(M755&gt;0,VLOOKUP(I755,'2-Productie normen'!A:R,VLOOKUP(M755,'2-Productie normen'!T:U,2,FALSE),FALSE)))</f>
        <v>0</v>
      </c>
      <c r="S755" s="126">
        <f t="shared" si="62"/>
        <v>0</v>
      </c>
      <c r="T755" s="127" t="str">
        <f>IF(M755="nio",0,VLOOKUP(I755,'2-Productie normen'!A:R,14,FALSE))</f>
        <v>V</v>
      </c>
      <c r="U755" s="127"/>
      <c r="W755" s="93">
        <f t="shared" si="63"/>
        <v>24225</v>
      </c>
    </row>
    <row r="756" spans="1:23" ht="14.1" customHeight="1">
      <c r="A756" s="109">
        <f t="shared" si="59"/>
        <v>756</v>
      </c>
      <c r="B756" s="476" t="str">
        <f>VLOOKUP(C756,'1-Kosten per locatie'!$A$17:$D$89,4,FALSE)</f>
        <v>Facilitaire Services</v>
      </c>
      <c r="C756" s="397" t="s">
        <v>908</v>
      </c>
      <c r="D756" s="476" t="str">
        <f>VLOOKUP(C756,'1-Kosten per locatie'!$A$17:$C$89,3,FALSE)</f>
        <v>Wijkpost</v>
      </c>
      <c r="E756" s="400" t="s">
        <v>322</v>
      </c>
      <c r="F756" s="400"/>
      <c r="G756" s="400">
        <v>23</v>
      </c>
      <c r="H756" s="398" t="s">
        <v>226</v>
      </c>
      <c r="I756" s="433" t="s">
        <v>298</v>
      </c>
      <c r="J756" s="402" t="s">
        <v>909</v>
      </c>
      <c r="K756" s="403">
        <v>15</v>
      </c>
      <c r="L756" s="486">
        <f>VLOOKUP(D756,'1-Kosten per locatie'!$E$3:$G$9,3,FALSE)</f>
        <v>1</v>
      </c>
      <c r="M756" s="441">
        <v>255</v>
      </c>
      <c r="N756" s="124"/>
      <c r="O756" s="125" t="e">
        <f t="shared" si="60"/>
        <v>#DIV/0!</v>
      </c>
      <c r="P756" s="125">
        <f t="shared" si="61"/>
        <v>0</v>
      </c>
      <c r="Q756" s="383"/>
      <c r="R756" s="126">
        <f>IF(M756="nio",0,IF(M756&gt;0,VLOOKUP(I756,'2-Productie normen'!A:R,VLOOKUP(M756,'2-Productie normen'!T:U,2,FALSE),FALSE)))</f>
        <v>0</v>
      </c>
      <c r="S756" s="126">
        <f t="shared" si="62"/>
        <v>0</v>
      </c>
      <c r="T756" s="127" t="str">
        <f>IF(M756="nio",0,VLOOKUP(I756,'2-Productie normen'!A:R,14,FALSE))</f>
        <v>V</v>
      </c>
      <c r="U756" s="127"/>
      <c r="W756" s="93">
        <f t="shared" si="63"/>
        <v>3825</v>
      </c>
    </row>
    <row r="757" spans="1:23" ht="14.1" customHeight="1">
      <c r="A757" s="109">
        <f t="shared" si="59"/>
        <v>757</v>
      </c>
      <c r="B757" s="476" t="str">
        <f>VLOOKUP(C757,'1-Kosten per locatie'!$A$17:$D$89,4,FALSE)</f>
        <v>Facilitaire Services</v>
      </c>
      <c r="C757" s="397" t="s">
        <v>908</v>
      </c>
      <c r="D757" s="476" t="str">
        <f>VLOOKUP(C757,'1-Kosten per locatie'!$A$17:$C$89,3,FALSE)</f>
        <v>Wijkpost</v>
      </c>
      <c r="E757" s="400" t="s">
        <v>322</v>
      </c>
      <c r="F757" s="400"/>
      <c r="G757" s="400">
        <v>24</v>
      </c>
      <c r="H757" s="398" t="s">
        <v>193</v>
      </c>
      <c r="I757" s="433" t="s">
        <v>296</v>
      </c>
      <c r="J757" s="402" t="s">
        <v>909</v>
      </c>
      <c r="K757" s="403">
        <v>25</v>
      </c>
      <c r="L757" s="486">
        <f>VLOOKUP(D757,'1-Kosten per locatie'!$E$3:$G$9,3,FALSE)</f>
        <v>1</v>
      </c>
      <c r="M757" s="441">
        <v>255</v>
      </c>
      <c r="N757" s="124"/>
      <c r="O757" s="125" t="e">
        <f t="shared" si="60"/>
        <v>#DIV/0!</v>
      </c>
      <c r="P757" s="125">
        <f t="shared" si="61"/>
        <v>0</v>
      </c>
      <c r="Q757" s="383"/>
      <c r="R757" s="126">
        <f>IF(M757="nio",0,IF(M757&gt;0,VLOOKUP(I757,'2-Productie normen'!A:R,VLOOKUP(M757,'2-Productie normen'!T:U,2,FALSE),FALSE)))</f>
        <v>0</v>
      </c>
      <c r="S757" s="126">
        <f t="shared" si="62"/>
        <v>0</v>
      </c>
      <c r="T757" s="127" t="str">
        <f>IF(M757="nio",0,VLOOKUP(I757,'2-Productie normen'!A:R,14,FALSE))</f>
        <v>V</v>
      </c>
      <c r="U757" s="127"/>
      <c r="W757" s="93">
        <f t="shared" si="63"/>
        <v>6375</v>
      </c>
    </row>
    <row r="758" spans="1:23" ht="14.1" customHeight="1">
      <c r="A758" s="109">
        <f t="shared" si="59"/>
        <v>758</v>
      </c>
      <c r="B758" s="476" t="str">
        <f>VLOOKUP(C758,'1-Kosten per locatie'!$A$17:$D$89,4,FALSE)</f>
        <v>Facilitaire Services</v>
      </c>
      <c r="C758" s="397" t="s">
        <v>908</v>
      </c>
      <c r="D758" s="476" t="str">
        <f>VLOOKUP(C758,'1-Kosten per locatie'!$A$17:$C$89,3,FALSE)</f>
        <v>Wijkpost</v>
      </c>
      <c r="E758" s="404" t="s">
        <v>910</v>
      </c>
      <c r="F758" s="400"/>
      <c r="G758" s="400">
        <v>25</v>
      </c>
      <c r="H758" s="398" t="s">
        <v>213</v>
      </c>
      <c r="I758" s="433" t="s">
        <v>15</v>
      </c>
      <c r="J758" s="402" t="s">
        <v>304</v>
      </c>
      <c r="K758" s="403">
        <v>18</v>
      </c>
      <c r="L758" s="486">
        <f>VLOOKUP(D758,'1-Kosten per locatie'!$E$3:$G$9,3,FALSE)</f>
        <v>1</v>
      </c>
      <c r="M758" s="441">
        <v>255</v>
      </c>
      <c r="N758" s="124"/>
      <c r="O758" s="125" t="e">
        <f t="shared" si="60"/>
        <v>#DIV/0!</v>
      </c>
      <c r="P758" s="125">
        <f t="shared" si="61"/>
        <v>0</v>
      </c>
      <c r="Q758" s="383"/>
      <c r="R758" s="126">
        <f>IF(M758="nio",0,IF(M758&gt;0,VLOOKUP(I758,'2-Productie normen'!A:R,VLOOKUP(M758,'2-Productie normen'!T:U,2,FALSE),FALSE)))</f>
        <v>0</v>
      </c>
      <c r="S758" s="126">
        <f t="shared" si="62"/>
        <v>0</v>
      </c>
      <c r="T758" s="127" t="str">
        <f>IF(M758="nio",0,VLOOKUP(I758,'2-Productie normen'!A:R,14,FALSE))</f>
        <v>S</v>
      </c>
      <c r="U758" s="127"/>
      <c r="W758" s="93">
        <f t="shared" si="63"/>
        <v>4590</v>
      </c>
    </row>
    <row r="759" spans="1:23" ht="14.1" customHeight="1">
      <c r="A759" s="109">
        <f t="shared" si="59"/>
        <v>759</v>
      </c>
      <c r="B759" s="476" t="str">
        <f>VLOOKUP(C759,'1-Kosten per locatie'!$A$17:$D$89,4,FALSE)</f>
        <v>Facilitaire Services</v>
      </c>
      <c r="C759" s="398" t="s">
        <v>911</v>
      </c>
      <c r="D759" s="476" t="str">
        <f>VLOOKUP(C759,'1-Kosten per locatie'!$A$17:$C$89,3,FALSE)</f>
        <v>Kantoor</v>
      </c>
      <c r="E759" s="404" t="s">
        <v>912</v>
      </c>
      <c r="F759" s="400"/>
      <c r="G759" s="401" t="s">
        <v>913</v>
      </c>
      <c r="H759" s="398" t="s">
        <v>914</v>
      </c>
      <c r="I759" s="433" t="s">
        <v>294</v>
      </c>
      <c r="J759" s="402" t="s">
        <v>839</v>
      </c>
      <c r="K759" s="403">
        <v>16.72</v>
      </c>
      <c r="L759" s="486">
        <f>VLOOKUP(D759,'1-Kosten per locatie'!$E$3:$G$9,3,FALSE)</f>
        <v>1</v>
      </c>
      <c r="M759" s="441">
        <v>255</v>
      </c>
      <c r="N759" s="124"/>
      <c r="O759" s="125" t="e">
        <f t="shared" si="60"/>
        <v>#DIV/0!</v>
      </c>
      <c r="P759" s="125">
        <f t="shared" si="61"/>
        <v>0</v>
      </c>
      <c r="Q759" s="383"/>
      <c r="R759" s="126">
        <f>IF(M759="nio",0,IF(M759&gt;0,VLOOKUP(I759,'2-Productie normen'!A:R,VLOOKUP(M759,'2-Productie normen'!T:U,2,FALSE),FALSE)))</f>
        <v>0</v>
      </c>
      <c r="S759" s="126">
        <f t="shared" si="62"/>
        <v>0</v>
      </c>
      <c r="T759" s="127" t="str">
        <f>IF(M759="nio",0,VLOOKUP(I759,'2-Productie normen'!A:R,14,FALSE))</f>
        <v>V</v>
      </c>
      <c r="U759" s="127"/>
      <c r="W759" s="93">
        <f t="shared" si="63"/>
        <v>4263.5999999999995</v>
      </c>
    </row>
    <row r="760" spans="1:23" ht="14.1" customHeight="1">
      <c r="A760" s="109">
        <f t="shared" si="59"/>
        <v>760</v>
      </c>
      <c r="B760" s="476" t="str">
        <f>VLOOKUP(C760,'1-Kosten per locatie'!$A$17:$D$89,4,FALSE)</f>
        <v>Facilitaire Services</v>
      </c>
      <c r="C760" s="398" t="s">
        <v>911</v>
      </c>
      <c r="D760" s="476" t="str">
        <f>VLOOKUP(C760,'1-Kosten per locatie'!$A$17:$C$89,3,FALSE)</f>
        <v>Kantoor</v>
      </c>
      <c r="E760" s="404" t="s">
        <v>912</v>
      </c>
      <c r="F760" s="400"/>
      <c r="G760" s="401" t="s">
        <v>915</v>
      </c>
      <c r="H760" s="398" t="s">
        <v>231</v>
      </c>
      <c r="I760" s="433" t="s">
        <v>1557</v>
      </c>
      <c r="J760" s="402" t="s">
        <v>200</v>
      </c>
      <c r="K760" s="403">
        <v>3.24</v>
      </c>
      <c r="L760" s="486">
        <f>VLOOKUP(D760,'1-Kosten per locatie'!$E$3:$G$9,3,FALSE)</f>
        <v>1</v>
      </c>
      <c r="M760" s="441">
        <v>255</v>
      </c>
      <c r="N760" s="124"/>
      <c r="O760" s="125" t="e">
        <f t="shared" si="60"/>
        <v>#DIV/0!</v>
      </c>
      <c r="P760" s="125">
        <f t="shared" si="61"/>
        <v>0</v>
      </c>
      <c r="Q760" s="383"/>
      <c r="R760" s="126">
        <f>IF(M760="nio",0,IF(M760&gt;0,VLOOKUP(I760,'2-Productie normen'!A:R,VLOOKUP(M760,'2-Productie normen'!T:U,2,FALSE),FALSE)))</f>
        <v>0</v>
      </c>
      <c r="S760" s="126">
        <f t="shared" si="62"/>
        <v>0</v>
      </c>
      <c r="T760" s="127" t="str">
        <f>IF(M760="nio",0,VLOOKUP(I760,'2-Productie normen'!A:R,14,FALSE))</f>
        <v>S</v>
      </c>
      <c r="U760" s="127"/>
      <c r="W760" s="93">
        <f t="shared" si="63"/>
        <v>826.2</v>
      </c>
    </row>
    <row r="761" spans="1:23" ht="14.1" customHeight="1">
      <c r="A761" s="109">
        <f t="shared" si="59"/>
        <v>761</v>
      </c>
      <c r="B761" s="476" t="str">
        <f>VLOOKUP(C761,'1-Kosten per locatie'!$A$17:$D$89,4,FALSE)</f>
        <v>Facilitaire Services</v>
      </c>
      <c r="C761" s="398" t="s">
        <v>911</v>
      </c>
      <c r="D761" s="476" t="str">
        <f>VLOOKUP(C761,'1-Kosten per locatie'!$A$17:$C$89,3,FALSE)</f>
        <v>Kantoor</v>
      </c>
      <c r="E761" s="404" t="s">
        <v>912</v>
      </c>
      <c r="F761" s="400"/>
      <c r="G761" s="401" t="s">
        <v>916</v>
      </c>
      <c r="H761" s="398" t="s">
        <v>231</v>
      </c>
      <c r="I761" s="433" t="s">
        <v>1557</v>
      </c>
      <c r="J761" s="402" t="s">
        <v>200</v>
      </c>
      <c r="K761" s="403">
        <v>3.25</v>
      </c>
      <c r="L761" s="486">
        <f>VLOOKUP(D761,'1-Kosten per locatie'!$E$3:$G$9,3,FALSE)</f>
        <v>1</v>
      </c>
      <c r="M761" s="441">
        <v>255</v>
      </c>
      <c r="N761" s="124"/>
      <c r="O761" s="125" t="e">
        <f t="shared" si="60"/>
        <v>#DIV/0!</v>
      </c>
      <c r="P761" s="125">
        <f t="shared" si="61"/>
        <v>0</v>
      </c>
      <c r="Q761" s="383"/>
      <c r="R761" s="126">
        <f>IF(M761="nio",0,IF(M761&gt;0,VLOOKUP(I761,'2-Productie normen'!A:R,VLOOKUP(M761,'2-Productie normen'!T:U,2,FALSE),FALSE)))</f>
        <v>0</v>
      </c>
      <c r="S761" s="126">
        <f t="shared" si="62"/>
        <v>0</v>
      </c>
      <c r="T761" s="127" t="str">
        <f>IF(M761="nio",0,VLOOKUP(I761,'2-Productie normen'!A:R,14,FALSE))</f>
        <v>S</v>
      </c>
      <c r="U761" s="127"/>
      <c r="W761" s="93">
        <f t="shared" si="63"/>
        <v>828.75</v>
      </c>
    </row>
    <row r="762" spans="1:23" ht="14.1" customHeight="1">
      <c r="A762" s="109">
        <f t="shared" si="59"/>
        <v>762</v>
      </c>
      <c r="B762" s="476" t="str">
        <f>VLOOKUP(C762,'1-Kosten per locatie'!$A$17:$D$89,4,FALSE)</f>
        <v>Facilitaire Services</v>
      </c>
      <c r="C762" s="398" t="s">
        <v>911</v>
      </c>
      <c r="D762" s="476" t="str">
        <f>VLOOKUP(C762,'1-Kosten per locatie'!$A$17:$C$89,3,FALSE)</f>
        <v>Kantoor</v>
      </c>
      <c r="E762" s="404" t="s">
        <v>912</v>
      </c>
      <c r="F762" s="400"/>
      <c r="G762" s="401" t="s">
        <v>917</v>
      </c>
      <c r="H762" s="398" t="s">
        <v>195</v>
      </c>
      <c r="I762" s="433" t="s">
        <v>295</v>
      </c>
      <c r="J762" s="402" t="s">
        <v>839</v>
      </c>
      <c r="K762" s="403">
        <v>5.15</v>
      </c>
      <c r="L762" s="486">
        <f>VLOOKUP(D762,'1-Kosten per locatie'!$E$3:$G$9,3,FALSE)</f>
        <v>1</v>
      </c>
      <c r="M762" s="441">
        <v>255</v>
      </c>
      <c r="N762" s="124"/>
      <c r="O762" s="125" t="e">
        <f t="shared" si="60"/>
        <v>#DIV/0!</v>
      </c>
      <c r="P762" s="125">
        <f t="shared" si="61"/>
        <v>0</v>
      </c>
      <c r="Q762" s="383"/>
      <c r="R762" s="126">
        <f>IF(M762="nio",0,IF(M762&gt;0,VLOOKUP(I762,'2-Productie normen'!A:R,VLOOKUP(M762,'2-Productie normen'!T:U,2,FALSE),FALSE)))</f>
        <v>0</v>
      </c>
      <c r="S762" s="126">
        <f t="shared" si="62"/>
        <v>0</v>
      </c>
      <c r="T762" s="127" t="str">
        <f>IF(M762="nio",0,VLOOKUP(I762,'2-Productie normen'!A:R,14,FALSE))</f>
        <v>V</v>
      </c>
      <c r="U762" s="127"/>
      <c r="W762" s="93">
        <f t="shared" si="63"/>
        <v>1313.25</v>
      </c>
    </row>
    <row r="763" spans="1:23" ht="14.1" customHeight="1">
      <c r="A763" s="109">
        <f t="shared" si="59"/>
        <v>763</v>
      </c>
      <c r="B763" s="476" t="str">
        <f>VLOOKUP(C763,'1-Kosten per locatie'!$A$17:$D$89,4,FALSE)</f>
        <v>Facilitaire Services</v>
      </c>
      <c r="C763" s="398" t="s">
        <v>911</v>
      </c>
      <c r="D763" s="476" t="str">
        <f>VLOOKUP(C763,'1-Kosten per locatie'!$A$17:$C$89,3,FALSE)</f>
        <v>Kantoor</v>
      </c>
      <c r="E763" s="404" t="s">
        <v>912</v>
      </c>
      <c r="F763" s="400"/>
      <c r="G763" s="401" t="s">
        <v>918</v>
      </c>
      <c r="H763" s="398" t="s">
        <v>292</v>
      </c>
      <c r="I763" s="455" t="s">
        <v>299</v>
      </c>
      <c r="J763" s="402" t="s">
        <v>302</v>
      </c>
      <c r="K763" s="403">
        <v>35.04</v>
      </c>
      <c r="L763" s="486">
        <f>VLOOKUP(D763,'1-Kosten per locatie'!$E$3:$G$9,3,FALSE)</f>
        <v>1</v>
      </c>
      <c r="M763" s="441" t="s">
        <v>101</v>
      </c>
      <c r="N763" s="124"/>
      <c r="O763" s="125">
        <f t="shared" si="60"/>
        <v>0</v>
      </c>
      <c r="P763" s="125">
        <f t="shared" si="61"/>
        <v>0</v>
      </c>
      <c r="Q763" s="383"/>
      <c r="R763" s="126">
        <f>IF(M763="nio",0,IF(M763&gt;0,VLOOKUP(I763,'2-Productie normen'!A:R,VLOOKUP(M763,'2-Productie normen'!T:U,2,FALSE),FALSE)))</f>
        <v>0</v>
      </c>
      <c r="S763" s="126">
        <f t="shared" si="62"/>
        <v>0</v>
      </c>
      <c r="T763" s="127">
        <f>IF(M763="nio",0,VLOOKUP(I763,'2-Productie normen'!A:R,14,FALSE))</f>
        <v>0</v>
      </c>
      <c r="U763" s="127"/>
      <c r="W763" s="93">
        <f t="shared" si="63"/>
        <v>0</v>
      </c>
    </row>
    <row r="764" spans="1:23" ht="14.1" customHeight="1">
      <c r="A764" s="109">
        <f t="shared" si="59"/>
        <v>764</v>
      </c>
      <c r="B764" s="476" t="str">
        <f>VLOOKUP(C764,'1-Kosten per locatie'!$A$17:$D$89,4,FALSE)</f>
        <v>Facilitaire Services</v>
      </c>
      <c r="C764" s="398" t="s">
        <v>911</v>
      </c>
      <c r="D764" s="476" t="str">
        <f>VLOOKUP(C764,'1-Kosten per locatie'!$A$17:$C$89,3,FALSE)</f>
        <v>Kantoor</v>
      </c>
      <c r="E764" s="404" t="s">
        <v>912</v>
      </c>
      <c r="F764" s="400"/>
      <c r="G764" s="401" t="s">
        <v>919</v>
      </c>
      <c r="H764" s="410" t="s">
        <v>292</v>
      </c>
      <c r="I764" s="455" t="s">
        <v>299</v>
      </c>
      <c r="J764" s="402" t="s">
        <v>302</v>
      </c>
      <c r="K764" s="403">
        <v>43.34</v>
      </c>
      <c r="L764" s="486">
        <f>VLOOKUP(D764,'1-Kosten per locatie'!$E$3:$G$9,3,FALSE)</f>
        <v>1</v>
      </c>
      <c r="M764" s="441" t="s">
        <v>101</v>
      </c>
      <c r="N764" s="124"/>
      <c r="O764" s="125">
        <f t="shared" si="60"/>
        <v>0</v>
      </c>
      <c r="P764" s="125">
        <f t="shared" si="61"/>
        <v>0</v>
      </c>
      <c r="Q764" s="383"/>
      <c r="R764" s="126">
        <f>IF(M764="nio",0,IF(M764&gt;0,VLOOKUP(I764,'2-Productie normen'!A:R,VLOOKUP(M764,'2-Productie normen'!T:U,2,FALSE),FALSE)))</f>
        <v>0</v>
      </c>
      <c r="S764" s="126">
        <f t="shared" si="62"/>
        <v>0</v>
      </c>
      <c r="T764" s="127">
        <f>IF(M764="nio",0,VLOOKUP(I764,'2-Productie normen'!A:R,14,FALSE))</f>
        <v>0</v>
      </c>
      <c r="U764" s="127"/>
      <c r="W764" s="93">
        <f t="shared" si="63"/>
        <v>0</v>
      </c>
    </row>
    <row r="765" spans="1:23" ht="14.1" customHeight="1">
      <c r="A765" s="109">
        <f t="shared" si="59"/>
        <v>765</v>
      </c>
      <c r="B765" s="476" t="str">
        <f>VLOOKUP(C765,'1-Kosten per locatie'!$A$17:$D$89,4,FALSE)</f>
        <v>Facilitaire Services</v>
      </c>
      <c r="C765" s="398" t="s">
        <v>911</v>
      </c>
      <c r="D765" s="476" t="str">
        <f>VLOOKUP(C765,'1-Kosten per locatie'!$A$17:$C$89,3,FALSE)</f>
        <v>Kantoor</v>
      </c>
      <c r="E765" s="404" t="s">
        <v>912</v>
      </c>
      <c r="F765" s="400"/>
      <c r="G765" s="401" t="s">
        <v>920</v>
      </c>
      <c r="H765" s="410" t="s">
        <v>292</v>
      </c>
      <c r="I765" s="455" t="s">
        <v>299</v>
      </c>
      <c r="J765" s="402" t="s">
        <v>302</v>
      </c>
      <c r="K765" s="403">
        <v>13.18</v>
      </c>
      <c r="L765" s="486">
        <f>VLOOKUP(D765,'1-Kosten per locatie'!$E$3:$G$9,3,FALSE)</f>
        <v>1</v>
      </c>
      <c r="M765" s="441" t="s">
        <v>101</v>
      </c>
      <c r="N765" s="124"/>
      <c r="O765" s="125">
        <f t="shared" si="60"/>
        <v>0</v>
      </c>
      <c r="P765" s="125">
        <f t="shared" si="61"/>
        <v>0</v>
      </c>
      <c r="Q765" s="383"/>
      <c r="R765" s="126">
        <f>IF(M765="nio",0,IF(M765&gt;0,VLOOKUP(I765,'2-Productie normen'!A:R,VLOOKUP(M765,'2-Productie normen'!T:U,2,FALSE),FALSE)))</f>
        <v>0</v>
      </c>
      <c r="S765" s="126">
        <f t="shared" si="62"/>
        <v>0</v>
      </c>
      <c r="T765" s="127">
        <f>IF(M765="nio",0,VLOOKUP(I765,'2-Productie normen'!A:R,14,FALSE))</f>
        <v>0</v>
      </c>
      <c r="U765" s="127"/>
      <c r="W765" s="93">
        <f t="shared" si="63"/>
        <v>0</v>
      </c>
    </row>
    <row r="766" spans="1:23" ht="14.1" customHeight="1">
      <c r="A766" s="109">
        <f t="shared" si="59"/>
        <v>766</v>
      </c>
      <c r="B766" s="476" t="str">
        <f>VLOOKUP(C766,'1-Kosten per locatie'!$A$17:$D$89,4,FALSE)</f>
        <v>Facilitaire Services</v>
      </c>
      <c r="C766" s="398" t="s">
        <v>911</v>
      </c>
      <c r="D766" s="476" t="str">
        <f>VLOOKUP(C766,'1-Kosten per locatie'!$A$17:$C$89,3,FALSE)</f>
        <v>Kantoor</v>
      </c>
      <c r="E766" s="404" t="s">
        <v>912</v>
      </c>
      <c r="F766" s="400"/>
      <c r="G766" s="401" t="s">
        <v>921</v>
      </c>
      <c r="H766" s="398" t="s">
        <v>292</v>
      </c>
      <c r="I766" s="455" t="s">
        <v>299</v>
      </c>
      <c r="J766" s="402" t="s">
        <v>302</v>
      </c>
      <c r="K766" s="403">
        <v>29.39</v>
      </c>
      <c r="L766" s="486">
        <f>VLOOKUP(D766,'1-Kosten per locatie'!$E$3:$G$9,3,FALSE)</f>
        <v>1</v>
      </c>
      <c r="M766" s="441" t="s">
        <v>101</v>
      </c>
      <c r="N766" s="124"/>
      <c r="O766" s="125">
        <f t="shared" si="60"/>
        <v>0</v>
      </c>
      <c r="P766" s="125">
        <f t="shared" si="61"/>
        <v>0</v>
      </c>
      <c r="Q766" s="383"/>
      <c r="R766" s="126">
        <f>IF(M766="nio",0,IF(M766&gt;0,VLOOKUP(I766,'2-Productie normen'!A:R,VLOOKUP(M766,'2-Productie normen'!T:U,2,FALSE),FALSE)))</f>
        <v>0</v>
      </c>
      <c r="S766" s="126">
        <f t="shared" si="62"/>
        <v>0</v>
      </c>
      <c r="T766" s="127">
        <f>IF(M766="nio",0,VLOOKUP(I766,'2-Productie normen'!A:R,14,FALSE))</f>
        <v>0</v>
      </c>
      <c r="U766" s="127"/>
      <c r="W766" s="93">
        <f t="shared" si="63"/>
        <v>0</v>
      </c>
    </row>
    <row r="767" spans="1:23" ht="14.1" customHeight="1">
      <c r="A767" s="109">
        <f t="shared" si="59"/>
        <v>767</v>
      </c>
      <c r="B767" s="476" t="str">
        <f>VLOOKUP(C767,'1-Kosten per locatie'!$A$17:$D$89,4,FALSE)</f>
        <v>Facilitaire Services</v>
      </c>
      <c r="C767" s="398" t="s">
        <v>911</v>
      </c>
      <c r="D767" s="476" t="str">
        <f>VLOOKUP(C767,'1-Kosten per locatie'!$A$17:$C$89,3,FALSE)</f>
        <v>Kantoor</v>
      </c>
      <c r="E767" s="404" t="s">
        <v>912</v>
      </c>
      <c r="F767" s="400"/>
      <c r="G767" s="401" t="s">
        <v>922</v>
      </c>
      <c r="H767" s="398" t="s">
        <v>923</v>
      </c>
      <c r="I767" s="455" t="s">
        <v>299</v>
      </c>
      <c r="J767" s="402" t="s">
        <v>323</v>
      </c>
      <c r="K767" s="403">
        <v>2.1</v>
      </c>
      <c r="L767" s="486">
        <f>VLOOKUP(D767,'1-Kosten per locatie'!$E$3:$G$9,3,FALSE)</f>
        <v>1</v>
      </c>
      <c r="M767" s="441" t="s">
        <v>101</v>
      </c>
      <c r="N767" s="124"/>
      <c r="O767" s="125">
        <f t="shared" si="60"/>
        <v>0</v>
      </c>
      <c r="P767" s="125">
        <f t="shared" si="61"/>
        <v>0</v>
      </c>
      <c r="Q767" s="383"/>
      <c r="R767" s="126">
        <f>IF(M767="nio",0,IF(M767&gt;0,VLOOKUP(I767,'2-Productie normen'!A:R,VLOOKUP(M767,'2-Productie normen'!T:U,2,FALSE),FALSE)))</f>
        <v>0</v>
      </c>
      <c r="S767" s="126">
        <f t="shared" si="62"/>
        <v>0</v>
      </c>
      <c r="T767" s="127">
        <f>IF(M767="nio",0,VLOOKUP(I767,'2-Productie normen'!A:R,14,FALSE))</f>
        <v>0</v>
      </c>
      <c r="U767" s="127"/>
      <c r="W767" s="93">
        <f t="shared" si="63"/>
        <v>0</v>
      </c>
    </row>
    <row r="768" spans="1:23" ht="14.1" customHeight="1">
      <c r="A768" s="109">
        <f t="shared" si="59"/>
        <v>768</v>
      </c>
      <c r="B768" s="476" t="str">
        <f>VLOOKUP(C768,'1-Kosten per locatie'!$A$17:$D$89,4,FALSE)</f>
        <v>Facilitaire Services</v>
      </c>
      <c r="C768" s="398" t="s">
        <v>911</v>
      </c>
      <c r="D768" s="476" t="str">
        <f>VLOOKUP(C768,'1-Kosten per locatie'!$A$17:$C$89,3,FALSE)</f>
        <v>Kantoor</v>
      </c>
      <c r="E768" s="404" t="s">
        <v>912</v>
      </c>
      <c r="F768" s="400"/>
      <c r="G768" s="401" t="s">
        <v>924</v>
      </c>
      <c r="H768" s="398" t="s">
        <v>195</v>
      </c>
      <c r="I768" s="433" t="s">
        <v>295</v>
      </c>
      <c r="J768" s="402" t="s">
        <v>839</v>
      </c>
      <c r="K768" s="403">
        <v>3.66</v>
      </c>
      <c r="L768" s="486">
        <f>VLOOKUP(D768,'1-Kosten per locatie'!$E$3:$G$9,3,FALSE)</f>
        <v>1</v>
      </c>
      <c r="M768" s="441">
        <v>255</v>
      </c>
      <c r="N768" s="124"/>
      <c r="O768" s="125" t="e">
        <f t="shared" si="60"/>
        <v>#DIV/0!</v>
      </c>
      <c r="P768" s="125">
        <f t="shared" si="61"/>
        <v>0</v>
      </c>
      <c r="Q768" s="383"/>
      <c r="R768" s="126">
        <f>IF(M768="nio",0,IF(M768&gt;0,VLOOKUP(I768,'2-Productie normen'!A:R,VLOOKUP(M768,'2-Productie normen'!T:U,2,FALSE),FALSE)))</f>
        <v>0</v>
      </c>
      <c r="S768" s="126">
        <f t="shared" si="62"/>
        <v>0</v>
      </c>
      <c r="T768" s="127" t="str">
        <f>IF(M768="nio",0,VLOOKUP(I768,'2-Productie normen'!A:R,14,FALSE))</f>
        <v>V</v>
      </c>
      <c r="U768" s="127"/>
      <c r="W768" s="93">
        <f t="shared" si="63"/>
        <v>933.30000000000007</v>
      </c>
    </row>
    <row r="769" spans="1:23" ht="14.1" customHeight="1">
      <c r="A769" s="109">
        <f t="shared" si="59"/>
        <v>769</v>
      </c>
      <c r="B769" s="476" t="str">
        <f>VLOOKUP(C769,'1-Kosten per locatie'!$A$17:$D$89,4,FALSE)</f>
        <v>Facilitaire Services</v>
      </c>
      <c r="C769" s="398" t="s">
        <v>911</v>
      </c>
      <c r="D769" s="476" t="str">
        <f>VLOOKUP(C769,'1-Kosten per locatie'!$A$17:$C$89,3,FALSE)</f>
        <v>Kantoor</v>
      </c>
      <c r="E769" s="404" t="s">
        <v>912</v>
      </c>
      <c r="F769" s="400"/>
      <c r="G769" s="401" t="s">
        <v>925</v>
      </c>
      <c r="H769" s="398" t="s">
        <v>195</v>
      </c>
      <c r="I769" s="433" t="s">
        <v>295</v>
      </c>
      <c r="J769" s="402" t="s">
        <v>839</v>
      </c>
      <c r="K769" s="403">
        <v>3.66</v>
      </c>
      <c r="L769" s="486">
        <f>VLOOKUP(D769,'1-Kosten per locatie'!$E$3:$G$9,3,FALSE)</f>
        <v>1</v>
      </c>
      <c r="M769" s="441">
        <v>255</v>
      </c>
      <c r="N769" s="124"/>
      <c r="O769" s="125" t="e">
        <f t="shared" si="60"/>
        <v>#DIV/0!</v>
      </c>
      <c r="P769" s="125">
        <f t="shared" si="61"/>
        <v>0</v>
      </c>
      <c r="Q769" s="383"/>
      <c r="R769" s="126">
        <f>IF(M769="nio",0,IF(M769&gt;0,VLOOKUP(I769,'2-Productie normen'!A:R,VLOOKUP(M769,'2-Productie normen'!T:U,2,FALSE),FALSE)))</f>
        <v>0</v>
      </c>
      <c r="S769" s="126">
        <f t="shared" si="62"/>
        <v>0</v>
      </c>
      <c r="T769" s="127" t="str">
        <f>IF(M769="nio",0,VLOOKUP(I769,'2-Productie normen'!A:R,14,FALSE))</f>
        <v>V</v>
      </c>
      <c r="U769" s="127"/>
      <c r="W769" s="93">
        <f t="shared" si="63"/>
        <v>933.30000000000007</v>
      </c>
    </row>
    <row r="770" spans="1:23" ht="14.1" customHeight="1">
      <c r="A770" s="109">
        <f t="shared" si="59"/>
        <v>770</v>
      </c>
      <c r="B770" s="476" t="str">
        <f>VLOOKUP(C770,'1-Kosten per locatie'!$A$17:$D$89,4,FALSE)</f>
        <v>Facilitaire Services</v>
      </c>
      <c r="C770" s="398" t="s">
        <v>911</v>
      </c>
      <c r="D770" s="476" t="str">
        <f>VLOOKUP(C770,'1-Kosten per locatie'!$A$17:$C$89,3,FALSE)</f>
        <v>Kantoor</v>
      </c>
      <c r="E770" s="404" t="s">
        <v>912</v>
      </c>
      <c r="F770" s="400"/>
      <c r="G770" s="401" t="s">
        <v>926</v>
      </c>
      <c r="H770" s="398" t="s">
        <v>927</v>
      </c>
      <c r="I770" s="433" t="s">
        <v>296</v>
      </c>
      <c r="J770" s="402" t="s">
        <v>323</v>
      </c>
      <c r="K770" s="403">
        <v>6.71</v>
      </c>
      <c r="L770" s="486">
        <f>VLOOKUP(D770,'1-Kosten per locatie'!$E$3:$G$9,3,FALSE)</f>
        <v>1</v>
      </c>
      <c r="M770" s="441">
        <v>255</v>
      </c>
      <c r="N770" s="124"/>
      <c r="O770" s="125" t="e">
        <f t="shared" si="60"/>
        <v>#DIV/0!</v>
      </c>
      <c r="P770" s="125">
        <f t="shared" si="61"/>
        <v>0</v>
      </c>
      <c r="Q770" s="383"/>
      <c r="R770" s="126">
        <f>IF(M770="nio",0,IF(M770&gt;0,VLOOKUP(I770,'2-Productie normen'!A:R,VLOOKUP(M770,'2-Productie normen'!T:U,2,FALSE),FALSE)))</f>
        <v>0</v>
      </c>
      <c r="S770" s="126">
        <f t="shared" si="62"/>
        <v>0</v>
      </c>
      <c r="T770" s="127" t="str">
        <f>IF(M770="nio",0,VLOOKUP(I770,'2-Productie normen'!A:R,14,FALSE))</f>
        <v>V</v>
      </c>
      <c r="U770" s="127"/>
      <c r="W770" s="93">
        <f t="shared" si="63"/>
        <v>1711.05</v>
      </c>
    </row>
    <row r="771" spans="1:23" ht="14.1" customHeight="1">
      <c r="A771" s="109">
        <f t="shared" ref="A771:A834" si="64">A770+1</f>
        <v>771</v>
      </c>
      <c r="B771" s="476" t="str">
        <f>VLOOKUP(C771,'1-Kosten per locatie'!$A$17:$D$89,4,FALSE)</f>
        <v>Facilitaire Services</v>
      </c>
      <c r="C771" s="398" t="s">
        <v>911</v>
      </c>
      <c r="D771" s="476" t="str">
        <f>VLOOKUP(C771,'1-Kosten per locatie'!$A$17:$C$89,3,FALSE)</f>
        <v>Kantoor</v>
      </c>
      <c r="E771" s="404" t="s">
        <v>912</v>
      </c>
      <c r="F771" s="400"/>
      <c r="G771" s="401" t="s">
        <v>928</v>
      </c>
      <c r="H771" s="398" t="s">
        <v>927</v>
      </c>
      <c r="I771" s="455" t="s">
        <v>299</v>
      </c>
      <c r="J771" s="402" t="s">
        <v>302</v>
      </c>
      <c r="K771" s="403">
        <v>204.58</v>
      </c>
      <c r="L771" s="486">
        <f>VLOOKUP(D771,'1-Kosten per locatie'!$E$3:$G$9,3,FALSE)</f>
        <v>1</v>
      </c>
      <c r="M771" s="441" t="s">
        <v>101</v>
      </c>
      <c r="N771" s="124"/>
      <c r="O771" s="125">
        <f t="shared" si="60"/>
        <v>0</v>
      </c>
      <c r="P771" s="125">
        <f t="shared" si="61"/>
        <v>0</v>
      </c>
      <c r="Q771" s="383"/>
      <c r="R771" s="126">
        <f>IF(M771="nio",0,IF(M771&gt;0,VLOOKUP(I771,'2-Productie normen'!A:R,VLOOKUP(M771,'2-Productie normen'!T:U,2,FALSE),FALSE)))</f>
        <v>0</v>
      </c>
      <c r="S771" s="126">
        <f t="shared" si="62"/>
        <v>0</v>
      </c>
      <c r="T771" s="127">
        <f>IF(M771="nio",0,VLOOKUP(I771,'2-Productie normen'!A:R,14,FALSE))</f>
        <v>0</v>
      </c>
      <c r="U771" s="127"/>
      <c r="W771" s="93">
        <f t="shared" si="63"/>
        <v>0</v>
      </c>
    </row>
    <row r="772" spans="1:23" ht="14.1" customHeight="1">
      <c r="A772" s="109">
        <f t="shared" si="64"/>
        <v>772</v>
      </c>
      <c r="B772" s="476" t="str">
        <f>VLOOKUP(C772,'1-Kosten per locatie'!$A$17:$D$89,4,FALSE)</f>
        <v>Facilitaire Services</v>
      </c>
      <c r="C772" s="398" t="s">
        <v>911</v>
      </c>
      <c r="D772" s="476" t="str">
        <f>VLOOKUP(C772,'1-Kosten per locatie'!$A$17:$C$89,3,FALSE)</f>
        <v>Kantoor</v>
      </c>
      <c r="E772" s="404" t="s">
        <v>912</v>
      </c>
      <c r="F772" s="400"/>
      <c r="G772" s="401" t="s">
        <v>929</v>
      </c>
      <c r="H772" s="488" t="s">
        <v>323</v>
      </c>
      <c r="I772" s="455" t="s">
        <v>299</v>
      </c>
      <c r="J772" s="402" t="s">
        <v>302</v>
      </c>
      <c r="K772" s="403">
        <v>46.93</v>
      </c>
      <c r="L772" s="486">
        <f>VLOOKUP(D772,'1-Kosten per locatie'!$E$3:$G$9,3,FALSE)</f>
        <v>1</v>
      </c>
      <c r="M772" s="441" t="s">
        <v>101</v>
      </c>
      <c r="N772" s="124"/>
      <c r="O772" s="125">
        <f t="shared" si="60"/>
        <v>0</v>
      </c>
      <c r="P772" s="125">
        <f t="shared" si="61"/>
        <v>0</v>
      </c>
      <c r="Q772" s="383"/>
      <c r="R772" s="126">
        <f>IF(M772="nio",0,IF(M772&gt;0,VLOOKUP(I772,'2-Productie normen'!A:R,VLOOKUP(M772,'2-Productie normen'!T:U,2,FALSE),FALSE)))</f>
        <v>0</v>
      </c>
      <c r="S772" s="126">
        <f t="shared" si="62"/>
        <v>0</v>
      </c>
      <c r="T772" s="127">
        <f>IF(M772="nio",0,VLOOKUP(I772,'2-Productie normen'!A:R,14,FALSE))</f>
        <v>0</v>
      </c>
      <c r="U772" s="127"/>
      <c r="W772" s="93">
        <f t="shared" si="63"/>
        <v>0</v>
      </c>
    </row>
    <row r="773" spans="1:23" ht="14.1" customHeight="1">
      <c r="A773" s="109">
        <f t="shared" si="64"/>
        <v>773</v>
      </c>
      <c r="B773" s="476" t="str">
        <f>VLOOKUP(C773,'1-Kosten per locatie'!$A$17:$D$89,4,FALSE)</f>
        <v>Facilitaire Services</v>
      </c>
      <c r="C773" s="398" t="s">
        <v>911</v>
      </c>
      <c r="D773" s="476" t="str">
        <f>VLOOKUP(C773,'1-Kosten per locatie'!$A$17:$C$89,3,FALSE)</f>
        <v>Kantoor</v>
      </c>
      <c r="E773" s="404" t="s">
        <v>912</v>
      </c>
      <c r="F773" s="400"/>
      <c r="G773" s="401" t="s">
        <v>930</v>
      </c>
      <c r="H773" s="398" t="s">
        <v>927</v>
      </c>
      <c r="I773" s="455" t="s">
        <v>299</v>
      </c>
      <c r="J773" s="402" t="s">
        <v>302</v>
      </c>
      <c r="K773" s="403">
        <v>545.53</v>
      </c>
      <c r="L773" s="486">
        <f>VLOOKUP(D773,'1-Kosten per locatie'!$E$3:$G$9,3,FALSE)</f>
        <v>1</v>
      </c>
      <c r="M773" s="441" t="s">
        <v>101</v>
      </c>
      <c r="N773" s="124"/>
      <c r="O773" s="125">
        <f t="shared" si="60"/>
        <v>0</v>
      </c>
      <c r="P773" s="125">
        <f t="shared" si="61"/>
        <v>0</v>
      </c>
      <c r="Q773" s="383"/>
      <c r="R773" s="126">
        <f>IF(M773="nio",0,IF(M773&gt;0,VLOOKUP(I773,'2-Productie normen'!A:R,VLOOKUP(M773,'2-Productie normen'!T:U,2,FALSE),FALSE)))</f>
        <v>0</v>
      </c>
      <c r="S773" s="126">
        <f t="shared" si="62"/>
        <v>0</v>
      </c>
      <c r="T773" s="127">
        <f>IF(M773="nio",0,VLOOKUP(I773,'2-Productie normen'!A:R,14,FALSE))</f>
        <v>0</v>
      </c>
      <c r="U773" s="127"/>
      <c r="W773" s="93">
        <f t="shared" si="63"/>
        <v>0</v>
      </c>
    </row>
    <row r="774" spans="1:23" ht="14.1" customHeight="1">
      <c r="A774" s="109">
        <f t="shared" si="64"/>
        <v>774</v>
      </c>
      <c r="B774" s="476" t="str">
        <f>VLOOKUP(C774,'1-Kosten per locatie'!$A$17:$D$89,4,FALSE)</f>
        <v>Facilitaire Services</v>
      </c>
      <c r="C774" s="398" t="s">
        <v>911</v>
      </c>
      <c r="D774" s="476" t="str">
        <f>VLOOKUP(C774,'1-Kosten per locatie'!$A$17:$C$89,3,FALSE)</f>
        <v>Kantoor</v>
      </c>
      <c r="E774" s="404" t="s">
        <v>912</v>
      </c>
      <c r="F774" s="400"/>
      <c r="G774" s="401" t="s">
        <v>931</v>
      </c>
      <c r="H774" s="488" t="s">
        <v>323</v>
      </c>
      <c r="I774" s="455" t="s">
        <v>299</v>
      </c>
      <c r="J774" s="402" t="s">
        <v>323</v>
      </c>
      <c r="K774" s="403">
        <v>119.16</v>
      </c>
      <c r="L774" s="486">
        <f>VLOOKUP(D774,'1-Kosten per locatie'!$E$3:$G$9,3,FALSE)</f>
        <v>1</v>
      </c>
      <c r="M774" s="441" t="s">
        <v>101</v>
      </c>
      <c r="N774" s="124"/>
      <c r="O774" s="125">
        <f t="shared" si="60"/>
        <v>0</v>
      </c>
      <c r="P774" s="125">
        <f t="shared" si="61"/>
        <v>0</v>
      </c>
      <c r="Q774" s="383"/>
      <c r="R774" s="126">
        <f>IF(M774="nio",0,IF(M774&gt;0,VLOOKUP(I774,'2-Productie normen'!A:R,VLOOKUP(M774,'2-Productie normen'!T:U,2,FALSE),FALSE)))</f>
        <v>0</v>
      </c>
      <c r="S774" s="126">
        <f t="shared" si="62"/>
        <v>0</v>
      </c>
      <c r="T774" s="127">
        <f>IF(M774="nio",0,VLOOKUP(I774,'2-Productie normen'!A:R,14,FALSE))</f>
        <v>0</v>
      </c>
      <c r="U774" s="127"/>
      <c r="W774" s="93">
        <f t="shared" si="63"/>
        <v>0</v>
      </c>
    </row>
    <row r="775" spans="1:23" ht="14.1" customHeight="1">
      <c r="A775" s="109">
        <f t="shared" si="64"/>
        <v>775</v>
      </c>
      <c r="B775" s="476" t="str">
        <f>VLOOKUP(C775,'1-Kosten per locatie'!$A$17:$D$89,4,FALSE)</f>
        <v>Facilitaire Services</v>
      </c>
      <c r="C775" s="398" t="s">
        <v>911</v>
      </c>
      <c r="D775" s="476" t="str">
        <f>VLOOKUP(C775,'1-Kosten per locatie'!$A$17:$C$89,3,FALSE)</f>
        <v>Kantoor</v>
      </c>
      <c r="E775" s="404" t="s">
        <v>912</v>
      </c>
      <c r="F775" s="400"/>
      <c r="G775" s="401" t="s">
        <v>932</v>
      </c>
      <c r="H775" s="398" t="s">
        <v>914</v>
      </c>
      <c r="I775" s="433" t="s">
        <v>294</v>
      </c>
      <c r="J775" s="402" t="s">
        <v>307</v>
      </c>
      <c r="K775" s="403">
        <v>13.5</v>
      </c>
      <c r="L775" s="486">
        <f>VLOOKUP(D775,'1-Kosten per locatie'!$E$3:$G$9,3,FALSE)</f>
        <v>1</v>
      </c>
      <c r="M775" s="441">
        <v>255</v>
      </c>
      <c r="N775" s="124"/>
      <c r="O775" s="125" t="e">
        <f t="shared" si="60"/>
        <v>#DIV/0!</v>
      </c>
      <c r="P775" s="125">
        <f t="shared" si="61"/>
        <v>0</v>
      </c>
      <c r="Q775" s="383"/>
      <c r="R775" s="126">
        <f>IF(M775="nio",0,IF(M775&gt;0,VLOOKUP(I775,'2-Productie normen'!A:R,VLOOKUP(M775,'2-Productie normen'!T:U,2,FALSE),FALSE)))</f>
        <v>0</v>
      </c>
      <c r="S775" s="126">
        <f t="shared" si="62"/>
        <v>0</v>
      </c>
      <c r="T775" s="127" t="str">
        <f>IF(M775="nio",0,VLOOKUP(I775,'2-Productie normen'!A:R,14,FALSE))</f>
        <v>V</v>
      </c>
      <c r="U775" s="127"/>
      <c r="W775" s="93">
        <f t="shared" si="63"/>
        <v>3442.5</v>
      </c>
    </row>
    <row r="776" spans="1:23" ht="14.1" customHeight="1">
      <c r="A776" s="109">
        <f t="shared" si="64"/>
        <v>776</v>
      </c>
      <c r="B776" s="476" t="str">
        <f>VLOOKUP(C776,'1-Kosten per locatie'!$A$17:$D$89,4,FALSE)</f>
        <v>Facilitaire Services</v>
      </c>
      <c r="C776" s="398" t="s">
        <v>911</v>
      </c>
      <c r="D776" s="476" t="str">
        <f>VLOOKUP(C776,'1-Kosten per locatie'!$A$17:$C$89,3,FALSE)</f>
        <v>Kantoor</v>
      </c>
      <c r="E776" s="404" t="s">
        <v>912</v>
      </c>
      <c r="F776" s="400"/>
      <c r="G776" s="401" t="s">
        <v>933</v>
      </c>
      <c r="H776" s="398" t="s">
        <v>927</v>
      </c>
      <c r="I776" s="455" t="s">
        <v>299</v>
      </c>
      <c r="J776" s="402" t="s">
        <v>304</v>
      </c>
      <c r="K776" s="403">
        <v>752.22</v>
      </c>
      <c r="L776" s="486">
        <f>VLOOKUP(D776,'1-Kosten per locatie'!$E$3:$G$9,3,FALSE)</f>
        <v>1</v>
      </c>
      <c r="M776" s="441" t="s">
        <v>101</v>
      </c>
      <c r="N776" s="124"/>
      <c r="O776" s="125">
        <f t="shared" si="60"/>
        <v>0</v>
      </c>
      <c r="P776" s="125">
        <f t="shared" si="61"/>
        <v>0</v>
      </c>
      <c r="Q776" s="383"/>
      <c r="R776" s="126">
        <f>IF(M776="nio",0,IF(M776&gt;0,VLOOKUP(I776,'2-Productie normen'!A:R,VLOOKUP(M776,'2-Productie normen'!T:U,2,FALSE),FALSE)))</f>
        <v>0</v>
      </c>
      <c r="S776" s="126">
        <f t="shared" si="62"/>
        <v>0</v>
      </c>
      <c r="T776" s="127">
        <f>IF(M776="nio",0,VLOOKUP(I776,'2-Productie normen'!A:R,14,FALSE))</f>
        <v>0</v>
      </c>
      <c r="U776" s="127"/>
      <c r="W776" s="93">
        <f t="shared" si="63"/>
        <v>0</v>
      </c>
    </row>
    <row r="777" spans="1:23" ht="14.1" customHeight="1">
      <c r="A777" s="109">
        <f t="shared" si="64"/>
        <v>777</v>
      </c>
      <c r="B777" s="476" t="str">
        <f>VLOOKUP(C777,'1-Kosten per locatie'!$A$17:$D$89,4,FALSE)</f>
        <v>Facilitaire Services</v>
      </c>
      <c r="C777" s="398" t="s">
        <v>911</v>
      </c>
      <c r="D777" s="476" t="str">
        <f>VLOOKUP(C777,'1-Kosten per locatie'!$A$17:$C$89,3,FALSE)</f>
        <v>Kantoor</v>
      </c>
      <c r="E777" s="404" t="s">
        <v>912</v>
      </c>
      <c r="F777" s="400"/>
      <c r="G777" s="401" t="s">
        <v>934</v>
      </c>
      <c r="H777" s="398" t="s">
        <v>292</v>
      </c>
      <c r="I777" s="455" t="s">
        <v>299</v>
      </c>
      <c r="J777" s="402" t="s">
        <v>323</v>
      </c>
      <c r="K777" s="403">
        <v>14.61</v>
      </c>
      <c r="L777" s="486">
        <f>VLOOKUP(D777,'1-Kosten per locatie'!$E$3:$G$9,3,FALSE)</f>
        <v>1</v>
      </c>
      <c r="M777" s="441" t="s">
        <v>101</v>
      </c>
      <c r="N777" s="124"/>
      <c r="O777" s="125">
        <f t="shared" si="60"/>
        <v>0</v>
      </c>
      <c r="P777" s="125">
        <f t="shared" si="61"/>
        <v>0</v>
      </c>
      <c r="Q777" s="383"/>
      <c r="R777" s="126">
        <f>IF(M777="nio",0,IF(M777&gt;0,VLOOKUP(I777,'2-Productie normen'!A:R,VLOOKUP(M777,'2-Productie normen'!T:U,2,FALSE),FALSE)))</f>
        <v>0</v>
      </c>
      <c r="S777" s="126">
        <f t="shared" si="62"/>
        <v>0</v>
      </c>
      <c r="T777" s="127">
        <f>IF(M777="nio",0,VLOOKUP(I777,'2-Productie normen'!A:R,14,FALSE))</f>
        <v>0</v>
      </c>
      <c r="U777" s="127"/>
      <c r="W777" s="93">
        <f t="shared" si="63"/>
        <v>0</v>
      </c>
    </row>
    <row r="778" spans="1:23" ht="14.1" customHeight="1">
      <c r="A778" s="109">
        <f t="shared" si="64"/>
        <v>778</v>
      </c>
      <c r="B778" s="476" t="str">
        <f>VLOOKUP(C778,'1-Kosten per locatie'!$A$17:$D$89,4,FALSE)</f>
        <v>Facilitaire Services</v>
      </c>
      <c r="C778" s="398" t="s">
        <v>911</v>
      </c>
      <c r="D778" s="476" t="str">
        <f>VLOOKUP(C778,'1-Kosten per locatie'!$A$17:$C$89,3,FALSE)</f>
        <v>Kantoor</v>
      </c>
      <c r="E778" s="404" t="s">
        <v>912</v>
      </c>
      <c r="F778" s="400"/>
      <c r="G778" s="401" t="s">
        <v>935</v>
      </c>
      <c r="H778" s="398" t="s">
        <v>914</v>
      </c>
      <c r="I778" s="433" t="s">
        <v>294</v>
      </c>
      <c r="J778" s="402" t="s">
        <v>323</v>
      </c>
      <c r="K778" s="403">
        <v>7.94</v>
      </c>
      <c r="L778" s="486">
        <f>VLOOKUP(D778,'1-Kosten per locatie'!$E$3:$G$9,3,FALSE)</f>
        <v>1</v>
      </c>
      <c r="M778" s="441">
        <v>156</v>
      </c>
      <c r="N778" s="124"/>
      <c r="O778" s="125" t="e">
        <f t="shared" si="60"/>
        <v>#DIV/0!</v>
      </c>
      <c r="P778" s="125">
        <f t="shared" si="61"/>
        <v>0</v>
      </c>
      <c r="Q778" s="383"/>
      <c r="R778" s="126">
        <f>IF(M778="nio",0,IF(M778&gt;0,VLOOKUP(I778,'2-Productie normen'!A:R,VLOOKUP(M778,'2-Productie normen'!T:U,2,FALSE),FALSE)))</f>
        <v>0</v>
      </c>
      <c r="S778" s="126">
        <f t="shared" si="62"/>
        <v>0</v>
      </c>
      <c r="T778" s="127" t="str">
        <f>IF(M778="nio",0,VLOOKUP(I778,'2-Productie normen'!A:R,14,FALSE))</f>
        <v>V</v>
      </c>
      <c r="U778" s="127"/>
      <c r="W778" s="93">
        <f t="shared" si="63"/>
        <v>1238.6400000000001</v>
      </c>
    </row>
    <row r="779" spans="1:23" ht="14.1" customHeight="1">
      <c r="A779" s="109">
        <f t="shared" si="64"/>
        <v>779</v>
      </c>
      <c r="B779" s="476" t="str">
        <f>VLOOKUP(C779,'1-Kosten per locatie'!$A$17:$D$89,4,FALSE)</f>
        <v>Facilitaire Services</v>
      </c>
      <c r="C779" s="398" t="s">
        <v>911</v>
      </c>
      <c r="D779" s="476" t="str">
        <f>VLOOKUP(C779,'1-Kosten per locatie'!$A$17:$C$89,3,FALSE)</f>
        <v>Kantoor</v>
      </c>
      <c r="E779" s="404" t="s">
        <v>912</v>
      </c>
      <c r="F779" s="400"/>
      <c r="G779" s="401" t="s">
        <v>936</v>
      </c>
      <c r="H779" s="398" t="s">
        <v>292</v>
      </c>
      <c r="I779" s="455" t="s">
        <v>299</v>
      </c>
      <c r="J779" s="402" t="s">
        <v>323</v>
      </c>
      <c r="K779" s="403">
        <v>25</v>
      </c>
      <c r="L779" s="486">
        <f>VLOOKUP(D779,'1-Kosten per locatie'!$E$3:$G$9,3,FALSE)</f>
        <v>1</v>
      </c>
      <c r="M779" s="441" t="s">
        <v>101</v>
      </c>
      <c r="N779" s="124"/>
      <c r="O779" s="125">
        <f t="shared" si="60"/>
        <v>0</v>
      </c>
      <c r="P779" s="125">
        <f t="shared" si="61"/>
        <v>0</v>
      </c>
      <c r="Q779" s="383"/>
      <c r="R779" s="126">
        <f>IF(M779="nio",0,IF(M779&gt;0,VLOOKUP(I779,'2-Productie normen'!A:R,VLOOKUP(M779,'2-Productie normen'!T:U,2,FALSE),FALSE)))</f>
        <v>0</v>
      </c>
      <c r="S779" s="126">
        <f t="shared" si="62"/>
        <v>0</v>
      </c>
      <c r="T779" s="127">
        <f>IF(M779="nio",0,VLOOKUP(I779,'2-Productie normen'!A:R,14,FALSE))</f>
        <v>0</v>
      </c>
      <c r="U779" s="127"/>
      <c r="W779" s="93">
        <f t="shared" si="63"/>
        <v>0</v>
      </c>
    </row>
    <row r="780" spans="1:23" ht="14.1" customHeight="1">
      <c r="A780" s="109">
        <f t="shared" si="64"/>
        <v>780</v>
      </c>
      <c r="B780" s="476" t="str">
        <f>VLOOKUP(C780,'1-Kosten per locatie'!$A$17:$D$89,4,FALSE)</f>
        <v>Facilitaire Services</v>
      </c>
      <c r="C780" s="398" t="s">
        <v>911</v>
      </c>
      <c r="D780" s="476" t="str">
        <f>VLOOKUP(C780,'1-Kosten per locatie'!$A$17:$C$89,3,FALSE)</f>
        <v>Kantoor</v>
      </c>
      <c r="E780" s="404" t="s">
        <v>912</v>
      </c>
      <c r="F780" s="400"/>
      <c r="G780" s="401" t="s">
        <v>937</v>
      </c>
      <c r="H780" s="488" t="s">
        <v>323</v>
      </c>
      <c r="I780" s="455" t="s">
        <v>299</v>
      </c>
      <c r="J780" s="402" t="s">
        <v>323</v>
      </c>
      <c r="K780" s="403">
        <v>1.28</v>
      </c>
      <c r="L780" s="486">
        <f>VLOOKUP(D780,'1-Kosten per locatie'!$E$3:$G$9,3,FALSE)</f>
        <v>1</v>
      </c>
      <c r="M780" s="441" t="s">
        <v>101</v>
      </c>
      <c r="N780" s="124"/>
      <c r="O780" s="125">
        <f t="shared" si="60"/>
        <v>0</v>
      </c>
      <c r="P780" s="125">
        <f t="shared" si="61"/>
        <v>0</v>
      </c>
      <c r="Q780" s="383"/>
      <c r="R780" s="126">
        <f>IF(M780="nio",0,IF(M780&gt;0,VLOOKUP(I780,'2-Productie normen'!A:R,VLOOKUP(M780,'2-Productie normen'!T:U,2,FALSE),FALSE)))</f>
        <v>0</v>
      </c>
      <c r="S780" s="126">
        <f t="shared" si="62"/>
        <v>0</v>
      </c>
      <c r="T780" s="127">
        <f>IF(M780="nio",0,VLOOKUP(I780,'2-Productie normen'!A:R,14,FALSE))</f>
        <v>0</v>
      </c>
      <c r="U780" s="127"/>
      <c r="W780" s="93">
        <f t="shared" si="63"/>
        <v>0</v>
      </c>
    </row>
    <row r="781" spans="1:23" ht="14.1" customHeight="1">
      <c r="A781" s="109">
        <f t="shared" si="64"/>
        <v>781</v>
      </c>
      <c r="B781" s="476" t="str">
        <f>VLOOKUP(C781,'1-Kosten per locatie'!$A$17:$D$89,4,FALSE)</f>
        <v>Facilitaire Services</v>
      </c>
      <c r="C781" s="398" t="s">
        <v>911</v>
      </c>
      <c r="D781" s="476" t="str">
        <f>VLOOKUP(C781,'1-Kosten per locatie'!$A$17:$C$89,3,FALSE)</f>
        <v>Kantoor</v>
      </c>
      <c r="E781" s="404" t="s">
        <v>912</v>
      </c>
      <c r="F781" s="400"/>
      <c r="G781" s="401" t="s">
        <v>938</v>
      </c>
      <c r="H781" s="398" t="s">
        <v>292</v>
      </c>
      <c r="I781" s="455" t="s">
        <v>299</v>
      </c>
      <c r="J781" s="402" t="s">
        <v>302</v>
      </c>
      <c r="K781" s="403">
        <v>10.29</v>
      </c>
      <c r="L781" s="486">
        <f>VLOOKUP(D781,'1-Kosten per locatie'!$E$3:$G$9,3,FALSE)</f>
        <v>1</v>
      </c>
      <c r="M781" s="441" t="s">
        <v>101</v>
      </c>
      <c r="N781" s="124"/>
      <c r="O781" s="125">
        <f t="shared" si="60"/>
        <v>0</v>
      </c>
      <c r="P781" s="125">
        <f t="shared" si="61"/>
        <v>0</v>
      </c>
      <c r="Q781" s="383"/>
      <c r="R781" s="126">
        <f>IF(M781="nio",0,IF(M781&gt;0,VLOOKUP(I781,'2-Productie normen'!A:R,VLOOKUP(M781,'2-Productie normen'!T:U,2,FALSE),FALSE)))</f>
        <v>0</v>
      </c>
      <c r="S781" s="126">
        <f t="shared" si="62"/>
        <v>0</v>
      </c>
      <c r="T781" s="127">
        <f>IF(M781="nio",0,VLOOKUP(I781,'2-Productie normen'!A:R,14,FALSE))</f>
        <v>0</v>
      </c>
      <c r="U781" s="127"/>
      <c r="W781" s="93">
        <f t="shared" si="63"/>
        <v>0</v>
      </c>
    </row>
    <row r="782" spans="1:23" ht="14.1" customHeight="1">
      <c r="A782" s="109">
        <f t="shared" si="64"/>
        <v>782</v>
      </c>
      <c r="B782" s="476" t="str">
        <f>VLOOKUP(C782,'1-Kosten per locatie'!$A$17:$D$89,4,FALSE)</f>
        <v>Facilitaire Services</v>
      </c>
      <c r="C782" s="398" t="s">
        <v>911</v>
      </c>
      <c r="D782" s="476" t="str">
        <f>VLOOKUP(C782,'1-Kosten per locatie'!$A$17:$C$89,3,FALSE)</f>
        <v>Kantoor</v>
      </c>
      <c r="E782" s="404" t="s">
        <v>912</v>
      </c>
      <c r="F782" s="400"/>
      <c r="G782" s="401" t="s">
        <v>939</v>
      </c>
      <c r="H782" s="398" t="s">
        <v>923</v>
      </c>
      <c r="I782" s="455" t="s">
        <v>299</v>
      </c>
      <c r="J782" s="402" t="s">
        <v>302</v>
      </c>
      <c r="K782" s="403">
        <v>6.22</v>
      </c>
      <c r="L782" s="486">
        <f>VLOOKUP(D782,'1-Kosten per locatie'!$E$3:$G$9,3,FALSE)</f>
        <v>1</v>
      </c>
      <c r="M782" s="441" t="s">
        <v>101</v>
      </c>
      <c r="N782" s="124"/>
      <c r="O782" s="125">
        <f t="shared" si="60"/>
        <v>0</v>
      </c>
      <c r="P782" s="125">
        <f t="shared" si="61"/>
        <v>0</v>
      </c>
      <c r="Q782" s="383"/>
      <c r="R782" s="126">
        <f>IF(M782="nio",0,IF(M782&gt;0,VLOOKUP(I782,'2-Productie normen'!A:R,VLOOKUP(M782,'2-Productie normen'!T:U,2,FALSE),FALSE)))</f>
        <v>0</v>
      </c>
      <c r="S782" s="126">
        <f t="shared" si="62"/>
        <v>0</v>
      </c>
      <c r="T782" s="127">
        <f>IF(M782="nio",0,VLOOKUP(I782,'2-Productie normen'!A:R,14,FALSE))</f>
        <v>0</v>
      </c>
      <c r="U782" s="127"/>
      <c r="W782" s="93">
        <f t="shared" si="63"/>
        <v>0</v>
      </c>
    </row>
    <row r="783" spans="1:23" ht="14.1" customHeight="1">
      <c r="A783" s="109">
        <f t="shared" si="64"/>
        <v>783</v>
      </c>
      <c r="B783" s="476" t="str">
        <f>VLOOKUP(C783,'1-Kosten per locatie'!$A$17:$D$89,4,FALSE)</f>
        <v>Facilitaire Services</v>
      </c>
      <c r="C783" s="398" t="s">
        <v>911</v>
      </c>
      <c r="D783" s="476" t="str">
        <f>VLOOKUP(C783,'1-Kosten per locatie'!$A$17:$C$89,3,FALSE)</f>
        <v>Kantoor</v>
      </c>
      <c r="E783" s="404" t="s">
        <v>912</v>
      </c>
      <c r="F783" s="400"/>
      <c r="G783" s="401" t="s">
        <v>940</v>
      </c>
      <c r="H783" s="398" t="s">
        <v>941</v>
      </c>
      <c r="I783" s="455" t="s">
        <v>299</v>
      </c>
      <c r="J783" s="402" t="s">
        <v>323</v>
      </c>
      <c r="K783" s="403">
        <v>202.66</v>
      </c>
      <c r="L783" s="486">
        <f>VLOOKUP(D783,'1-Kosten per locatie'!$E$3:$G$9,3,FALSE)</f>
        <v>1</v>
      </c>
      <c r="M783" s="441" t="s">
        <v>101</v>
      </c>
      <c r="N783" s="124"/>
      <c r="O783" s="125">
        <f t="shared" si="60"/>
        <v>0</v>
      </c>
      <c r="P783" s="125">
        <f t="shared" si="61"/>
        <v>0</v>
      </c>
      <c r="Q783" s="383"/>
      <c r="R783" s="126">
        <f>IF(M783="nio",0,IF(M783&gt;0,VLOOKUP(I783,'2-Productie normen'!A:R,VLOOKUP(M783,'2-Productie normen'!T:U,2,FALSE),FALSE)))</f>
        <v>0</v>
      </c>
      <c r="S783" s="126">
        <f t="shared" si="62"/>
        <v>0</v>
      </c>
      <c r="T783" s="127">
        <f>IF(M783="nio",0,VLOOKUP(I783,'2-Productie normen'!A:R,14,FALSE))</f>
        <v>0</v>
      </c>
      <c r="U783" s="127"/>
      <c r="W783" s="93">
        <f t="shared" si="63"/>
        <v>0</v>
      </c>
    </row>
    <row r="784" spans="1:23" ht="14.1" customHeight="1">
      <c r="A784" s="109">
        <f t="shared" si="64"/>
        <v>784</v>
      </c>
      <c r="B784" s="476" t="str">
        <f>VLOOKUP(C784,'1-Kosten per locatie'!$A$17:$D$89,4,FALSE)</f>
        <v>Facilitaire Services</v>
      </c>
      <c r="C784" s="398" t="s">
        <v>911</v>
      </c>
      <c r="D784" s="476" t="str">
        <f>VLOOKUP(C784,'1-Kosten per locatie'!$A$17:$C$89,3,FALSE)</f>
        <v>Kantoor</v>
      </c>
      <c r="E784" s="404" t="s">
        <v>912</v>
      </c>
      <c r="F784" s="400"/>
      <c r="G784" s="401" t="s">
        <v>942</v>
      </c>
      <c r="H784" s="398" t="s">
        <v>941</v>
      </c>
      <c r="I784" s="433" t="s">
        <v>296</v>
      </c>
      <c r="J784" s="402" t="s">
        <v>323</v>
      </c>
      <c r="K784" s="403">
        <v>2.1</v>
      </c>
      <c r="L784" s="486">
        <f>VLOOKUP(D784,'1-Kosten per locatie'!$E$3:$G$9,3,FALSE)</f>
        <v>1</v>
      </c>
      <c r="M784" s="441">
        <v>156</v>
      </c>
      <c r="N784" s="124"/>
      <c r="O784" s="125" t="e">
        <f t="shared" si="60"/>
        <v>#DIV/0!</v>
      </c>
      <c r="P784" s="125">
        <f t="shared" si="61"/>
        <v>0</v>
      </c>
      <c r="Q784" s="383"/>
      <c r="R784" s="126">
        <f>IF(M784="nio",0,IF(M784&gt;0,VLOOKUP(I784,'2-Productie normen'!A:R,VLOOKUP(M784,'2-Productie normen'!T:U,2,FALSE),FALSE)))</f>
        <v>0</v>
      </c>
      <c r="S784" s="126">
        <f t="shared" si="62"/>
        <v>0</v>
      </c>
      <c r="T784" s="127" t="str">
        <f>IF(M784="nio",0,VLOOKUP(I784,'2-Productie normen'!A:R,14,FALSE))</f>
        <v>V</v>
      </c>
      <c r="U784" s="127"/>
      <c r="W784" s="93">
        <f t="shared" si="63"/>
        <v>327.60000000000002</v>
      </c>
    </row>
    <row r="785" spans="1:23" ht="14.1" customHeight="1">
      <c r="A785" s="109">
        <f t="shared" si="64"/>
        <v>785</v>
      </c>
      <c r="B785" s="476" t="str">
        <f>VLOOKUP(C785,'1-Kosten per locatie'!$A$17:$D$89,4,FALSE)</f>
        <v>Facilitaire Services</v>
      </c>
      <c r="C785" s="398" t="s">
        <v>911</v>
      </c>
      <c r="D785" s="476" t="str">
        <f>VLOOKUP(C785,'1-Kosten per locatie'!$A$17:$C$89,3,FALSE)</f>
        <v>Kantoor</v>
      </c>
      <c r="E785" s="404" t="s">
        <v>912</v>
      </c>
      <c r="F785" s="400"/>
      <c r="G785" s="401" t="s">
        <v>943</v>
      </c>
      <c r="H785" s="398" t="s">
        <v>923</v>
      </c>
      <c r="I785" s="455" t="s">
        <v>299</v>
      </c>
      <c r="J785" s="402" t="s">
        <v>323</v>
      </c>
      <c r="K785" s="403">
        <v>2.1</v>
      </c>
      <c r="L785" s="486">
        <f>VLOOKUP(D785,'1-Kosten per locatie'!$E$3:$G$9,3,FALSE)</f>
        <v>1</v>
      </c>
      <c r="M785" s="441" t="s">
        <v>101</v>
      </c>
      <c r="N785" s="124"/>
      <c r="O785" s="125">
        <f t="shared" si="60"/>
        <v>0</v>
      </c>
      <c r="P785" s="125">
        <f t="shared" si="61"/>
        <v>0</v>
      </c>
      <c r="Q785" s="383"/>
      <c r="R785" s="126">
        <f>IF(M785="nio",0,IF(M785&gt;0,VLOOKUP(I785,'2-Productie normen'!A:R,VLOOKUP(M785,'2-Productie normen'!T:U,2,FALSE),FALSE)))</f>
        <v>0</v>
      </c>
      <c r="S785" s="126">
        <f t="shared" si="62"/>
        <v>0</v>
      </c>
      <c r="T785" s="127">
        <f>IF(M785="nio",0,VLOOKUP(I785,'2-Productie normen'!A:R,14,FALSE))</f>
        <v>0</v>
      </c>
      <c r="U785" s="127"/>
      <c r="W785" s="93">
        <f t="shared" si="63"/>
        <v>0</v>
      </c>
    </row>
    <row r="786" spans="1:23" ht="14.1" customHeight="1">
      <c r="A786" s="109">
        <f t="shared" si="64"/>
        <v>786</v>
      </c>
      <c r="B786" s="476" t="str">
        <f>VLOOKUP(C786,'1-Kosten per locatie'!$A$17:$D$89,4,FALSE)</f>
        <v>Facilitaire Services</v>
      </c>
      <c r="C786" s="398" t="s">
        <v>911</v>
      </c>
      <c r="D786" s="476" t="str">
        <f>VLOOKUP(C786,'1-Kosten per locatie'!$A$17:$C$89,3,FALSE)</f>
        <v>Kantoor</v>
      </c>
      <c r="E786" s="399" t="s">
        <v>311</v>
      </c>
      <c r="F786" s="400"/>
      <c r="G786" s="401" t="s">
        <v>944</v>
      </c>
      <c r="H786" s="398" t="s">
        <v>927</v>
      </c>
      <c r="I786" s="433" t="s">
        <v>296</v>
      </c>
      <c r="J786" s="402" t="s">
        <v>839</v>
      </c>
      <c r="K786" s="403">
        <v>48.65</v>
      </c>
      <c r="L786" s="486">
        <f>VLOOKUP(D786,'1-Kosten per locatie'!$E$3:$G$9,3,FALSE)</f>
        <v>1</v>
      </c>
      <c r="M786" s="441">
        <v>156</v>
      </c>
      <c r="N786" s="124"/>
      <c r="O786" s="125" t="e">
        <f t="shared" si="60"/>
        <v>#DIV/0!</v>
      </c>
      <c r="P786" s="125">
        <f t="shared" si="61"/>
        <v>0</v>
      </c>
      <c r="Q786" s="383"/>
      <c r="R786" s="126">
        <f>IF(M786="nio",0,IF(M786&gt;0,VLOOKUP(I786,'2-Productie normen'!A:R,VLOOKUP(M786,'2-Productie normen'!T:U,2,FALSE),FALSE)))</f>
        <v>0</v>
      </c>
      <c r="S786" s="126">
        <f t="shared" si="62"/>
        <v>0</v>
      </c>
      <c r="T786" s="127" t="str">
        <f>IF(M786="nio",0,VLOOKUP(I786,'2-Productie normen'!A:R,14,FALSE))</f>
        <v>V</v>
      </c>
      <c r="U786" s="127"/>
      <c r="W786" s="93">
        <f t="shared" si="63"/>
        <v>7589.4</v>
      </c>
    </row>
    <row r="787" spans="1:23" ht="14.1" customHeight="1">
      <c r="A787" s="109">
        <f t="shared" si="64"/>
        <v>787</v>
      </c>
      <c r="B787" s="476" t="str">
        <f>VLOOKUP(C787,'1-Kosten per locatie'!$A$17:$D$89,4,FALSE)</f>
        <v>Facilitaire Services</v>
      </c>
      <c r="C787" s="398" t="s">
        <v>911</v>
      </c>
      <c r="D787" s="476" t="str">
        <f>VLOOKUP(C787,'1-Kosten per locatie'!$A$17:$C$89,3,FALSE)</f>
        <v>Kantoor</v>
      </c>
      <c r="E787" s="399" t="s">
        <v>311</v>
      </c>
      <c r="F787" s="400"/>
      <c r="G787" s="401" t="s">
        <v>945</v>
      </c>
      <c r="H787" s="398" t="s">
        <v>946</v>
      </c>
      <c r="I787" s="433" t="s">
        <v>15</v>
      </c>
      <c r="J787" s="402" t="s">
        <v>839</v>
      </c>
      <c r="K787" s="403">
        <v>1.62</v>
      </c>
      <c r="L787" s="486">
        <f>VLOOKUP(D787,'1-Kosten per locatie'!$E$3:$G$9,3,FALSE)</f>
        <v>1</v>
      </c>
      <c r="M787" s="441">
        <v>255</v>
      </c>
      <c r="N787" s="124">
        <v>255</v>
      </c>
      <c r="O787" s="125" t="e">
        <f t="shared" si="60"/>
        <v>#DIV/0!</v>
      </c>
      <c r="P787" s="125" t="e">
        <f t="shared" si="61"/>
        <v>#DIV/0!</v>
      </c>
      <c r="Q787" s="383"/>
      <c r="R787" s="126">
        <f>IF(M787="nio",0,IF(M787&gt;0,VLOOKUP(I787,'2-Productie normen'!A:R,VLOOKUP(M787,'2-Productie normen'!T:U,2,FALSE),FALSE)))</f>
        <v>0</v>
      </c>
      <c r="S787" s="126">
        <f t="shared" si="62"/>
        <v>0</v>
      </c>
      <c r="T787" s="127" t="str">
        <f>IF(M787="nio",0,VLOOKUP(I787,'2-Productie normen'!A:R,14,FALSE))</f>
        <v>S</v>
      </c>
      <c r="U787" s="127"/>
      <c r="W787" s="93">
        <f t="shared" si="63"/>
        <v>826.2</v>
      </c>
    </row>
    <row r="788" spans="1:23" ht="14.1" customHeight="1">
      <c r="A788" s="109">
        <f t="shared" si="64"/>
        <v>788</v>
      </c>
      <c r="B788" s="476" t="str">
        <f>VLOOKUP(C788,'1-Kosten per locatie'!$A$17:$D$89,4,FALSE)</f>
        <v>Facilitaire Services</v>
      </c>
      <c r="C788" s="398" t="s">
        <v>911</v>
      </c>
      <c r="D788" s="476" t="str">
        <f>VLOOKUP(C788,'1-Kosten per locatie'!$A$17:$C$89,3,FALSE)</f>
        <v>Kantoor</v>
      </c>
      <c r="E788" s="399" t="s">
        <v>311</v>
      </c>
      <c r="F788" s="400"/>
      <c r="G788" s="401" t="s">
        <v>947</v>
      </c>
      <c r="H788" s="398" t="s">
        <v>946</v>
      </c>
      <c r="I788" s="433" t="s">
        <v>15</v>
      </c>
      <c r="J788" s="402" t="s">
        <v>948</v>
      </c>
      <c r="K788" s="403">
        <v>1.28</v>
      </c>
      <c r="L788" s="486">
        <f>VLOOKUP(D788,'1-Kosten per locatie'!$E$3:$G$9,3,FALSE)</f>
        <v>1</v>
      </c>
      <c r="M788" s="441">
        <v>255</v>
      </c>
      <c r="N788" s="124">
        <v>255</v>
      </c>
      <c r="O788" s="125" t="e">
        <f t="shared" si="60"/>
        <v>#DIV/0!</v>
      </c>
      <c r="P788" s="125" t="e">
        <f t="shared" si="61"/>
        <v>#DIV/0!</v>
      </c>
      <c r="Q788" s="383"/>
      <c r="R788" s="126">
        <f>IF(M788="nio",0,IF(M788&gt;0,VLOOKUP(I788,'2-Productie normen'!A:R,VLOOKUP(M788,'2-Productie normen'!T:U,2,FALSE),FALSE)))</f>
        <v>0</v>
      </c>
      <c r="S788" s="126">
        <f t="shared" si="62"/>
        <v>0</v>
      </c>
      <c r="T788" s="127" t="str">
        <f>IF(M788="nio",0,VLOOKUP(I788,'2-Productie normen'!A:R,14,FALSE))</f>
        <v>S</v>
      </c>
      <c r="U788" s="127"/>
      <c r="W788" s="93">
        <f t="shared" si="63"/>
        <v>652.80000000000007</v>
      </c>
    </row>
    <row r="789" spans="1:23" ht="14.1" customHeight="1">
      <c r="A789" s="109">
        <f t="shared" si="64"/>
        <v>789</v>
      </c>
      <c r="B789" s="476" t="str">
        <f>VLOOKUP(C789,'1-Kosten per locatie'!$A$17:$D$89,4,FALSE)</f>
        <v>Facilitaire Services</v>
      </c>
      <c r="C789" s="398" t="s">
        <v>911</v>
      </c>
      <c r="D789" s="476" t="str">
        <f>VLOOKUP(C789,'1-Kosten per locatie'!$A$17:$C$89,3,FALSE)</f>
        <v>Kantoor</v>
      </c>
      <c r="E789" s="399" t="s">
        <v>311</v>
      </c>
      <c r="F789" s="400"/>
      <c r="G789" s="401" t="s">
        <v>949</v>
      </c>
      <c r="H789" s="398" t="s">
        <v>946</v>
      </c>
      <c r="I789" s="433" t="s">
        <v>15</v>
      </c>
      <c r="J789" s="402" t="s">
        <v>839</v>
      </c>
      <c r="K789" s="403">
        <v>1.62</v>
      </c>
      <c r="L789" s="486">
        <f>VLOOKUP(D789,'1-Kosten per locatie'!$E$3:$G$9,3,FALSE)</f>
        <v>1</v>
      </c>
      <c r="M789" s="441">
        <v>255</v>
      </c>
      <c r="N789" s="124">
        <v>255</v>
      </c>
      <c r="O789" s="125" t="e">
        <f t="shared" si="60"/>
        <v>#DIV/0!</v>
      </c>
      <c r="P789" s="125" t="e">
        <f t="shared" si="61"/>
        <v>#DIV/0!</v>
      </c>
      <c r="Q789" s="383"/>
      <c r="R789" s="126">
        <f>IF(M789="nio",0,IF(M789&gt;0,VLOOKUP(I789,'2-Productie normen'!A:R,VLOOKUP(M789,'2-Productie normen'!T:U,2,FALSE),FALSE)))</f>
        <v>0</v>
      </c>
      <c r="S789" s="126">
        <f t="shared" si="62"/>
        <v>0</v>
      </c>
      <c r="T789" s="127" t="str">
        <f>IF(M789="nio",0,VLOOKUP(I789,'2-Productie normen'!A:R,14,FALSE))</f>
        <v>S</v>
      </c>
      <c r="U789" s="127"/>
      <c r="W789" s="93">
        <f t="shared" si="63"/>
        <v>826.2</v>
      </c>
    </row>
    <row r="790" spans="1:23" ht="14.1" customHeight="1">
      <c r="A790" s="109">
        <f t="shared" si="64"/>
        <v>790</v>
      </c>
      <c r="B790" s="476" t="str">
        <f>VLOOKUP(C790,'1-Kosten per locatie'!$A$17:$D$89,4,FALSE)</f>
        <v>Facilitaire Services</v>
      </c>
      <c r="C790" s="398" t="s">
        <v>911</v>
      </c>
      <c r="D790" s="476" t="str">
        <f>VLOOKUP(C790,'1-Kosten per locatie'!$A$17:$C$89,3,FALSE)</f>
        <v>Kantoor</v>
      </c>
      <c r="E790" s="399" t="s">
        <v>311</v>
      </c>
      <c r="F790" s="400"/>
      <c r="G790" s="401" t="s">
        <v>950</v>
      </c>
      <c r="H790" s="398" t="s">
        <v>946</v>
      </c>
      <c r="I790" s="433" t="s">
        <v>15</v>
      </c>
      <c r="J790" s="402" t="s">
        <v>948</v>
      </c>
      <c r="K790" s="403">
        <v>1.28</v>
      </c>
      <c r="L790" s="486">
        <f>VLOOKUP(D790,'1-Kosten per locatie'!$E$3:$G$9,3,FALSE)</f>
        <v>1</v>
      </c>
      <c r="M790" s="441">
        <v>255</v>
      </c>
      <c r="N790" s="124">
        <v>255</v>
      </c>
      <c r="O790" s="125" t="e">
        <f t="shared" si="60"/>
        <v>#DIV/0!</v>
      </c>
      <c r="P790" s="125" t="e">
        <f t="shared" si="61"/>
        <v>#DIV/0!</v>
      </c>
      <c r="Q790" s="383"/>
      <c r="R790" s="126">
        <f>IF(M790="nio",0,IF(M790&gt;0,VLOOKUP(I790,'2-Productie normen'!A:R,VLOOKUP(M790,'2-Productie normen'!T:U,2,FALSE),FALSE)))</f>
        <v>0</v>
      </c>
      <c r="S790" s="126">
        <f t="shared" si="62"/>
        <v>0</v>
      </c>
      <c r="T790" s="127" t="str">
        <f>IF(M790="nio",0,VLOOKUP(I790,'2-Productie normen'!A:R,14,FALSE))</f>
        <v>S</v>
      </c>
      <c r="U790" s="127"/>
      <c r="W790" s="93">
        <f t="shared" si="63"/>
        <v>652.80000000000007</v>
      </c>
    </row>
    <row r="791" spans="1:23" ht="14.1" customHeight="1">
      <c r="A791" s="109">
        <f t="shared" si="64"/>
        <v>791</v>
      </c>
      <c r="B791" s="476" t="str">
        <f>VLOOKUP(C791,'1-Kosten per locatie'!$A$17:$D$89,4,FALSE)</f>
        <v>Facilitaire Services</v>
      </c>
      <c r="C791" s="398" t="s">
        <v>911</v>
      </c>
      <c r="D791" s="476" t="str">
        <f>VLOOKUP(C791,'1-Kosten per locatie'!$A$17:$C$89,3,FALSE)</f>
        <v>Kantoor</v>
      </c>
      <c r="E791" s="399" t="s">
        <v>311</v>
      </c>
      <c r="F791" s="400"/>
      <c r="G791" s="401" t="s">
        <v>951</v>
      </c>
      <c r="H791" s="398" t="s">
        <v>195</v>
      </c>
      <c r="I791" s="455" t="s">
        <v>299</v>
      </c>
      <c r="J791" s="402" t="s">
        <v>839</v>
      </c>
      <c r="K791" s="403">
        <v>5.15</v>
      </c>
      <c r="L791" s="486">
        <f>VLOOKUP(D791,'1-Kosten per locatie'!$E$3:$G$9,3,FALSE)</f>
        <v>1</v>
      </c>
      <c r="M791" s="441" t="s">
        <v>101</v>
      </c>
      <c r="N791" s="124"/>
      <c r="O791" s="125">
        <f t="shared" si="60"/>
        <v>0</v>
      </c>
      <c r="P791" s="125">
        <f t="shared" si="61"/>
        <v>0</v>
      </c>
      <c r="Q791" s="383"/>
      <c r="R791" s="126">
        <f>IF(M791="nio",0,IF(M791&gt;0,VLOOKUP(I791,'2-Productie normen'!A:R,VLOOKUP(M791,'2-Productie normen'!T:U,2,FALSE),FALSE)))</f>
        <v>0</v>
      </c>
      <c r="S791" s="126">
        <f t="shared" si="62"/>
        <v>0</v>
      </c>
      <c r="T791" s="127">
        <f>IF(M791="nio",0,VLOOKUP(I791,'2-Productie normen'!A:R,14,FALSE))</f>
        <v>0</v>
      </c>
      <c r="U791" s="127"/>
      <c r="W791" s="93">
        <f t="shared" si="63"/>
        <v>0</v>
      </c>
    </row>
    <row r="792" spans="1:23" ht="14.1" customHeight="1">
      <c r="A792" s="109">
        <f t="shared" si="64"/>
        <v>792</v>
      </c>
      <c r="B792" s="476" t="str">
        <f>VLOOKUP(C792,'1-Kosten per locatie'!$A$17:$D$89,4,FALSE)</f>
        <v>Facilitaire Services</v>
      </c>
      <c r="C792" s="398" t="s">
        <v>911</v>
      </c>
      <c r="D792" s="476" t="str">
        <f>VLOOKUP(C792,'1-Kosten per locatie'!$A$17:$C$89,3,FALSE)</f>
        <v>Kantoor</v>
      </c>
      <c r="E792" s="399" t="s">
        <v>311</v>
      </c>
      <c r="F792" s="400"/>
      <c r="G792" s="401"/>
      <c r="H792" s="398" t="s">
        <v>319</v>
      </c>
      <c r="I792" s="433" t="s">
        <v>298</v>
      </c>
      <c r="J792" s="402" t="s">
        <v>839</v>
      </c>
      <c r="K792" s="403">
        <v>10</v>
      </c>
      <c r="L792" s="486">
        <f>VLOOKUP(D792,'1-Kosten per locatie'!$E$3:$G$9,3,FALSE)</f>
        <v>1</v>
      </c>
      <c r="M792" s="441">
        <v>255</v>
      </c>
      <c r="N792" s="124"/>
      <c r="O792" s="125" t="e">
        <f t="shared" si="60"/>
        <v>#DIV/0!</v>
      </c>
      <c r="P792" s="125">
        <f t="shared" si="61"/>
        <v>0</v>
      </c>
      <c r="Q792" s="383"/>
      <c r="R792" s="126">
        <f>IF(M792="nio",0,IF(M792&gt;0,VLOOKUP(I792,'2-Productie normen'!A:R,VLOOKUP(M792,'2-Productie normen'!T:U,2,FALSE),FALSE)))</f>
        <v>0</v>
      </c>
      <c r="S792" s="126">
        <f t="shared" si="62"/>
        <v>0</v>
      </c>
      <c r="T792" s="127" t="str">
        <f>IF(M792="nio",0,VLOOKUP(I792,'2-Productie normen'!A:R,14,FALSE))</f>
        <v>V</v>
      </c>
      <c r="U792" s="127"/>
      <c r="W792" s="93">
        <f t="shared" si="63"/>
        <v>2550</v>
      </c>
    </row>
    <row r="793" spans="1:23" ht="14.1" customHeight="1">
      <c r="A793" s="109">
        <f t="shared" si="64"/>
        <v>793</v>
      </c>
      <c r="B793" s="476" t="str">
        <f>VLOOKUP(C793,'1-Kosten per locatie'!$A$17:$D$89,4,FALSE)</f>
        <v>Facilitaire Services</v>
      </c>
      <c r="C793" s="398" t="s">
        <v>911</v>
      </c>
      <c r="D793" s="476" t="str">
        <f>VLOOKUP(C793,'1-Kosten per locatie'!$A$17:$C$89,3,FALSE)</f>
        <v>Kantoor</v>
      </c>
      <c r="E793" s="399" t="s">
        <v>311</v>
      </c>
      <c r="F793" s="400"/>
      <c r="G793" s="401"/>
      <c r="H793" s="398" t="s">
        <v>319</v>
      </c>
      <c r="I793" s="433" t="s">
        <v>298</v>
      </c>
      <c r="J793" s="402" t="s">
        <v>839</v>
      </c>
      <c r="K793" s="403">
        <v>10</v>
      </c>
      <c r="L793" s="486">
        <f>VLOOKUP(D793,'1-Kosten per locatie'!$E$3:$G$9,3,FALSE)</f>
        <v>1</v>
      </c>
      <c r="M793" s="441">
        <v>255</v>
      </c>
      <c r="N793" s="124"/>
      <c r="O793" s="125" t="e">
        <f t="shared" si="60"/>
        <v>#DIV/0!</v>
      </c>
      <c r="P793" s="125">
        <f t="shared" si="61"/>
        <v>0</v>
      </c>
      <c r="Q793" s="383"/>
      <c r="R793" s="126">
        <f>IF(M793="nio",0,IF(M793&gt;0,VLOOKUP(I793,'2-Productie normen'!A:R,VLOOKUP(M793,'2-Productie normen'!T:U,2,FALSE),FALSE)))</f>
        <v>0</v>
      </c>
      <c r="S793" s="126">
        <f t="shared" si="62"/>
        <v>0</v>
      </c>
      <c r="T793" s="127" t="str">
        <f>IF(M793="nio",0,VLOOKUP(I793,'2-Productie normen'!A:R,14,FALSE))</f>
        <v>V</v>
      </c>
      <c r="U793" s="127"/>
      <c r="W793" s="93">
        <f t="shared" si="63"/>
        <v>2550</v>
      </c>
    </row>
    <row r="794" spans="1:23" ht="14.1" customHeight="1">
      <c r="A794" s="109">
        <f t="shared" si="64"/>
        <v>794</v>
      </c>
      <c r="B794" s="476" t="str">
        <f>VLOOKUP(C794,'1-Kosten per locatie'!$A$17:$D$89,4,FALSE)</f>
        <v>Facilitaire Services</v>
      </c>
      <c r="C794" s="398" t="s">
        <v>911</v>
      </c>
      <c r="D794" s="476" t="str">
        <f>VLOOKUP(C794,'1-Kosten per locatie'!$A$17:$C$89,3,FALSE)</f>
        <v>Kantoor</v>
      </c>
      <c r="E794" s="399" t="s">
        <v>311</v>
      </c>
      <c r="F794" s="400"/>
      <c r="G794" s="401" t="s">
        <v>952</v>
      </c>
      <c r="H794" s="398" t="s">
        <v>946</v>
      </c>
      <c r="I794" s="433" t="s">
        <v>15</v>
      </c>
      <c r="J794" s="402" t="s">
        <v>948</v>
      </c>
      <c r="K794" s="403">
        <v>4.87</v>
      </c>
      <c r="L794" s="486">
        <f>VLOOKUP(D794,'1-Kosten per locatie'!$E$3:$G$9,3,FALSE)</f>
        <v>1</v>
      </c>
      <c r="M794" s="441">
        <v>255</v>
      </c>
      <c r="N794" s="124">
        <v>255</v>
      </c>
      <c r="O794" s="125" t="e">
        <f t="shared" si="60"/>
        <v>#DIV/0!</v>
      </c>
      <c r="P794" s="125" t="e">
        <f t="shared" si="61"/>
        <v>#DIV/0!</v>
      </c>
      <c r="Q794" s="383"/>
      <c r="R794" s="126">
        <f>IF(M794="nio",0,IF(M794&gt;0,VLOOKUP(I794,'2-Productie normen'!A:R,VLOOKUP(M794,'2-Productie normen'!T:U,2,FALSE),FALSE)))</f>
        <v>0</v>
      </c>
      <c r="S794" s="126">
        <f t="shared" si="62"/>
        <v>0</v>
      </c>
      <c r="T794" s="127" t="str">
        <f>IF(M794="nio",0,VLOOKUP(I794,'2-Productie normen'!A:R,14,FALSE))</f>
        <v>S</v>
      </c>
      <c r="U794" s="127"/>
      <c r="W794" s="93">
        <f t="shared" si="63"/>
        <v>2483.7000000000003</v>
      </c>
    </row>
    <row r="795" spans="1:23" ht="14.1" customHeight="1">
      <c r="A795" s="109">
        <f t="shared" si="64"/>
        <v>795</v>
      </c>
      <c r="B795" s="476" t="str">
        <f>VLOOKUP(C795,'1-Kosten per locatie'!$A$17:$D$89,4,FALSE)</f>
        <v>Facilitaire Services</v>
      </c>
      <c r="C795" s="398" t="s">
        <v>911</v>
      </c>
      <c r="D795" s="476" t="str">
        <f>VLOOKUP(C795,'1-Kosten per locatie'!$A$17:$C$89,3,FALSE)</f>
        <v>Kantoor</v>
      </c>
      <c r="E795" s="399" t="s">
        <v>311</v>
      </c>
      <c r="F795" s="400"/>
      <c r="G795" s="401" t="s">
        <v>953</v>
      </c>
      <c r="H795" s="398" t="s">
        <v>946</v>
      </c>
      <c r="I795" s="433" t="s">
        <v>15</v>
      </c>
      <c r="J795" s="402" t="s">
        <v>839</v>
      </c>
      <c r="K795" s="403">
        <v>4</v>
      </c>
      <c r="L795" s="486">
        <f>VLOOKUP(D795,'1-Kosten per locatie'!$E$3:$G$9,3,FALSE)</f>
        <v>1</v>
      </c>
      <c r="M795" s="441">
        <v>255</v>
      </c>
      <c r="N795" s="124">
        <v>255</v>
      </c>
      <c r="O795" s="125" t="e">
        <f t="shared" si="60"/>
        <v>#DIV/0!</v>
      </c>
      <c r="P795" s="125" t="e">
        <f t="shared" si="61"/>
        <v>#DIV/0!</v>
      </c>
      <c r="Q795" s="383"/>
      <c r="R795" s="126">
        <f>IF(M795="nio",0,IF(M795&gt;0,VLOOKUP(I795,'2-Productie normen'!A:R,VLOOKUP(M795,'2-Productie normen'!T:U,2,FALSE),FALSE)))</f>
        <v>0</v>
      </c>
      <c r="S795" s="126">
        <f t="shared" si="62"/>
        <v>0</v>
      </c>
      <c r="T795" s="127" t="str">
        <f>IF(M795="nio",0,VLOOKUP(I795,'2-Productie normen'!A:R,14,FALSE))</f>
        <v>S</v>
      </c>
      <c r="U795" s="127"/>
      <c r="W795" s="93">
        <f t="shared" si="63"/>
        <v>2040</v>
      </c>
    </row>
    <row r="796" spans="1:23" ht="14.1" customHeight="1">
      <c r="A796" s="109">
        <f t="shared" si="64"/>
        <v>796</v>
      </c>
      <c r="B796" s="476" t="str">
        <f>VLOOKUP(C796,'1-Kosten per locatie'!$A$17:$D$89,4,FALSE)</f>
        <v>Facilitaire Services</v>
      </c>
      <c r="C796" s="398" t="s">
        <v>911</v>
      </c>
      <c r="D796" s="476" t="str">
        <f>VLOOKUP(C796,'1-Kosten per locatie'!$A$17:$C$89,3,FALSE)</f>
        <v>Kantoor</v>
      </c>
      <c r="E796" s="399" t="s">
        <v>311</v>
      </c>
      <c r="F796" s="400"/>
      <c r="G796" s="401" t="s">
        <v>954</v>
      </c>
      <c r="H796" s="398" t="s">
        <v>946</v>
      </c>
      <c r="I796" s="433" t="s">
        <v>15</v>
      </c>
      <c r="J796" s="402" t="s">
        <v>948</v>
      </c>
      <c r="K796" s="403">
        <v>1.64</v>
      </c>
      <c r="L796" s="486">
        <f>VLOOKUP(D796,'1-Kosten per locatie'!$E$3:$G$9,3,FALSE)</f>
        <v>1</v>
      </c>
      <c r="M796" s="441">
        <v>255</v>
      </c>
      <c r="N796" s="124">
        <v>255</v>
      </c>
      <c r="O796" s="125" t="e">
        <f t="shared" si="60"/>
        <v>#DIV/0!</v>
      </c>
      <c r="P796" s="125" t="e">
        <f t="shared" si="61"/>
        <v>#DIV/0!</v>
      </c>
      <c r="Q796" s="383"/>
      <c r="R796" s="126">
        <f>IF(M796="nio",0,IF(M796&gt;0,VLOOKUP(I796,'2-Productie normen'!A:R,VLOOKUP(M796,'2-Productie normen'!T:U,2,FALSE),FALSE)))</f>
        <v>0</v>
      </c>
      <c r="S796" s="126">
        <f t="shared" si="62"/>
        <v>0</v>
      </c>
      <c r="T796" s="127" t="str">
        <f>IF(M796="nio",0,VLOOKUP(I796,'2-Productie normen'!A:R,14,FALSE))</f>
        <v>S</v>
      </c>
      <c r="U796" s="127"/>
      <c r="W796" s="93">
        <f t="shared" si="63"/>
        <v>836.4</v>
      </c>
    </row>
    <row r="797" spans="1:23" ht="14.1" customHeight="1">
      <c r="A797" s="109">
        <f t="shared" si="64"/>
        <v>797</v>
      </c>
      <c r="B797" s="476" t="str">
        <f>VLOOKUP(C797,'1-Kosten per locatie'!$A$17:$D$89,4,FALSE)</f>
        <v>Facilitaire Services</v>
      </c>
      <c r="C797" s="398" t="s">
        <v>911</v>
      </c>
      <c r="D797" s="476" t="str">
        <f>VLOOKUP(C797,'1-Kosten per locatie'!$A$17:$C$89,3,FALSE)</f>
        <v>Kantoor</v>
      </c>
      <c r="E797" s="399" t="s">
        <v>311</v>
      </c>
      <c r="F797" s="400"/>
      <c r="G797" s="401" t="s">
        <v>955</v>
      </c>
      <c r="H797" s="398" t="s">
        <v>946</v>
      </c>
      <c r="I797" s="433" t="s">
        <v>15</v>
      </c>
      <c r="J797" s="402" t="s">
        <v>948</v>
      </c>
      <c r="K797" s="403">
        <v>1.27</v>
      </c>
      <c r="L797" s="486">
        <f>VLOOKUP(D797,'1-Kosten per locatie'!$E$3:$G$9,3,FALSE)</f>
        <v>1</v>
      </c>
      <c r="M797" s="441">
        <v>255</v>
      </c>
      <c r="N797" s="124">
        <v>255</v>
      </c>
      <c r="O797" s="125" t="e">
        <f t="shared" si="60"/>
        <v>#DIV/0!</v>
      </c>
      <c r="P797" s="125" t="e">
        <f t="shared" si="61"/>
        <v>#DIV/0!</v>
      </c>
      <c r="Q797" s="383"/>
      <c r="R797" s="126">
        <f>IF(M797="nio",0,IF(M797&gt;0,VLOOKUP(I797,'2-Productie normen'!A:R,VLOOKUP(M797,'2-Productie normen'!T:U,2,FALSE),FALSE)))</f>
        <v>0</v>
      </c>
      <c r="S797" s="126">
        <f t="shared" si="62"/>
        <v>0</v>
      </c>
      <c r="T797" s="127" t="str">
        <f>IF(M797="nio",0,VLOOKUP(I797,'2-Productie normen'!A:R,14,FALSE))</f>
        <v>S</v>
      </c>
      <c r="U797" s="127"/>
      <c r="W797" s="93">
        <f t="shared" si="63"/>
        <v>647.70000000000005</v>
      </c>
    </row>
    <row r="798" spans="1:23" ht="14.1" customHeight="1">
      <c r="A798" s="109">
        <f t="shared" si="64"/>
        <v>798</v>
      </c>
      <c r="B798" s="476" t="str">
        <f>VLOOKUP(C798,'1-Kosten per locatie'!$A$17:$D$89,4,FALSE)</f>
        <v>Facilitaire Services</v>
      </c>
      <c r="C798" s="398" t="s">
        <v>911</v>
      </c>
      <c r="D798" s="476" t="str">
        <f>VLOOKUP(C798,'1-Kosten per locatie'!$A$17:$C$89,3,FALSE)</f>
        <v>Kantoor</v>
      </c>
      <c r="E798" s="399" t="s">
        <v>311</v>
      </c>
      <c r="F798" s="400"/>
      <c r="G798" s="401" t="s">
        <v>956</v>
      </c>
      <c r="H798" s="398" t="s">
        <v>957</v>
      </c>
      <c r="I798" s="433" t="s">
        <v>1200</v>
      </c>
      <c r="J798" s="402" t="s">
        <v>839</v>
      </c>
      <c r="K798" s="403">
        <v>177.08</v>
      </c>
      <c r="L798" s="486">
        <f>VLOOKUP(D798,'1-Kosten per locatie'!$E$3:$G$9,3,FALSE)</f>
        <v>1</v>
      </c>
      <c r="M798" s="441">
        <v>255</v>
      </c>
      <c r="N798" s="124"/>
      <c r="O798" s="125" t="e">
        <f t="shared" si="60"/>
        <v>#DIV/0!</v>
      </c>
      <c r="P798" s="125">
        <f t="shared" si="61"/>
        <v>0</v>
      </c>
      <c r="Q798" s="383"/>
      <c r="R798" s="126">
        <f>IF(M798="nio",0,IF(M798&gt;0,VLOOKUP(I798,'2-Productie normen'!A:R,VLOOKUP(M798,'2-Productie normen'!T:U,2,FALSE),FALSE)))</f>
        <v>0</v>
      </c>
      <c r="S798" s="126">
        <f t="shared" si="62"/>
        <v>0</v>
      </c>
      <c r="T798" s="127" t="str">
        <f>IF(M798="nio",0,VLOOKUP(I798,'2-Productie normen'!A:R,14,FALSE))</f>
        <v>V</v>
      </c>
      <c r="U798" s="127"/>
      <c r="W798" s="93">
        <f t="shared" si="63"/>
        <v>45155.4</v>
      </c>
    </row>
    <row r="799" spans="1:23" ht="14.1" customHeight="1">
      <c r="A799" s="109">
        <f t="shared" si="64"/>
        <v>799</v>
      </c>
      <c r="B799" s="476" t="str">
        <f>VLOOKUP(C799,'1-Kosten per locatie'!$A$17:$D$89,4,FALSE)</f>
        <v>Facilitaire Services</v>
      </c>
      <c r="C799" s="398" t="s">
        <v>911</v>
      </c>
      <c r="D799" s="476" t="str">
        <f>VLOOKUP(C799,'1-Kosten per locatie'!$A$17:$C$89,3,FALSE)</f>
        <v>Kantoor</v>
      </c>
      <c r="E799" s="399" t="s">
        <v>311</v>
      </c>
      <c r="F799" s="400"/>
      <c r="G799" s="401" t="s">
        <v>958</v>
      </c>
      <c r="H799" s="398" t="s">
        <v>957</v>
      </c>
      <c r="I799" s="433" t="s">
        <v>1200</v>
      </c>
      <c r="J799" s="402" t="s">
        <v>948</v>
      </c>
      <c r="K799" s="403">
        <v>47.08</v>
      </c>
      <c r="L799" s="486">
        <f>VLOOKUP(D799,'1-Kosten per locatie'!$E$3:$G$9,3,FALSE)</f>
        <v>1</v>
      </c>
      <c r="M799" s="441">
        <v>255</v>
      </c>
      <c r="N799" s="124"/>
      <c r="O799" s="125" t="e">
        <f t="shared" si="60"/>
        <v>#DIV/0!</v>
      </c>
      <c r="P799" s="125">
        <f t="shared" si="61"/>
        <v>0</v>
      </c>
      <c r="Q799" s="383"/>
      <c r="R799" s="126">
        <f>IF(M799="nio",0,IF(M799&gt;0,VLOOKUP(I799,'2-Productie normen'!A:R,VLOOKUP(M799,'2-Productie normen'!T:U,2,FALSE),FALSE)))</f>
        <v>0</v>
      </c>
      <c r="S799" s="126">
        <f t="shared" si="62"/>
        <v>0</v>
      </c>
      <c r="T799" s="127" t="str">
        <f>IF(M799="nio",0,VLOOKUP(I799,'2-Productie normen'!A:R,14,FALSE))</f>
        <v>V</v>
      </c>
      <c r="U799" s="127"/>
      <c r="W799" s="93">
        <f t="shared" si="63"/>
        <v>12005.4</v>
      </c>
    </row>
    <row r="800" spans="1:23" ht="14.1" customHeight="1">
      <c r="A800" s="109">
        <f t="shared" si="64"/>
        <v>800</v>
      </c>
      <c r="B800" s="476" t="str">
        <f>VLOOKUP(C800,'1-Kosten per locatie'!$A$17:$D$89,4,FALSE)</f>
        <v>Facilitaire Services</v>
      </c>
      <c r="C800" s="398" t="s">
        <v>911</v>
      </c>
      <c r="D800" s="476" t="str">
        <f>VLOOKUP(C800,'1-Kosten per locatie'!$A$17:$C$89,3,FALSE)</f>
        <v>Kantoor</v>
      </c>
      <c r="E800" s="399" t="s">
        <v>311</v>
      </c>
      <c r="F800" s="400"/>
      <c r="G800" s="401" t="s">
        <v>959</v>
      </c>
      <c r="H800" s="398" t="s">
        <v>191</v>
      </c>
      <c r="I800" s="433" t="s">
        <v>300</v>
      </c>
      <c r="J800" s="402" t="s">
        <v>839</v>
      </c>
      <c r="K800" s="403">
        <v>9.58</v>
      </c>
      <c r="L800" s="486">
        <f>VLOOKUP(D800,'1-Kosten per locatie'!$E$3:$G$9,3,FALSE)</f>
        <v>1</v>
      </c>
      <c r="M800" s="441">
        <v>4</v>
      </c>
      <c r="N800" s="124"/>
      <c r="O800" s="125" t="e">
        <f t="shared" si="60"/>
        <v>#DIV/0!</v>
      </c>
      <c r="P800" s="125">
        <f t="shared" si="61"/>
        <v>0</v>
      </c>
      <c r="Q800" s="383"/>
      <c r="R800" s="126">
        <f>IF(M800="nio",0,IF(M800&gt;0,VLOOKUP(I800,'2-Productie normen'!A:R,VLOOKUP(M800,'2-Productie normen'!T:U,2,FALSE),FALSE)))</f>
        <v>0</v>
      </c>
      <c r="S800" s="126">
        <f t="shared" si="62"/>
        <v>0</v>
      </c>
      <c r="T800" s="127" t="str">
        <f>IF(M800="nio",0,VLOOKUP(I800,'2-Productie normen'!A:R,14,FALSE))</f>
        <v>V</v>
      </c>
      <c r="U800" s="127"/>
      <c r="W800" s="93">
        <f t="shared" si="63"/>
        <v>38.32</v>
      </c>
    </row>
    <row r="801" spans="1:23" ht="14.1" customHeight="1">
      <c r="A801" s="109">
        <f t="shared" si="64"/>
        <v>801</v>
      </c>
      <c r="B801" s="476" t="str">
        <f>VLOOKUP(C801,'1-Kosten per locatie'!$A$17:$D$89,4,FALSE)</f>
        <v>Facilitaire Services</v>
      </c>
      <c r="C801" s="398" t="s">
        <v>911</v>
      </c>
      <c r="D801" s="476" t="str">
        <f>VLOOKUP(C801,'1-Kosten per locatie'!$A$17:$C$89,3,FALSE)</f>
        <v>Kantoor</v>
      </c>
      <c r="E801" s="399" t="s">
        <v>311</v>
      </c>
      <c r="F801" s="400"/>
      <c r="G801" s="401" t="s">
        <v>960</v>
      </c>
      <c r="H801" s="398" t="s">
        <v>196</v>
      </c>
      <c r="I801" s="433" t="s">
        <v>149</v>
      </c>
      <c r="J801" s="402" t="s">
        <v>198</v>
      </c>
      <c r="K801" s="403">
        <v>22.88</v>
      </c>
      <c r="L801" s="486">
        <f>VLOOKUP(D801,'1-Kosten per locatie'!$E$3:$G$9,3,FALSE)</f>
        <v>1</v>
      </c>
      <c r="M801" s="441">
        <v>104</v>
      </c>
      <c r="N801" s="124"/>
      <c r="O801" s="125" t="e">
        <f t="shared" si="60"/>
        <v>#DIV/0!</v>
      </c>
      <c r="P801" s="125">
        <f t="shared" si="61"/>
        <v>0</v>
      </c>
      <c r="Q801" s="383"/>
      <c r="R801" s="126">
        <f>IF(M801="nio",0,IF(M801&gt;0,VLOOKUP(I801,'2-Productie normen'!A:R,VLOOKUP(M801,'2-Productie normen'!T:U,2,FALSE),FALSE)))</f>
        <v>0</v>
      </c>
      <c r="S801" s="126">
        <f t="shared" si="62"/>
        <v>0</v>
      </c>
      <c r="T801" s="127" t="str">
        <f>IF(M801="nio",0,VLOOKUP(I801,'2-Productie normen'!A:R,14,FALSE))</f>
        <v>B</v>
      </c>
      <c r="U801" s="127"/>
      <c r="W801" s="93">
        <f t="shared" si="63"/>
        <v>2379.52</v>
      </c>
    </row>
    <row r="802" spans="1:23" ht="14.1" customHeight="1">
      <c r="A802" s="109">
        <f t="shared" si="64"/>
        <v>802</v>
      </c>
      <c r="B802" s="476" t="str">
        <f>VLOOKUP(C802,'1-Kosten per locatie'!$A$17:$D$89,4,FALSE)</f>
        <v>Facilitaire Services</v>
      </c>
      <c r="C802" s="398" t="s">
        <v>911</v>
      </c>
      <c r="D802" s="476" t="str">
        <f>VLOOKUP(C802,'1-Kosten per locatie'!$A$17:$C$89,3,FALSE)</f>
        <v>Kantoor</v>
      </c>
      <c r="E802" s="399" t="s">
        <v>311</v>
      </c>
      <c r="F802" s="400"/>
      <c r="G802" s="401" t="s">
        <v>961</v>
      </c>
      <c r="H802" s="398" t="s">
        <v>927</v>
      </c>
      <c r="I802" s="433" t="s">
        <v>293</v>
      </c>
      <c r="J802" s="402" t="s">
        <v>446</v>
      </c>
      <c r="K802" s="403">
        <v>9.5</v>
      </c>
      <c r="L802" s="486">
        <f>VLOOKUP(D802,'1-Kosten per locatie'!$E$3:$G$9,3,FALSE)</f>
        <v>1</v>
      </c>
      <c r="M802" s="441">
        <v>255</v>
      </c>
      <c r="N802" s="124"/>
      <c r="O802" s="125" t="e">
        <f t="shared" si="60"/>
        <v>#DIV/0!</v>
      </c>
      <c r="P802" s="125">
        <f t="shared" si="61"/>
        <v>0</v>
      </c>
      <c r="Q802" s="383"/>
      <c r="R802" s="126">
        <f>IF(M802="nio",0,IF(M802&gt;0,VLOOKUP(I802,'2-Productie normen'!A:R,VLOOKUP(M802,'2-Productie normen'!T:U,2,FALSE),FALSE)))</f>
        <v>0</v>
      </c>
      <c r="S802" s="126">
        <f t="shared" si="62"/>
        <v>0</v>
      </c>
      <c r="T802" s="127" t="str">
        <f>IF(M802="nio",0,VLOOKUP(I802,'2-Productie normen'!A:R,14,FALSE))</f>
        <v>V</v>
      </c>
      <c r="U802" s="127"/>
      <c r="W802" s="93">
        <f t="shared" si="63"/>
        <v>2422.5</v>
      </c>
    </row>
    <row r="803" spans="1:23" ht="14.1" customHeight="1">
      <c r="A803" s="109">
        <f t="shared" si="64"/>
        <v>803</v>
      </c>
      <c r="B803" s="476" t="str">
        <f>VLOOKUP(C803,'1-Kosten per locatie'!$A$17:$D$89,4,FALSE)</f>
        <v>Facilitaire Services</v>
      </c>
      <c r="C803" s="398" t="s">
        <v>911</v>
      </c>
      <c r="D803" s="476" t="str">
        <f>VLOOKUP(C803,'1-Kosten per locatie'!$A$17:$C$89,3,FALSE)</f>
        <v>Kantoor</v>
      </c>
      <c r="E803" s="399" t="s">
        <v>311</v>
      </c>
      <c r="F803" s="400"/>
      <c r="G803" s="401" t="s">
        <v>962</v>
      </c>
      <c r="H803" s="398" t="s">
        <v>923</v>
      </c>
      <c r="I803" s="455" t="s">
        <v>299</v>
      </c>
      <c r="J803" s="402" t="s">
        <v>305</v>
      </c>
      <c r="K803" s="403">
        <v>4.12</v>
      </c>
      <c r="L803" s="486">
        <f>VLOOKUP(D803,'1-Kosten per locatie'!$E$3:$G$9,3,FALSE)</f>
        <v>1</v>
      </c>
      <c r="M803" s="441" t="s">
        <v>101</v>
      </c>
      <c r="N803" s="124"/>
      <c r="O803" s="125">
        <f t="shared" si="60"/>
        <v>0</v>
      </c>
      <c r="P803" s="125">
        <f t="shared" si="61"/>
        <v>0</v>
      </c>
      <c r="Q803" s="383"/>
      <c r="R803" s="126">
        <f>IF(M803="nio",0,IF(M803&gt;0,VLOOKUP(I803,'2-Productie normen'!A:R,VLOOKUP(M803,'2-Productie normen'!T:U,2,FALSE),FALSE)))</f>
        <v>0</v>
      </c>
      <c r="S803" s="126">
        <f t="shared" si="62"/>
        <v>0</v>
      </c>
      <c r="T803" s="127">
        <f>IF(M803="nio",0,VLOOKUP(I803,'2-Productie normen'!A:R,14,FALSE))</f>
        <v>0</v>
      </c>
      <c r="U803" s="127"/>
      <c r="W803" s="93">
        <f t="shared" si="63"/>
        <v>0</v>
      </c>
    </row>
    <row r="804" spans="1:23" ht="14.1" customHeight="1">
      <c r="A804" s="109">
        <f t="shared" si="64"/>
        <v>804</v>
      </c>
      <c r="B804" s="476" t="str">
        <f>VLOOKUP(C804,'1-Kosten per locatie'!$A$17:$D$89,4,FALSE)</f>
        <v>Facilitaire Services</v>
      </c>
      <c r="C804" s="398" t="s">
        <v>911</v>
      </c>
      <c r="D804" s="476" t="str">
        <f>VLOOKUP(C804,'1-Kosten per locatie'!$A$17:$C$89,3,FALSE)</f>
        <v>Kantoor</v>
      </c>
      <c r="E804" s="399" t="s">
        <v>311</v>
      </c>
      <c r="F804" s="400"/>
      <c r="G804" s="401" t="s">
        <v>963</v>
      </c>
      <c r="H804" s="398" t="s">
        <v>923</v>
      </c>
      <c r="I804" s="455" t="s">
        <v>299</v>
      </c>
      <c r="J804" s="402" t="s">
        <v>323</v>
      </c>
      <c r="K804" s="403">
        <v>1.31</v>
      </c>
      <c r="L804" s="486">
        <f>VLOOKUP(D804,'1-Kosten per locatie'!$E$3:$G$9,3,FALSE)</f>
        <v>1</v>
      </c>
      <c r="M804" s="441" t="s">
        <v>101</v>
      </c>
      <c r="N804" s="124"/>
      <c r="O804" s="125">
        <f t="shared" si="60"/>
        <v>0</v>
      </c>
      <c r="P804" s="125">
        <f t="shared" si="61"/>
        <v>0</v>
      </c>
      <c r="Q804" s="383"/>
      <c r="R804" s="126">
        <f>IF(M804="nio",0,IF(M804&gt;0,VLOOKUP(I804,'2-Productie normen'!A:R,VLOOKUP(M804,'2-Productie normen'!T:U,2,FALSE),FALSE)))</f>
        <v>0</v>
      </c>
      <c r="S804" s="126">
        <f t="shared" si="62"/>
        <v>0</v>
      </c>
      <c r="T804" s="127">
        <f>IF(M804="nio",0,VLOOKUP(I804,'2-Productie normen'!A:R,14,FALSE))</f>
        <v>0</v>
      </c>
      <c r="U804" s="127"/>
      <c r="W804" s="93">
        <f t="shared" si="63"/>
        <v>0</v>
      </c>
    </row>
    <row r="805" spans="1:23" ht="14.1" customHeight="1">
      <c r="A805" s="109">
        <f t="shared" si="64"/>
        <v>805</v>
      </c>
      <c r="B805" s="476" t="str">
        <f>VLOOKUP(C805,'1-Kosten per locatie'!$A$17:$D$89,4,FALSE)</f>
        <v>Facilitaire Services</v>
      </c>
      <c r="C805" s="398" t="s">
        <v>911</v>
      </c>
      <c r="D805" s="476" t="str">
        <f>VLOOKUP(C805,'1-Kosten per locatie'!$A$17:$C$89,3,FALSE)</f>
        <v>Kantoor</v>
      </c>
      <c r="E805" s="399" t="s">
        <v>311</v>
      </c>
      <c r="F805" s="400"/>
      <c r="G805" s="401" t="s">
        <v>964</v>
      </c>
      <c r="H805" s="398" t="s">
        <v>923</v>
      </c>
      <c r="I805" s="455" t="s">
        <v>299</v>
      </c>
      <c r="J805" s="402" t="s">
        <v>323</v>
      </c>
      <c r="K805" s="403">
        <v>1.03</v>
      </c>
      <c r="L805" s="486">
        <f>VLOOKUP(D805,'1-Kosten per locatie'!$E$3:$G$9,3,FALSE)</f>
        <v>1</v>
      </c>
      <c r="M805" s="441" t="s">
        <v>101</v>
      </c>
      <c r="N805" s="124"/>
      <c r="O805" s="125">
        <f t="shared" si="60"/>
        <v>0</v>
      </c>
      <c r="P805" s="125">
        <f t="shared" si="61"/>
        <v>0</v>
      </c>
      <c r="Q805" s="383"/>
      <c r="R805" s="126">
        <f>IF(M805="nio",0,IF(M805&gt;0,VLOOKUP(I805,'2-Productie normen'!A:R,VLOOKUP(M805,'2-Productie normen'!T:U,2,FALSE),FALSE)))</f>
        <v>0</v>
      </c>
      <c r="S805" s="126">
        <f t="shared" si="62"/>
        <v>0</v>
      </c>
      <c r="T805" s="127">
        <f>IF(M805="nio",0,VLOOKUP(I805,'2-Productie normen'!A:R,14,FALSE))</f>
        <v>0</v>
      </c>
      <c r="U805" s="127"/>
      <c r="W805" s="93">
        <f t="shared" si="63"/>
        <v>0</v>
      </c>
    </row>
    <row r="806" spans="1:23" ht="14.1" customHeight="1">
      <c r="A806" s="109">
        <f t="shared" si="64"/>
        <v>806</v>
      </c>
      <c r="B806" s="476" t="str">
        <f>VLOOKUP(C806,'1-Kosten per locatie'!$A$17:$D$89,4,FALSE)</f>
        <v>Facilitaire Services</v>
      </c>
      <c r="C806" s="398" t="s">
        <v>911</v>
      </c>
      <c r="D806" s="476" t="str">
        <f>VLOOKUP(C806,'1-Kosten per locatie'!$A$17:$C$89,3,FALSE)</f>
        <v>Kantoor</v>
      </c>
      <c r="E806" s="399" t="s">
        <v>311</v>
      </c>
      <c r="F806" s="400"/>
      <c r="G806" s="401" t="s">
        <v>965</v>
      </c>
      <c r="H806" s="398" t="s">
        <v>923</v>
      </c>
      <c r="I806" s="455" t="s">
        <v>299</v>
      </c>
      <c r="J806" s="402" t="s">
        <v>323</v>
      </c>
      <c r="K806" s="403">
        <v>10.35</v>
      </c>
      <c r="L806" s="486">
        <f>VLOOKUP(D806,'1-Kosten per locatie'!$E$3:$G$9,3,FALSE)</f>
        <v>1</v>
      </c>
      <c r="M806" s="441" t="s">
        <v>101</v>
      </c>
      <c r="N806" s="124"/>
      <c r="O806" s="125">
        <f t="shared" si="60"/>
        <v>0</v>
      </c>
      <c r="P806" s="125">
        <f t="shared" si="61"/>
        <v>0</v>
      </c>
      <c r="Q806" s="383"/>
      <c r="R806" s="126">
        <f>IF(M806="nio",0,IF(M806&gt;0,VLOOKUP(I806,'2-Productie normen'!A:R,VLOOKUP(M806,'2-Productie normen'!T:U,2,FALSE),FALSE)))</f>
        <v>0</v>
      </c>
      <c r="S806" s="126">
        <f t="shared" si="62"/>
        <v>0</v>
      </c>
      <c r="T806" s="127">
        <f>IF(M806="nio",0,VLOOKUP(I806,'2-Productie normen'!A:R,14,FALSE))</f>
        <v>0</v>
      </c>
      <c r="U806" s="127"/>
      <c r="W806" s="93">
        <f t="shared" si="63"/>
        <v>0</v>
      </c>
    </row>
    <row r="807" spans="1:23" ht="14.1" customHeight="1">
      <c r="A807" s="109">
        <f t="shared" si="64"/>
        <v>807</v>
      </c>
      <c r="B807" s="476" t="str">
        <f>VLOOKUP(C807,'1-Kosten per locatie'!$A$17:$D$89,4,FALSE)</f>
        <v>Facilitaire Services</v>
      </c>
      <c r="C807" s="398" t="s">
        <v>911</v>
      </c>
      <c r="D807" s="476" t="str">
        <f>VLOOKUP(C807,'1-Kosten per locatie'!$A$17:$C$89,3,FALSE)</f>
        <v>Kantoor</v>
      </c>
      <c r="E807" s="399" t="s">
        <v>311</v>
      </c>
      <c r="F807" s="400"/>
      <c r="G807" s="401" t="s">
        <v>966</v>
      </c>
      <c r="H807" s="398" t="s">
        <v>923</v>
      </c>
      <c r="I807" s="455" t="s">
        <v>299</v>
      </c>
      <c r="J807" s="402" t="s">
        <v>323</v>
      </c>
      <c r="K807" s="403">
        <v>0.97</v>
      </c>
      <c r="L807" s="486">
        <f>VLOOKUP(D807,'1-Kosten per locatie'!$E$3:$G$9,3,FALSE)</f>
        <v>1</v>
      </c>
      <c r="M807" s="441" t="s">
        <v>101</v>
      </c>
      <c r="N807" s="124"/>
      <c r="O807" s="125">
        <f t="shared" si="60"/>
        <v>0</v>
      </c>
      <c r="P807" s="125">
        <f t="shared" si="61"/>
        <v>0</v>
      </c>
      <c r="Q807" s="383"/>
      <c r="R807" s="126">
        <f>IF(M807="nio",0,IF(M807&gt;0,VLOOKUP(I807,'2-Productie normen'!A:R,VLOOKUP(M807,'2-Productie normen'!T:U,2,FALSE),FALSE)))</f>
        <v>0</v>
      </c>
      <c r="S807" s="126">
        <f t="shared" si="62"/>
        <v>0</v>
      </c>
      <c r="T807" s="127">
        <f>IF(M807="nio",0,VLOOKUP(I807,'2-Productie normen'!A:R,14,FALSE))</f>
        <v>0</v>
      </c>
      <c r="U807" s="127"/>
      <c r="W807" s="93">
        <f t="shared" si="63"/>
        <v>0</v>
      </c>
    </row>
    <row r="808" spans="1:23" ht="14.1" customHeight="1">
      <c r="A808" s="109">
        <f t="shared" si="64"/>
        <v>808</v>
      </c>
      <c r="B808" s="476" t="str">
        <f>VLOOKUP(C808,'1-Kosten per locatie'!$A$17:$D$89,4,FALSE)</f>
        <v>Facilitaire Services</v>
      </c>
      <c r="C808" s="398" t="s">
        <v>911</v>
      </c>
      <c r="D808" s="476" t="str">
        <f>VLOOKUP(C808,'1-Kosten per locatie'!$A$17:$C$89,3,FALSE)</f>
        <v>Kantoor</v>
      </c>
      <c r="E808" s="399" t="s">
        <v>311</v>
      </c>
      <c r="F808" s="400"/>
      <c r="G808" s="401" t="s">
        <v>967</v>
      </c>
      <c r="H808" s="398" t="s">
        <v>923</v>
      </c>
      <c r="I808" s="455" t="s">
        <v>299</v>
      </c>
      <c r="J808" s="402" t="s">
        <v>323</v>
      </c>
      <c r="K808" s="403">
        <v>0.48</v>
      </c>
      <c r="L808" s="486">
        <f>VLOOKUP(D808,'1-Kosten per locatie'!$E$3:$G$9,3,FALSE)</f>
        <v>1</v>
      </c>
      <c r="M808" s="441" t="s">
        <v>101</v>
      </c>
      <c r="N808" s="124"/>
      <c r="O808" s="125">
        <f t="shared" si="60"/>
        <v>0</v>
      </c>
      <c r="P808" s="125">
        <f t="shared" si="61"/>
        <v>0</v>
      </c>
      <c r="Q808" s="383"/>
      <c r="R808" s="126">
        <f>IF(M808="nio",0,IF(M808&gt;0,VLOOKUP(I808,'2-Productie normen'!A:R,VLOOKUP(M808,'2-Productie normen'!T:U,2,FALSE),FALSE)))</f>
        <v>0</v>
      </c>
      <c r="S808" s="126">
        <f t="shared" si="62"/>
        <v>0</v>
      </c>
      <c r="T808" s="127">
        <f>IF(M808="nio",0,VLOOKUP(I808,'2-Productie normen'!A:R,14,FALSE))</f>
        <v>0</v>
      </c>
      <c r="U808" s="127"/>
      <c r="W808" s="93">
        <f t="shared" si="63"/>
        <v>0</v>
      </c>
    </row>
    <row r="809" spans="1:23" ht="14.1" customHeight="1">
      <c r="A809" s="109">
        <f t="shared" si="64"/>
        <v>809</v>
      </c>
      <c r="B809" s="476" t="str">
        <f>VLOOKUP(C809,'1-Kosten per locatie'!$A$17:$D$89,4,FALSE)</f>
        <v>Facilitaire Services</v>
      </c>
      <c r="C809" s="398" t="s">
        <v>911</v>
      </c>
      <c r="D809" s="476" t="str">
        <f>VLOOKUP(C809,'1-Kosten per locatie'!$A$17:$C$89,3,FALSE)</f>
        <v>Kantoor</v>
      </c>
      <c r="E809" s="399" t="s">
        <v>311</v>
      </c>
      <c r="F809" s="400"/>
      <c r="G809" s="401" t="s">
        <v>968</v>
      </c>
      <c r="H809" s="398" t="s">
        <v>195</v>
      </c>
      <c r="I809" s="455" t="s">
        <v>299</v>
      </c>
      <c r="J809" s="402" t="s">
        <v>323</v>
      </c>
      <c r="K809" s="403">
        <v>3.66</v>
      </c>
      <c r="L809" s="486">
        <f>VLOOKUP(D809,'1-Kosten per locatie'!$E$3:$G$9,3,FALSE)</f>
        <v>1</v>
      </c>
      <c r="M809" s="441" t="s">
        <v>101</v>
      </c>
      <c r="N809" s="124"/>
      <c r="O809" s="125">
        <f t="shared" si="60"/>
        <v>0</v>
      </c>
      <c r="P809" s="125">
        <f t="shared" si="61"/>
        <v>0</v>
      </c>
      <c r="Q809" s="383"/>
      <c r="R809" s="126">
        <f>IF(M809="nio",0,IF(M809&gt;0,VLOOKUP(I809,'2-Productie normen'!A:R,VLOOKUP(M809,'2-Productie normen'!T:U,2,FALSE),FALSE)))</f>
        <v>0</v>
      </c>
      <c r="S809" s="126">
        <f t="shared" si="62"/>
        <v>0</v>
      </c>
      <c r="T809" s="127">
        <f>IF(M809="nio",0,VLOOKUP(I809,'2-Productie normen'!A:R,14,FALSE))</f>
        <v>0</v>
      </c>
      <c r="U809" s="127"/>
      <c r="W809" s="93">
        <f t="shared" si="63"/>
        <v>0</v>
      </c>
    </row>
    <row r="810" spans="1:23" ht="14.1" customHeight="1">
      <c r="A810" s="109">
        <f t="shared" si="64"/>
        <v>810</v>
      </c>
      <c r="B810" s="476" t="str">
        <f>VLOOKUP(C810,'1-Kosten per locatie'!$A$17:$D$89,4,FALSE)</f>
        <v>Facilitaire Services</v>
      </c>
      <c r="C810" s="398" t="s">
        <v>911</v>
      </c>
      <c r="D810" s="476" t="str">
        <f>VLOOKUP(C810,'1-Kosten per locatie'!$A$17:$C$89,3,FALSE)</f>
        <v>Kantoor</v>
      </c>
      <c r="E810" s="399" t="s">
        <v>311</v>
      </c>
      <c r="F810" s="400"/>
      <c r="G810" s="401" t="s">
        <v>969</v>
      </c>
      <c r="H810" s="488" t="s">
        <v>195</v>
      </c>
      <c r="I810" s="455" t="s">
        <v>299</v>
      </c>
      <c r="J810" s="402" t="s">
        <v>323</v>
      </c>
      <c r="K810" s="403">
        <v>3.66</v>
      </c>
      <c r="L810" s="486">
        <f>VLOOKUP(D810,'1-Kosten per locatie'!$E$3:$G$9,3,FALSE)</f>
        <v>1</v>
      </c>
      <c r="M810" s="441" t="s">
        <v>101</v>
      </c>
      <c r="N810" s="124"/>
      <c r="O810" s="125">
        <f t="shared" si="60"/>
        <v>0</v>
      </c>
      <c r="P810" s="125">
        <f t="shared" si="61"/>
        <v>0</v>
      </c>
      <c r="Q810" s="383"/>
      <c r="R810" s="126">
        <f>IF(M810="nio",0,IF(M810&gt;0,VLOOKUP(I810,'2-Productie normen'!A:R,VLOOKUP(M810,'2-Productie normen'!T:U,2,FALSE),FALSE)))</f>
        <v>0</v>
      </c>
      <c r="S810" s="126">
        <f t="shared" si="62"/>
        <v>0</v>
      </c>
      <c r="T810" s="127">
        <f>IF(M810="nio",0,VLOOKUP(I810,'2-Productie normen'!A:R,14,FALSE))</f>
        <v>0</v>
      </c>
      <c r="U810" s="127"/>
      <c r="W810" s="93">
        <f t="shared" si="63"/>
        <v>0</v>
      </c>
    </row>
    <row r="811" spans="1:23" ht="14.1" customHeight="1">
      <c r="A811" s="109">
        <f t="shared" si="64"/>
        <v>811</v>
      </c>
      <c r="B811" s="476" t="str">
        <f>VLOOKUP(C811,'1-Kosten per locatie'!$A$17:$D$89,4,FALSE)</f>
        <v>Facilitaire Services</v>
      </c>
      <c r="C811" s="398" t="s">
        <v>911</v>
      </c>
      <c r="D811" s="476" t="str">
        <f>VLOOKUP(C811,'1-Kosten per locatie'!$A$17:$C$89,3,FALSE)</f>
        <v>Kantoor</v>
      </c>
      <c r="E811" s="399" t="s">
        <v>311</v>
      </c>
      <c r="F811" s="400"/>
      <c r="G811" s="401" t="s">
        <v>970</v>
      </c>
      <c r="H811" s="398" t="s">
        <v>923</v>
      </c>
      <c r="I811" s="455" t="s">
        <v>299</v>
      </c>
      <c r="J811" s="402" t="s">
        <v>323</v>
      </c>
      <c r="K811" s="403">
        <v>4.32</v>
      </c>
      <c r="L811" s="486">
        <f>VLOOKUP(D811,'1-Kosten per locatie'!$E$3:$G$9,3,FALSE)</f>
        <v>1</v>
      </c>
      <c r="M811" s="441" t="s">
        <v>101</v>
      </c>
      <c r="N811" s="124"/>
      <c r="O811" s="125">
        <f t="shared" si="60"/>
        <v>0</v>
      </c>
      <c r="P811" s="125">
        <f t="shared" si="61"/>
        <v>0</v>
      </c>
      <c r="Q811" s="383"/>
      <c r="R811" s="126">
        <f>IF(M811="nio",0,IF(M811&gt;0,VLOOKUP(I811,'2-Productie normen'!A:R,VLOOKUP(M811,'2-Productie normen'!T:U,2,FALSE),FALSE)))</f>
        <v>0</v>
      </c>
      <c r="S811" s="126">
        <f t="shared" si="62"/>
        <v>0</v>
      </c>
      <c r="T811" s="127">
        <f>IF(M811="nio",0,VLOOKUP(I811,'2-Productie normen'!A:R,14,FALSE))</f>
        <v>0</v>
      </c>
      <c r="U811" s="127"/>
      <c r="W811" s="93">
        <f t="shared" si="63"/>
        <v>0</v>
      </c>
    </row>
    <row r="812" spans="1:23" ht="14.1" customHeight="1">
      <c r="A812" s="109">
        <f t="shared" si="64"/>
        <v>812</v>
      </c>
      <c r="B812" s="476" t="str">
        <f>VLOOKUP(C812,'1-Kosten per locatie'!$A$17:$D$89,4,FALSE)</f>
        <v>Facilitaire Services</v>
      </c>
      <c r="C812" s="398" t="s">
        <v>911</v>
      </c>
      <c r="D812" s="476" t="str">
        <f>VLOOKUP(C812,'1-Kosten per locatie'!$A$17:$C$89,3,FALSE)</f>
        <v>Kantoor</v>
      </c>
      <c r="E812" s="399" t="s">
        <v>311</v>
      </c>
      <c r="F812" s="400"/>
      <c r="G812" s="401" t="s">
        <v>971</v>
      </c>
      <c r="H812" s="398" t="s">
        <v>923</v>
      </c>
      <c r="I812" s="455" t="s">
        <v>299</v>
      </c>
      <c r="J812" s="402" t="s">
        <v>323</v>
      </c>
      <c r="K812" s="403">
        <v>0.4</v>
      </c>
      <c r="L812" s="486">
        <f>VLOOKUP(D812,'1-Kosten per locatie'!$E$3:$G$9,3,FALSE)</f>
        <v>1</v>
      </c>
      <c r="M812" s="441" t="s">
        <v>101</v>
      </c>
      <c r="N812" s="124"/>
      <c r="O812" s="125">
        <f t="shared" si="60"/>
        <v>0</v>
      </c>
      <c r="P812" s="125">
        <f t="shared" si="61"/>
        <v>0</v>
      </c>
      <c r="Q812" s="383"/>
      <c r="R812" s="126">
        <f>IF(M812="nio",0,IF(M812&gt;0,VLOOKUP(I812,'2-Productie normen'!A:R,VLOOKUP(M812,'2-Productie normen'!T:U,2,FALSE),FALSE)))</f>
        <v>0</v>
      </c>
      <c r="S812" s="126">
        <f t="shared" si="62"/>
        <v>0</v>
      </c>
      <c r="T812" s="127">
        <f>IF(M812="nio",0,VLOOKUP(I812,'2-Productie normen'!A:R,14,FALSE))</f>
        <v>0</v>
      </c>
      <c r="U812" s="127"/>
      <c r="W812" s="93">
        <f t="shared" si="63"/>
        <v>0</v>
      </c>
    </row>
    <row r="813" spans="1:23" ht="14.1" customHeight="1">
      <c r="A813" s="109">
        <f t="shared" si="64"/>
        <v>813</v>
      </c>
      <c r="B813" s="476" t="str">
        <f>VLOOKUP(C813,'1-Kosten per locatie'!$A$17:$D$89,4,FALSE)</f>
        <v>Facilitaire Services</v>
      </c>
      <c r="C813" s="398" t="s">
        <v>911</v>
      </c>
      <c r="D813" s="476" t="str">
        <f>VLOOKUP(C813,'1-Kosten per locatie'!$A$17:$C$89,3,FALSE)</f>
        <v>Kantoor</v>
      </c>
      <c r="E813" s="399" t="s">
        <v>311</v>
      </c>
      <c r="F813" s="400"/>
      <c r="G813" s="401" t="s">
        <v>972</v>
      </c>
      <c r="H813" s="398" t="s">
        <v>923</v>
      </c>
      <c r="I813" s="455" t="s">
        <v>299</v>
      </c>
      <c r="J813" s="402" t="s">
        <v>323</v>
      </c>
      <c r="K813" s="403">
        <v>0.96</v>
      </c>
      <c r="L813" s="486">
        <f>VLOOKUP(D813,'1-Kosten per locatie'!$E$3:$G$9,3,FALSE)</f>
        <v>1</v>
      </c>
      <c r="M813" s="441" t="s">
        <v>101</v>
      </c>
      <c r="N813" s="124"/>
      <c r="O813" s="125">
        <f t="shared" si="60"/>
        <v>0</v>
      </c>
      <c r="P813" s="125">
        <f t="shared" si="61"/>
        <v>0</v>
      </c>
      <c r="Q813" s="383"/>
      <c r="R813" s="126">
        <f>IF(M813="nio",0,IF(M813&gt;0,VLOOKUP(I813,'2-Productie normen'!A:R,VLOOKUP(M813,'2-Productie normen'!T:U,2,FALSE),FALSE)))</f>
        <v>0</v>
      </c>
      <c r="S813" s="126">
        <f t="shared" si="62"/>
        <v>0</v>
      </c>
      <c r="T813" s="127">
        <f>IF(M813="nio",0,VLOOKUP(I813,'2-Productie normen'!A:R,14,FALSE))</f>
        <v>0</v>
      </c>
      <c r="U813" s="127"/>
      <c r="W813" s="93">
        <f t="shared" si="63"/>
        <v>0</v>
      </c>
    </row>
    <row r="814" spans="1:23" ht="14.1" customHeight="1">
      <c r="A814" s="109">
        <f t="shared" si="64"/>
        <v>814</v>
      </c>
      <c r="B814" s="476" t="str">
        <f>VLOOKUP(C814,'1-Kosten per locatie'!$A$17:$D$89,4,FALSE)</f>
        <v>Facilitaire Services</v>
      </c>
      <c r="C814" s="398" t="s">
        <v>911</v>
      </c>
      <c r="D814" s="476" t="str">
        <f>VLOOKUP(C814,'1-Kosten per locatie'!$A$17:$C$89,3,FALSE)</f>
        <v>Kantoor</v>
      </c>
      <c r="E814" s="399" t="s">
        <v>311</v>
      </c>
      <c r="F814" s="400"/>
      <c r="G814" s="401" t="s">
        <v>973</v>
      </c>
      <c r="H814" s="398" t="s">
        <v>927</v>
      </c>
      <c r="I814" s="433" t="s">
        <v>296</v>
      </c>
      <c r="J814" s="402" t="s">
        <v>198</v>
      </c>
      <c r="K814" s="403">
        <v>12.8</v>
      </c>
      <c r="L814" s="486">
        <f>VLOOKUP(D814,'1-Kosten per locatie'!$E$3:$G$9,3,FALSE)</f>
        <v>1</v>
      </c>
      <c r="M814" s="441">
        <v>156</v>
      </c>
      <c r="N814" s="124"/>
      <c r="O814" s="125" t="e">
        <f t="shared" si="60"/>
        <v>#DIV/0!</v>
      </c>
      <c r="P814" s="125">
        <f t="shared" si="61"/>
        <v>0</v>
      </c>
      <c r="Q814" s="383"/>
      <c r="R814" s="126">
        <f>IF(M814="nio",0,IF(M814&gt;0,VLOOKUP(I814,'2-Productie normen'!A:R,VLOOKUP(M814,'2-Productie normen'!T:U,2,FALSE),FALSE)))</f>
        <v>0</v>
      </c>
      <c r="S814" s="126">
        <f t="shared" si="62"/>
        <v>0</v>
      </c>
      <c r="T814" s="127" t="str">
        <f>IF(M814="nio",0,VLOOKUP(I814,'2-Productie normen'!A:R,14,FALSE))</f>
        <v>V</v>
      </c>
      <c r="U814" s="127"/>
      <c r="W814" s="93">
        <f t="shared" si="63"/>
        <v>1996.8000000000002</v>
      </c>
    </row>
    <row r="815" spans="1:23" ht="14.1" customHeight="1">
      <c r="A815" s="109">
        <f t="shared" si="64"/>
        <v>815</v>
      </c>
      <c r="B815" s="476" t="str">
        <f>VLOOKUP(C815,'1-Kosten per locatie'!$A$17:$D$89,4,FALSE)</f>
        <v>Facilitaire Services</v>
      </c>
      <c r="C815" s="398" t="s">
        <v>911</v>
      </c>
      <c r="D815" s="476" t="str">
        <f>VLOOKUP(C815,'1-Kosten per locatie'!$A$17:$C$89,3,FALSE)</f>
        <v>Kantoor</v>
      </c>
      <c r="E815" s="399" t="s">
        <v>311</v>
      </c>
      <c r="F815" s="400"/>
      <c r="G815" s="401" t="s">
        <v>974</v>
      </c>
      <c r="H815" s="398" t="s">
        <v>914</v>
      </c>
      <c r="I815" s="433" t="s">
        <v>294</v>
      </c>
      <c r="J815" s="402" t="s">
        <v>302</v>
      </c>
      <c r="K815" s="403">
        <v>7.2</v>
      </c>
      <c r="L815" s="486">
        <f>VLOOKUP(D815,'1-Kosten per locatie'!$E$3:$G$9,3,FALSE)</f>
        <v>1</v>
      </c>
      <c r="M815" s="441">
        <v>156</v>
      </c>
      <c r="N815" s="124"/>
      <c r="O815" s="125" t="e">
        <f t="shared" si="60"/>
        <v>#DIV/0!</v>
      </c>
      <c r="P815" s="125">
        <f t="shared" si="61"/>
        <v>0</v>
      </c>
      <c r="Q815" s="383"/>
      <c r="R815" s="126">
        <f>IF(M815="nio",0,IF(M815&gt;0,VLOOKUP(I815,'2-Productie normen'!A:R,VLOOKUP(M815,'2-Productie normen'!T:U,2,FALSE),FALSE)))</f>
        <v>0</v>
      </c>
      <c r="S815" s="126">
        <f t="shared" si="62"/>
        <v>0</v>
      </c>
      <c r="T815" s="127" t="str">
        <f>IF(M815="nio",0,VLOOKUP(I815,'2-Productie normen'!A:R,14,FALSE))</f>
        <v>V</v>
      </c>
      <c r="U815" s="127"/>
      <c r="W815" s="93">
        <f t="shared" si="63"/>
        <v>1123.2</v>
      </c>
    </row>
    <row r="816" spans="1:23" ht="14.1" customHeight="1">
      <c r="A816" s="109">
        <f t="shared" si="64"/>
        <v>816</v>
      </c>
      <c r="B816" s="476" t="str">
        <f>VLOOKUP(C816,'1-Kosten per locatie'!$A$17:$D$89,4,FALSE)</f>
        <v>Facilitaire Services</v>
      </c>
      <c r="C816" s="398" t="s">
        <v>911</v>
      </c>
      <c r="D816" s="476" t="str">
        <f>VLOOKUP(C816,'1-Kosten per locatie'!$A$17:$C$89,3,FALSE)</f>
        <v>Kantoor</v>
      </c>
      <c r="E816" s="399" t="s">
        <v>311</v>
      </c>
      <c r="F816" s="400"/>
      <c r="G816" s="401" t="s">
        <v>975</v>
      </c>
      <c r="H816" s="398" t="s">
        <v>927</v>
      </c>
      <c r="I816" s="433" t="s">
        <v>296</v>
      </c>
      <c r="J816" s="402" t="s">
        <v>446</v>
      </c>
      <c r="K816" s="403">
        <v>16.350000000000001</v>
      </c>
      <c r="L816" s="486">
        <f>VLOOKUP(D816,'1-Kosten per locatie'!$E$3:$G$9,3,FALSE)</f>
        <v>1</v>
      </c>
      <c r="M816" s="441">
        <v>255</v>
      </c>
      <c r="N816" s="124"/>
      <c r="O816" s="125" t="e">
        <f t="shared" si="60"/>
        <v>#DIV/0!</v>
      </c>
      <c r="P816" s="125">
        <f t="shared" si="61"/>
        <v>0</v>
      </c>
      <c r="Q816" s="383"/>
      <c r="R816" s="126">
        <f>IF(M816="nio",0,IF(M816&gt;0,VLOOKUP(I816,'2-Productie normen'!A:R,VLOOKUP(M816,'2-Productie normen'!T:U,2,FALSE),FALSE)))</f>
        <v>0</v>
      </c>
      <c r="S816" s="126">
        <f t="shared" si="62"/>
        <v>0</v>
      </c>
      <c r="T816" s="127" t="str">
        <f>IF(M816="nio",0,VLOOKUP(I816,'2-Productie normen'!A:R,14,FALSE))</f>
        <v>V</v>
      </c>
      <c r="U816" s="127"/>
      <c r="W816" s="93">
        <f t="shared" si="63"/>
        <v>4169.25</v>
      </c>
    </row>
    <row r="817" spans="1:23" ht="14.1" customHeight="1">
      <c r="A817" s="109">
        <f t="shared" si="64"/>
        <v>817</v>
      </c>
      <c r="B817" s="476" t="str">
        <f>VLOOKUP(C817,'1-Kosten per locatie'!$A$17:$D$89,4,FALSE)</f>
        <v>Facilitaire Services</v>
      </c>
      <c r="C817" s="398" t="s">
        <v>911</v>
      </c>
      <c r="D817" s="476" t="str">
        <f>VLOOKUP(C817,'1-Kosten per locatie'!$A$17:$C$89,3,FALSE)</f>
        <v>Kantoor</v>
      </c>
      <c r="E817" s="399" t="s">
        <v>311</v>
      </c>
      <c r="F817" s="400"/>
      <c r="G817" s="401" t="s">
        <v>976</v>
      </c>
      <c r="H817" s="398" t="s">
        <v>977</v>
      </c>
      <c r="I817" s="433" t="s">
        <v>296</v>
      </c>
      <c r="J817" s="402" t="s">
        <v>200</v>
      </c>
      <c r="K817" s="403">
        <v>459.7</v>
      </c>
      <c r="L817" s="486">
        <f>VLOOKUP(D817,'1-Kosten per locatie'!$E$3:$G$9,3,FALSE)</f>
        <v>1</v>
      </c>
      <c r="M817" s="441">
        <v>255</v>
      </c>
      <c r="N817" s="124"/>
      <c r="O817" s="125" t="e">
        <f t="shared" ref="O817:O879" si="65">IF(M817="nio",0,IF(M817&gt;0,M817*K817/R817,0))*L817</f>
        <v>#DIV/0!</v>
      </c>
      <c r="P817" s="125">
        <f t="shared" ref="P817:P879" si="66">IF(N817&gt;0,N817*K817/S817,0)*L817</f>
        <v>0</v>
      </c>
      <c r="Q817" s="383"/>
      <c r="R817" s="126">
        <f>IF(M817="nio",0,IF(M817&gt;0,VLOOKUP(I817,'2-Productie normen'!A:R,VLOOKUP(M817,'2-Productie normen'!T:U,2,FALSE),FALSE)))</f>
        <v>0</v>
      </c>
      <c r="S817" s="126">
        <f t="shared" ref="S817:S879" si="67">IF(N817&gt;0,R817*$S$8,0)</f>
        <v>0</v>
      </c>
      <c r="T817" s="127" t="str">
        <f>IF(M817="nio",0,VLOOKUP(I817,'2-Productie normen'!A:R,14,FALSE))</f>
        <v>V</v>
      </c>
      <c r="U817" s="127"/>
      <c r="W817" s="93">
        <f t="shared" ref="W817:W879" si="68">SUM(M817:N817)*K817</f>
        <v>117223.5</v>
      </c>
    </row>
    <row r="818" spans="1:23" ht="14.1" customHeight="1">
      <c r="A818" s="109">
        <f t="shared" si="64"/>
        <v>818</v>
      </c>
      <c r="B818" s="476" t="str">
        <f>VLOOKUP(C818,'1-Kosten per locatie'!$A$17:$D$89,4,FALSE)</f>
        <v>Facilitaire Services</v>
      </c>
      <c r="C818" s="398" t="s">
        <v>911</v>
      </c>
      <c r="D818" s="476" t="str">
        <f>VLOOKUP(C818,'1-Kosten per locatie'!$A$17:$C$89,3,FALSE)</f>
        <v>Kantoor</v>
      </c>
      <c r="E818" s="399" t="s">
        <v>311</v>
      </c>
      <c r="F818" s="400"/>
      <c r="G818" s="401" t="s">
        <v>978</v>
      </c>
      <c r="H818" s="398" t="s">
        <v>927</v>
      </c>
      <c r="I818" s="433" t="s">
        <v>149</v>
      </c>
      <c r="J818" s="402" t="s">
        <v>198</v>
      </c>
      <c r="K818" s="403">
        <v>54.08</v>
      </c>
      <c r="L818" s="486">
        <f>VLOOKUP(D818,'1-Kosten per locatie'!$E$3:$G$9,3,FALSE)</f>
        <v>1</v>
      </c>
      <c r="M818" s="441">
        <v>255</v>
      </c>
      <c r="N818" s="124"/>
      <c r="O818" s="125" t="e">
        <f t="shared" si="65"/>
        <v>#DIV/0!</v>
      </c>
      <c r="P818" s="125">
        <f t="shared" si="66"/>
        <v>0</v>
      </c>
      <c r="Q818" s="383"/>
      <c r="R818" s="126">
        <f>IF(M818="nio",0,IF(M818&gt;0,VLOOKUP(I818,'2-Productie normen'!A:R,VLOOKUP(M818,'2-Productie normen'!T:U,2,FALSE),FALSE)))</f>
        <v>0</v>
      </c>
      <c r="S818" s="126">
        <f t="shared" si="67"/>
        <v>0</v>
      </c>
      <c r="T818" s="127" t="str">
        <f>IF(M818="nio",0,VLOOKUP(I818,'2-Productie normen'!A:R,14,FALSE))</f>
        <v>B</v>
      </c>
      <c r="U818" s="127"/>
      <c r="W818" s="93">
        <f t="shared" si="68"/>
        <v>13790.4</v>
      </c>
    </row>
    <row r="819" spans="1:23" ht="14.1" customHeight="1">
      <c r="A819" s="109">
        <f t="shared" si="64"/>
        <v>819</v>
      </c>
      <c r="B819" s="476" t="str">
        <f>VLOOKUP(C819,'1-Kosten per locatie'!$A$17:$D$89,4,FALSE)</f>
        <v>Facilitaire Services</v>
      </c>
      <c r="C819" s="398" t="s">
        <v>911</v>
      </c>
      <c r="D819" s="476" t="str">
        <f>VLOOKUP(C819,'1-Kosten per locatie'!$A$17:$C$89,3,FALSE)</f>
        <v>Kantoor</v>
      </c>
      <c r="E819" s="399" t="s">
        <v>311</v>
      </c>
      <c r="F819" s="400"/>
      <c r="G819" s="401" t="s">
        <v>979</v>
      </c>
      <c r="H819" s="398" t="s">
        <v>196</v>
      </c>
      <c r="I819" s="433" t="s">
        <v>149</v>
      </c>
      <c r="J819" s="402" t="s">
        <v>198</v>
      </c>
      <c r="K819" s="403">
        <v>75.819999999999993</v>
      </c>
      <c r="L819" s="486">
        <f>VLOOKUP(D819,'1-Kosten per locatie'!$E$3:$G$9,3,FALSE)</f>
        <v>1</v>
      </c>
      <c r="M819" s="441">
        <v>255</v>
      </c>
      <c r="N819" s="124"/>
      <c r="O819" s="125" t="e">
        <f t="shared" si="65"/>
        <v>#DIV/0!</v>
      </c>
      <c r="P819" s="125">
        <f t="shared" si="66"/>
        <v>0</v>
      </c>
      <c r="Q819" s="383"/>
      <c r="R819" s="126">
        <f>IF(M819="nio",0,IF(M819&gt;0,VLOOKUP(I819,'2-Productie normen'!A:R,VLOOKUP(M819,'2-Productie normen'!T:U,2,FALSE),FALSE)))</f>
        <v>0</v>
      </c>
      <c r="S819" s="126">
        <f t="shared" si="67"/>
        <v>0</v>
      </c>
      <c r="T819" s="127" t="str">
        <f>IF(M819="nio",0,VLOOKUP(I819,'2-Productie normen'!A:R,14,FALSE))</f>
        <v>B</v>
      </c>
      <c r="U819" s="127"/>
      <c r="W819" s="93">
        <f t="shared" si="68"/>
        <v>19334.099999999999</v>
      </c>
    </row>
    <row r="820" spans="1:23" ht="14.1" customHeight="1">
      <c r="A820" s="109">
        <f t="shared" si="64"/>
        <v>820</v>
      </c>
      <c r="B820" s="476" t="str">
        <f>VLOOKUP(C820,'1-Kosten per locatie'!$A$17:$D$89,4,FALSE)</f>
        <v>Facilitaire Services</v>
      </c>
      <c r="C820" s="398" t="s">
        <v>911</v>
      </c>
      <c r="D820" s="476" t="str">
        <f>VLOOKUP(C820,'1-Kosten per locatie'!$A$17:$C$89,3,FALSE)</f>
        <v>Kantoor</v>
      </c>
      <c r="E820" s="399" t="s">
        <v>311</v>
      </c>
      <c r="F820" s="400"/>
      <c r="G820" s="401" t="s">
        <v>980</v>
      </c>
      <c r="H820" s="398" t="s">
        <v>196</v>
      </c>
      <c r="I820" s="433" t="s">
        <v>149</v>
      </c>
      <c r="J820" s="402" t="s">
        <v>198</v>
      </c>
      <c r="K820" s="403">
        <v>12.82</v>
      </c>
      <c r="L820" s="486">
        <f>VLOOKUP(D820,'1-Kosten per locatie'!$E$3:$G$9,3,FALSE)</f>
        <v>1</v>
      </c>
      <c r="M820" s="441">
        <v>104</v>
      </c>
      <c r="N820" s="124"/>
      <c r="O820" s="125" t="e">
        <f t="shared" si="65"/>
        <v>#DIV/0!</v>
      </c>
      <c r="P820" s="125">
        <f t="shared" si="66"/>
        <v>0</v>
      </c>
      <c r="Q820" s="383"/>
      <c r="R820" s="126">
        <f>IF(M820="nio",0,IF(M820&gt;0,VLOOKUP(I820,'2-Productie normen'!A:R,VLOOKUP(M820,'2-Productie normen'!T:U,2,FALSE),FALSE)))</f>
        <v>0</v>
      </c>
      <c r="S820" s="126">
        <f t="shared" si="67"/>
        <v>0</v>
      </c>
      <c r="T820" s="127" t="str">
        <f>IF(M820="nio",0,VLOOKUP(I820,'2-Productie normen'!A:R,14,FALSE))</f>
        <v>B</v>
      </c>
      <c r="U820" s="127"/>
      <c r="W820" s="93">
        <f t="shared" si="68"/>
        <v>1333.28</v>
      </c>
    </row>
    <row r="821" spans="1:23" ht="14.1" customHeight="1">
      <c r="A821" s="109">
        <f t="shared" si="64"/>
        <v>821</v>
      </c>
      <c r="B821" s="476" t="str">
        <f>VLOOKUP(C821,'1-Kosten per locatie'!$A$17:$D$89,4,FALSE)</f>
        <v>Facilitaire Services</v>
      </c>
      <c r="C821" s="398" t="s">
        <v>911</v>
      </c>
      <c r="D821" s="476" t="str">
        <f>VLOOKUP(C821,'1-Kosten per locatie'!$A$17:$C$89,3,FALSE)</f>
        <v>Kantoor</v>
      </c>
      <c r="E821" s="399" t="s">
        <v>311</v>
      </c>
      <c r="F821" s="400"/>
      <c r="G821" s="401" t="s">
        <v>981</v>
      </c>
      <c r="H821" s="398" t="s">
        <v>196</v>
      </c>
      <c r="I821" s="433" t="s">
        <v>149</v>
      </c>
      <c r="J821" s="402" t="s">
        <v>198</v>
      </c>
      <c r="K821" s="403">
        <v>7.93</v>
      </c>
      <c r="L821" s="486">
        <f>VLOOKUP(D821,'1-Kosten per locatie'!$E$3:$G$9,3,FALSE)</f>
        <v>1</v>
      </c>
      <c r="M821" s="441">
        <v>104</v>
      </c>
      <c r="N821" s="124"/>
      <c r="O821" s="125" t="e">
        <f t="shared" si="65"/>
        <v>#DIV/0!</v>
      </c>
      <c r="P821" s="125">
        <f t="shared" si="66"/>
        <v>0</v>
      </c>
      <c r="Q821" s="383"/>
      <c r="R821" s="126">
        <f>IF(M821="nio",0,IF(M821&gt;0,VLOOKUP(I821,'2-Productie normen'!A:R,VLOOKUP(M821,'2-Productie normen'!T:U,2,FALSE),FALSE)))</f>
        <v>0</v>
      </c>
      <c r="S821" s="126">
        <f t="shared" si="67"/>
        <v>0</v>
      </c>
      <c r="T821" s="127" t="str">
        <f>IF(M821="nio",0,VLOOKUP(I821,'2-Productie normen'!A:R,14,FALSE))</f>
        <v>B</v>
      </c>
      <c r="U821" s="127"/>
      <c r="W821" s="93">
        <f t="shared" si="68"/>
        <v>824.72</v>
      </c>
    </row>
    <row r="822" spans="1:23" ht="14.1" customHeight="1">
      <c r="A822" s="109">
        <f t="shared" si="64"/>
        <v>822</v>
      </c>
      <c r="B822" s="476" t="str">
        <f>VLOOKUP(C822,'1-Kosten per locatie'!$A$17:$D$89,4,FALSE)</f>
        <v>Facilitaire Services</v>
      </c>
      <c r="C822" s="398" t="s">
        <v>911</v>
      </c>
      <c r="D822" s="476" t="str">
        <f>VLOOKUP(C822,'1-Kosten per locatie'!$A$17:$C$89,3,FALSE)</f>
        <v>Kantoor</v>
      </c>
      <c r="E822" s="399" t="s">
        <v>311</v>
      </c>
      <c r="F822" s="400"/>
      <c r="G822" s="401" t="s">
        <v>982</v>
      </c>
      <c r="H822" s="398" t="s">
        <v>196</v>
      </c>
      <c r="I822" s="433" t="s">
        <v>149</v>
      </c>
      <c r="J822" s="402" t="s">
        <v>198</v>
      </c>
      <c r="K822" s="403">
        <v>28.08</v>
      </c>
      <c r="L822" s="486">
        <f>VLOOKUP(D822,'1-Kosten per locatie'!$E$3:$G$9,3,FALSE)</f>
        <v>1</v>
      </c>
      <c r="M822" s="441">
        <v>104</v>
      </c>
      <c r="N822" s="124"/>
      <c r="O822" s="125" t="e">
        <f t="shared" si="65"/>
        <v>#DIV/0!</v>
      </c>
      <c r="P822" s="125">
        <f t="shared" si="66"/>
        <v>0</v>
      </c>
      <c r="Q822" s="383"/>
      <c r="R822" s="126">
        <f>IF(M822="nio",0,IF(M822&gt;0,VLOOKUP(I822,'2-Productie normen'!A:R,VLOOKUP(M822,'2-Productie normen'!T:U,2,FALSE),FALSE)))</f>
        <v>0</v>
      </c>
      <c r="S822" s="126">
        <f t="shared" si="67"/>
        <v>0</v>
      </c>
      <c r="T822" s="127" t="str">
        <f>IF(M822="nio",0,VLOOKUP(I822,'2-Productie normen'!A:R,14,FALSE))</f>
        <v>B</v>
      </c>
      <c r="U822" s="127"/>
      <c r="W822" s="93">
        <f t="shared" si="68"/>
        <v>2920.3199999999997</v>
      </c>
    </row>
    <row r="823" spans="1:23" ht="14.1" customHeight="1">
      <c r="A823" s="109">
        <f t="shared" si="64"/>
        <v>823</v>
      </c>
      <c r="B823" s="476" t="str">
        <f>VLOOKUP(C823,'1-Kosten per locatie'!$A$17:$D$89,4,FALSE)</f>
        <v>Facilitaire Services</v>
      </c>
      <c r="C823" s="398" t="s">
        <v>911</v>
      </c>
      <c r="D823" s="476" t="str">
        <f>VLOOKUP(C823,'1-Kosten per locatie'!$A$17:$C$89,3,FALSE)</f>
        <v>Kantoor</v>
      </c>
      <c r="E823" s="399" t="s">
        <v>311</v>
      </c>
      <c r="F823" s="400"/>
      <c r="G823" s="401" t="s">
        <v>983</v>
      </c>
      <c r="H823" s="398" t="s">
        <v>196</v>
      </c>
      <c r="I823" s="433" t="s">
        <v>149</v>
      </c>
      <c r="J823" s="402" t="s">
        <v>198</v>
      </c>
      <c r="K823" s="403">
        <v>8.49</v>
      </c>
      <c r="L823" s="486">
        <f>VLOOKUP(D823,'1-Kosten per locatie'!$E$3:$G$9,3,FALSE)</f>
        <v>1</v>
      </c>
      <c r="M823" s="441">
        <v>255</v>
      </c>
      <c r="N823" s="124"/>
      <c r="O823" s="125" t="e">
        <f t="shared" si="65"/>
        <v>#DIV/0!</v>
      </c>
      <c r="P823" s="125">
        <f t="shared" si="66"/>
        <v>0</v>
      </c>
      <c r="Q823" s="383"/>
      <c r="R823" s="126">
        <f>IF(M823="nio",0,IF(M823&gt;0,VLOOKUP(I823,'2-Productie normen'!A:R,VLOOKUP(M823,'2-Productie normen'!T:U,2,FALSE),FALSE)))</f>
        <v>0</v>
      </c>
      <c r="S823" s="126">
        <f t="shared" si="67"/>
        <v>0</v>
      </c>
      <c r="T823" s="127" t="str">
        <f>IF(M823="nio",0,VLOOKUP(I823,'2-Productie normen'!A:R,14,FALSE))</f>
        <v>B</v>
      </c>
      <c r="U823" s="127"/>
      <c r="W823" s="93">
        <f t="shared" si="68"/>
        <v>2164.9500000000003</v>
      </c>
    </row>
    <row r="824" spans="1:23" ht="14.1" customHeight="1">
      <c r="A824" s="109">
        <f t="shared" si="64"/>
        <v>824</v>
      </c>
      <c r="B824" s="476" t="str">
        <f>VLOOKUP(C824,'1-Kosten per locatie'!$A$17:$D$89,4,FALSE)</f>
        <v>Facilitaire Services</v>
      </c>
      <c r="C824" s="398" t="s">
        <v>911</v>
      </c>
      <c r="D824" s="476" t="str">
        <f>VLOOKUP(C824,'1-Kosten per locatie'!$A$17:$C$89,3,FALSE)</f>
        <v>Kantoor</v>
      </c>
      <c r="E824" s="399" t="s">
        <v>311</v>
      </c>
      <c r="F824" s="400"/>
      <c r="G824" s="401" t="s">
        <v>984</v>
      </c>
      <c r="H824" s="398" t="s">
        <v>196</v>
      </c>
      <c r="I824" s="433" t="s">
        <v>149</v>
      </c>
      <c r="J824" s="402" t="s">
        <v>305</v>
      </c>
      <c r="K824" s="403">
        <v>41.24</v>
      </c>
      <c r="L824" s="486">
        <f>VLOOKUP(D824,'1-Kosten per locatie'!$E$3:$G$9,3,FALSE)</f>
        <v>1</v>
      </c>
      <c r="M824" s="441">
        <v>255</v>
      </c>
      <c r="N824" s="124"/>
      <c r="O824" s="125" t="e">
        <f t="shared" si="65"/>
        <v>#DIV/0!</v>
      </c>
      <c r="P824" s="125">
        <f t="shared" si="66"/>
        <v>0</v>
      </c>
      <c r="Q824" s="383"/>
      <c r="R824" s="126">
        <f>IF(M824="nio",0,IF(M824&gt;0,VLOOKUP(I824,'2-Productie normen'!A:R,VLOOKUP(M824,'2-Productie normen'!T:U,2,FALSE),FALSE)))</f>
        <v>0</v>
      </c>
      <c r="S824" s="126">
        <f t="shared" si="67"/>
        <v>0</v>
      </c>
      <c r="T824" s="127" t="str">
        <f>IF(M824="nio",0,VLOOKUP(I824,'2-Productie normen'!A:R,14,FALSE))</f>
        <v>B</v>
      </c>
      <c r="U824" s="127"/>
      <c r="W824" s="93">
        <f t="shared" si="68"/>
        <v>10516.2</v>
      </c>
    </row>
    <row r="825" spans="1:23" ht="14.1" customHeight="1">
      <c r="A825" s="109">
        <f t="shared" si="64"/>
        <v>825</v>
      </c>
      <c r="B825" s="476" t="str">
        <f>VLOOKUP(C825,'1-Kosten per locatie'!$A$17:$D$89,4,FALSE)</f>
        <v>Facilitaire Services</v>
      </c>
      <c r="C825" s="398" t="s">
        <v>911</v>
      </c>
      <c r="D825" s="476" t="str">
        <f>VLOOKUP(C825,'1-Kosten per locatie'!$A$17:$C$89,3,FALSE)</f>
        <v>Kantoor</v>
      </c>
      <c r="E825" s="399" t="s">
        <v>311</v>
      </c>
      <c r="F825" s="400"/>
      <c r="G825" s="401" t="s">
        <v>985</v>
      </c>
      <c r="H825" s="398" t="s">
        <v>196</v>
      </c>
      <c r="I825" s="433" t="s">
        <v>149</v>
      </c>
      <c r="J825" s="402" t="s">
        <v>198</v>
      </c>
      <c r="K825" s="403">
        <v>7.64</v>
      </c>
      <c r="L825" s="486">
        <f>VLOOKUP(D825,'1-Kosten per locatie'!$E$3:$G$9,3,FALSE)</f>
        <v>1</v>
      </c>
      <c r="M825" s="441">
        <v>255</v>
      </c>
      <c r="N825" s="124"/>
      <c r="O825" s="125" t="e">
        <f t="shared" si="65"/>
        <v>#DIV/0!</v>
      </c>
      <c r="P825" s="125">
        <f t="shared" si="66"/>
        <v>0</v>
      </c>
      <c r="Q825" s="383"/>
      <c r="R825" s="126">
        <f>IF(M825="nio",0,IF(M825&gt;0,VLOOKUP(I825,'2-Productie normen'!A:R,VLOOKUP(M825,'2-Productie normen'!T:U,2,FALSE),FALSE)))</f>
        <v>0</v>
      </c>
      <c r="S825" s="126">
        <f t="shared" si="67"/>
        <v>0</v>
      </c>
      <c r="T825" s="127" t="str">
        <f>IF(M825="nio",0,VLOOKUP(I825,'2-Productie normen'!A:R,14,FALSE))</f>
        <v>B</v>
      </c>
      <c r="U825" s="127"/>
      <c r="W825" s="93">
        <f t="shared" si="68"/>
        <v>1948.1999999999998</v>
      </c>
    </row>
    <row r="826" spans="1:23" ht="14.1" customHeight="1">
      <c r="A826" s="109">
        <f t="shared" si="64"/>
        <v>826</v>
      </c>
      <c r="B826" s="476" t="str">
        <f>VLOOKUP(C826,'1-Kosten per locatie'!$A$17:$D$89,4,FALSE)</f>
        <v>Facilitaire Services</v>
      </c>
      <c r="C826" s="398" t="s">
        <v>911</v>
      </c>
      <c r="D826" s="476" t="str">
        <f>VLOOKUP(C826,'1-Kosten per locatie'!$A$17:$C$89,3,FALSE)</f>
        <v>Kantoor</v>
      </c>
      <c r="E826" s="399" t="s">
        <v>311</v>
      </c>
      <c r="F826" s="400"/>
      <c r="G826" s="401" t="s">
        <v>986</v>
      </c>
      <c r="H826" s="398" t="s">
        <v>927</v>
      </c>
      <c r="I826" s="433" t="s">
        <v>296</v>
      </c>
      <c r="J826" s="402" t="s">
        <v>304</v>
      </c>
      <c r="K826" s="403">
        <v>5.13</v>
      </c>
      <c r="L826" s="486">
        <f>VLOOKUP(D826,'1-Kosten per locatie'!$E$3:$G$9,3,FALSE)</f>
        <v>1</v>
      </c>
      <c r="M826" s="441">
        <v>156</v>
      </c>
      <c r="N826" s="124"/>
      <c r="O826" s="125" t="e">
        <f t="shared" si="65"/>
        <v>#DIV/0!</v>
      </c>
      <c r="P826" s="125">
        <f t="shared" si="66"/>
        <v>0</v>
      </c>
      <c r="Q826" s="383"/>
      <c r="R826" s="126">
        <f>IF(M826="nio",0,IF(M826&gt;0,VLOOKUP(I826,'2-Productie normen'!A:R,VLOOKUP(M826,'2-Productie normen'!T:U,2,FALSE),FALSE)))</f>
        <v>0</v>
      </c>
      <c r="S826" s="126">
        <f t="shared" si="67"/>
        <v>0</v>
      </c>
      <c r="T826" s="127" t="str">
        <f>IF(M826="nio",0,VLOOKUP(I826,'2-Productie normen'!A:R,14,FALSE))</f>
        <v>V</v>
      </c>
      <c r="U826" s="127"/>
      <c r="W826" s="93">
        <f t="shared" si="68"/>
        <v>800.28</v>
      </c>
    </row>
    <row r="827" spans="1:23" ht="14.1" customHeight="1">
      <c r="A827" s="109">
        <f t="shared" si="64"/>
        <v>827</v>
      </c>
      <c r="B827" s="476" t="str">
        <f>VLOOKUP(C827,'1-Kosten per locatie'!$A$17:$D$89,4,FALSE)</f>
        <v>Facilitaire Services</v>
      </c>
      <c r="C827" s="398" t="s">
        <v>911</v>
      </c>
      <c r="D827" s="476" t="str">
        <f>VLOOKUP(C827,'1-Kosten per locatie'!$A$17:$C$89,3,FALSE)</f>
        <v>Kantoor</v>
      </c>
      <c r="E827" s="399" t="s">
        <v>311</v>
      </c>
      <c r="F827" s="400"/>
      <c r="G827" s="401" t="s">
        <v>987</v>
      </c>
      <c r="H827" s="398" t="s">
        <v>946</v>
      </c>
      <c r="I827" s="433" t="s">
        <v>15</v>
      </c>
      <c r="J827" s="402" t="s">
        <v>200</v>
      </c>
      <c r="K827" s="403">
        <v>3.62</v>
      </c>
      <c r="L827" s="486">
        <f>VLOOKUP(D827,'1-Kosten per locatie'!$E$3:$G$9,3,FALSE)</f>
        <v>1</v>
      </c>
      <c r="M827" s="441">
        <v>255</v>
      </c>
      <c r="N827" s="124">
        <v>255</v>
      </c>
      <c r="O827" s="125" t="e">
        <f t="shared" si="65"/>
        <v>#DIV/0!</v>
      </c>
      <c r="P827" s="125" t="e">
        <f t="shared" si="66"/>
        <v>#DIV/0!</v>
      </c>
      <c r="Q827" s="383"/>
      <c r="R827" s="126">
        <f>IF(M827="nio",0,IF(M827&gt;0,VLOOKUP(I827,'2-Productie normen'!A:R,VLOOKUP(M827,'2-Productie normen'!T:U,2,FALSE),FALSE)))</f>
        <v>0</v>
      </c>
      <c r="S827" s="126">
        <f t="shared" si="67"/>
        <v>0</v>
      </c>
      <c r="T827" s="127" t="str">
        <f>IF(M827="nio",0,VLOOKUP(I827,'2-Productie normen'!A:R,14,FALSE))</f>
        <v>S</v>
      </c>
      <c r="U827" s="127"/>
      <c r="W827" s="93">
        <f t="shared" si="68"/>
        <v>1846.2</v>
      </c>
    </row>
    <row r="828" spans="1:23" ht="14.1" customHeight="1">
      <c r="A828" s="109">
        <f t="shared" si="64"/>
        <v>828</v>
      </c>
      <c r="B828" s="476" t="str">
        <f>VLOOKUP(C828,'1-Kosten per locatie'!$A$17:$D$89,4,FALSE)</f>
        <v>Facilitaire Services</v>
      </c>
      <c r="C828" s="398" t="s">
        <v>911</v>
      </c>
      <c r="D828" s="476" t="str">
        <f>VLOOKUP(C828,'1-Kosten per locatie'!$A$17:$C$89,3,FALSE)</f>
        <v>Kantoor</v>
      </c>
      <c r="E828" s="399" t="s">
        <v>311</v>
      </c>
      <c r="F828" s="400"/>
      <c r="G828" s="401" t="s">
        <v>988</v>
      </c>
      <c r="H828" s="398" t="s">
        <v>946</v>
      </c>
      <c r="I828" s="433" t="s">
        <v>15</v>
      </c>
      <c r="J828" s="402" t="s">
        <v>839</v>
      </c>
      <c r="K828" s="403">
        <v>3.79</v>
      </c>
      <c r="L828" s="486">
        <f>VLOOKUP(D828,'1-Kosten per locatie'!$E$3:$G$9,3,FALSE)</f>
        <v>1</v>
      </c>
      <c r="M828" s="441">
        <v>255</v>
      </c>
      <c r="N828" s="124">
        <v>255</v>
      </c>
      <c r="O828" s="125" t="e">
        <f t="shared" si="65"/>
        <v>#DIV/0!</v>
      </c>
      <c r="P828" s="125" t="e">
        <f t="shared" si="66"/>
        <v>#DIV/0!</v>
      </c>
      <c r="Q828" s="383"/>
      <c r="R828" s="126">
        <f>IF(M828="nio",0,IF(M828&gt;0,VLOOKUP(I828,'2-Productie normen'!A:R,VLOOKUP(M828,'2-Productie normen'!T:U,2,FALSE),FALSE)))</f>
        <v>0</v>
      </c>
      <c r="S828" s="126">
        <f t="shared" si="67"/>
        <v>0</v>
      </c>
      <c r="T828" s="127" t="str">
        <f>IF(M828="nio",0,VLOOKUP(I828,'2-Productie normen'!A:R,14,FALSE))</f>
        <v>S</v>
      </c>
      <c r="U828" s="127"/>
      <c r="W828" s="93">
        <f t="shared" si="68"/>
        <v>1932.9</v>
      </c>
    </row>
    <row r="829" spans="1:23" ht="14.1" customHeight="1">
      <c r="A829" s="109">
        <f t="shared" si="64"/>
        <v>829</v>
      </c>
      <c r="B829" s="476" t="str">
        <f>VLOOKUP(C829,'1-Kosten per locatie'!$A$17:$D$89,4,FALSE)</f>
        <v>Facilitaire Services</v>
      </c>
      <c r="C829" s="398" t="s">
        <v>911</v>
      </c>
      <c r="D829" s="476" t="str">
        <f>VLOOKUP(C829,'1-Kosten per locatie'!$A$17:$C$89,3,FALSE)</f>
        <v>Kantoor</v>
      </c>
      <c r="E829" s="399" t="s">
        <v>311</v>
      </c>
      <c r="F829" s="400"/>
      <c r="G829" s="401" t="s">
        <v>989</v>
      </c>
      <c r="H829" s="398" t="s">
        <v>946</v>
      </c>
      <c r="I829" s="433" t="s">
        <v>15</v>
      </c>
      <c r="J829" s="402" t="s">
        <v>948</v>
      </c>
      <c r="K829" s="403">
        <v>0.92</v>
      </c>
      <c r="L829" s="486">
        <f>VLOOKUP(D829,'1-Kosten per locatie'!$E$3:$G$9,3,FALSE)</f>
        <v>1</v>
      </c>
      <c r="M829" s="441">
        <v>255</v>
      </c>
      <c r="N829" s="124">
        <v>255</v>
      </c>
      <c r="O829" s="125" t="e">
        <f t="shared" si="65"/>
        <v>#DIV/0!</v>
      </c>
      <c r="P829" s="125" t="e">
        <f t="shared" si="66"/>
        <v>#DIV/0!</v>
      </c>
      <c r="Q829" s="383"/>
      <c r="R829" s="126">
        <f>IF(M829="nio",0,IF(M829&gt;0,VLOOKUP(I829,'2-Productie normen'!A:R,VLOOKUP(M829,'2-Productie normen'!T:U,2,FALSE),FALSE)))</f>
        <v>0</v>
      </c>
      <c r="S829" s="126">
        <f t="shared" si="67"/>
        <v>0</v>
      </c>
      <c r="T829" s="127" t="str">
        <f>IF(M829="nio",0,VLOOKUP(I829,'2-Productie normen'!A:R,14,FALSE))</f>
        <v>S</v>
      </c>
      <c r="U829" s="127"/>
      <c r="W829" s="93">
        <f t="shared" si="68"/>
        <v>469.20000000000005</v>
      </c>
    </row>
    <row r="830" spans="1:23" ht="14.1" customHeight="1">
      <c r="A830" s="109">
        <f t="shared" si="64"/>
        <v>830</v>
      </c>
      <c r="B830" s="476" t="str">
        <f>VLOOKUP(C830,'1-Kosten per locatie'!$A$17:$D$89,4,FALSE)</f>
        <v>Facilitaire Services</v>
      </c>
      <c r="C830" s="398" t="s">
        <v>911</v>
      </c>
      <c r="D830" s="476" t="str">
        <f>VLOOKUP(C830,'1-Kosten per locatie'!$A$17:$C$89,3,FALSE)</f>
        <v>Kantoor</v>
      </c>
      <c r="E830" s="399" t="s">
        <v>311</v>
      </c>
      <c r="F830" s="400"/>
      <c r="G830" s="401" t="s">
        <v>990</v>
      </c>
      <c r="H830" s="398" t="s">
        <v>946</v>
      </c>
      <c r="I830" s="433" t="s">
        <v>15</v>
      </c>
      <c r="J830" s="402" t="s">
        <v>948</v>
      </c>
      <c r="K830" s="403">
        <v>0.92</v>
      </c>
      <c r="L830" s="486">
        <f>VLOOKUP(D830,'1-Kosten per locatie'!$E$3:$G$9,3,FALSE)</f>
        <v>1</v>
      </c>
      <c r="M830" s="441">
        <v>255</v>
      </c>
      <c r="N830" s="124">
        <v>255</v>
      </c>
      <c r="O830" s="125" t="e">
        <f t="shared" si="65"/>
        <v>#DIV/0!</v>
      </c>
      <c r="P830" s="125" t="e">
        <f t="shared" si="66"/>
        <v>#DIV/0!</v>
      </c>
      <c r="Q830" s="383"/>
      <c r="R830" s="126">
        <f>IF(M830="nio",0,IF(M830&gt;0,VLOOKUP(I830,'2-Productie normen'!A:R,VLOOKUP(M830,'2-Productie normen'!T:U,2,FALSE),FALSE)))</f>
        <v>0</v>
      </c>
      <c r="S830" s="126">
        <f t="shared" si="67"/>
        <v>0</v>
      </c>
      <c r="T830" s="127" t="str">
        <f>IF(M830="nio",0,VLOOKUP(I830,'2-Productie normen'!A:R,14,FALSE))</f>
        <v>S</v>
      </c>
      <c r="U830" s="127"/>
      <c r="W830" s="93">
        <f t="shared" si="68"/>
        <v>469.20000000000005</v>
      </c>
    </row>
    <row r="831" spans="1:23" ht="14.1" customHeight="1">
      <c r="A831" s="109">
        <f t="shared" si="64"/>
        <v>831</v>
      </c>
      <c r="B831" s="476" t="str">
        <f>VLOOKUP(C831,'1-Kosten per locatie'!$A$17:$D$89,4,FALSE)</f>
        <v>Facilitaire Services</v>
      </c>
      <c r="C831" s="398" t="s">
        <v>911</v>
      </c>
      <c r="D831" s="476" t="str">
        <f>VLOOKUP(C831,'1-Kosten per locatie'!$A$17:$C$89,3,FALSE)</f>
        <v>Kantoor</v>
      </c>
      <c r="E831" s="399" t="s">
        <v>311</v>
      </c>
      <c r="F831" s="400"/>
      <c r="G831" s="401" t="s">
        <v>991</v>
      </c>
      <c r="H831" s="398" t="s">
        <v>946</v>
      </c>
      <c r="I831" s="433" t="s">
        <v>15</v>
      </c>
      <c r="J831" s="402" t="s">
        <v>839</v>
      </c>
      <c r="K831" s="403">
        <v>3.79</v>
      </c>
      <c r="L831" s="486">
        <f>VLOOKUP(D831,'1-Kosten per locatie'!$E$3:$G$9,3,FALSE)</f>
        <v>1</v>
      </c>
      <c r="M831" s="441">
        <v>255</v>
      </c>
      <c r="N831" s="124">
        <v>255</v>
      </c>
      <c r="O831" s="125" t="e">
        <f t="shared" si="65"/>
        <v>#DIV/0!</v>
      </c>
      <c r="P831" s="125" t="e">
        <f t="shared" si="66"/>
        <v>#DIV/0!</v>
      </c>
      <c r="Q831" s="383"/>
      <c r="R831" s="126">
        <f>IF(M831="nio",0,IF(M831&gt;0,VLOOKUP(I831,'2-Productie normen'!A:R,VLOOKUP(M831,'2-Productie normen'!T:U,2,FALSE),FALSE)))</f>
        <v>0</v>
      </c>
      <c r="S831" s="126">
        <f t="shared" si="67"/>
        <v>0</v>
      </c>
      <c r="T831" s="127" t="str">
        <f>IF(M831="nio",0,VLOOKUP(I831,'2-Productie normen'!A:R,14,FALSE))</f>
        <v>S</v>
      </c>
      <c r="U831" s="127"/>
      <c r="W831" s="93">
        <f t="shared" si="68"/>
        <v>1932.9</v>
      </c>
    </row>
    <row r="832" spans="1:23" ht="14.1" customHeight="1">
      <c r="A832" s="109">
        <f t="shared" si="64"/>
        <v>832</v>
      </c>
      <c r="B832" s="476" t="str">
        <f>VLOOKUP(C832,'1-Kosten per locatie'!$A$17:$D$89,4,FALSE)</f>
        <v>Facilitaire Services</v>
      </c>
      <c r="C832" s="398" t="s">
        <v>911</v>
      </c>
      <c r="D832" s="476" t="str">
        <f>VLOOKUP(C832,'1-Kosten per locatie'!$A$17:$C$89,3,FALSE)</f>
        <v>Kantoor</v>
      </c>
      <c r="E832" s="399" t="s">
        <v>311</v>
      </c>
      <c r="F832" s="400"/>
      <c r="G832" s="401" t="s">
        <v>992</v>
      </c>
      <c r="H832" s="398" t="s">
        <v>946</v>
      </c>
      <c r="I832" s="433" t="s">
        <v>15</v>
      </c>
      <c r="J832" s="402" t="s">
        <v>948</v>
      </c>
      <c r="K832" s="403">
        <v>0.92</v>
      </c>
      <c r="L832" s="486">
        <f>VLOOKUP(D832,'1-Kosten per locatie'!$E$3:$G$9,3,FALSE)</f>
        <v>1</v>
      </c>
      <c r="M832" s="441">
        <v>255</v>
      </c>
      <c r="N832" s="124">
        <v>255</v>
      </c>
      <c r="O832" s="125" t="e">
        <f t="shared" si="65"/>
        <v>#DIV/0!</v>
      </c>
      <c r="P832" s="125" t="e">
        <f t="shared" si="66"/>
        <v>#DIV/0!</v>
      </c>
      <c r="Q832" s="383"/>
      <c r="R832" s="126">
        <f>IF(M832="nio",0,IF(M832&gt;0,VLOOKUP(I832,'2-Productie normen'!A:R,VLOOKUP(M832,'2-Productie normen'!T:U,2,FALSE),FALSE)))</f>
        <v>0</v>
      </c>
      <c r="S832" s="126">
        <f t="shared" si="67"/>
        <v>0</v>
      </c>
      <c r="T832" s="127" t="str">
        <f>IF(M832="nio",0,VLOOKUP(I832,'2-Productie normen'!A:R,14,FALSE))</f>
        <v>S</v>
      </c>
      <c r="U832" s="127"/>
      <c r="W832" s="93">
        <f t="shared" si="68"/>
        <v>469.20000000000005</v>
      </c>
    </row>
    <row r="833" spans="1:23" ht="14.1" customHeight="1">
      <c r="A833" s="109">
        <f t="shared" si="64"/>
        <v>833</v>
      </c>
      <c r="B833" s="476" t="str">
        <f>VLOOKUP(C833,'1-Kosten per locatie'!$A$17:$D$89,4,FALSE)</f>
        <v>Facilitaire Services</v>
      </c>
      <c r="C833" s="398" t="s">
        <v>911</v>
      </c>
      <c r="D833" s="476" t="str">
        <f>VLOOKUP(C833,'1-Kosten per locatie'!$A$17:$C$89,3,FALSE)</f>
        <v>Kantoor</v>
      </c>
      <c r="E833" s="399" t="s">
        <v>311</v>
      </c>
      <c r="F833" s="400"/>
      <c r="G833" s="401" t="s">
        <v>993</v>
      </c>
      <c r="H833" s="398" t="s">
        <v>946</v>
      </c>
      <c r="I833" s="433" t="s">
        <v>15</v>
      </c>
      <c r="J833" s="402" t="s">
        <v>948</v>
      </c>
      <c r="K833" s="403">
        <v>0.92</v>
      </c>
      <c r="L833" s="486">
        <f>VLOOKUP(D833,'1-Kosten per locatie'!$E$3:$G$9,3,FALSE)</f>
        <v>1</v>
      </c>
      <c r="M833" s="441">
        <v>255</v>
      </c>
      <c r="N833" s="124">
        <v>255</v>
      </c>
      <c r="O833" s="125" t="e">
        <f t="shared" si="65"/>
        <v>#DIV/0!</v>
      </c>
      <c r="P833" s="125" t="e">
        <f t="shared" si="66"/>
        <v>#DIV/0!</v>
      </c>
      <c r="Q833" s="383"/>
      <c r="R833" s="126">
        <f>IF(M833="nio",0,IF(M833&gt;0,VLOOKUP(I833,'2-Productie normen'!A:R,VLOOKUP(M833,'2-Productie normen'!T:U,2,FALSE),FALSE)))</f>
        <v>0</v>
      </c>
      <c r="S833" s="126">
        <f t="shared" si="67"/>
        <v>0</v>
      </c>
      <c r="T833" s="127" t="str">
        <f>IF(M833="nio",0,VLOOKUP(I833,'2-Productie normen'!A:R,14,FALSE))</f>
        <v>S</v>
      </c>
      <c r="U833" s="127"/>
      <c r="W833" s="93">
        <f t="shared" si="68"/>
        <v>469.20000000000005</v>
      </c>
    </row>
    <row r="834" spans="1:23" ht="14.1" customHeight="1">
      <c r="A834" s="109">
        <f t="shared" si="64"/>
        <v>834</v>
      </c>
      <c r="B834" s="476" t="str">
        <f>VLOOKUP(C834,'1-Kosten per locatie'!$A$17:$D$89,4,FALSE)</f>
        <v>Facilitaire Services</v>
      </c>
      <c r="C834" s="398" t="s">
        <v>911</v>
      </c>
      <c r="D834" s="476" t="str">
        <f>VLOOKUP(C834,'1-Kosten per locatie'!$A$17:$C$89,3,FALSE)</f>
        <v>Kantoor</v>
      </c>
      <c r="E834" s="399" t="s">
        <v>311</v>
      </c>
      <c r="F834" s="400"/>
      <c r="G834" s="401" t="s">
        <v>994</v>
      </c>
      <c r="H834" s="398" t="s">
        <v>914</v>
      </c>
      <c r="I834" s="433" t="s">
        <v>294</v>
      </c>
      <c r="J834" s="402" t="s">
        <v>995</v>
      </c>
      <c r="K834" s="403">
        <v>9.16</v>
      </c>
      <c r="L834" s="486">
        <f>VLOOKUP(D834,'1-Kosten per locatie'!$E$3:$G$9,3,FALSE)</f>
        <v>1</v>
      </c>
      <c r="M834" s="441">
        <v>156</v>
      </c>
      <c r="N834" s="124"/>
      <c r="O834" s="125" t="e">
        <f t="shared" si="65"/>
        <v>#DIV/0!</v>
      </c>
      <c r="P834" s="125">
        <f t="shared" si="66"/>
        <v>0</v>
      </c>
      <c r="Q834" s="383"/>
      <c r="R834" s="126">
        <f>IF(M834="nio",0,IF(M834&gt;0,VLOOKUP(I834,'2-Productie normen'!A:R,VLOOKUP(M834,'2-Productie normen'!T:U,2,FALSE),FALSE)))</f>
        <v>0</v>
      </c>
      <c r="S834" s="126">
        <f t="shared" si="67"/>
        <v>0</v>
      </c>
      <c r="T834" s="127" t="str">
        <f>IF(M834="nio",0,VLOOKUP(I834,'2-Productie normen'!A:R,14,FALSE))</f>
        <v>V</v>
      </c>
      <c r="U834" s="127"/>
      <c r="W834" s="93">
        <f t="shared" si="68"/>
        <v>1428.96</v>
      </c>
    </row>
    <row r="835" spans="1:23" ht="14.1" customHeight="1">
      <c r="A835" s="109">
        <f t="shared" ref="A835:A898" si="69">A834+1</f>
        <v>835</v>
      </c>
      <c r="B835" s="476" t="str">
        <f>VLOOKUP(C835,'1-Kosten per locatie'!$A$17:$D$89,4,FALSE)</f>
        <v>Facilitaire Services</v>
      </c>
      <c r="C835" s="398" t="s">
        <v>911</v>
      </c>
      <c r="D835" s="476" t="str">
        <f>VLOOKUP(C835,'1-Kosten per locatie'!$A$17:$C$89,3,FALSE)</f>
        <v>Kantoor</v>
      </c>
      <c r="E835" s="399" t="s">
        <v>311</v>
      </c>
      <c r="F835" s="400"/>
      <c r="G835" s="401" t="s">
        <v>996</v>
      </c>
      <c r="H835" s="398" t="s">
        <v>923</v>
      </c>
      <c r="I835" s="455" t="s">
        <v>299</v>
      </c>
      <c r="J835" s="402" t="s">
        <v>323</v>
      </c>
      <c r="K835" s="403">
        <v>2.66</v>
      </c>
      <c r="L835" s="486">
        <f>VLOOKUP(D835,'1-Kosten per locatie'!$E$3:$G$9,3,FALSE)</f>
        <v>1</v>
      </c>
      <c r="M835" s="441" t="s">
        <v>101</v>
      </c>
      <c r="N835" s="124"/>
      <c r="O835" s="125">
        <f t="shared" si="65"/>
        <v>0</v>
      </c>
      <c r="P835" s="125">
        <f t="shared" si="66"/>
        <v>0</v>
      </c>
      <c r="Q835" s="383"/>
      <c r="R835" s="126">
        <f>IF(M835="nio",0,IF(M835&gt;0,VLOOKUP(I835,'2-Productie normen'!A:R,VLOOKUP(M835,'2-Productie normen'!T:U,2,FALSE),FALSE)))</f>
        <v>0</v>
      </c>
      <c r="S835" s="126">
        <f t="shared" si="67"/>
        <v>0</v>
      </c>
      <c r="T835" s="127">
        <f>IF(M835="nio",0,VLOOKUP(I835,'2-Productie normen'!A:R,14,FALSE))</f>
        <v>0</v>
      </c>
      <c r="U835" s="127"/>
      <c r="W835" s="93">
        <f t="shared" si="68"/>
        <v>0</v>
      </c>
    </row>
    <row r="836" spans="1:23" ht="14.1" customHeight="1">
      <c r="A836" s="109">
        <f t="shared" si="69"/>
        <v>836</v>
      </c>
      <c r="B836" s="476" t="str">
        <f>VLOOKUP(C836,'1-Kosten per locatie'!$A$17:$D$89,4,FALSE)</f>
        <v>Facilitaire Services</v>
      </c>
      <c r="C836" s="398" t="s">
        <v>911</v>
      </c>
      <c r="D836" s="476" t="str">
        <f>VLOOKUP(C836,'1-Kosten per locatie'!$A$17:$C$89,3,FALSE)</f>
        <v>Kantoor</v>
      </c>
      <c r="E836" s="399" t="s">
        <v>311</v>
      </c>
      <c r="F836" s="400"/>
      <c r="G836" s="401" t="s">
        <v>997</v>
      </c>
      <c r="H836" s="398" t="s">
        <v>292</v>
      </c>
      <c r="I836" s="433" t="s">
        <v>300</v>
      </c>
      <c r="J836" s="402" t="s">
        <v>323</v>
      </c>
      <c r="K836" s="403">
        <v>3.74</v>
      </c>
      <c r="L836" s="486">
        <f>VLOOKUP(D836,'1-Kosten per locatie'!$E$3:$G$9,3,FALSE)</f>
        <v>1</v>
      </c>
      <c r="M836" s="441">
        <v>4</v>
      </c>
      <c r="N836" s="124"/>
      <c r="O836" s="125" t="e">
        <f t="shared" si="65"/>
        <v>#DIV/0!</v>
      </c>
      <c r="P836" s="125">
        <f t="shared" si="66"/>
        <v>0</v>
      </c>
      <c r="Q836" s="383"/>
      <c r="R836" s="126">
        <f>IF(M836="nio",0,IF(M836&gt;0,VLOOKUP(I836,'2-Productie normen'!A:R,VLOOKUP(M836,'2-Productie normen'!T:U,2,FALSE),FALSE)))</f>
        <v>0</v>
      </c>
      <c r="S836" s="126">
        <f t="shared" si="67"/>
        <v>0</v>
      </c>
      <c r="T836" s="127" t="str">
        <f>IF(M836="nio",0,VLOOKUP(I836,'2-Productie normen'!A:R,14,FALSE))</f>
        <v>V</v>
      </c>
      <c r="U836" s="127"/>
      <c r="W836" s="93">
        <f t="shared" si="68"/>
        <v>14.96</v>
      </c>
    </row>
    <row r="837" spans="1:23" ht="14.1" customHeight="1">
      <c r="A837" s="109">
        <f t="shared" si="69"/>
        <v>837</v>
      </c>
      <c r="B837" s="476" t="str">
        <f>VLOOKUP(C837,'1-Kosten per locatie'!$A$17:$D$89,4,FALSE)</f>
        <v>Facilitaire Services</v>
      </c>
      <c r="C837" s="398" t="s">
        <v>911</v>
      </c>
      <c r="D837" s="476" t="str">
        <f>VLOOKUP(C837,'1-Kosten per locatie'!$A$17:$C$89,3,FALSE)</f>
        <v>Kantoor</v>
      </c>
      <c r="E837" s="399" t="s">
        <v>311</v>
      </c>
      <c r="F837" s="400"/>
      <c r="G837" s="401" t="s">
        <v>998</v>
      </c>
      <c r="H837" s="398" t="s">
        <v>927</v>
      </c>
      <c r="I837" s="433" t="s">
        <v>296</v>
      </c>
      <c r="J837" s="402" t="s">
        <v>200</v>
      </c>
      <c r="K837" s="403">
        <v>95.59</v>
      </c>
      <c r="L837" s="486">
        <f>VLOOKUP(D837,'1-Kosten per locatie'!$E$3:$G$9,3,FALSE)</f>
        <v>1</v>
      </c>
      <c r="M837" s="441">
        <v>156</v>
      </c>
      <c r="N837" s="124"/>
      <c r="O837" s="125" t="e">
        <f t="shared" si="65"/>
        <v>#DIV/0!</v>
      </c>
      <c r="P837" s="125">
        <f t="shared" si="66"/>
        <v>0</v>
      </c>
      <c r="Q837" s="383"/>
      <c r="R837" s="126">
        <f>IF(M837="nio",0,IF(M837&gt;0,VLOOKUP(I837,'2-Productie normen'!A:R,VLOOKUP(M837,'2-Productie normen'!T:U,2,FALSE),FALSE)))</f>
        <v>0</v>
      </c>
      <c r="S837" s="126">
        <f t="shared" si="67"/>
        <v>0</v>
      </c>
      <c r="T837" s="127" t="str">
        <f>IF(M837="nio",0,VLOOKUP(I837,'2-Productie normen'!A:R,14,FALSE))</f>
        <v>V</v>
      </c>
      <c r="U837" s="127"/>
      <c r="W837" s="93">
        <f t="shared" si="68"/>
        <v>14912.04</v>
      </c>
    </row>
    <row r="838" spans="1:23" ht="14.1" customHeight="1">
      <c r="A838" s="109">
        <f t="shared" si="69"/>
        <v>838</v>
      </c>
      <c r="B838" s="476" t="str">
        <f>VLOOKUP(C838,'1-Kosten per locatie'!$A$17:$D$89,4,FALSE)</f>
        <v>Facilitaire Services</v>
      </c>
      <c r="C838" s="398" t="s">
        <v>911</v>
      </c>
      <c r="D838" s="476" t="str">
        <f>VLOOKUP(C838,'1-Kosten per locatie'!$A$17:$C$89,3,FALSE)</f>
        <v>Kantoor</v>
      </c>
      <c r="E838" s="399" t="s">
        <v>311</v>
      </c>
      <c r="F838" s="400"/>
      <c r="G838" s="401" t="s">
        <v>999</v>
      </c>
      <c r="H838" s="398" t="s">
        <v>196</v>
      </c>
      <c r="I838" s="433" t="s">
        <v>149</v>
      </c>
      <c r="J838" s="402" t="s">
        <v>198</v>
      </c>
      <c r="K838" s="403">
        <v>8.2799999999999994</v>
      </c>
      <c r="L838" s="486">
        <f>VLOOKUP(D838,'1-Kosten per locatie'!$E$3:$G$9,3,FALSE)</f>
        <v>1</v>
      </c>
      <c r="M838" s="441">
        <v>104</v>
      </c>
      <c r="N838" s="124"/>
      <c r="O838" s="125" t="e">
        <f t="shared" si="65"/>
        <v>#DIV/0!</v>
      </c>
      <c r="P838" s="125">
        <f t="shared" si="66"/>
        <v>0</v>
      </c>
      <c r="Q838" s="383"/>
      <c r="R838" s="126">
        <f>IF(M838="nio",0,IF(M838&gt;0,VLOOKUP(I838,'2-Productie normen'!A:R,VLOOKUP(M838,'2-Productie normen'!T:U,2,FALSE),FALSE)))</f>
        <v>0</v>
      </c>
      <c r="S838" s="126">
        <f t="shared" si="67"/>
        <v>0</v>
      </c>
      <c r="T838" s="127" t="str">
        <f>IF(M838="nio",0,VLOOKUP(I838,'2-Productie normen'!A:R,14,FALSE))</f>
        <v>B</v>
      </c>
      <c r="U838" s="127"/>
      <c r="W838" s="93">
        <f t="shared" si="68"/>
        <v>861.11999999999989</v>
      </c>
    </row>
    <row r="839" spans="1:23" ht="14.1" customHeight="1">
      <c r="A839" s="109">
        <f t="shared" si="69"/>
        <v>839</v>
      </c>
      <c r="B839" s="476" t="str">
        <f>VLOOKUP(C839,'1-Kosten per locatie'!$A$17:$D$89,4,FALSE)</f>
        <v>Facilitaire Services</v>
      </c>
      <c r="C839" s="398" t="s">
        <v>911</v>
      </c>
      <c r="D839" s="476" t="str">
        <f>VLOOKUP(C839,'1-Kosten per locatie'!$A$17:$C$89,3,FALSE)</f>
        <v>Kantoor</v>
      </c>
      <c r="E839" s="399" t="s">
        <v>311</v>
      </c>
      <c r="F839" s="400"/>
      <c r="G839" s="401" t="s">
        <v>1000</v>
      </c>
      <c r="H839" s="398" t="s">
        <v>196</v>
      </c>
      <c r="I839" s="433" t="s">
        <v>149</v>
      </c>
      <c r="J839" s="402" t="s">
        <v>198</v>
      </c>
      <c r="K839" s="403">
        <v>8.31</v>
      </c>
      <c r="L839" s="486">
        <f>VLOOKUP(D839,'1-Kosten per locatie'!$E$3:$G$9,3,FALSE)</f>
        <v>1</v>
      </c>
      <c r="M839" s="441">
        <v>104</v>
      </c>
      <c r="N839" s="124"/>
      <c r="O839" s="125" t="e">
        <f t="shared" si="65"/>
        <v>#DIV/0!</v>
      </c>
      <c r="P839" s="125">
        <f t="shared" si="66"/>
        <v>0</v>
      </c>
      <c r="Q839" s="383"/>
      <c r="R839" s="126">
        <f>IF(M839="nio",0,IF(M839&gt;0,VLOOKUP(I839,'2-Productie normen'!A:R,VLOOKUP(M839,'2-Productie normen'!T:U,2,FALSE),FALSE)))</f>
        <v>0</v>
      </c>
      <c r="S839" s="126">
        <f t="shared" si="67"/>
        <v>0</v>
      </c>
      <c r="T839" s="127" t="str">
        <f>IF(M839="nio",0,VLOOKUP(I839,'2-Productie normen'!A:R,14,FALSE))</f>
        <v>B</v>
      </c>
      <c r="U839" s="127"/>
      <c r="W839" s="93">
        <f t="shared" si="68"/>
        <v>864.24</v>
      </c>
    </row>
    <row r="840" spans="1:23" ht="14.1" customHeight="1">
      <c r="A840" s="109">
        <f t="shared" si="69"/>
        <v>840</v>
      </c>
      <c r="B840" s="476" t="str">
        <f>VLOOKUP(C840,'1-Kosten per locatie'!$A$17:$D$89,4,FALSE)</f>
        <v>Facilitaire Services</v>
      </c>
      <c r="C840" s="398" t="s">
        <v>911</v>
      </c>
      <c r="D840" s="476" t="str">
        <f>VLOOKUP(C840,'1-Kosten per locatie'!$A$17:$C$89,3,FALSE)</f>
        <v>Kantoor</v>
      </c>
      <c r="E840" s="399" t="s">
        <v>311</v>
      </c>
      <c r="F840" s="400"/>
      <c r="G840" s="401" t="s">
        <v>1001</v>
      </c>
      <c r="H840" s="398" t="s">
        <v>196</v>
      </c>
      <c r="I840" s="433" t="s">
        <v>149</v>
      </c>
      <c r="J840" s="402" t="s">
        <v>198</v>
      </c>
      <c r="K840" s="403">
        <v>8.4700000000000006</v>
      </c>
      <c r="L840" s="486">
        <f>VLOOKUP(D840,'1-Kosten per locatie'!$E$3:$G$9,3,FALSE)</f>
        <v>1</v>
      </c>
      <c r="M840" s="441">
        <v>104</v>
      </c>
      <c r="N840" s="124"/>
      <c r="O840" s="125" t="e">
        <f t="shared" si="65"/>
        <v>#DIV/0!</v>
      </c>
      <c r="P840" s="125">
        <f t="shared" si="66"/>
        <v>0</v>
      </c>
      <c r="Q840" s="383"/>
      <c r="R840" s="126">
        <f>IF(M840="nio",0,IF(M840&gt;0,VLOOKUP(I840,'2-Productie normen'!A:R,VLOOKUP(M840,'2-Productie normen'!T:U,2,FALSE),FALSE)))</f>
        <v>0</v>
      </c>
      <c r="S840" s="126">
        <f t="shared" si="67"/>
        <v>0</v>
      </c>
      <c r="T840" s="127" t="str">
        <f>IF(M840="nio",0,VLOOKUP(I840,'2-Productie normen'!A:R,14,FALSE))</f>
        <v>B</v>
      </c>
      <c r="U840" s="127"/>
      <c r="W840" s="93">
        <f t="shared" si="68"/>
        <v>880.88000000000011</v>
      </c>
    </row>
    <row r="841" spans="1:23" ht="14.1" customHeight="1">
      <c r="A841" s="109">
        <f t="shared" si="69"/>
        <v>841</v>
      </c>
      <c r="B841" s="476" t="str">
        <f>VLOOKUP(C841,'1-Kosten per locatie'!$A$17:$D$89,4,FALSE)</f>
        <v>Facilitaire Services</v>
      </c>
      <c r="C841" s="398" t="s">
        <v>911</v>
      </c>
      <c r="D841" s="476" t="str">
        <f>VLOOKUP(C841,'1-Kosten per locatie'!$A$17:$C$89,3,FALSE)</f>
        <v>Kantoor</v>
      </c>
      <c r="E841" s="399" t="s">
        <v>311</v>
      </c>
      <c r="F841" s="400"/>
      <c r="G841" s="401" t="s">
        <v>1002</v>
      </c>
      <c r="H841" s="398" t="s">
        <v>927</v>
      </c>
      <c r="I841" s="433" t="s">
        <v>296</v>
      </c>
      <c r="J841" s="402" t="s">
        <v>198</v>
      </c>
      <c r="K841" s="403">
        <v>32.909999999999997</v>
      </c>
      <c r="L841" s="486">
        <f>VLOOKUP(D841,'1-Kosten per locatie'!$E$3:$G$9,3,FALSE)</f>
        <v>1</v>
      </c>
      <c r="M841" s="441">
        <v>156</v>
      </c>
      <c r="N841" s="124"/>
      <c r="O841" s="125" t="e">
        <f t="shared" si="65"/>
        <v>#DIV/0!</v>
      </c>
      <c r="P841" s="125">
        <f t="shared" si="66"/>
        <v>0</v>
      </c>
      <c r="Q841" s="383"/>
      <c r="R841" s="126">
        <f>IF(M841="nio",0,IF(M841&gt;0,VLOOKUP(I841,'2-Productie normen'!A:R,VLOOKUP(M841,'2-Productie normen'!T:U,2,FALSE),FALSE)))</f>
        <v>0</v>
      </c>
      <c r="S841" s="126">
        <f t="shared" si="67"/>
        <v>0</v>
      </c>
      <c r="T841" s="127" t="str">
        <f>IF(M841="nio",0,VLOOKUP(I841,'2-Productie normen'!A:R,14,FALSE))</f>
        <v>V</v>
      </c>
      <c r="U841" s="127"/>
      <c r="W841" s="93">
        <f t="shared" si="68"/>
        <v>5133.9599999999991</v>
      </c>
    </row>
    <row r="842" spans="1:23" ht="14.1" customHeight="1">
      <c r="A842" s="109">
        <f t="shared" si="69"/>
        <v>842</v>
      </c>
      <c r="B842" s="476" t="str">
        <f>VLOOKUP(C842,'1-Kosten per locatie'!$A$17:$D$89,4,FALSE)</f>
        <v>Facilitaire Services</v>
      </c>
      <c r="C842" s="398" t="s">
        <v>911</v>
      </c>
      <c r="D842" s="476" t="str">
        <f>VLOOKUP(C842,'1-Kosten per locatie'!$A$17:$C$89,3,FALSE)</f>
        <v>Kantoor</v>
      </c>
      <c r="E842" s="399" t="s">
        <v>311</v>
      </c>
      <c r="F842" s="400"/>
      <c r="G842" s="401" t="s">
        <v>1003</v>
      </c>
      <c r="H842" s="398" t="s">
        <v>1004</v>
      </c>
      <c r="I842" s="433" t="s">
        <v>1556</v>
      </c>
      <c r="J842" s="402" t="s">
        <v>305</v>
      </c>
      <c r="K842" s="403">
        <v>10.58</v>
      </c>
      <c r="L842" s="486">
        <f>VLOOKUP(D842,'1-Kosten per locatie'!$E$3:$G$9,3,FALSE)</f>
        <v>1</v>
      </c>
      <c r="M842" s="441">
        <v>255</v>
      </c>
      <c r="N842" s="124"/>
      <c r="O842" s="125" t="e">
        <f t="shared" si="65"/>
        <v>#DIV/0!</v>
      </c>
      <c r="P842" s="125">
        <f t="shared" si="66"/>
        <v>0</v>
      </c>
      <c r="Q842" s="383"/>
      <c r="R842" s="126">
        <f>IF(M842="nio",0,IF(M842&gt;0,VLOOKUP(I842,'2-Productie normen'!A:R,VLOOKUP(M842,'2-Productie normen'!T:U,2,FALSE),FALSE)))</f>
        <v>0</v>
      </c>
      <c r="S842" s="126">
        <f t="shared" si="67"/>
        <v>0</v>
      </c>
      <c r="T842" s="127" t="str">
        <f>IF(M842="nio",0,VLOOKUP(I842,'2-Productie normen'!A:R,14,FALSE))</f>
        <v>O</v>
      </c>
      <c r="U842" s="127"/>
      <c r="W842" s="93">
        <f t="shared" si="68"/>
        <v>2697.9</v>
      </c>
    </row>
    <row r="843" spans="1:23" ht="14.1" customHeight="1">
      <c r="A843" s="109">
        <f t="shared" si="69"/>
        <v>843</v>
      </c>
      <c r="B843" s="476" t="str">
        <f>VLOOKUP(C843,'1-Kosten per locatie'!$A$17:$D$89,4,FALSE)</f>
        <v>Facilitaire Services</v>
      </c>
      <c r="C843" s="398" t="s">
        <v>911</v>
      </c>
      <c r="D843" s="476" t="str">
        <f>VLOOKUP(C843,'1-Kosten per locatie'!$A$17:$C$89,3,FALSE)</f>
        <v>Kantoor</v>
      </c>
      <c r="E843" s="399" t="s">
        <v>311</v>
      </c>
      <c r="F843" s="400"/>
      <c r="G843" s="401" t="s">
        <v>1005</v>
      </c>
      <c r="H843" s="398" t="s">
        <v>196</v>
      </c>
      <c r="I843" s="433" t="s">
        <v>149</v>
      </c>
      <c r="J843" s="402" t="s">
        <v>198</v>
      </c>
      <c r="K843" s="403">
        <v>26.99</v>
      </c>
      <c r="L843" s="486">
        <f>VLOOKUP(D843,'1-Kosten per locatie'!$E$3:$G$9,3,FALSE)</f>
        <v>1</v>
      </c>
      <c r="M843" s="441">
        <v>104</v>
      </c>
      <c r="N843" s="124"/>
      <c r="O843" s="125" t="e">
        <f t="shared" si="65"/>
        <v>#DIV/0!</v>
      </c>
      <c r="P843" s="125">
        <f t="shared" si="66"/>
        <v>0</v>
      </c>
      <c r="Q843" s="383"/>
      <c r="R843" s="126">
        <f>IF(M843="nio",0,IF(M843&gt;0,VLOOKUP(I843,'2-Productie normen'!A:R,VLOOKUP(M843,'2-Productie normen'!T:U,2,FALSE),FALSE)))</f>
        <v>0</v>
      </c>
      <c r="S843" s="126">
        <f t="shared" si="67"/>
        <v>0</v>
      </c>
      <c r="T843" s="127" t="str">
        <f>IF(M843="nio",0,VLOOKUP(I843,'2-Productie normen'!A:R,14,FALSE))</f>
        <v>B</v>
      </c>
      <c r="U843" s="127"/>
      <c r="W843" s="93">
        <f t="shared" si="68"/>
        <v>2806.96</v>
      </c>
    </row>
    <row r="844" spans="1:23" ht="14.1" customHeight="1">
      <c r="A844" s="109">
        <f t="shared" si="69"/>
        <v>844</v>
      </c>
      <c r="B844" s="476" t="str">
        <f>VLOOKUP(C844,'1-Kosten per locatie'!$A$17:$D$89,4,FALSE)</f>
        <v>Facilitaire Services</v>
      </c>
      <c r="C844" s="398" t="s">
        <v>911</v>
      </c>
      <c r="D844" s="476" t="str">
        <f>VLOOKUP(C844,'1-Kosten per locatie'!$A$17:$C$89,3,FALSE)</f>
        <v>Kantoor</v>
      </c>
      <c r="E844" s="399" t="s">
        <v>311</v>
      </c>
      <c r="F844" s="400"/>
      <c r="G844" s="401" t="s">
        <v>1006</v>
      </c>
      <c r="H844" s="398" t="s">
        <v>196</v>
      </c>
      <c r="I844" s="433" t="s">
        <v>149</v>
      </c>
      <c r="J844" s="402" t="s">
        <v>198</v>
      </c>
      <c r="K844" s="403">
        <v>37.159999999999997</v>
      </c>
      <c r="L844" s="486">
        <f>VLOOKUP(D844,'1-Kosten per locatie'!$E$3:$G$9,3,FALSE)</f>
        <v>1</v>
      </c>
      <c r="M844" s="441">
        <v>104</v>
      </c>
      <c r="N844" s="124"/>
      <c r="O844" s="125" t="e">
        <f t="shared" si="65"/>
        <v>#DIV/0!</v>
      </c>
      <c r="P844" s="125">
        <f t="shared" si="66"/>
        <v>0</v>
      </c>
      <c r="Q844" s="383"/>
      <c r="R844" s="126">
        <f>IF(M844="nio",0,IF(M844&gt;0,VLOOKUP(I844,'2-Productie normen'!A:R,VLOOKUP(M844,'2-Productie normen'!T:U,2,FALSE),FALSE)))</f>
        <v>0</v>
      </c>
      <c r="S844" s="126">
        <f t="shared" si="67"/>
        <v>0</v>
      </c>
      <c r="T844" s="127" t="str">
        <f>IF(M844="nio",0,VLOOKUP(I844,'2-Productie normen'!A:R,14,FALSE))</f>
        <v>B</v>
      </c>
      <c r="U844" s="127"/>
      <c r="W844" s="93">
        <f t="shared" si="68"/>
        <v>3864.6399999999994</v>
      </c>
    </row>
    <row r="845" spans="1:23" ht="14.1" customHeight="1">
      <c r="A845" s="109">
        <f t="shared" si="69"/>
        <v>845</v>
      </c>
      <c r="B845" s="476" t="str">
        <f>VLOOKUP(C845,'1-Kosten per locatie'!$A$17:$D$89,4,FALSE)</f>
        <v>Facilitaire Services</v>
      </c>
      <c r="C845" s="398" t="s">
        <v>911</v>
      </c>
      <c r="D845" s="476" t="str">
        <f>VLOOKUP(C845,'1-Kosten per locatie'!$A$17:$C$89,3,FALSE)</f>
        <v>Kantoor</v>
      </c>
      <c r="E845" s="399" t="s">
        <v>311</v>
      </c>
      <c r="F845" s="400"/>
      <c r="G845" s="401" t="s">
        <v>1007</v>
      </c>
      <c r="H845" s="398" t="s">
        <v>196</v>
      </c>
      <c r="I845" s="433" t="s">
        <v>149</v>
      </c>
      <c r="J845" s="402" t="s">
        <v>198</v>
      </c>
      <c r="K845" s="403">
        <v>26.99</v>
      </c>
      <c r="L845" s="486">
        <f>VLOOKUP(D845,'1-Kosten per locatie'!$E$3:$G$9,3,FALSE)</f>
        <v>1</v>
      </c>
      <c r="M845" s="441">
        <v>104</v>
      </c>
      <c r="N845" s="124"/>
      <c r="O845" s="125" t="e">
        <f t="shared" si="65"/>
        <v>#DIV/0!</v>
      </c>
      <c r="P845" s="125">
        <f t="shared" si="66"/>
        <v>0</v>
      </c>
      <c r="Q845" s="383"/>
      <c r="R845" s="126">
        <f>IF(M845="nio",0,IF(M845&gt;0,VLOOKUP(I845,'2-Productie normen'!A:R,VLOOKUP(M845,'2-Productie normen'!T:U,2,FALSE),FALSE)))</f>
        <v>0</v>
      </c>
      <c r="S845" s="126">
        <f t="shared" si="67"/>
        <v>0</v>
      </c>
      <c r="T845" s="127" t="str">
        <f>IF(M845="nio",0,VLOOKUP(I845,'2-Productie normen'!A:R,14,FALSE))</f>
        <v>B</v>
      </c>
      <c r="U845" s="127"/>
      <c r="W845" s="93">
        <f t="shared" si="68"/>
        <v>2806.96</v>
      </c>
    </row>
    <row r="846" spans="1:23" ht="14.1" customHeight="1">
      <c r="A846" s="109">
        <f t="shared" si="69"/>
        <v>846</v>
      </c>
      <c r="B846" s="476" t="str">
        <f>VLOOKUP(C846,'1-Kosten per locatie'!$A$17:$D$89,4,FALSE)</f>
        <v>Facilitaire Services</v>
      </c>
      <c r="C846" s="398" t="s">
        <v>911</v>
      </c>
      <c r="D846" s="476" t="str">
        <f>VLOOKUP(C846,'1-Kosten per locatie'!$A$17:$C$89,3,FALSE)</f>
        <v>Kantoor</v>
      </c>
      <c r="E846" s="399" t="s">
        <v>311</v>
      </c>
      <c r="F846" s="400"/>
      <c r="G846" s="401" t="s">
        <v>1008</v>
      </c>
      <c r="H846" s="398" t="s">
        <v>196</v>
      </c>
      <c r="I846" s="433" t="s">
        <v>149</v>
      </c>
      <c r="J846" s="402" t="s">
        <v>198</v>
      </c>
      <c r="K846" s="403">
        <v>36.869999999999997</v>
      </c>
      <c r="L846" s="486">
        <f>VLOOKUP(D846,'1-Kosten per locatie'!$E$3:$G$9,3,FALSE)</f>
        <v>1</v>
      </c>
      <c r="M846" s="441">
        <v>104</v>
      </c>
      <c r="N846" s="124"/>
      <c r="O846" s="125" t="e">
        <f t="shared" si="65"/>
        <v>#DIV/0!</v>
      </c>
      <c r="P846" s="125">
        <f t="shared" si="66"/>
        <v>0</v>
      </c>
      <c r="Q846" s="383"/>
      <c r="R846" s="126">
        <f>IF(M846="nio",0,IF(M846&gt;0,VLOOKUP(I846,'2-Productie normen'!A:R,VLOOKUP(M846,'2-Productie normen'!T:U,2,FALSE),FALSE)))</f>
        <v>0</v>
      </c>
      <c r="S846" s="126">
        <f t="shared" si="67"/>
        <v>0</v>
      </c>
      <c r="T846" s="127" t="str">
        <f>IF(M846="nio",0,VLOOKUP(I846,'2-Productie normen'!A:R,14,FALSE))</f>
        <v>B</v>
      </c>
      <c r="U846" s="127"/>
      <c r="W846" s="93">
        <f t="shared" si="68"/>
        <v>3834.4799999999996</v>
      </c>
    </row>
    <row r="847" spans="1:23" ht="14.1" customHeight="1">
      <c r="A847" s="109">
        <f t="shared" si="69"/>
        <v>847</v>
      </c>
      <c r="B847" s="476" t="str">
        <f>VLOOKUP(C847,'1-Kosten per locatie'!$A$17:$D$89,4,FALSE)</f>
        <v>Facilitaire Services</v>
      </c>
      <c r="C847" s="398" t="s">
        <v>911</v>
      </c>
      <c r="D847" s="476" t="str">
        <f>VLOOKUP(C847,'1-Kosten per locatie'!$A$17:$C$89,3,FALSE)</f>
        <v>Kantoor</v>
      </c>
      <c r="E847" s="399" t="s">
        <v>311</v>
      </c>
      <c r="F847" s="400"/>
      <c r="G847" s="401" t="s">
        <v>1009</v>
      </c>
      <c r="H847" s="398" t="s">
        <v>196</v>
      </c>
      <c r="I847" s="433" t="s">
        <v>149</v>
      </c>
      <c r="J847" s="402" t="s">
        <v>198</v>
      </c>
      <c r="K847" s="403">
        <v>26.99</v>
      </c>
      <c r="L847" s="486">
        <f>VLOOKUP(D847,'1-Kosten per locatie'!$E$3:$G$9,3,FALSE)</f>
        <v>1</v>
      </c>
      <c r="M847" s="441">
        <v>104</v>
      </c>
      <c r="N847" s="124"/>
      <c r="O847" s="125" t="e">
        <f t="shared" si="65"/>
        <v>#DIV/0!</v>
      </c>
      <c r="P847" s="125">
        <f t="shared" si="66"/>
        <v>0</v>
      </c>
      <c r="Q847" s="383"/>
      <c r="R847" s="126">
        <f>IF(M847="nio",0,IF(M847&gt;0,VLOOKUP(I847,'2-Productie normen'!A:R,VLOOKUP(M847,'2-Productie normen'!T:U,2,FALSE),FALSE)))</f>
        <v>0</v>
      </c>
      <c r="S847" s="126">
        <f t="shared" si="67"/>
        <v>0</v>
      </c>
      <c r="T847" s="127" t="str">
        <f>IF(M847="nio",0,VLOOKUP(I847,'2-Productie normen'!A:R,14,FALSE))</f>
        <v>B</v>
      </c>
      <c r="U847" s="127"/>
      <c r="W847" s="93">
        <f t="shared" si="68"/>
        <v>2806.96</v>
      </c>
    </row>
    <row r="848" spans="1:23" ht="14.1" customHeight="1">
      <c r="A848" s="109">
        <f t="shared" si="69"/>
        <v>848</v>
      </c>
      <c r="B848" s="476" t="str">
        <f>VLOOKUP(C848,'1-Kosten per locatie'!$A$17:$D$89,4,FALSE)</f>
        <v>Facilitaire Services</v>
      </c>
      <c r="C848" s="398" t="s">
        <v>911</v>
      </c>
      <c r="D848" s="476" t="str">
        <f>VLOOKUP(C848,'1-Kosten per locatie'!$A$17:$C$89,3,FALSE)</f>
        <v>Kantoor</v>
      </c>
      <c r="E848" s="399" t="s">
        <v>311</v>
      </c>
      <c r="F848" s="400"/>
      <c r="G848" s="401" t="s">
        <v>1010</v>
      </c>
      <c r="H848" s="398" t="s">
        <v>196</v>
      </c>
      <c r="I848" s="433" t="s">
        <v>296</v>
      </c>
      <c r="J848" s="402" t="s">
        <v>198</v>
      </c>
      <c r="K848" s="403">
        <v>160.88999999999999</v>
      </c>
      <c r="L848" s="486">
        <f>VLOOKUP(D848,'1-Kosten per locatie'!$E$3:$G$9,3,FALSE)</f>
        <v>1</v>
      </c>
      <c r="M848" s="441">
        <v>156</v>
      </c>
      <c r="N848" s="124"/>
      <c r="O848" s="125" t="e">
        <f t="shared" si="65"/>
        <v>#DIV/0!</v>
      </c>
      <c r="P848" s="125">
        <f t="shared" si="66"/>
        <v>0</v>
      </c>
      <c r="Q848" s="383"/>
      <c r="R848" s="126">
        <f>IF(M848="nio",0,IF(M848&gt;0,VLOOKUP(I848,'2-Productie normen'!A:R,VLOOKUP(M848,'2-Productie normen'!T:U,2,FALSE),FALSE)))</f>
        <v>0</v>
      </c>
      <c r="S848" s="126">
        <f t="shared" si="67"/>
        <v>0</v>
      </c>
      <c r="T848" s="127" t="str">
        <f>IF(M848="nio",0,VLOOKUP(I848,'2-Productie normen'!A:R,14,FALSE))</f>
        <v>V</v>
      </c>
      <c r="U848" s="127"/>
      <c r="W848" s="93">
        <f t="shared" si="68"/>
        <v>25098.839999999997</v>
      </c>
    </row>
    <row r="849" spans="1:23" ht="14.1" customHeight="1">
      <c r="A849" s="109">
        <f t="shared" si="69"/>
        <v>849</v>
      </c>
      <c r="B849" s="476" t="str">
        <f>VLOOKUP(C849,'1-Kosten per locatie'!$A$17:$D$89,4,FALSE)</f>
        <v>Facilitaire Services</v>
      </c>
      <c r="C849" s="398" t="s">
        <v>911</v>
      </c>
      <c r="D849" s="476" t="str">
        <f>VLOOKUP(C849,'1-Kosten per locatie'!$A$17:$C$89,3,FALSE)</f>
        <v>Kantoor</v>
      </c>
      <c r="E849" s="399" t="s">
        <v>311</v>
      </c>
      <c r="F849" s="400"/>
      <c r="G849" s="401" t="s">
        <v>1011</v>
      </c>
      <c r="H849" s="398" t="s">
        <v>196</v>
      </c>
      <c r="I849" s="433" t="s">
        <v>149</v>
      </c>
      <c r="J849" s="402" t="s">
        <v>198</v>
      </c>
      <c r="K849" s="403">
        <v>28.08</v>
      </c>
      <c r="L849" s="486">
        <f>VLOOKUP(D849,'1-Kosten per locatie'!$E$3:$G$9,3,FALSE)</f>
        <v>1</v>
      </c>
      <c r="M849" s="441">
        <v>104</v>
      </c>
      <c r="N849" s="124"/>
      <c r="O849" s="125" t="e">
        <f t="shared" si="65"/>
        <v>#DIV/0!</v>
      </c>
      <c r="P849" s="125">
        <f t="shared" si="66"/>
        <v>0</v>
      </c>
      <c r="Q849" s="383"/>
      <c r="R849" s="126">
        <f>IF(M849="nio",0,IF(M849&gt;0,VLOOKUP(I849,'2-Productie normen'!A:R,VLOOKUP(M849,'2-Productie normen'!T:U,2,FALSE),FALSE)))</f>
        <v>0</v>
      </c>
      <c r="S849" s="126">
        <f t="shared" si="67"/>
        <v>0</v>
      </c>
      <c r="T849" s="127" t="str">
        <f>IF(M849="nio",0,VLOOKUP(I849,'2-Productie normen'!A:R,14,FALSE))</f>
        <v>B</v>
      </c>
      <c r="U849" s="127"/>
      <c r="W849" s="93">
        <f t="shared" si="68"/>
        <v>2920.3199999999997</v>
      </c>
    </row>
    <row r="850" spans="1:23" ht="14.1" customHeight="1">
      <c r="A850" s="109">
        <f t="shared" si="69"/>
        <v>850</v>
      </c>
      <c r="B850" s="476" t="str">
        <f>VLOOKUP(C850,'1-Kosten per locatie'!$A$17:$D$89,4,FALSE)</f>
        <v>Facilitaire Services</v>
      </c>
      <c r="C850" s="398" t="s">
        <v>911</v>
      </c>
      <c r="D850" s="476" t="str">
        <f>VLOOKUP(C850,'1-Kosten per locatie'!$A$17:$C$89,3,FALSE)</f>
        <v>Kantoor</v>
      </c>
      <c r="E850" s="399" t="s">
        <v>311</v>
      </c>
      <c r="F850" s="400"/>
      <c r="G850" s="401" t="s">
        <v>1012</v>
      </c>
      <c r="H850" s="398" t="s">
        <v>196</v>
      </c>
      <c r="I850" s="433" t="s">
        <v>149</v>
      </c>
      <c r="J850" s="402" t="s">
        <v>198</v>
      </c>
      <c r="K850" s="403">
        <v>6.8</v>
      </c>
      <c r="L850" s="486">
        <f>VLOOKUP(D850,'1-Kosten per locatie'!$E$3:$G$9,3,FALSE)</f>
        <v>1</v>
      </c>
      <c r="M850" s="441">
        <v>104</v>
      </c>
      <c r="N850" s="124"/>
      <c r="O850" s="125" t="e">
        <f t="shared" si="65"/>
        <v>#DIV/0!</v>
      </c>
      <c r="P850" s="125">
        <f t="shared" si="66"/>
        <v>0</v>
      </c>
      <c r="Q850" s="383"/>
      <c r="R850" s="126">
        <f>IF(M850="nio",0,IF(M850&gt;0,VLOOKUP(I850,'2-Productie normen'!A:R,VLOOKUP(M850,'2-Productie normen'!T:U,2,FALSE),FALSE)))</f>
        <v>0</v>
      </c>
      <c r="S850" s="126">
        <f t="shared" si="67"/>
        <v>0</v>
      </c>
      <c r="T850" s="127" t="str">
        <f>IF(M850="nio",0,VLOOKUP(I850,'2-Productie normen'!A:R,14,FALSE))</f>
        <v>B</v>
      </c>
      <c r="U850" s="127"/>
      <c r="W850" s="93">
        <f t="shared" si="68"/>
        <v>707.19999999999993</v>
      </c>
    </row>
    <row r="851" spans="1:23" ht="14.1" customHeight="1">
      <c r="A851" s="109">
        <f t="shared" si="69"/>
        <v>851</v>
      </c>
      <c r="B851" s="476" t="str">
        <f>VLOOKUP(C851,'1-Kosten per locatie'!$A$17:$D$89,4,FALSE)</f>
        <v>Facilitaire Services</v>
      </c>
      <c r="C851" s="398" t="s">
        <v>911</v>
      </c>
      <c r="D851" s="476" t="str">
        <f>VLOOKUP(C851,'1-Kosten per locatie'!$A$17:$C$89,3,FALSE)</f>
        <v>Kantoor</v>
      </c>
      <c r="E851" s="399" t="s">
        <v>311</v>
      </c>
      <c r="F851" s="400"/>
      <c r="G851" s="401" t="s">
        <v>1013</v>
      </c>
      <c r="H851" s="398" t="s">
        <v>946</v>
      </c>
      <c r="I851" s="433" t="s">
        <v>15</v>
      </c>
      <c r="J851" s="402" t="s">
        <v>200</v>
      </c>
      <c r="K851" s="403">
        <v>5.19</v>
      </c>
      <c r="L851" s="486">
        <f>VLOOKUP(D851,'1-Kosten per locatie'!$E$3:$G$9,3,FALSE)</f>
        <v>1</v>
      </c>
      <c r="M851" s="441">
        <v>255</v>
      </c>
      <c r="N851" s="124">
        <v>255</v>
      </c>
      <c r="O851" s="125" t="e">
        <f t="shared" si="65"/>
        <v>#DIV/0!</v>
      </c>
      <c r="P851" s="125" t="e">
        <f t="shared" si="66"/>
        <v>#DIV/0!</v>
      </c>
      <c r="Q851" s="383"/>
      <c r="R851" s="126">
        <f>IF(M851="nio",0,IF(M851&gt;0,VLOOKUP(I851,'2-Productie normen'!A:R,VLOOKUP(M851,'2-Productie normen'!T:U,2,FALSE),FALSE)))</f>
        <v>0</v>
      </c>
      <c r="S851" s="126">
        <f t="shared" si="67"/>
        <v>0</v>
      </c>
      <c r="T851" s="127" t="str">
        <f>IF(M851="nio",0,VLOOKUP(I851,'2-Productie normen'!A:R,14,FALSE))</f>
        <v>S</v>
      </c>
      <c r="U851" s="127"/>
      <c r="W851" s="93">
        <f t="shared" si="68"/>
        <v>2646.9</v>
      </c>
    </row>
    <row r="852" spans="1:23" ht="14.1" customHeight="1">
      <c r="A852" s="109">
        <f t="shared" si="69"/>
        <v>852</v>
      </c>
      <c r="B852" s="476" t="str">
        <f>VLOOKUP(C852,'1-Kosten per locatie'!$A$17:$D$89,4,FALSE)</f>
        <v>Facilitaire Services</v>
      </c>
      <c r="C852" s="398" t="s">
        <v>911</v>
      </c>
      <c r="D852" s="476" t="str">
        <f>VLOOKUP(C852,'1-Kosten per locatie'!$A$17:$C$89,3,FALSE)</f>
        <v>Kantoor</v>
      </c>
      <c r="E852" s="399" t="s">
        <v>311</v>
      </c>
      <c r="F852" s="400"/>
      <c r="G852" s="401" t="s">
        <v>1014</v>
      </c>
      <c r="H852" s="398" t="s">
        <v>292</v>
      </c>
      <c r="I852" s="433" t="s">
        <v>300</v>
      </c>
      <c r="J852" s="402" t="s">
        <v>200</v>
      </c>
      <c r="K852" s="403">
        <v>2.41</v>
      </c>
      <c r="L852" s="486">
        <f>VLOOKUP(D852,'1-Kosten per locatie'!$E$3:$G$9,3,FALSE)</f>
        <v>1</v>
      </c>
      <c r="M852" s="441">
        <v>4</v>
      </c>
      <c r="N852" s="124"/>
      <c r="O852" s="125" t="e">
        <f t="shared" si="65"/>
        <v>#DIV/0!</v>
      </c>
      <c r="P852" s="125">
        <f t="shared" si="66"/>
        <v>0</v>
      </c>
      <c r="Q852" s="383"/>
      <c r="R852" s="126">
        <f>IF(M852="nio",0,IF(M852&gt;0,VLOOKUP(I852,'2-Productie normen'!A:R,VLOOKUP(M852,'2-Productie normen'!T:U,2,FALSE),FALSE)))</f>
        <v>0</v>
      </c>
      <c r="S852" s="126">
        <f t="shared" si="67"/>
        <v>0</v>
      </c>
      <c r="T852" s="127" t="str">
        <f>IF(M852="nio",0,VLOOKUP(I852,'2-Productie normen'!A:R,14,FALSE))</f>
        <v>V</v>
      </c>
      <c r="U852" s="127"/>
      <c r="W852" s="93">
        <f t="shared" si="68"/>
        <v>9.64</v>
      </c>
    </row>
    <row r="853" spans="1:23" ht="14.1" customHeight="1">
      <c r="A853" s="109">
        <f t="shared" si="69"/>
        <v>853</v>
      </c>
      <c r="B853" s="476" t="str">
        <f>VLOOKUP(C853,'1-Kosten per locatie'!$A$17:$D$89,4,FALSE)</f>
        <v>Facilitaire Services</v>
      </c>
      <c r="C853" s="398" t="s">
        <v>911</v>
      </c>
      <c r="D853" s="476" t="str">
        <f>VLOOKUP(C853,'1-Kosten per locatie'!$A$17:$C$89,3,FALSE)</f>
        <v>Kantoor</v>
      </c>
      <c r="E853" s="399" t="s">
        <v>311</v>
      </c>
      <c r="F853" s="400"/>
      <c r="G853" s="401" t="s">
        <v>1015</v>
      </c>
      <c r="H853" s="398" t="s">
        <v>192</v>
      </c>
      <c r="I853" s="433" t="s">
        <v>297</v>
      </c>
      <c r="J853" s="402" t="s">
        <v>323</v>
      </c>
      <c r="K853" s="403">
        <v>61.31</v>
      </c>
      <c r="L853" s="486">
        <f>VLOOKUP(D853,'1-Kosten per locatie'!$E$3:$G$9,3,FALSE)</f>
        <v>1</v>
      </c>
      <c r="M853" s="441">
        <v>255</v>
      </c>
      <c r="N853" s="124"/>
      <c r="O853" s="125" t="e">
        <f t="shared" si="65"/>
        <v>#DIV/0!</v>
      </c>
      <c r="P853" s="125">
        <f t="shared" si="66"/>
        <v>0</v>
      </c>
      <c r="Q853" s="383"/>
      <c r="R853" s="126">
        <f>IF(M853="nio",0,IF(M853&gt;0,VLOOKUP(I853,'2-Productie normen'!A:R,VLOOKUP(M853,'2-Productie normen'!T:U,2,FALSE),FALSE)))</f>
        <v>0</v>
      </c>
      <c r="S853" s="126">
        <f t="shared" si="67"/>
        <v>0</v>
      </c>
      <c r="T853" s="127" t="str">
        <f>IF(M853="nio",0,VLOOKUP(I853,'2-Productie normen'!A:R,14,FALSE))</f>
        <v>B</v>
      </c>
      <c r="U853" s="127"/>
      <c r="W853" s="93">
        <f t="shared" si="68"/>
        <v>15634.050000000001</v>
      </c>
    </row>
    <row r="854" spans="1:23" ht="14.1" customHeight="1">
      <c r="A854" s="109">
        <f t="shared" si="69"/>
        <v>854</v>
      </c>
      <c r="B854" s="476" t="str">
        <f>VLOOKUP(C854,'1-Kosten per locatie'!$A$17:$D$89,4,FALSE)</f>
        <v>Facilitaire Services</v>
      </c>
      <c r="C854" s="398" t="s">
        <v>911</v>
      </c>
      <c r="D854" s="476" t="str">
        <f>VLOOKUP(C854,'1-Kosten per locatie'!$A$17:$C$89,3,FALSE)</f>
        <v>Kantoor</v>
      </c>
      <c r="E854" s="400" t="s">
        <v>322</v>
      </c>
      <c r="F854" s="400"/>
      <c r="G854" s="401" t="s">
        <v>1016</v>
      </c>
      <c r="H854" s="398" t="s">
        <v>1017</v>
      </c>
      <c r="I854" s="433" t="s">
        <v>296</v>
      </c>
      <c r="J854" s="402" t="s">
        <v>839</v>
      </c>
      <c r="K854" s="403">
        <v>25.41</v>
      </c>
      <c r="L854" s="486">
        <f>VLOOKUP(D854,'1-Kosten per locatie'!$E$3:$G$9,3,FALSE)</f>
        <v>1</v>
      </c>
      <c r="M854" s="441">
        <v>156</v>
      </c>
      <c r="N854" s="124"/>
      <c r="O854" s="125" t="e">
        <f t="shared" si="65"/>
        <v>#DIV/0!</v>
      </c>
      <c r="P854" s="125">
        <f t="shared" si="66"/>
        <v>0</v>
      </c>
      <c r="Q854" s="383"/>
      <c r="R854" s="126">
        <f>IF(M854="nio",0,IF(M854&gt;0,VLOOKUP(I854,'2-Productie normen'!A:R,VLOOKUP(M854,'2-Productie normen'!T:U,2,FALSE),FALSE)))</f>
        <v>0</v>
      </c>
      <c r="S854" s="126">
        <f t="shared" si="67"/>
        <v>0</v>
      </c>
      <c r="T854" s="127" t="str">
        <f>IF(M854="nio",0,VLOOKUP(I854,'2-Productie normen'!A:R,14,FALSE))</f>
        <v>V</v>
      </c>
      <c r="U854" s="127"/>
      <c r="W854" s="93">
        <f t="shared" si="68"/>
        <v>3963.96</v>
      </c>
    </row>
    <row r="855" spans="1:23" ht="14.1" customHeight="1">
      <c r="A855" s="109">
        <f t="shared" si="69"/>
        <v>855</v>
      </c>
      <c r="B855" s="476" t="str">
        <f>VLOOKUP(C855,'1-Kosten per locatie'!$A$17:$D$89,4,FALSE)</f>
        <v>Facilitaire Services</v>
      </c>
      <c r="C855" s="398" t="s">
        <v>911</v>
      </c>
      <c r="D855" s="476" t="str">
        <f>VLOOKUP(C855,'1-Kosten per locatie'!$A$17:$C$89,3,FALSE)</f>
        <v>Kantoor</v>
      </c>
      <c r="E855" s="400" t="s">
        <v>322</v>
      </c>
      <c r="F855" s="400"/>
      <c r="G855" s="401" t="s">
        <v>1018</v>
      </c>
      <c r="H855" s="398" t="s">
        <v>195</v>
      </c>
      <c r="I855" s="455" t="s">
        <v>299</v>
      </c>
      <c r="J855" s="402" t="s">
        <v>839</v>
      </c>
      <c r="K855" s="403">
        <v>5.15</v>
      </c>
      <c r="L855" s="486">
        <f>VLOOKUP(D855,'1-Kosten per locatie'!$E$3:$G$9,3,FALSE)</f>
        <v>1</v>
      </c>
      <c r="M855" s="441" t="s">
        <v>101</v>
      </c>
      <c r="N855" s="124"/>
      <c r="O855" s="125">
        <f t="shared" si="65"/>
        <v>0</v>
      </c>
      <c r="P855" s="125">
        <f t="shared" si="66"/>
        <v>0</v>
      </c>
      <c r="Q855" s="383"/>
      <c r="R855" s="126">
        <f>IF(M855="nio",0,IF(M855&gt;0,VLOOKUP(I855,'2-Productie normen'!A:R,VLOOKUP(M855,'2-Productie normen'!T:U,2,FALSE),FALSE)))</f>
        <v>0</v>
      </c>
      <c r="S855" s="126">
        <f t="shared" si="67"/>
        <v>0</v>
      </c>
      <c r="T855" s="127">
        <f>IF(M855="nio",0,VLOOKUP(I855,'2-Productie normen'!A:R,14,FALSE))</f>
        <v>0</v>
      </c>
      <c r="U855" s="127"/>
      <c r="W855" s="93">
        <f t="shared" si="68"/>
        <v>0</v>
      </c>
    </row>
    <row r="856" spans="1:23" ht="14.1" customHeight="1">
      <c r="A856" s="109">
        <f t="shared" si="69"/>
        <v>856</v>
      </c>
      <c r="B856" s="476" t="str">
        <f>VLOOKUP(C856,'1-Kosten per locatie'!$A$17:$D$89,4,FALSE)</f>
        <v>Facilitaire Services</v>
      </c>
      <c r="C856" s="398" t="s">
        <v>911</v>
      </c>
      <c r="D856" s="476" t="str">
        <f>VLOOKUP(C856,'1-Kosten per locatie'!$A$17:$C$89,3,FALSE)</f>
        <v>Kantoor</v>
      </c>
      <c r="E856" s="400" t="s">
        <v>322</v>
      </c>
      <c r="F856" s="400"/>
      <c r="G856" s="401" t="s">
        <v>1019</v>
      </c>
      <c r="H856" s="398" t="s">
        <v>923</v>
      </c>
      <c r="I856" s="455" t="s">
        <v>299</v>
      </c>
      <c r="J856" s="402" t="s">
        <v>323</v>
      </c>
      <c r="K856" s="403">
        <v>4.28</v>
      </c>
      <c r="L856" s="486">
        <f>VLOOKUP(D856,'1-Kosten per locatie'!$E$3:$G$9,3,FALSE)</f>
        <v>1</v>
      </c>
      <c r="M856" s="441" t="s">
        <v>101</v>
      </c>
      <c r="N856" s="124"/>
      <c r="O856" s="125">
        <f t="shared" si="65"/>
        <v>0</v>
      </c>
      <c r="P856" s="125">
        <f t="shared" si="66"/>
        <v>0</v>
      </c>
      <c r="Q856" s="383"/>
      <c r="R856" s="126">
        <f>IF(M856="nio",0,IF(M856&gt;0,VLOOKUP(I856,'2-Productie normen'!A:R,VLOOKUP(M856,'2-Productie normen'!T:U,2,FALSE),FALSE)))</f>
        <v>0</v>
      </c>
      <c r="S856" s="126">
        <f t="shared" si="67"/>
        <v>0</v>
      </c>
      <c r="T856" s="127">
        <f>IF(M856="nio",0,VLOOKUP(I856,'2-Productie normen'!A:R,14,FALSE))</f>
        <v>0</v>
      </c>
      <c r="U856" s="127"/>
      <c r="W856" s="93">
        <f t="shared" si="68"/>
        <v>0</v>
      </c>
    </row>
    <row r="857" spans="1:23" ht="14.1" customHeight="1">
      <c r="A857" s="109">
        <f t="shared" si="69"/>
        <v>857</v>
      </c>
      <c r="B857" s="476" t="str">
        <f>VLOOKUP(C857,'1-Kosten per locatie'!$A$17:$D$89,4,FALSE)</f>
        <v>Facilitaire Services</v>
      </c>
      <c r="C857" s="398" t="s">
        <v>911</v>
      </c>
      <c r="D857" s="476" t="str">
        <f>VLOOKUP(C857,'1-Kosten per locatie'!$A$17:$C$89,3,FALSE)</f>
        <v>Kantoor</v>
      </c>
      <c r="E857" s="400" t="s">
        <v>322</v>
      </c>
      <c r="F857" s="400"/>
      <c r="G857" s="401" t="s">
        <v>1020</v>
      </c>
      <c r="H857" s="398" t="s">
        <v>292</v>
      </c>
      <c r="I857" s="433" t="s">
        <v>300</v>
      </c>
      <c r="J857" s="402" t="s">
        <v>948</v>
      </c>
      <c r="K857" s="403">
        <v>1.95</v>
      </c>
      <c r="L857" s="486">
        <f>VLOOKUP(D857,'1-Kosten per locatie'!$E$3:$G$9,3,FALSE)</f>
        <v>1</v>
      </c>
      <c r="M857" s="441">
        <v>4</v>
      </c>
      <c r="N857" s="124"/>
      <c r="O857" s="125" t="e">
        <f t="shared" si="65"/>
        <v>#DIV/0!</v>
      </c>
      <c r="P857" s="125">
        <f t="shared" si="66"/>
        <v>0</v>
      </c>
      <c r="Q857" s="383"/>
      <c r="R857" s="126">
        <f>IF(M857="nio",0,IF(M857&gt;0,VLOOKUP(I857,'2-Productie normen'!A:R,VLOOKUP(M857,'2-Productie normen'!T:U,2,FALSE),FALSE)))</f>
        <v>0</v>
      </c>
      <c r="S857" s="126">
        <f t="shared" si="67"/>
        <v>0</v>
      </c>
      <c r="T857" s="127" t="str">
        <f>IF(M857="nio",0,VLOOKUP(I857,'2-Productie normen'!A:R,14,FALSE))</f>
        <v>V</v>
      </c>
      <c r="U857" s="127"/>
      <c r="W857" s="93">
        <f t="shared" si="68"/>
        <v>7.8</v>
      </c>
    </row>
    <row r="858" spans="1:23" ht="14.1" customHeight="1">
      <c r="A858" s="109">
        <f t="shared" si="69"/>
        <v>858</v>
      </c>
      <c r="B858" s="476" t="str">
        <f>VLOOKUP(C858,'1-Kosten per locatie'!$A$17:$D$89,4,FALSE)</f>
        <v>Facilitaire Services</v>
      </c>
      <c r="C858" s="398" t="s">
        <v>911</v>
      </c>
      <c r="D858" s="476" t="str">
        <f>VLOOKUP(C858,'1-Kosten per locatie'!$A$17:$C$89,3,FALSE)</f>
        <v>Kantoor</v>
      </c>
      <c r="E858" s="400" t="s">
        <v>322</v>
      </c>
      <c r="F858" s="400"/>
      <c r="G858" s="401" t="s">
        <v>1021</v>
      </c>
      <c r="H858" s="398" t="s">
        <v>196</v>
      </c>
      <c r="I858" s="433" t="s">
        <v>149</v>
      </c>
      <c r="J858" s="402" t="s">
        <v>198</v>
      </c>
      <c r="K858" s="403">
        <v>15.52</v>
      </c>
      <c r="L858" s="486">
        <f>VLOOKUP(D858,'1-Kosten per locatie'!$E$3:$G$9,3,FALSE)</f>
        <v>1</v>
      </c>
      <c r="M858" s="441">
        <v>104</v>
      </c>
      <c r="N858" s="124"/>
      <c r="O858" s="125" t="e">
        <f t="shared" si="65"/>
        <v>#DIV/0!</v>
      </c>
      <c r="P858" s="125">
        <f t="shared" si="66"/>
        <v>0</v>
      </c>
      <c r="Q858" s="383"/>
      <c r="R858" s="126">
        <f>IF(M858="nio",0,IF(M858&gt;0,VLOOKUP(I858,'2-Productie normen'!A:R,VLOOKUP(M858,'2-Productie normen'!T:U,2,FALSE),FALSE)))</f>
        <v>0</v>
      </c>
      <c r="S858" s="126">
        <f t="shared" si="67"/>
        <v>0</v>
      </c>
      <c r="T858" s="127" t="str">
        <f>IF(M858="nio",0,VLOOKUP(I858,'2-Productie normen'!A:R,14,FALSE))</f>
        <v>B</v>
      </c>
      <c r="U858" s="127"/>
      <c r="W858" s="93">
        <f t="shared" si="68"/>
        <v>1614.08</v>
      </c>
    </row>
    <row r="859" spans="1:23" ht="14.1" customHeight="1">
      <c r="A859" s="109">
        <f t="shared" si="69"/>
        <v>859</v>
      </c>
      <c r="B859" s="476" t="str">
        <f>VLOOKUP(C859,'1-Kosten per locatie'!$A$17:$D$89,4,FALSE)</f>
        <v>Facilitaire Services</v>
      </c>
      <c r="C859" s="398" t="s">
        <v>911</v>
      </c>
      <c r="D859" s="476" t="str">
        <f>VLOOKUP(C859,'1-Kosten per locatie'!$A$17:$C$89,3,FALSE)</f>
        <v>Kantoor</v>
      </c>
      <c r="E859" s="400" t="s">
        <v>322</v>
      </c>
      <c r="F859" s="400"/>
      <c r="G859" s="401" t="s">
        <v>1022</v>
      </c>
      <c r="H859" s="398" t="s">
        <v>946</v>
      </c>
      <c r="I859" s="433" t="s">
        <v>15</v>
      </c>
      <c r="J859" s="402" t="s">
        <v>948</v>
      </c>
      <c r="K859" s="403">
        <v>3.44</v>
      </c>
      <c r="L859" s="486">
        <f>VLOOKUP(D859,'1-Kosten per locatie'!$E$3:$G$9,3,FALSE)</f>
        <v>1</v>
      </c>
      <c r="M859" s="441">
        <v>255</v>
      </c>
      <c r="N859" s="124">
        <v>255</v>
      </c>
      <c r="O859" s="125" t="e">
        <f t="shared" si="65"/>
        <v>#DIV/0!</v>
      </c>
      <c r="P859" s="125" t="e">
        <f t="shared" si="66"/>
        <v>#DIV/0!</v>
      </c>
      <c r="Q859" s="383"/>
      <c r="R859" s="126">
        <f>IF(M859="nio",0,IF(M859&gt;0,VLOOKUP(I859,'2-Productie normen'!A:R,VLOOKUP(M859,'2-Productie normen'!T:U,2,FALSE),FALSE)))</f>
        <v>0</v>
      </c>
      <c r="S859" s="126">
        <f t="shared" si="67"/>
        <v>0</v>
      </c>
      <c r="T859" s="127" t="str">
        <f>IF(M859="nio",0,VLOOKUP(I859,'2-Productie normen'!A:R,14,FALSE))</f>
        <v>S</v>
      </c>
      <c r="U859" s="127"/>
      <c r="W859" s="93">
        <f t="shared" si="68"/>
        <v>1754.3999999999999</v>
      </c>
    </row>
    <row r="860" spans="1:23" ht="14.1" customHeight="1">
      <c r="A860" s="109">
        <f t="shared" si="69"/>
        <v>860</v>
      </c>
      <c r="B860" s="476" t="str">
        <f>VLOOKUP(C860,'1-Kosten per locatie'!$A$17:$D$89,4,FALSE)</f>
        <v>Facilitaire Services</v>
      </c>
      <c r="C860" s="398" t="s">
        <v>911</v>
      </c>
      <c r="D860" s="476" t="str">
        <f>VLOOKUP(C860,'1-Kosten per locatie'!$A$17:$C$89,3,FALSE)</f>
        <v>Kantoor</v>
      </c>
      <c r="E860" s="400" t="s">
        <v>322</v>
      </c>
      <c r="F860" s="400"/>
      <c r="G860" s="401"/>
      <c r="H860" s="398" t="s">
        <v>319</v>
      </c>
      <c r="I860" s="433" t="s">
        <v>298</v>
      </c>
      <c r="J860" s="402" t="s">
        <v>839</v>
      </c>
      <c r="K860" s="403">
        <v>10</v>
      </c>
      <c r="L860" s="486">
        <f>VLOOKUP(D860,'1-Kosten per locatie'!$E$3:$G$9,3,FALSE)</f>
        <v>1</v>
      </c>
      <c r="M860" s="441">
        <v>255</v>
      </c>
      <c r="N860" s="124"/>
      <c r="O860" s="125" t="e">
        <f t="shared" si="65"/>
        <v>#DIV/0!</v>
      </c>
      <c r="P860" s="125">
        <f t="shared" si="66"/>
        <v>0</v>
      </c>
      <c r="Q860" s="383"/>
      <c r="R860" s="126">
        <f>IF(M860="nio",0,IF(M860&gt;0,VLOOKUP(I860,'2-Productie normen'!A:R,VLOOKUP(M860,'2-Productie normen'!T:U,2,FALSE),FALSE)))</f>
        <v>0</v>
      </c>
      <c r="S860" s="126">
        <f t="shared" si="67"/>
        <v>0</v>
      </c>
      <c r="T860" s="127" t="str">
        <f>IF(M860="nio",0,VLOOKUP(I860,'2-Productie normen'!A:R,14,FALSE))</f>
        <v>V</v>
      </c>
      <c r="U860" s="127"/>
      <c r="W860" s="93">
        <f t="shared" si="68"/>
        <v>2550</v>
      </c>
    </row>
    <row r="861" spans="1:23" ht="14.1" customHeight="1">
      <c r="A861" s="109">
        <f t="shared" si="69"/>
        <v>861</v>
      </c>
      <c r="B861" s="476" t="str">
        <f>VLOOKUP(C861,'1-Kosten per locatie'!$A$17:$D$89,4,FALSE)</f>
        <v>Facilitaire Services</v>
      </c>
      <c r="C861" s="398" t="s">
        <v>911</v>
      </c>
      <c r="D861" s="476" t="str">
        <f>VLOOKUP(C861,'1-Kosten per locatie'!$A$17:$C$89,3,FALSE)</f>
        <v>Kantoor</v>
      </c>
      <c r="E861" s="400" t="s">
        <v>322</v>
      </c>
      <c r="F861" s="400"/>
      <c r="G861" s="401"/>
      <c r="H861" s="398" t="s">
        <v>319</v>
      </c>
      <c r="I861" s="433" t="s">
        <v>298</v>
      </c>
      <c r="J861" s="402" t="s">
        <v>839</v>
      </c>
      <c r="K861" s="403">
        <v>10</v>
      </c>
      <c r="L861" s="486">
        <f>VLOOKUP(D861,'1-Kosten per locatie'!$E$3:$G$9,3,FALSE)</f>
        <v>1</v>
      </c>
      <c r="M861" s="441">
        <v>255</v>
      </c>
      <c r="N861" s="124"/>
      <c r="O861" s="125" t="e">
        <f t="shared" si="65"/>
        <v>#DIV/0!</v>
      </c>
      <c r="P861" s="125">
        <f t="shared" si="66"/>
        <v>0</v>
      </c>
      <c r="Q861" s="383"/>
      <c r="R861" s="126">
        <f>IF(M861="nio",0,IF(M861&gt;0,VLOOKUP(I861,'2-Productie normen'!A:R,VLOOKUP(M861,'2-Productie normen'!T:U,2,FALSE),FALSE)))</f>
        <v>0</v>
      </c>
      <c r="S861" s="126">
        <f t="shared" si="67"/>
        <v>0</v>
      </c>
      <c r="T861" s="127" t="str">
        <f>IF(M861="nio",0,VLOOKUP(I861,'2-Productie normen'!A:R,14,FALSE))</f>
        <v>V</v>
      </c>
      <c r="U861" s="127"/>
      <c r="W861" s="93">
        <f t="shared" si="68"/>
        <v>2550</v>
      </c>
    </row>
    <row r="862" spans="1:23" ht="14.1" customHeight="1">
      <c r="A862" s="109">
        <f t="shared" si="69"/>
        <v>862</v>
      </c>
      <c r="B862" s="476" t="str">
        <f>VLOOKUP(C862,'1-Kosten per locatie'!$A$17:$D$89,4,FALSE)</f>
        <v>Facilitaire Services</v>
      </c>
      <c r="C862" s="398" t="s">
        <v>911</v>
      </c>
      <c r="D862" s="476" t="str">
        <f>VLOOKUP(C862,'1-Kosten per locatie'!$A$17:$C$89,3,FALSE)</f>
        <v>Kantoor</v>
      </c>
      <c r="E862" s="400" t="s">
        <v>322</v>
      </c>
      <c r="F862" s="400"/>
      <c r="G862" s="401" t="s">
        <v>1023</v>
      </c>
      <c r="H862" s="398" t="s">
        <v>946</v>
      </c>
      <c r="I862" s="433" t="s">
        <v>15</v>
      </c>
      <c r="J862" s="402" t="s">
        <v>839</v>
      </c>
      <c r="K862" s="403">
        <v>8.9700000000000006</v>
      </c>
      <c r="L862" s="486">
        <f>VLOOKUP(D862,'1-Kosten per locatie'!$E$3:$G$9,3,FALSE)</f>
        <v>1</v>
      </c>
      <c r="M862" s="441">
        <v>255</v>
      </c>
      <c r="N862" s="124">
        <v>255</v>
      </c>
      <c r="O862" s="125" t="e">
        <f t="shared" si="65"/>
        <v>#DIV/0!</v>
      </c>
      <c r="P862" s="125" t="e">
        <f t="shared" si="66"/>
        <v>#DIV/0!</v>
      </c>
      <c r="Q862" s="383"/>
      <c r="R862" s="126">
        <f>IF(M862="nio",0,IF(M862&gt;0,VLOOKUP(I862,'2-Productie normen'!A:R,VLOOKUP(M862,'2-Productie normen'!T:U,2,FALSE),FALSE)))</f>
        <v>0</v>
      </c>
      <c r="S862" s="126">
        <f t="shared" si="67"/>
        <v>0</v>
      </c>
      <c r="T862" s="127" t="str">
        <f>IF(M862="nio",0,VLOOKUP(I862,'2-Productie normen'!A:R,14,FALSE))</f>
        <v>S</v>
      </c>
      <c r="U862" s="127"/>
      <c r="W862" s="93">
        <f t="shared" si="68"/>
        <v>4574.7000000000007</v>
      </c>
    </row>
    <row r="863" spans="1:23" ht="14.1" customHeight="1">
      <c r="A863" s="109">
        <f t="shared" si="69"/>
        <v>863</v>
      </c>
      <c r="B863" s="476" t="str">
        <f>VLOOKUP(C863,'1-Kosten per locatie'!$A$17:$D$89,4,FALSE)</f>
        <v>Facilitaire Services</v>
      </c>
      <c r="C863" s="398" t="s">
        <v>911</v>
      </c>
      <c r="D863" s="476" t="str">
        <f>VLOOKUP(C863,'1-Kosten per locatie'!$A$17:$C$89,3,FALSE)</f>
        <v>Kantoor</v>
      </c>
      <c r="E863" s="400" t="s">
        <v>322</v>
      </c>
      <c r="F863" s="400"/>
      <c r="G863" s="401" t="s">
        <v>1024</v>
      </c>
      <c r="H863" s="398" t="s">
        <v>946</v>
      </c>
      <c r="I863" s="433" t="s">
        <v>15</v>
      </c>
      <c r="J863" s="402" t="s">
        <v>948</v>
      </c>
      <c r="K863" s="403">
        <v>1.23</v>
      </c>
      <c r="L863" s="486">
        <f>VLOOKUP(D863,'1-Kosten per locatie'!$E$3:$G$9,3,FALSE)</f>
        <v>1</v>
      </c>
      <c r="M863" s="441">
        <v>255</v>
      </c>
      <c r="N863" s="124">
        <v>255</v>
      </c>
      <c r="O863" s="125" t="e">
        <f t="shared" si="65"/>
        <v>#DIV/0!</v>
      </c>
      <c r="P863" s="125" t="e">
        <f t="shared" si="66"/>
        <v>#DIV/0!</v>
      </c>
      <c r="Q863" s="383"/>
      <c r="R863" s="126">
        <f>IF(M863="nio",0,IF(M863&gt;0,VLOOKUP(I863,'2-Productie normen'!A:R,VLOOKUP(M863,'2-Productie normen'!T:U,2,FALSE),FALSE)))</f>
        <v>0</v>
      </c>
      <c r="S863" s="126">
        <f t="shared" si="67"/>
        <v>0</v>
      </c>
      <c r="T863" s="127" t="str">
        <f>IF(M863="nio",0,VLOOKUP(I863,'2-Productie normen'!A:R,14,FALSE))</f>
        <v>S</v>
      </c>
      <c r="U863" s="127"/>
      <c r="W863" s="93">
        <f t="shared" si="68"/>
        <v>627.29999999999995</v>
      </c>
    </row>
    <row r="864" spans="1:23" ht="14.1" customHeight="1">
      <c r="A864" s="109">
        <f t="shared" si="69"/>
        <v>864</v>
      </c>
      <c r="B864" s="476" t="str">
        <f>VLOOKUP(C864,'1-Kosten per locatie'!$A$17:$D$89,4,FALSE)</f>
        <v>Facilitaire Services</v>
      </c>
      <c r="C864" s="398" t="s">
        <v>911</v>
      </c>
      <c r="D864" s="476" t="str">
        <f>VLOOKUP(C864,'1-Kosten per locatie'!$A$17:$C$89,3,FALSE)</f>
        <v>Kantoor</v>
      </c>
      <c r="E864" s="400" t="s">
        <v>322</v>
      </c>
      <c r="F864" s="400"/>
      <c r="G864" s="401" t="s">
        <v>1025</v>
      </c>
      <c r="H864" s="398" t="s">
        <v>946</v>
      </c>
      <c r="I864" s="433" t="s">
        <v>15</v>
      </c>
      <c r="J864" s="402" t="s">
        <v>948</v>
      </c>
      <c r="K864" s="403">
        <v>1.23</v>
      </c>
      <c r="L864" s="486">
        <f>VLOOKUP(D864,'1-Kosten per locatie'!$E$3:$G$9,3,FALSE)</f>
        <v>1</v>
      </c>
      <c r="M864" s="441">
        <v>255</v>
      </c>
      <c r="N864" s="124">
        <v>255</v>
      </c>
      <c r="O864" s="125" t="e">
        <f t="shared" si="65"/>
        <v>#DIV/0!</v>
      </c>
      <c r="P864" s="125" t="e">
        <f t="shared" si="66"/>
        <v>#DIV/0!</v>
      </c>
      <c r="Q864" s="383"/>
      <c r="R864" s="126">
        <f>IF(M864="nio",0,IF(M864&gt;0,VLOOKUP(I864,'2-Productie normen'!A:R,VLOOKUP(M864,'2-Productie normen'!T:U,2,FALSE),FALSE)))</f>
        <v>0</v>
      </c>
      <c r="S864" s="126">
        <f t="shared" si="67"/>
        <v>0</v>
      </c>
      <c r="T864" s="127" t="str">
        <f>IF(M864="nio",0,VLOOKUP(I864,'2-Productie normen'!A:R,14,FALSE))</f>
        <v>S</v>
      </c>
      <c r="U864" s="127"/>
      <c r="W864" s="93">
        <f t="shared" si="68"/>
        <v>627.29999999999995</v>
      </c>
    </row>
    <row r="865" spans="1:23" ht="14.1" customHeight="1">
      <c r="A865" s="109">
        <f t="shared" si="69"/>
        <v>865</v>
      </c>
      <c r="B865" s="476" t="str">
        <f>VLOOKUP(C865,'1-Kosten per locatie'!$A$17:$D$89,4,FALSE)</f>
        <v>Facilitaire Services</v>
      </c>
      <c r="C865" s="398" t="s">
        <v>911</v>
      </c>
      <c r="D865" s="476" t="str">
        <f>VLOOKUP(C865,'1-Kosten per locatie'!$A$17:$C$89,3,FALSE)</f>
        <v>Kantoor</v>
      </c>
      <c r="E865" s="400" t="s">
        <v>322</v>
      </c>
      <c r="F865" s="400"/>
      <c r="G865" s="401" t="s">
        <v>1026</v>
      </c>
      <c r="H865" s="398" t="s">
        <v>946</v>
      </c>
      <c r="I865" s="433" t="s">
        <v>15</v>
      </c>
      <c r="J865" s="402" t="s">
        <v>948</v>
      </c>
      <c r="K865" s="403">
        <v>1.23</v>
      </c>
      <c r="L865" s="486">
        <f>VLOOKUP(D865,'1-Kosten per locatie'!$E$3:$G$9,3,FALSE)</f>
        <v>1</v>
      </c>
      <c r="M865" s="441">
        <v>255</v>
      </c>
      <c r="N865" s="124">
        <v>255</v>
      </c>
      <c r="O865" s="125" t="e">
        <f t="shared" si="65"/>
        <v>#DIV/0!</v>
      </c>
      <c r="P865" s="125" t="e">
        <f t="shared" si="66"/>
        <v>#DIV/0!</v>
      </c>
      <c r="Q865" s="383"/>
      <c r="R865" s="126">
        <f>IF(M865="nio",0,IF(M865&gt;0,VLOOKUP(I865,'2-Productie normen'!A:R,VLOOKUP(M865,'2-Productie normen'!T:U,2,FALSE),FALSE)))</f>
        <v>0</v>
      </c>
      <c r="S865" s="126">
        <f t="shared" si="67"/>
        <v>0</v>
      </c>
      <c r="T865" s="127" t="str">
        <f>IF(M865="nio",0,VLOOKUP(I865,'2-Productie normen'!A:R,14,FALSE))</f>
        <v>S</v>
      </c>
      <c r="U865" s="127"/>
      <c r="W865" s="93">
        <f t="shared" si="68"/>
        <v>627.29999999999995</v>
      </c>
    </row>
    <row r="866" spans="1:23" ht="14.1" customHeight="1">
      <c r="A866" s="109">
        <f t="shared" si="69"/>
        <v>866</v>
      </c>
      <c r="B866" s="476" t="str">
        <f>VLOOKUP(C866,'1-Kosten per locatie'!$A$17:$D$89,4,FALSE)</f>
        <v>Facilitaire Services</v>
      </c>
      <c r="C866" s="398" t="s">
        <v>911</v>
      </c>
      <c r="D866" s="476" t="str">
        <f>VLOOKUP(C866,'1-Kosten per locatie'!$A$17:$C$89,3,FALSE)</f>
        <v>Kantoor</v>
      </c>
      <c r="E866" s="400" t="s">
        <v>322</v>
      </c>
      <c r="F866" s="400"/>
      <c r="G866" s="401" t="s">
        <v>1027</v>
      </c>
      <c r="H866" s="398" t="s">
        <v>946</v>
      </c>
      <c r="I866" s="433" t="s">
        <v>15</v>
      </c>
      <c r="J866" s="402" t="s">
        <v>948</v>
      </c>
      <c r="K866" s="403">
        <v>1.4</v>
      </c>
      <c r="L866" s="486">
        <f>VLOOKUP(D866,'1-Kosten per locatie'!$E$3:$G$9,3,FALSE)</f>
        <v>1</v>
      </c>
      <c r="M866" s="441">
        <v>255</v>
      </c>
      <c r="N866" s="124">
        <v>255</v>
      </c>
      <c r="O866" s="125" t="e">
        <f t="shared" si="65"/>
        <v>#DIV/0!</v>
      </c>
      <c r="P866" s="125" t="e">
        <f t="shared" si="66"/>
        <v>#DIV/0!</v>
      </c>
      <c r="Q866" s="383"/>
      <c r="R866" s="126">
        <f>IF(M866="nio",0,IF(M866&gt;0,VLOOKUP(I866,'2-Productie normen'!A:R,VLOOKUP(M866,'2-Productie normen'!T:U,2,FALSE),FALSE)))</f>
        <v>0</v>
      </c>
      <c r="S866" s="126">
        <f t="shared" si="67"/>
        <v>0</v>
      </c>
      <c r="T866" s="127" t="str">
        <f>IF(M866="nio",0,VLOOKUP(I866,'2-Productie normen'!A:R,14,FALSE))</f>
        <v>S</v>
      </c>
      <c r="U866" s="127"/>
      <c r="W866" s="93">
        <f t="shared" si="68"/>
        <v>714</v>
      </c>
    </row>
    <row r="867" spans="1:23" ht="14.1" customHeight="1">
      <c r="A867" s="109">
        <f t="shared" si="69"/>
        <v>867</v>
      </c>
      <c r="B867" s="476" t="str">
        <f>VLOOKUP(C867,'1-Kosten per locatie'!$A$17:$D$89,4,FALSE)</f>
        <v>Facilitaire Services</v>
      </c>
      <c r="C867" s="398" t="s">
        <v>911</v>
      </c>
      <c r="D867" s="476" t="str">
        <f>VLOOKUP(C867,'1-Kosten per locatie'!$A$17:$C$89,3,FALSE)</f>
        <v>Kantoor</v>
      </c>
      <c r="E867" s="400" t="s">
        <v>322</v>
      </c>
      <c r="F867" s="400"/>
      <c r="G867" s="401" t="s">
        <v>1028</v>
      </c>
      <c r="H867" s="398" t="s">
        <v>923</v>
      </c>
      <c r="I867" s="455" t="s">
        <v>299</v>
      </c>
      <c r="J867" s="402" t="s">
        <v>839</v>
      </c>
      <c r="K867" s="403">
        <v>4.55</v>
      </c>
      <c r="L867" s="486">
        <f>VLOOKUP(D867,'1-Kosten per locatie'!$E$3:$G$9,3,FALSE)</f>
        <v>1</v>
      </c>
      <c r="M867" s="441" t="s">
        <v>101</v>
      </c>
      <c r="N867" s="124"/>
      <c r="O867" s="125">
        <f t="shared" si="65"/>
        <v>0</v>
      </c>
      <c r="P867" s="125">
        <f t="shared" si="66"/>
        <v>0</v>
      </c>
      <c r="Q867" s="383"/>
      <c r="R867" s="126">
        <f>IF(M867="nio",0,IF(M867&gt;0,VLOOKUP(I867,'2-Productie normen'!A:R,VLOOKUP(M867,'2-Productie normen'!T:U,2,FALSE),FALSE)))</f>
        <v>0</v>
      </c>
      <c r="S867" s="126">
        <f t="shared" si="67"/>
        <v>0</v>
      </c>
      <c r="T867" s="127">
        <f>IF(M867="nio",0,VLOOKUP(I867,'2-Productie normen'!A:R,14,FALSE))</f>
        <v>0</v>
      </c>
      <c r="U867" s="127"/>
      <c r="W867" s="93">
        <f t="shared" si="68"/>
        <v>0</v>
      </c>
    </row>
    <row r="868" spans="1:23" ht="14.1" customHeight="1">
      <c r="A868" s="109">
        <f t="shared" si="69"/>
        <v>868</v>
      </c>
      <c r="B868" s="476" t="str">
        <f>VLOOKUP(C868,'1-Kosten per locatie'!$A$17:$D$89,4,FALSE)</f>
        <v>Facilitaire Services</v>
      </c>
      <c r="C868" s="398" t="s">
        <v>911</v>
      </c>
      <c r="D868" s="476" t="str">
        <f>VLOOKUP(C868,'1-Kosten per locatie'!$A$17:$C$89,3,FALSE)</f>
        <v>Kantoor</v>
      </c>
      <c r="E868" s="400" t="s">
        <v>322</v>
      </c>
      <c r="F868" s="400"/>
      <c r="G868" s="401" t="s">
        <v>1029</v>
      </c>
      <c r="H868" s="398" t="s">
        <v>195</v>
      </c>
      <c r="I868" s="455" t="s">
        <v>299</v>
      </c>
      <c r="J868" s="402" t="s">
        <v>839</v>
      </c>
      <c r="K868" s="403">
        <v>3.66</v>
      </c>
      <c r="L868" s="486">
        <f>VLOOKUP(D868,'1-Kosten per locatie'!$E$3:$G$9,3,FALSE)</f>
        <v>1</v>
      </c>
      <c r="M868" s="441" t="s">
        <v>101</v>
      </c>
      <c r="N868" s="124"/>
      <c r="O868" s="125">
        <f t="shared" si="65"/>
        <v>0</v>
      </c>
      <c r="P868" s="125">
        <f t="shared" si="66"/>
        <v>0</v>
      </c>
      <c r="Q868" s="383"/>
      <c r="R868" s="126">
        <f>IF(M868="nio",0,IF(M868&gt;0,VLOOKUP(I868,'2-Productie normen'!A:R,VLOOKUP(M868,'2-Productie normen'!T:U,2,FALSE),FALSE)))</f>
        <v>0</v>
      </c>
      <c r="S868" s="126">
        <f t="shared" si="67"/>
        <v>0</v>
      </c>
      <c r="T868" s="127">
        <f>IF(M868="nio",0,VLOOKUP(I868,'2-Productie normen'!A:R,14,FALSE))</f>
        <v>0</v>
      </c>
      <c r="U868" s="127"/>
      <c r="W868" s="93">
        <f t="shared" si="68"/>
        <v>0</v>
      </c>
    </row>
    <row r="869" spans="1:23" ht="14.1" customHeight="1">
      <c r="A869" s="109">
        <f t="shared" si="69"/>
        <v>869</v>
      </c>
      <c r="B869" s="476" t="str">
        <f>VLOOKUP(C869,'1-Kosten per locatie'!$A$17:$D$89,4,FALSE)</f>
        <v>Facilitaire Services</v>
      </c>
      <c r="C869" s="398" t="s">
        <v>911</v>
      </c>
      <c r="D869" s="476" t="str">
        <f>VLOOKUP(C869,'1-Kosten per locatie'!$A$17:$C$89,3,FALSE)</f>
        <v>Kantoor</v>
      </c>
      <c r="E869" s="400" t="s">
        <v>322</v>
      </c>
      <c r="F869" s="400"/>
      <c r="G869" s="401" t="s">
        <v>1030</v>
      </c>
      <c r="H869" s="398" t="s">
        <v>195</v>
      </c>
      <c r="I869" s="455" t="s">
        <v>299</v>
      </c>
      <c r="J869" s="402" t="s">
        <v>839</v>
      </c>
      <c r="K869" s="403">
        <v>3.66</v>
      </c>
      <c r="L869" s="486">
        <f>VLOOKUP(D869,'1-Kosten per locatie'!$E$3:$G$9,3,FALSE)</f>
        <v>1</v>
      </c>
      <c r="M869" s="441" t="s">
        <v>101</v>
      </c>
      <c r="N869" s="124"/>
      <c r="O869" s="125">
        <f t="shared" si="65"/>
        <v>0</v>
      </c>
      <c r="P869" s="125">
        <f t="shared" si="66"/>
        <v>0</v>
      </c>
      <c r="Q869" s="383"/>
      <c r="R869" s="126">
        <f>IF(M869="nio",0,IF(M869&gt;0,VLOOKUP(I869,'2-Productie normen'!A:R,VLOOKUP(M869,'2-Productie normen'!T:U,2,FALSE),FALSE)))</f>
        <v>0</v>
      </c>
      <c r="S869" s="126">
        <f t="shared" si="67"/>
        <v>0</v>
      </c>
      <c r="T869" s="127">
        <f>IF(M869="nio",0,VLOOKUP(I869,'2-Productie normen'!A:R,14,FALSE))</f>
        <v>0</v>
      </c>
      <c r="U869" s="127"/>
      <c r="W869" s="93">
        <f t="shared" si="68"/>
        <v>0</v>
      </c>
    </row>
    <row r="870" spans="1:23" ht="14.1" customHeight="1">
      <c r="A870" s="109">
        <f t="shared" si="69"/>
        <v>870</v>
      </c>
      <c r="B870" s="476" t="str">
        <f>VLOOKUP(C870,'1-Kosten per locatie'!$A$17:$D$89,4,FALSE)</f>
        <v>Facilitaire Services</v>
      </c>
      <c r="C870" s="398" t="s">
        <v>911</v>
      </c>
      <c r="D870" s="476" t="str">
        <f>VLOOKUP(C870,'1-Kosten per locatie'!$A$17:$C$89,3,FALSE)</f>
        <v>Kantoor</v>
      </c>
      <c r="E870" s="400" t="s">
        <v>322</v>
      </c>
      <c r="F870" s="400"/>
      <c r="G870" s="401" t="s">
        <v>1031</v>
      </c>
      <c r="H870" s="398" t="s">
        <v>1017</v>
      </c>
      <c r="I870" s="433" t="s">
        <v>296</v>
      </c>
      <c r="J870" s="402" t="s">
        <v>839</v>
      </c>
      <c r="K870" s="403">
        <v>21.27</v>
      </c>
      <c r="L870" s="486">
        <f>VLOOKUP(D870,'1-Kosten per locatie'!$E$3:$G$9,3,FALSE)</f>
        <v>1</v>
      </c>
      <c r="M870" s="441">
        <v>156</v>
      </c>
      <c r="N870" s="124"/>
      <c r="O870" s="125" t="e">
        <f t="shared" si="65"/>
        <v>#DIV/0!</v>
      </c>
      <c r="P870" s="125">
        <f t="shared" si="66"/>
        <v>0</v>
      </c>
      <c r="Q870" s="383"/>
      <c r="R870" s="126">
        <f>IF(M870="nio",0,IF(M870&gt;0,VLOOKUP(I870,'2-Productie normen'!A:R,VLOOKUP(M870,'2-Productie normen'!T:U,2,FALSE),FALSE)))</f>
        <v>0</v>
      </c>
      <c r="S870" s="126">
        <f t="shared" si="67"/>
        <v>0</v>
      </c>
      <c r="T870" s="127" t="str">
        <f>IF(M870="nio",0,VLOOKUP(I870,'2-Productie normen'!A:R,14,FALSE))</f>
        <v>V</v>
      </c>
      <c r="U870" s="127"/>
      <c r="W870" s="93">
        <f t="shared" si="68"/>
        <v>3318.12</v>
      </c>
    </row>
    <row r="871" spans="1:23" ht="14.1" customHeight="1">
      <c r="A871" s="109">
        <f t="shared" si="69"/>
        <v>871</v>
      </c>
      <c r="B871" s="476" t="str">
        <f>VLOOKUP(C871,'1-Kosten per locatie'!$A$17:$D$89,4,FALSE)</f>
        <v>Facilitaire Services</v>
      </c>
      <c r="C871" s="398" t="s">
        <v>911</v>
      </c>
      <c r="D871" s="476" t="str">
        <f>VLOOKUP(C871,'1-Kosten per locatie'!$A$17:$C$89,3,FALSE)</f>
        <v>Kantoor</v>
      </c>
      <c r="E871" s="400" t="s">
        <v>322</v>
      </c>
      <c r="F871" s="400"/>
      <c r="G871" s="401" t="s">
        <v>1032</v>
      </c>
      <c r="H871" s="398" t="s">
        <v>292</v>
      </c>
      <c r="I871" s="433" t="s">
        <v>300</v>
      </c>
      <c r="J871" s="402" t="s">
        <v>198</v>
      </c>
      <c r="K871" s="403">
        <v>10.3</v>
      </c>
      <c r="L871" s="486">
        <f>VLOOKUP(D871,'1-Kosten per locatie'!$E$3:$G$9,3,FALSE)</f>
        <v>1</v>
      </c>
      <c r="M871" s="441">
        <v>4</v>
      </c>
      <c r="N871" s="124"/>
      <c r="O871" s="125" t="e">
        <f t="shared" si="65"/>
        <v>#DIV/0!</v>
      </c>
      <c r="P871" s="125">
        <f t="shared" si="66"/>
        <v>0</v>
      </c>
      <c r="Q871" s="383"/>
      <c r="R871" s="126">
        <f>IF(M871="nio",0,IF(M871&gt;0,VLOOKUP(I871,'2-Productie normen'!A:R,VLOOKUP(M871,'2-Productie normen'!T:U,2,FALSE),FALSE)))</f>
        <v>0</v>
      </c>
      <c r="S871" s="126">
        <f t="shared" si="67"/>
        <v>0</v>
      </c>
      <c r="T871" s="127" t="str">
        <f>IF(M871="nio",0,VLOOKUP(I871,'2-Productie normen'!A:R,14,FALSE))</f>
        <v>V</v>
      </c>
      <c r="U871" s="127"/>
      <c r="W871" s="93">
        <f t="shared" si="68"/>
        <v>41.2</v>
      </c>
    </row>
    <row r="872" spans="1:23" ht="14.1" customHeight="1">
      <c r="A872" s="109">
        <f t="shared" si="69"/>
        <v>872</v>
      </c>
      <c r="B872" s="476" t="str">
        <f>VLOOKUP(C872,'1-Kosten per locatie'!$A$17:$D$89,4,FALSE)</f>
        <v>Facilitaire Services</v>
      </c>
      <c r="C872" s="398" t="s">
        <v>911</v>
      </c>
      <c r="D872" s="476" t="str">
        <f>VLOOKUP(C872,'1-Kosten per locatie'!$A$17:$C$89,3,FALSE)</f>
        <v>Kantoor</v>
      </c>
      <c r="E872" s="400" t="s">
        <v>322</v>
      </c>
      <c r="F872" s="400"/>
      <c r="G872" s="401" t="s">
        <v>1033</v>
      </c>
      <c r="H872" s="398" t="s">
        <v>192</v>
      </c>
      <c r="I872" s="433" t="s">
        <v>297</v>
      </c>
      <c r="J872" s="402" t="s">
        <v>198</v>
      </c>
      <c r="K872" s="403">
        <v>20.329999999999998</v>
      </c>
      <c r="L872" s="486">
        <f>VLOOKUP(D872,'1-Kosten per locatie'!$E$3:$G$9,3,FALSE)</f>
        <v>1</v>
      </c>
      <c r="M872" s="441">
        <v>255</v>
      </c>
      <c r="N872" s="124"/>
      <c r="O872" s="125" t="e">
        <f t="shared" si="65"/>
        <v>#DIV/0!</v>
      </c>
      <c r="P872" s="125">
        <f t="shared" si="66"/>
        <v>0</v>
      </c>
      <c r="Q872" s="383"/>
      <c r="R872" s="126">
        <f>IF(M872="nio",0,IF(M872&gt;0,VLOOKUP(I872,'2-Productie normen'!A:R,VLOOKUP(M872,'2-Productie normen'!T:U,2,FALSE),FALSE)))</f>
        <v>0</v>
      </c>
      <c r="S872" s="126">
        <f t="shared" si="67"/>
        <v>0</v>
      </c>
      <c r="T872" s="127" t="str">
        <f>IF(M872="nio",0,VLOOKUP(I872,'2-Productie normen'!A:R,14,FALSE))</f>
        <v>B</v>
      </c>
      <c r="U872" s="127"/>
      <c r="W872" s="93">
        <f t="shared" si="68"/>
        <v>5184.1499999999996</v>
      </c>
    </row>
    <row r="873" spans="1:23" ht="14.1" customHeight="1">
      <c r="A873" s="109">
        <f t="shared" si="69"/>
        <v>873</v>
      </c>
      <c r="B873" s="476" t="str">
        <f>VLOOKUP(C873,'1-Kosten per locatie'!$A$17:$D$89,4,FALSE)</f>
        <v>Facilitaire Services</v>
      </c>
      <c r="C873" s="398" t="s">
        <v>911</v>
      </c>
      <c r="D873" s="476" t="str">
        <f>VLOOKUP(C873,'1-Kosten per locatie'!$A$17:$C$89,3,FALSE)</f>
        <v>Kantoor</v>
      </c>
      <c r="E873" s="400" t="s">
        <v>322</v>
      </c>
      <c r="F873" s="400"/>
      <c r="G873" s="401" t="s">
        <v>1034</v>
      </c>
      <c r="H873" s="398" t="s">
        <v>192</v>
      </c>
      <c r="I873" s="433" t="s">
        <v>297</v>
      </c>
      <c r="J873" s="402" t="s">
        <v>198</v>
      </c>
      <c r="K873" s="403">
        <v>36.69</v>
      </c>
      <c r="L873" s="486">
        <f>VLOOKUP(D873,'1-Kosten per locatie'!$E$3:$G$9,3,FALSE)</f>
        <v>1</v>
      </c>
      <c r="M873" s="441">
        <v>255</v>
      </c>
      <c r="N873" s="124"/>
      <c r="O873" s="125" t="e">
        <f t="shared" si="65"/>
        <v>#DIV/0!</v>
      </c>
      <c r="P873" s="125">
        <f t="shared" si="66"/>
        <v>0</v>
      </c>
      <c r="Q873" s="383"/>
      <c r="R873" s="126">
        <f>IF(M873="nio",0,IF(M873&gt;0,VLOOKUP(I873,'2-Productie normen'!A:R,VLOOKUP(M873,'2-Productie normen'!T:U,2,FALSE),FALSE)))</f>
        <v>0</v>
      </c>
      <c r="S873" s="126">
        <f t="shared" si="67"/>
        <v>0</v>
      </c>
      <c r="T873" s="127" t="str">
        <f>IF(M873="nio",0,VLOOKUP(I873,'2-Productie normen'!A:R,14,FALSE))</f>
        <v>B</v>
      </c>
      <c r="U873" s="127"/>
      <c r="W873" s="93">
        <f t="shared" si="68"/>
        <v>9355.9499999999989</v>
      </c>
    </row>
    <row r="874" spans="1:23" ht="14.1" customHeight="1">
      <c r="A874" s="109">
        <f t="shared" si="69"/>
        <v>874</v>
      </c>
      <c r="B874" s="476" t="str">
        <f>VLOOKUP(C874,'1-Kosten per locatie'!$A$17:$D$89,4,FALSE)</f>
        <v>Facilitaire Services</v>
      </c>
      <c r="C874" s="398" t="s">
        <v>911</v>
      </c>
      <c r="D874" s="476" t="str">
        <f>VLOOKUP(C874,'1-Kosten per locatie'!$A$17:$C$89,3,FALSE)</f>
        <v>Kantoor</v>
      </c>
      <c r="E874" s="400" t="s">
        <v>322</v>
      </c>
      <c r="F874" s="400"/>
      <c r="G874" s="401" t="s">
        <v>1035</v>
      </c>
      <c r="H874" s="398" t="s">
        <v>192</v>
      </c>
      <c r="I874" s="433" t="s">
        <v>297</v>
      </c>
      <c r="J874" s="402" t="s">
        <v>198</v>
      </c>
      <c r="K874" s="403">
        <v>41.9</v>
      </c>
      <c r="L874" s="486">
        <f>VLOOKUP(D874,'1-Kosten per locatie'!$E$3:$G$9,3,FALSE)</f>
        <v>1</v>
      </c>
      <c r="M874" s="441">
        <v>255</v>
      </c>
      <c r="N874" s="124"/>
      <c r="O874" s="125" t="e">
        <f t="shared" si="65"/>
        <v>#DIV/0!</v>
      </c>
      <c r="P874" s="125">
        <f t="shared" si="66"/>
        <v>0</v>
      </c>
      <c r="Q874" s="383"/>
      <c r="R874" s="126">
        <f>IF(M874="nio",0,IF(M874&gt;0,VLOOKUP(I874,'2-Productie normen'!A:R,VLOOKUP(M874,'2-Productie normen'!T:U,2,FALSE),FALSE)))</f>
        <v>0</v>
      </c>
      <c r="S874" s="126">
        <f t="shared" si="67"/>
        <v>0</v>
      </c>
      <c r="T874" s="127" t="str">
        <f>IF(M874="nio",0,VLOOKUP(I874,'2-Productie normen'!A:R,14,FALSE))</f>
        <v>B</v>
      </c>
      <c r="U874" s="127"/>
      <c r="W874" s="93">
        <f t="shared" si="68"/>
        <v>10684.5</v>
      </c>
    </row>
    <row r="875" spans="1:23" ht="14.1" customHeight="1">
      <c r="A875" s="109">
        <f t="shared" si="69"/>
        <v>875</v>
      </c>
      <c r="B875" s="476" t="str">
        <f>VLOOKUP(C875,'1-Kosten per locatie'!$A$17:$D$89,4,FALSE)</f>
        <v>Facilitaire Services</v>
      </c>
      <c r="C875" s="398" t="s">
        <v>911</v>
      </c>
      <c r="D875" s="476" t="str">
        <f>VLOOKUP(C875,'1-Kosten per locatie'!$A$17:$C$89,3,FALSE)</f>
        <v>Kantoor</v>
      </c>
      <c r="E875" s="400" t="s">
        <v>322</v>
      </c>
      <c r="F875" s="400"/>
      <c r="G875" s="401" t="s">
        <v>1036</v>
      </c>
      <c r="H875" s="398" t="s">
        <v>192</v>
      </c>
      <c r="I875" s="433" t="s">
        <v>297</v>
      </c>
      <c r="J875" s="402" t="s">
        <v>198</v>
      </c>
      <c r="K875" s="403">
        <v>51.84</v>
      </c>
      <c r="L875" s="486">
        <f>VLOOKUP(D875,'1-Kosten per locatie'!$E$3:$G$9,3,FALSE)</f>
        <v>1</v>
      </c>
      <c r="M875" s="441">
        <v>255</v>
      </c>
      <c r="N875" s="124"/>
      <c r="O875" s="125" t="e">
        <f t="shared" si="65"/>
        <v>#DIV/0!</v>
      </c>
      <c r="P875" s="125">
        <f t="shared" si="66"/>
        <v>0</v>
      </c>
      <c r="Q875" s="383"/>
      <c r="R875" s="126">
        <f>IF(M875="nio",0,IF(M875&gt;0,VLOOKUP(I875,'2-Productie normen'!A:R,VLOOKUP(M875,'2-Productie normen'!T:U,2,FALSE),FALSE)))</f>
        <v>0</v>
      </c>
      <c r="S875" s="126">
        <f t="shared" si="67"/>
        <v>0</v>
      </c>
      <c r="T875" s="127" t="str">
        <f>IF(M875="nio",0,VLOOKUP(I875,'2-Productie normen'!A:R,14,FALSE))</f>
        <v>B</v>
      </c>
      <c r="U875" s="127"/>
      <c r="W875" s="93">
        <f t="shared" si="68"/>
        <v>13219.2</v>
      </c>
    </row>
    <row r="876" spans="1:23" ht="14.1" customHeight="1">
      <c r="A876" s="109">
        <f t="shared" si="69"/>
        <v>876</v>
      </c>
      <c r="B876" s="476" t="str">
        <f>VLOOKUP(C876,'1-Kosten per locatie'!$A$17:$D$89,4,FALSE)</f>
        <v>Facilitaire Services</v>
      </c>
      <c r="C876" s="398" t="s">
        <v>911</v>
      </c>
      <c r="D876" s="476" t="str">
        <f>VLOOKUP(C876,'1-Kosten per locatie'!$A$17:$C$89,3,FALSE)</f>
        <v>Kantoor</v>
      </c>
      <c r="E876" s="400" t="s">
        <v>322</v>
      </c>
      <c r="F876" s="400"/>
      <c r="G876" s="401" t="s">
        <v>1037</v>
      </c>
      <c r="H876" s="398" t="s">
        <v>192</v>
      </c>
      <c r="I876" s="433" t="s">
        <v>297</v>
      </c>
      <c r="J876" s="402" t="s">
        <v>198</v>
      </c>
      <c r="K876" s="403">
        <v>18.34</v>
      </c>
      <c r="L876" s="486">
        <f>VLOOKUP(D876,'1-Kosten per locatie'!$E$3:$G$9,3,FALSE)</f>
        <v>1</v>
      </c>
      <c r="M876" s="441">
        <v>255</v>
      </c>
      <c r="N876" s="124"/>
      <c r="O876" s="125" t="e">
        <f t="shared" si="65"/>
        <v>#DIV/0!</v>
      </c>
      <c r="P876" s="125">
        <f t="shared" si="66"/>
        <v>0</v>
      </c>
      <c r="Q876" s="383"/>
      <c r="R876" s="126">
        <f>IF(M876="nio",0,IF(M876&gt;0,VLOOKUP(I876,'2-Productie normen'!A:R,VLOOKUP(M876,'2-Productie normen'!T:U,2,FALSE),FALSE)))</f>
        <v>0</v>
      </c>
      <c r="S876" s="126">
        <f t="shared" si="67"/>
        <v>0</v>
      </c>
      <c r="T876" s="127" t="str">
        <f>IF(M876="nio",0,VLOOKUP(I876,'2-Productie normen'!A:R,14,FALSE))</f>
        <v>B</v>
      </c>
      <c r="U876" s="127"/>
      <c r="W876" s="93">
        <f t="shared" si="68"/>
        <v>4676.7</v>
      </c>
    </row>
    <row r="877" spans="1:23" ht="14.1" customHeight="1">
      <c r="A877" s="109">
        <f t="shared" si="69"/>
        <v>877</v>
      </c>
      <c r="B877" s="476" t="str">
        <f>VLOOKUP(C877,'1-Kosten per locatie'!$A$17:$D$89,4,FALSE)</f>
        <v>Facilitaire Services</v>
      </c>
      <c r="C877" s="398" t="s">
        <v>911</v>
      </c>
      <c r="D877" s="476" t="str">
        <f>VLOOKUP(C877,'1-Kosten per locatie'!$A$17:$C$89,3,FALSE)</f>
        <v>Kantoor</v>
      </c>
      <c r="E877" s="400" t="s">
        <v>322</v>
      </c>
      <c r="F877" s="400"/>
      <c r="G877" s="401" t="s">
        <v>1038</v>
      </c>
      <c r="H877" s="398" t="s">
        <v>319</v>
      </c>
      <c r="I877" s="433" t="s">
        <v>298</v>
      </c>
      <c r="J877" s="402" t="s">
        <v>305</v>
      </c>
      <c r="K877" s="403">
        <v>6.56</v>
      </c>
      <c r="L877" s="486">
        <f>VLOOKUP(D877,'1-Kosten per locatie'!$E$3:$G$9,3,FALSE)</f>
        <v>1</v>
      </c>
      <c r="M877" s="441">
        <v>255</v>
      </c>
      <c r="N877" s="124"/>
      <c r="O877" s="125" t="e">
        <f t="shared" si="65"/>
        <v>#DIV/0!</v>
      </c>
      <c r="P877" s="125">
        <f t="shared" si="66"/>
        <v>0</v>
      </c>
      <c r="Q877" s="383"/>
      <c r="R877" s="126">
        <f>IF(M877="nio",0,IF(M877&gt;0,VLOOKUP(I877,'2-Productie normen'!A:R,VLOOKUP(M877,'2-Productie normen'!T:U,2,FALSE),FALSE)))</f>
        <v>0</v>
      </c>
      <c r="S877" s="126">
        <f t="shared" si="67"/>
        <v>0</v>
      </c>
      <c r="T877" s="127" t="str">
        <f>IF(M877="nio",0,VLOOKUP(I877,'2-Productie normen'!A:R,14,FALSE))</f>
        <v>V</v>
      </c>
      <c r="U877" s="127"/>
      <c r="W877" s="93">
        <f t="shared" si="68"/>
        <v>1672.8</v>
      </c>
    </row>
    <row r="878" spans="1:23" ht="14.1" customHeight="1">
      <c r="A878" s="109">
        <f t="shared" si="69"/>
        <v>878</v>
      </c>
      <c r="B878" s="476" t="str">
        <f>VLOOKUP(C878,'1-Kosten per locatie'!$A$17:$D$89,4,FALSE)</f>
        <v>Facilitaire Services</v>
      </c>
      <c r="C878" s="398" t="s">
        <v>911</v>
      </c>
      <c r="D878" s="476" t="str">
        <f>VLOOKUP(C878,'1-Kosten per locatie'!$A$17:$C$89,3,FALSE)</f>
        <v>Kantoor</v>
      </c>
      <c r="E878" s="400" t="s">
        <v>322</v>
      </c>
      <c r="F878" s="400"/>
      <c r="G878" s="401" t="s">
        <v>1039</v>
      </c>
      <c r="H878" s="398" t="s">
        <v>1017</v>
      </c>
      <c r="I878" s="433" t="s">
        <v>296</v>
      </c>
      <c r="J878" s="402" t="s">
        <v>198</v>
      </c>
      <c r="K878" s="403">
        <v>71.5</v>
      </c>
      <c r="L878" s="486">
        <f>VLOOKUP(D878,'1-Kosten per locatie'!$E$3:$G$9,3,FALSE)</f>
        <v>1</v>
      </c>
      <c r="M878" s="441">
        <v>156</v>
      </c>
      <c r="N878" s="124"/>
      <c r="O878" s="125" t="e">
        <f t="shared" si="65"/>
        <v>#DIV/0!</v>
      </c>
      <c r="P878" s="125">
        <f t="shared" si="66"/>
        <v>0</v>
      </c>
      <c r="Q878" s="383"/>
      <c r="R878" s="126">
        <f>IF(M878="nio",0,IF(M878&gt;0,VLOOKUP(I878,'2-Productie normen'!A:R,VLOOKUP(M878,'2-Productie normen'!T:U,2,FALSE),FALSE)))</f>
        <v>0</v>
      </c>
      <c r="S878" s="126">
        <f t="shared" si="67"/>
        <v>0</v>
      </c>
      <c r="T878" s="127" t="str">
        <f>IF(M878="nio",0,VLOOKUP(I878,'2-Productie normen'!A:R,14,FALSE))</f>
        <v>V</v>
      </c>
      <c r="U878" s="127"/>
      <c r="W878" s="93">
        <f t="shared" si="68"/>
        <v>11154</v>
      </c>
    </row>
    <row r="879" spans="1:23" ht="14.1" customHeight="1">
      <c r="A879" s="109">
        <f t="shared" si="69"/>
        <v>879</v>
      </c>
      <c r="B879" s="476" t="str">
        <f>VLOOKUP(C879,'1-Kosten per locatie'!$A$17:$D$89,4,FALSE)</f>
        <v>Facilitaire Services</v>
      </c>
      <c r="C879" s="398" t="s">
        <v>911</v>
      </c>
      <c r="D879" s="476" t="str">
        <f>VLOOKUP(C879,'1-Kosten per locatie'!$A$17:$C$89,3,FALSE)</f>
        <v>Kantoor</v>
      </c>
      <c r="E879" s="400" t="s">
        <v>322</v>
      </c>
      <c r="F879" s="400"/>
      <c r="G879" s="401" t="s">
        <v>1040</v>
      </c>
      <c r="H879" s="398" t="s">
        <v>1017</v>
      </c>
      <c r="I879" s="433" t="s">
        <v>296</v>
      </c>
      <c r="J879" s="402" t="s">
        <v>839</v>
      </c>
      <c r="K879" s="403">
        <v>34.340000000000003</v>
      </c>
      <c r="L879" s="486">
        <f>VLOOKUP(D879,'1-Kosten per locatie'!$E$3:$G$9,3,FALSE)</f>
        <v>1</v>
      </c>
      <c r="M879" s="441">
        <v>156</v>
      </c>
      <c r="N879" s="124"/>
      <c r="O879" s="125" t="e">
        <f t="shared" si="65"/>
        <v>#DIV/0!</v>
      </c>
      <c r="P879" s="125">
        <f t="shared" si="66"/>
        <v>0</v>
      </c>
      <c r="Q879" s="383"/>
      <c r="R879" s="126">
        <f>IF(M879="nio",0,IF(M879&gt;0,VLOOKUP(I879,'2-Productie normen'!A:R,VLOOKUP(M879,'2-Productie normen'!T:U,2,FALSE),FALSE)))</f>
        <v>0</v>
      </c>
      <c r="S879" s="126">
        <f t="shared" si="67"/>
        <v>0</v>
      </c>
      <c r="T879" s="127" t="str">
        <f>IF(M879="nio",0,VLOOKUP(I879,'2-Productie normen'!A:R,14,FALSE))</f>
        <v>V</v>
      </c>
      <c r="U879" s="127"/>
      <c r="W879" s="93">
        <f t="shared" si="68"/>
        <v>5357.0400000000009</v>
      </c>
    </row>
    <row r="880" spans="1:23" ht="14.1" customHeight="1">
      <c r="A880" s="109">
        <f t="shared" si="69"/>
        <v>880</v>
      </c>
      <c r="B880" s="476" t="str">
        <f>VLOOKUP(C880,'1-Kosten per locatie'!$A$17:$D$89,4,FALSE)</f>
        <v>Facilitaire Services</v>
      </c>
      <c r="C880" s="398" t="s">
        <v>911</v>
      </c>
      <c r="D880" s="476" t="str">
        <f>VLOOKUP(C880,'1-Kosten per locatie'!$A$17:$C$89,3,FALSE)</f>
        <v>Kantoor</v>
      </c>
      <c r="E880" s="400" t="s">
        <v>322</v>
      </c>
      <c r="F880" s="400"/>
      <c r="G880" s="401" t="s">
        <v>1041</v>
      </c>
      <c r="H880" s="398" t="s">
        <v>946</v>
      </c>
      <c r="I880" s="433" t="s">
        <v>15</v>
      </c>
      <c r="J880" s="402" t="s">
        <v>839</v>
      </c>
      <c r="K880" s="403">
        <v>4.0199999999999996</v>
      </c>
      <c r="L880" s="486">
        <f>VLOOKUP(D880,'1-Kosten per locatie'!$E$3:$G$9,3,FALSE)</f>
        <v>1</v>
      </c>
      <c r="M880" s="441">
        <v>255</v>
      </c>
      <c r="N880" s="124">
        <v>255</v>
      </c>
      <c r="O880" s="125" t="e">
        <f t="shared" ref="O880:O943" si="70">IF(M880="nio",0,IF(M880&gt;0,M880*K880/R880,0))*L880</f>
        <v>#DIV/0!</v>
      </c>
      <c r="P880" s="125" t="e">
        <f t="shared" ref="P880:P943" si="71">IF(N880&gt;0,N880*K880/S880,0)*L880</f>
        <v>#DIV/0!</v>
      </c>
      <c r="Q880" s="383"/>
      <c r="R880" s="126">
        <f>IF(M880="nio",0,IF(M880&gt;0,VLOOKUP(I880,'2-Productie normen'!A:R,VLOOKUP(M880,'2-Productie normen'!T:U,2,FALSE),FALSE)))</f>
        <v>0</v>
      </c>
      <c r="S880" s="126">
        <f t="shared" ref="S880:S943" si="72">IF(N880&gt;0,R880*$S$8,0)</f>
        <v>0</v>
      </c>
      <c r="T880" s="127" t="str">
        <f>IF(M880="nio",0,VLOOKUP(I880,'2-Productie normen'!A:R,14,FALSE))</f>
        <v>S</v>
      </c>
      <c r="U880" s="127"/>
      <c r="W880" s="93">
        <f t="shared" ref="W880:W943" si="73">SUM(M880:N880)*K880</f>
        <v>2050.1999999999998</v>
      </c>
    </row>
    <row r="881" spans="1:23" ht="14.1" customHeight="1">
      <c r="A881" s="109">
        <f t="shared" si="69"/>
        <v>881</v>
      </c>
      <c r="B881" s="476" t="str">
        <f>VLOOKUP(C881,'1-Kosten per locatie'!$A$17:$D$89,4,FALSE)</f>
        <v>Facilitaire Services</v>
      </c>
      <c r="C881" s="398" t="s">
        <v>911</v>
      </c>
      <c r="D881" s="476" t="str">
        <f>VLOOKUP(C881,'1-Kosten per locatie'!$A$17:$C$89,3,FALSE)</f>
        <v>Kantoor</v>
      </c>
      <c r="E881" s="400" t="s">
        <v>322</v>
      </c>
      <c r="F881" s="400"/>
      <c r="G881" s="401" t="s">
        <v>1042</v>
      </c>
      <c r="H881" s="398" t="s">
        <v>946</v>
      </c>
      <c r="I881" s="433" t="s">
        <v>15</v>
      </c>
      <c r="J881" s="402" t="s">
        <v>948</v>
      </c>
      <c r="K881" s="403">
        <v>1.29</v>
      </c>
      <c r="L881" s="486">
        <f>VLOOKUP(D881,'1-Kosten per locatie'!$E$3:$G$9,3,FALSE)</f>
        <v>1</v>
      </c>
      <c r="M881" s="441">
        <v>255</v>
      </c>
      <c r="N881" s="124">
        <v>255</v>
      </c>
      <c r="O881" s="125" t="e">
        <f t="shared" si="70"/>
        <v>#DIV/0!</v>
      </c>
      <c r="P881" s="125" t="e">
        <f t="shared" si="71"/>
        <v>#DIV/0!</v>
      </c>
      <c r="Q881" s="383"/>
      <c r="R881" s="126">
        <f>IF(M881="nio",0,IF(M881&gt;0,VLOOKUP(I881,'2-Productie normen'!A:R,VLOOKUP(M881,'2-Productie normen'!T:U,2,FALSE),FALSE)))</f>
        <v>0</v>
      </c>
      <c r="S881" s="126">
        <f t="shared" si="72"/>
        <v>0</v>
      </c>
      <c r="T881" s="127" t="str">
        <f>IF(M881="nio",0,VLOOKUP(I881,'2-Productie normen'!A:R,14,FALSE))</f>
        <v>S</v>
      </c>
      <c r="U881" s="127"/>
      <c r="W881" s="93">
        <f t="shared" si="73"/>
        <v>657.9</v>
      </c>
    </row>
    <row r="882" spans="1:23" ht="14.1" customHeight="1">
      <c r="A882" s="109">
        <f t="shared" si="69"/>
        <v>882</v>
      </c>
      <c r="B882" s="476" t="str">
        <f>VLOOKUP(C882,'1-Kosten per locatie'!$A$17:$D$89,4,FALSE)</f>
        <v>Facilitaire Services</v>
      </c>
      <c r="C882" s="398" t="s">
        <v>911</v>
      </c>
      <c r="D882" s="476" t="str">
        <f>VLOOKUP(C882,'1-Kosten per locatie'!$A$17:$C$89,3,FALSE)</f>
        <v>Kantoor</v>
      </c>
      <c r="E882" s="400" t="s">
        <v>322</v>
      </c>
      <c r="F882" s="400"/>
      <c r="G882" s="401" t="s">
        <v>1043</v>
      </c>
      <c r="H882" s="398" t="s">
        <v>946</v>
      </c>
      <c r="I882" s="433" t="s">
        <v>15</v>
      </c>
      <c r="J882" s="402" t="s">
        <v>948</v>
      </c>
      <c r="K882" s="403">
        <v>1.29</v>
      </c>
      <c r="L882" s="486">
        <f>VLOOKUP(D882,'1-Kosten per locatie'!$E$3:$G$9,3,FALSE)</f>
        <v>1</v>
      </c>
      <c r="M882" s="441">
        <v>255</v>
      </c>
      <c r="N882" s="124">
        <v>255</v>
      </c>
      <c r="O882" s="125" t="e">
        <f t="shared" si="70"/>
        <v>#DIV/0!</v>
      </c>
      <c r="P882" s="125" t="e">
        <f t="shared" si="71"/>
        <v>#DIV/0!</v>
      </c>
      <c r="Q882" s="383"/>
      <c r="R882" s="126">
        <f>IF(M882="nio",0,IF(M882&gt;0,VLOOKUP(I882,'2-Productie normen'!A:R,VLOOKUP(M882,'2-Productie normen'!T:U,2,FALSE),FALSE)))</f>
        <v>0</v>
      </c>
      <c r="S882" s="126">
        <f t="shared" si="72"/>
        <v>0</v>
      </c>
      <c r="T882" s="127" t="str">
        <f>IF(M882="nio",0,VLOOKUP(I882,'2-Productie normen'!A:R,14,FALSE))</f>
        <v>S</v>
      </c>
      <c r="U882" s="127"/>
      <c r="W882" s="93">
        <f t="shared" si="73"/>
        <v>657.9</v>
      </c>
    </row>
    <row r="883" spans="1:23" ht="14.1" customHeight="1">
      <c r="A883" s="109">
        <f t="shared" si="69"/>
        <v>883</v>
      </c>
      <c r="B883" s="476" t="str">
        <f>VLOOKUP(C883,'1-Kosten per locatie'!$A$17:$D$89,4,FALSE)</f>
        <v>Facilitaire Services</v>
      </c>
      <c r="C883" s="398" t="s">
        <v>911</v>
      </c>
      <c r="D883" s="476" t="str">
        <f>VLOOKUP(C883,'1-Kosten per locatie'!$A$17:$C$89,3,FALSE)</f>
        <v>Kantoor</v>
      </c>
      <c r="E883" s="400" t="s">
        <v>322</v>
      </c>
      <c r="F883" s="400"/>
      <c r="G883" s="401" t="s">
        <v>1044</v>
      </c>
      <c r="H883" s="398" t="s">
        <v>946</v>
      </c>
      <c r="I883" s="433" t="s">
        <v>15</v>
      </c>
      <c r="J883" s="402" t="s">
        <v>839</v>
      </c>
      <c r="K883" s="403">
        <v>4.0199999999999996</v>
      </c>
      <c r="L883" s="486">
        <f>VLOOKUP(D883,'1-Kosten per locatie'!$E$3:$G$9,3,FALSE)</f>
        <v>1</v>
      </c>
      <c r="M883" s="441">
        <v>255</v>
      </c>
      <c r="N883" s="124">
        <v>255</v>
      </c>
      <c r="O883" s="125" t="e">
        <f t="shared" si="70"/>
        <v>#DIV/0!</v>
      </c>
      <c r="P883" s="125" t="e">
        <f t="shared" si="71"/>
        <v>#DIV/0!</v>
      </c>
      <c r="Q883" s="383"/>
      <c r="R883" s="126">
        <f>IF(M883="nio",0,IF(M883&gt;0,VLOOKUP(I883,'2-Productie normen'!A:R,VLOOKUP(M883,'2-Productie normen'!T:U,2,FALSE),FALSE)))</f>
        <v>0</v>
      </c>
      <c r="S883" s="126">
        <f t="shared" si="72"/>
        <v>0</v>
      </c>
      <c r="T883" s="127" t="str">
        <f>IF(M883="nio",0,VLOOKUP(I883,'2-Productie normen'!A:R,14,FALSE))</f>
        <v>S</v>
      </c>
      <c r="U883" s="127"/>
      <c r="W883" s="93">
        <f t="shared" si="73"/>
        <v>2050.1999999999998</v>
      </c>
    </row>
    <row r="884" spans="1:23" ht="14.1" customHeight="1">
      <c r="A884" s="109">
        <f t="shared" si="69"/>
        <v>884</v>
      </c>
      <c r="B884" s="476" t="str">
        <f>VLOOKUP(C884,'1-Kosten per locatie'!$A$17:$D$89,4,FALSE)</f>
        <v>Facilitaire Services</v>
      </c>
      <c r="C884" s="398" t="s">
        <v>911</v>
      </c>
      <c r="D884" s="476" t="str">
        <f>VLOOKUP(C884,'1-Kosten per locatie'!$A$17:$C$89,3,FALSE)</f>
        <v>Kantoor</v>
      </c>
      <c r="E884" s="400" t="s">
        <v>322</v>
      </c>
      <c r="F884" s="400"/>
      <c r="G884" s="401" t="s">
        <v>1045</v>
      </c>
      <c r="H884" s="398" t="s">
        <v>946</v>
      </c>
      <c r="I884" s="433" t="s">
        <v>15</v>
      </c>
      <c r="J884" s="402" t="s">
        <v>948</v>
      </c>
      <c r="K884" s="403">
        <v>1.29</v>
      </c>
      <c r="L884" s="486">
        <f>VLOOKUP(D884,'1-Kosten per locatie'!$E$3:$G$9,3,FALSE)</f>
        <v>1</v>
      </c>
      <c r="M884" s="441">
        <v>255</v>
      </c>
      <c r="N884" s="124">
        <v>255</v>
      </c>
      <c r="O884" s="125" t="e">
        <f t="shared" si="70"/>
        <v>#DIV/0!</v>
      </c>
      <c r="P884" s="125" t="e">
        <f t="shared" si="71"/>
        <v>#DIV/0!</v>
      </c>
      <c r="Q884" s="383"/>
      <c r="R884" s="126">
        <f>IF(M884="nio",0,IF(M884&gt;0,VLOOKUP(I884,'2-Productie normen'!A:R,VLOOKUP(M884,'2-Productie normen'!T:U,2,FALSE),FALSE)))</f>
        <v>0</v>
      </c>
      <c r="S884" s="126">
        <f t="shared" si="72"/>
        <v>0</v>
      </c>
      <c r="T884" s="127" t="str">
        <f>IF(M884="nio",0,VLOOKUP(I884,'2-Productie normen'!A:R,14,FALSE))</f>
        <v>S</v>
      </c>
      <c r="U884" s="127"/>
      <c r="W884" s="93">
        <f t="shared" si="73"/>
        <v>657.9</v>
      </c>
    </row>
    <row r="885" spans="1:23" ht="14.1" customHeight="1">
      <c r="A885" s="109">
        <f t="shared" si="69"/>
        <v>885</v>
      </c>
      <c r="B885" s="476" t="str">
        <f>VLOOKUP(C885,'1-Kosten per locatie'!$A$17:$D$89,4,FALSE)</f>
        <v>Facilitaire Services</v>
      </c>
      <c r="C885" s="398" t="s">
        <v>911</v>
      </c>
      <c r="D885" s="476" t="str">
        <f>VLOOKUP(C885,'1-Kosten per locatie'!$A$17:$C$89,3,FALSE)</f>
        <v>Kantoor</v>
      </c>
      <c r="E885" s="400" t="s">
        <v>322</v>
      </c>
      <c r="F885" s="400"/>
      <c r="G885" s="401" t="s">
        <v>1046</v>
      </c>
      <c r="H885" s="398" t="s">
        <v>946</v>
      </c>
      <c r="I885" s="433" t="s">
        <v>15</v>
      </c>
      <c r="J885" s="402" t="s">
        <v>948</v>
      </c>
      <c r="K885" s="403">
        <v>1.29</v>
      </c>
      <c r="L885" s="486">
        <f>VLOOKUP(D885,'1-Kosten per locatie'!$E$3:$G$9,3,FALSE)</f>
        <v>1</v>
      </c>
      <c r="M885" s="441">
        <v>255</v>
      </c>
      <c r="N885" s="124">
        <v>255</v>
      </c>
      <c r="O885" s="125" t="e">
        <f t="shared" si="70"/>
        <v>#DIV/0!</v>
      </c>
      <c r="P885" s="125" t="e">
        <f t="shared" si="71"/>
        <v>#DIV/0!</v>
      </c>
      <c r="Q885" s="383"/>
      <c r="R885" s="126">
        <f>IF(M885="nio",0,IF(M885&gt;0,VLOOKUP(I885,'2-Productie normen'!A:R,VLOOKUP(M885,'2-Productie normen'!T:U,2,FALSE),FALSE)))</f>
        <v>0</v>
      </c>
      <c r="S885" s="126">
        <f t="shared" si="72"/>
        <v>0</v>
      </c>
      <c r="T885" s="127" t="str">
        <f>IF(M885="nio",0,VLOOKUP(I885,'2-Productie normen'!A:R,14,FALSE))</f>
        <v>S</v>
      </c>
      <c r="U885" s="127"/>
      <c r="W885" s="93">
        <f t="shared" si="73"/>
        <v>657.9</v>
      </c>
    </row>
    <row r="886" spans="1:23" ht="14.1" customHeight="1">
      <c r="A886" s="109">
        <f t="shared" si="69"/>
        <v>886</v>
      </c>
      <c r="B886" s="476" t="str">
        <f>VLOOKUP(C886,'1-Kosten per locatie'!$A$17:$D$89,4,FALSE)</f>
        <v>Facilitaire Services</v>
      </c>
      <c r="C886" s="398" t="s">
        <v>911</v>
      </c>
      <c r="D886" s="476" t="str">
        <f>VLOOKUP(C886,'1-Kosten per locatie'!$A$17:$C$89,3,FALSE)</f>
        <v>Kantoor</v>
      </c>
      <c r="E886" s="400" t="s">
        <v>322</v>
      </c>
      <c r="F886" s="400"/>
      <c r="G886" s="401" t="s">
        <v>1047</v>
      </c>
      <c r="H886" s="398" t="s">
        <v>1017</v>
      </c>
      <c r="I886" s="433" t="s">
        <v>296</v>
      </c>
      <c r="J886" s="402" t="s">
        <v>198</v>
      </c>
      <c r="K886" s="403">
        <v>27.94</v>
      </c>
      <c r="L886" s="486">
        <f>VLOOKUP(D886,'1-Kosten per locatie'!$E$3:$G$9,3,FALSE)</f>
        <v>1</v>
      </c>
      <c r="M886" s="441">
        <v>156</v>
      </c>
      <c r="N886" s="124"/>
      <c r="O886" s="125" t="e">
        <f t="shared" si="70"/>
        <v>#DIV/0!</v>
      </c>
      <c r="P886" s="125">
        <f t="shared" si="71"/>
        <v>0</v>
      </c>
      <c r="Q886" s="383"/>
      <c r="R886" s="126">
        <f>IF(M886="nio",0,IF(M886&gt;0,VLOOKUP(I886,'2-Productie normen'!A:R,VLOOKUP(M886,'2-Productie normen'!T:U,2,FALSE),FALSE)))</f>
        <v>0</v>
      </c>
      <c r="S886" s="126">
        <f t="shared" si="72"/>
        <v>0</v>
      </c>
      <c r="T886" s="127" t="str">
        <f>IF(M886="nio",0,VLOOKUP(I886,'2-Productie normen'!A:R,14,FALSE))</f>
        <v>V</v>
      </c>
      <c r="U886" s="127"/>
      <c r="W886" s="93">
        <f t="shared" si="73"/>
        <v>4358.6400000000003</v>
      </c>
    </row>
    <row r="887" spans="1:23" ht="14.1" customHeight="1">
      <c r="A887" s="109">
        <f t="shared" si="69"/>
        <v>887</v>
      </c>
      <c r="B887" s="476" t="str">
        <f>VLOOKUP(C887,'1-Kosten per locatie'!$A$17:$D$89,4,FALSE)</f>
        <v>Facilitaire Services</v>
      </c>
      <c r="C887" s="398" t="s">
        <v>911</v>
      </c>
      <c r="D887" s="476" t="str">
        <f>VLOOKUP(C887,'1-Kosten per locatie'!$A$17:$C$89,3,FALSE)</f>
        <v>Kantoor</v>
      </c>
      <c r="E887" s="400" t="s">
        <v>322</v>
      </c>
      <c r="F887" s="400"/>
      <c r="G887" s="401" t="s">
        <v>1048</v>
      </c>
      <c r="H887" s="398" t="s">
        <v>1049</v>
      </c>
      <c r="I887" s="433" t="s">
        <v>296</v>
      </c>
      <c r="J887" s="402" t="s">
        <v>198</v>
      </c>
      <c r="K887" s="403">
        <v>28.47</v>
      </c>
      <c r="L887" s="486">
        <f>VLOOKUP(D887,'1-Kosten per locatie'!$E$3:$G$9,3,FALSE)</f>
        <v>1</v>
      </c>
      <c r="M887" s="441">
        <v>255</v>
      </c>
      <c r="N887" s="124"/>
      <c r="O887" s="125" t="e">
        <f t="shared" si="70"/>
        <v>#DIV/0!</v>
      </c>
      <c r="P887" s="125">
        <f t="shared" si="71"/>
        <v>0</v>
      </c>
      <c r="Q887" s="383"/>
      <c r="R887" s="126">
        <f>IF(M887="nio",0,IF(M887&gt;0,VLOOKUP(I887,'2-Productie normen'!A:R,VLOOKUP(M887,'2-Productie normen'!T:U,2,FALSE),FALSE)))</f>
        <v>0</v>
      </c>
      <c r="S887" s="126">
        <f t="shared" si="72"/>
        <v>0</v>
      </c>
      <c r="T887" s="127" t="str">
        <f>IF(M887="nio",0,VLOOKUP(I887,'2-Productie normen'!A:R,14,FALSE))</f>
        <v>V</v>
      </c>
      <c r="U887" s="127"/>
      <c r="W887" s="93">
        <f t="shared" si="73"/>
        <v>7259.8499999999995</v>
      </c>
    </row>
    <row r="888" spans="1:23" ht="14.1" customHeight="1">
      <c r="A888" s="109">
        <f t="shared" si="69"/>
        <v>888</v>
      </c>
      <c r="B888" s="476" t="str">
        <f>VLOOKUP(C888,'1-Kosten per locatie'!$A$17:$D$89,4,FALSE)</f>
        <v>Facilitaire Services</v>
      </c>
      <c r="C888" s="398" t="s">
        <v>911</v>
      </c>
      <c r="D888" s="476" t="str">
        <f>VLOOKUP(C888,'1-Kosten per locatie'!$A$17:$C$89,3,FALSE)</f>
        <v>Kantoor</v>
      </c>
      <c r="E888" s="400" t="s">
        <v>322</v>
      </c>
      <c r="F888" s="400"/>
      <c r="G888" s="401" t="s">
        <v>1050</v>
      </c>
      <c r="H888" s="398" t="s">
        <v>246</v>
      </c>
      <c r="I888" s="455" t="s">
        <v>299</v>
      </c>
      <c r="J888" s="402" t="s">
        <v>305</v>
      </c>
      <c r="K888" s="403">
        <v>82.33</v>
      </c>
      <c r="L888" s="486">
        <f>VLOOKUP(D888,'1-Kosten per locatie'!$E$3:$G$9,3,FALSE)</f>
        <v>1</v>
      </c>
      <c r="M888" s="441" t="s">
        <v>101</v>
      </c>
      <c r="N888" s="124"/>
      <c r="O888" s="125">
        <f t="shared" si="70"/>
        <v>0</v>
      </c>
      <c r="P888" s="125">
        <f t="shared" si="71"/>
        <v>0</v>
      </c>
      <c r="Q888" s="383"/>
      <c r="R888" s="126">
        <f>IF(M888="nio",0,IF(M888&gt;0,VLOOKUP(I888,'2-Productie normen'!A:R,VLOOKUP(M888,'2-Productie normen'!T:U,2,FALSE),FALSE)))</f>
        <v>0</v>
      </c>
      <c r="S888" s="126">
        <f t="shared" si="72"/>
        <v>0</v>
      </c>
      <c r="T888" s="127">
        <f>IF(M888="nio",0,VLOOKUP(I888,'2-Productie normen'!A:R,14,FALSE))</f>
        <v>0</v>
      </c>
      <c r="U888" s="127"/>
      <c r="W888" s="93">
        <f t="shared" si="73"/>
        <v>0</v>
      </c>
    </row>
    <row r="889" spans="1:23" ht="14.1" customHeight="1">
      <c r="A889" s="109">
        <f t="shared" si="69"/>
        <v>889</v>
      </c>
      <c r="B889" s="476" t="str">
        <f>VLOOKUP(C889,'1-Kosten per locatie'!$A$17:$D$89,4,FALSE)</f>
        <v>Facilitaire Services</v>
      </c>
      <c r="C889" s="398" t="s">
        <v>911</v>
      </c>
      <c r="D889" s="476" t="str">
        <f>VLOOKUP(C889,'1-Kosten per locatie'!$A$17:$C$89,3,FALSE)</f>
        <v>Kantoor</v>
      </c>
      <c r="E889" s="400" t="s">
        <v>322</v>
      </c>
      <c r="F889" s="400"/>
      <c r="G889" s="401" t="s">
        <v>1051</v>
      </c>
      <c r="H889" s="398" t="s">
        <v>292</v>
      </c>
      <c r="I889" s="455" t="s">
        <v>299</v>
      </c>
      <c r="J889" s="402" t="s">
        <v>305</v>
      </c>
      <c r="K889" s="403">
        <v>37.86</v>
      </c>
      <c r="L889" s="486">
        <f>VLOOKUP(D889,'1-Kosten per locatie'!$E$3:$G$9,3,FALSE)</f>
        <v>1</v>
      </c>
      <c r="M889" s="441" t="s">
        <v>101</v>
      </c>
      <c r="N889" s="124"/>
      <c r="O889" s="125">
        <f t="shared" si="70"/>
        <v>0</v>
      </c>
      <c r="P889" s="125">
        <f t="shared" si="71"/>
        <v>0</v>
      </c>
      <c r="Q889" s="383"/>
      <c r="R889" s="126">
        <f>IF(M889="nio",0,IF(M889&gt;0,VLOOKUP(I889,'2-Productie normen'!A:R,VLOOKUP(M889,'2-Productie normen'!T:U,2,FALSE),FALSE)))</f>
        <v>0</v>
      </c>
      <c r="S889" s="126">
        <f t="shared" si="72"/>
        <v>0</v>
      </c>
      <c r="T889" s="127">
        <f>IF(M889="nio",0,VLOOKUP(I889,'2-Productie normen'!A:R,14,FALSE))</f>
        <v>0</v>
      </c>
      <c r="U889" s="127"/>
      <c r="W889" s="93">
        <f t="shared" si="73"/>
        <v>0</v>
      </c>
    </row>
    <row r="890" spans="1:23" ht="14.1" customHeight="1">
      <c r="A890" s="109">
        <f t="shared" si="69"/>
        <v>890</v>
      </c>
      <c r="B890" s="476" t="str">
        <f>VLOOKUP(C890,'1-Kosten per locatie'!$A$17:$D$89,4,FALSE)</f>
        <v>Facilitaire Services</v>
      </c>
      <c r="C890" s="398" t="s">
        <v>911</v>
      </c>
      <c r="D890" s="476" t="str">
        <f>VLOOKUP(C890,'1-Kosten per locatie'!$A$17:$C$89,3,FALSE)</f>
        <v>Kantoor</v>
      </c>
      <c r="E890" s="400" t="s">
        <v>322</v>
      </c>
      <c r="F890" s="400"/>
      <c r="G890" s="401" t="s">
        <v>1052</v>
      </c>
      <c r="H890" s="398" t="s">
        <v>1053</v>
      </c>
      <c r="I890" s="455" t="s">
        <v>299</v>
      </c>
      <c r="J890" s="402" t="s">
        <v>305</v>
      </c>
      <c r="K890" s="403">
        <v>25.59</v>
      </c>
      <c r="L890" s="486">
        <f>VLOOKUP(D890,'1-Kosten per locatie'!$E$3:$G$9,3,FALSE)</f>
        <v>1</v>
      </c>
      <c r="M890" s="441" t="s">
        <v>101</v>
      </c>
      <c r="N890" s="124"/>
      <c r="O890" s="125">
        <f t="shared" si="70"/>
        <v>0</v>
      </c>
      <c r="P890" s="125">
        <f t="shared" si="71"/>
        <v>0</v>
      </c>
      <c r="Q890" s="383"/>
      <c r="R890" s="126">
        <f>IF(M890="nio",0,IF(M890&gt;0,VLOOKUP(I890,'2-Productie normen'!A:R,VLOOKUP(M890,'2-Productie normen'!T:U,2,FALSE),FALSE)))</f>
        <v>0</v>
      </c>
      <c r="S890" s="126">
        <f t="shared" si="72"/>
        <v>0</v>
      </c>
      <c r="T890" s="127">
        <f>IF(M890="nio",0,VLOOKUP(I890,'2-Productie normen'!A:R,14,FALSE))</f>
        <v>0</v>
      </c>
      <c r="U890" s="127"/>
      <c r="W890" s="93">
        <f t="shared" si="73"/>
        <v>0</v>
      </c>
    </row>
    <row r="891" spans="1:23" ht="14.1" customHeight="1">
      <c r="A891" s="109">
        <f t="shared" si="69"/>
        <v>891</v>
      </c>
      <c r="B891" s="476" t="str">
        <f>VLOOKUP(C891,'1-Kosten per locatie'!$A$17:$D$89,4,FALSE)</f>
        <v>Facilitaire Services</v>
      </c>
      <c r="C891" s="398" t="s">
        <v>911</v>
      </c>
      <c r="D891" s="476" t="str">
        <f>VLOOKUP(C891,'1-Kosten per locatie'!$A$17:$C$89,3,FALSE)</f>
        <v>Kantoor</v>
      </c>
      <c r="E891" s="400" t="s">
        <v>322</v>
      </c>
      <c r="F891" s="400"/>
      <c r="G891" s="401" t="s">
        <v>1054</v>
      </c>
      <c r="H891" s="398" t="s">
        <v>196</v>
      </c>
      <c r="I891" s="433" t="s">
        <v>149</v>
      </c>
      <c r="J891" s="402" t="s">
        <v>198</v>
      </c>
      <c r="K891" s="403">
        <v>225.28</v>
      </c>
      <c r="L891" s="486">
        <f>VLOOKUP(D891,'1-Kosten per locatie'!$E$3:$G$9,3,FALSE)</f>
        <v>1</v>
      </c>
      <c r="M891" s="441">
        <v>104</v>
      </c>
      <c r="N891" s="124"/>
      <c r="O891" s="125" t="e">
        <f t="shared" si="70"/>
        <v>#DIV/0!</v>
      </c>
      <c r="P891" s="125">
        <f t="shared" si="71"/>
        <v>0</v>
      </c>
      <c r="Q891" s="383"/>
      <c r="R891" s="126">
        <f>IF(M891="nio",0,IF(M891&gt;0,VLOOKUP(I891,'2-Productie normen'!A:R,VLOOKUP(M891,'2-Productie normen'!T:U,2,FALSE),FALSE)))</f>
        <v>0</v>
      </c>
      <c r="S891" s="126">
        <f t="shared" si="72"/>
        <v>0</v>
      </c>
      <c r="T891" s="127" t="str">
        <f>IF(M891="nio",0,VLOOKUP(I891,'2-Productie normen'!A:R,14,FALSE))</f>
        <v>B</v>
      </c>
      <c r="U891" s="127"/>
      <c r="W891" s="93">
        <f t="shared" si="73"/>
        <v>23429.119999999999</v>
      </c>
    </row>
    <row r="892" spans="1:23" ht="14.1" customHeight="1">
      <c r="A892" s="109">
        <f t="shared" si="69"/>
        <v>892</v>
      </c>
      <c r="B892" s="476" t="str">
        <f>VLOOKUP(C892,'1-Kosten per locatie'!$A$17:$D$89,4,FALSE)</f>
        <v>Facilitaire Services</v>
      </c>
      <c r="C892" s="398" t="s">
        <v>911</v>
      </c>
      <c r="D892" s="476" t="str">
        <f>VLOOKUP(C892,'1-Kosten per locatie'!$A$17:$C$89,3,FALSE)</f>
        <v>Kantoor</v>
      </c>
      <c r="E892" s="400" t="s">
        <v>322</v>
      </c>
      <c r="F892" s="400"/>
      <c r="G892" s="401" t="s">
        <v>1055</v>
      </c>
      <c r="H892" s="398" t="s">
        <v>957</v>
      </c>
      <c r="I892" s="433" t="s">
        <v>298</v>
      </c>
      <c r="J892" s="402" t="s">
        <v>839</v>
      </c>
      <c r="K892" s="403">
        <v>20.13</v>
      </c>
      <c r="L892" s="486">
        <f>VLOOKUP(D892,'1-Kosten per locatie'!$E$3:$G$9,3,FALSE)</f>
        <v>1</v>
      </c>
      <c r="M892" s="441">
        <v>255</v>
      </c>
      <c r="N892" s="124"/>
      <c r="O892" s="125" t="e">
        <f t="shared" si="70"/>
        <v>#DIV/0!</v>
      </c>
      <c r="P892" s="125">
        <f t="shared" si="71"/>
        <v>0</v>
      </c>
      <c r="Q892" s="383"/>
      <c r="R892" s="126">
        <f>IF(M892="nio",0,IF(M892&gt;0,VLOOKUP(I892,'2-Productie normen'!A:R,VLOOKUP(M892,'2-Productie normen'!T:U,2,FALSE),FALSE)))</f>
        <v>0</v>
      </c>
      <c r="S892" s="126">
        <f t="shared" si="72"/>
        <v>0</v>
      </c>
      <c r="T892" s="127" t="str">
        <f>IF(M892="nio",0,VLOOKUP(I892,'2-Productie normen'!A:R,14,FALSE))</f>
        <v>V</v>
      </c>
      <c r="U892" s="127"/>
      <c r="W892" s="93">
        <f t="shared" si="73"/>
        <v>5133.1499999999996</v>
      </c>
    </row>
    <row r="893" spans="1:23" ht="14.1" customHeight="1">
      <c r="A893" s="109">
        <f t="shared" si="69"/>
        <v>893</v>
      </c>
      <c r="B893" s="476" t="str">
        <f>VLOOKUP(C893,'1-Kosten per locatie'!$A$17:$D$89,4,FALSE)</f>
        <v>Facilitaire Services</v>
      </c>
      <c r="C893" s="398" t="s">
        <v>911</v>
      </c>
      <c r="D893" s="476" t="str">
        <f>VLOOKUP(C893,'1-Kosten per locatie'!$A$17:$C$89,3,FALSE)</f>
        <v>Kantoor</v>
      </c>
      <c r="E893" s="400" t="s">
        <v>322</v>
      </c>
      <c r="F893" s="400"/>
      <c r="G893" s="401" t="s">
        <v>1056</v>
      </c>
      <c r="H893" s="398" t="s">
        <v>1017</v>
      </c>
      <c r="I893" s="433" t="s">
        <v>296</v>
      </c>
      <c r="J893" s="402" t="s">
        <v>198</v>
      </c>
      <c r="K893" s="403">
        <v>20.13</v>
      </c>
      <c r="L893" s="486">
        <f>VLOOKUP(D893,'1-Kosten per locatie'!$E$3:$G$9,3,FALSE)</f>
        <v>1</v>
      </c>
      <c r="M893" s="441">
        <v>156</v>
      </c>
      <c r="N893" s="124"/>
      <c r="O893" s="125" t="e">
        <f t="shared" si="70"/>
        <v>#DIV/0!</v>
      </c>
      <c r="P893" s="125">
        <f t="shared" si="71"/>
        <v>0</v>
      </c>
      <c r="Q893" s="383"/>
      <c r="R893" s="126">
        <f>IF(M893="nio",0,IF(M893&gt;0,VLOOKUP(I893,'2-Productie normen'!A:R,VLOOKUP(M893,'2-Productie normen'!T:U,2,FALSE),FALSE)))</f>
        <v>0</v>
      </c>
      <c r="S893" s="126">
        <f t="shared" si="72"/>
        <v>0</v>
      </c>
      <c r="T893" s="127" t="str">
        <f>IF(M893="nio",0,VLOOKUP(I893,'2-Productie normen'!A:R,14,FALSE))</f>
        <v>V</v>
      </c>
      <c r="U893" s="127"/>
      <c r="W893" s="93">
        <f t="shared" si="73"/>
        <v>3140.2799999999997</v>
      </c>
    </row>
    <row r="894" spans="1:23" ht="14.1" customHeight="1">
      <c r="A894" s="109">
        <f t="shared" si="69"/>
        <v>894</v>
      </c>
      <c r="B894" s="476" t="str">
        <f>VLOOKUP(C894,'1-Kosten per locatie'!$A$17:$D$89,4,FALSE)</f>
        <v>Facilitaire Services</v>
      </c>
      <c r="C894" s="398" t="s">
        <v>911</v>
      </c>
      <c r="D894" s="476" t="str">
        <f>VLOOKUP(C894,'1-Kosten per locatie'!$A$17:$C$89,3,FALSE)</f>
        <v>Kantoor</v>
      </c>
      <c r="E894" s="400" t="s">
        <v>322</v>
      </c>
      <c r="F894" s="400"/>
      <c r="G894" s="401" t="s">
        <v>1057</v>
      </c>
      <c r="H894" s="398" t="s">
        <v>196</v>
      </c>
      <c r="I894" s="433" t="s">
        <v>149</v>
      </c>
      <c r="J894" s="402" t="s">
        <v>198</v>
      </c>
      <c r="K894" s="403">
        <v>193.95</v>
      </c>
      <c r="L894" s="486">
        <f>VLOOKUP(D894,'1-Kosten per locatie'!$E$3:$G$9,3,FALSE)</f>
        <v>1</v>
      </c>
      <c r="M894" s="441">
        <v>104</v>
      </c>
      <c r="N894" s="124"/>
      <c r="O894" s="125" t="e">
        <f t="shared" si="70"/>
        <v>#DIV/0!</v>
      </c>
      <c r="P894" s="125">
        <f t="shared" si="71"/>
        <v>0</v>
      </c>
      <c r="Q894" s="383"/>
      <c r="R894" s="126">
        <f>IF(M894="nio",0,IF(M894&gt;0,VLOOKUP(I894,'2-Productie normen'!A:R,VLOOKUP(M894,'2-Productie normen'!T:U,2,FALSE),FALSE)))</f>
        <v>0</v>
      </c>
      <c r="S894" s="126">
        <f t="shared" si="72"/>
        <v>0</v>
      </c>
      <c r="T894" s="127" t="str">
        <f>IF(M894="nio",0,VLOOKUP(I894,'2-Productie normen'!A:R,14,FALSE))</f>
        <v>B</v>
      </c>
      <c r="U894" s="127"/>
      <c r="W894" s="93">
        <f t="shared" si="73"/>
        <v>20170.8</v>
      </c>
    </row>
    <row r="895" spans="1:23" ht="14.1" customHeight="1">
      <c r="A895" s="109">
        <f t="shared" si="69"/>
        <v>895</v>
      </c>
      <c r="B895" s="476" t="str">
        <f>VLOOKUP(C895,'1-Kosten per locatie'!$A$17:$D$89,4,FALSE)</f>
        <v>Facilitaire Services</v>
      </c>
      <c r="C895" s="398" t="s">
        <v>911</v>
      </c>
      <c r="D895" s="476" t="str">
        <f>VLOOKUP(C895,'1-Kosten per locatie'!$A$17:$C$89,3,FALSE)</f>
        <v>Kantoor</v>
      </c>
      <c r="E895" s="400" t="s">
        <v>322</v>
      </c>
      <c r="F895" s="400"/>
      <c r="G895" s="401" t="s">
        <v>1058</v>
      </c>
      <c r="H895" s="398" t="s">
        <v>196</v>
      </c>
      <c r="I895" s="433" t="s">
        <v>149</v>
      </c>
      <c r="J895" s="402" t="s">
        <v>198</v>
      </c>
      <c r="K895" s="403">
        <v>19.63</v>
      </c>
      <c r="L895" s="486">
        <f>VLOOKUP(D895,'1-Kosten per locatie'!$E$3:$G$9,3,FALSE)</f>
        <v>1</v>
      </c>
      <c r="M895" s="441">
        <v>104</v>
      </c>
      <c r="N895" s="124"/>
      <c r="O895" s="125" t="e">
        <f t="shared" si="70"/>
        <v>#DIV/0!</v>
      </c>
      <c r="P895" s="125">
        <f t="shared" si="71"/>
        <v>0</v>
      </c>
      <c r="Q895" s="383"/>
      <c r="R895" s="126">
        <f>IF(M895="nio",0,IF(M895&gt;0,VLOOKUP(I895,'2-Productie normen'!A:R,VLOOKUP(M895,'2-Productie normen'!T:U,2,FALSE),FALSE)))</f>
        <v>0</v>
      </c>
      <c r="S895" s="126">
        <f t="shared" si="72"/>
        <v>0</v>
      </c>
      <c r="T895" s="127" t="str">
        <f>IF(M895="nio",0,VLOOKUP(I895,'2-Productie normen'!A:R,14,FALSE))</f>
        <v>B</v>
      </c>
      <c r="U895" s="127"/>
      <c r="W895" s="93">
        <f t="shared" si="73"/>
        <v>2041.52</v>
      </c>
    </row>
    <row r="896" spans="1:23" ht="14.1" customHeight="1">
      <c r="A896" s="109">
        <f t="shared" si="69"/>
        <v>896</v>
      </c>
      <c r="B896" s="476" t="str">
        <f>VLOOKUP(C896,'1-Kosten per locatie'!$A$17:$D$89,4,FALSE)</f>
        <v>Facilitaire Services</v>
      </c>
      <c r="C896" s="398" t="s">
        <v>911</v>
      </c>
      <c r="D896" s="476" t="str">
        <f>VLOOKUP(C896,'1-Kosten per locatie'!$A$17:$C$89,3,FALSE)</f>
        <v>Kantoor</v>
      </c>
      <c r="E896" s="400" t="s">
        <v>322</v>
      </c>
      <c r="F896" s="400"/>
      <c r="G896" s="401" t="s">
        <v>1059</v>
      </c>
      <c r="H896" s="398" t="s">
        <v>196</v>
      </c>
      <c r="I896" s="433" t="s">
        <v>149</v>
      </c>
      <c r="J896" s="402" t="s">
        <v>198</v>
      </c>
      <c r="K896" s="403">
        <v>12.71</v>
      </c>
      <c r="L896" s="486">
        <f>VLOOKUP(D896,'1-Kosten per locatie'!$E$3:$G$9,3,FALSE)</f>
        <v>1</v>
      </c>
      <c r="M896" s="441">
        <v>104</v>
      </c>
      <c r="N896" s="124"/>
      <c r="O896" s="125" t="e">
        <f t="shared" si="70"/>
        <v>#DIV/0!</v>
      </c>
      <c r="P896" s="125">
        <f t="shared" si="71"/>
        <v>0</v>
      </c>
      <c r="Q896" s="383"/>
      <c r="R896" s="126">
        <f>IF(M896="nio",0,IF(M896&gt;0,VLOOKUP(I896,'2-Productie normen'!A:R,VLOOKUP(M896,'2-Productie normen'!T:U,2,FALSE),FALSE)))</f>
        <v>0</v>
      </c>
      <c r="S896" s="126">
        <f t="shared" si="72"/>
        <v>0</v>
      </c>
      <c r="T896" s="127" t="str">
        <f>IF(M896="nio",0,VLOOKUP(I896,'2-Productie normen'!A:R,14,FALSE))</f>
        <v>B</v>
      </c>
      <c r="U896" s="127"/>
      <c r="W896" s="93">
        <f t="shared" si="73"/>
        <v>1321.8400000000001</v>
      </c>
    </row>
    <row r="897" spans="1:23" ht="14.1" customHeight="1">
      <c r="A897" s="109">
        <f t="shared" si="69"/>
        <v>897</v>
      </c>
      <c r="B897" s="476" t="str">
        <f>VLOOKUP(C897,'1-Kosten per locatie'!$A$17:$D$89,4,FALSE)</f>
        <v>Facilitaire Services</v>
      </c>
      <c r="C897" s="398" t="s">
        <v>911</v>
      </c>
      <c r="D897" s="476" t="str">
        <f>VLOOKUP(C897,'1-Kosten per locatie'!$A$17:$C$89,3,FALSE)</f>
        <v>Kantoor</v>
      </c>
      <c r="E897" s="400" t="s">
        <v>322</v>
      </c>
      <c r="F897" s="400"/>
      <c r="G897" s="401" t="s">
        <v>1060</v>
      </c>
      <c r="H897" s="398" t="s">
        <v>196</v>
      </c>
      <c r="I897" s="433" t="s">
        <v>149</v>
      </c>
      <c r="J897" s="402" t="s">
        <v>198</v>
      </c>
      <c r="K897" s="403">
        <v>20.67</v>
      </c>
      <c r="L897" s="486">
        <f>VLOOKUP(D897,'1-Kosten per locatie'!$E$3:$G$9,3,FALSE)</f>
        <v>1</v>
      </c>
      <c r="M897" s="441">
        <v>104</v>
      </c>
      <c r="N897" s="124"/>
      <c r="O897" s="125" t="e">
        <f t="shared" si="70"/>
        <v>#DIV/0!</v>
      </c>
      <c r="P897" s="125">
        <f t="shared" si="71"/>
        <v>0</v>
      </c>
      <c r="Q897" s="383"/>
      <c r="R897" s="126">
        <f>IF(M897="nio",0,IF(M897&gt;0,VLOOKUP(I897,'2-Productie normen'!A:R,VLOOKUP(M897,'2-Productie normen'!T:U,2,FALSE),FALSE)))</f>
        <v>0</v>
      </c>
      <c r="S897" s="126">
        <f t="shared" si="72"/>
        <v>0</v>
      </c>
      <c r="T897" s="127" t="str">
        <f>IF(M897="nio",0,VLOOKUP(I897,'2-Productie normen'!A:R,14,FALSE))</f>
        <v>B</v>
      </c>
      <c r="U897" s="127"/>
      <c r="W897" s="93">
        <f t="shared" si="73"/>
        <v>2149.6800000000003</v>
      </c>
    </row>
    <row r="898" spans="1:23" ht="14.1" customHeight="1">
      <c r="A898" s="109">
        <f t="shared" si="69"/>
        <v>898</v>
      </c>
      <c r="B898" s="476" t="str">
        <f>VLOOKUP(C898,'1-Kosten per locatie'!$A$17:$D$89,4,FALSE)</f>
        <v>Facilitaire Services</v>
      </c>
      <c r="C898" s="398" t="s">
        <v>911</v>
      </c>
      <c r="D898" s="476" t="str">
        <f>VLOOKUP(C898,'1-Kosten per locatie'!$A$17:$C$89,3,FALSE)</f>
        <v>Kantoor</v>
      </c>
      <c r="E898" s="400" t="s">
        <v>322</v>
      </c>
      <c r="F898" s="400"/>
      <c r="G898" s="401" t="s">
        <v>1061</v>
      </c>
      <c r="H898" s="398" t="s">
        <v>196</v>
      </c>
      <c r="I898" s="433" t="s">
        <v>149</v>
      </c>
      <c r="J898" s="402" t="s">
        <v>198</v>
      </c>
      <c r="K898" s="403">
        <v>27.17</v>
      </c>
      <c r="L898" s="486">
        <f>VLOOKUP(D898,'1-Kosten per locatie'!$E$3:$G$9,3,FALSE)</f>
        <v>1</v>
      </c>
      <c r="M898" s="441">
        <v>104</v>
      </c>
      <c r="N898" s="124"/>
      <c r="O898" s="125" t="e">
        <f t="shared" si="70"/>
        <v>#DIV/0!</v>
      </c>
      <c r="P898" s="125">
        <f t="shared" si="71"/>
        <v>0</v>
      </c>
      <c r="Q898" s="383"/>
      <c r="R898" s="126">
        <f>IF(M898="nio",0,IF(M898&gt;0,VLOOKUP(I898,'2-Productie normen'!A:R,VLOOKUP(M898,'2-Productie normen'!T:U,2,FALSE),FALSE)))</f>
        <v>0</v>
      </c>
      <c r="S898" s="126">
        <f t="shared" si="72"/>
        <v>0</v>
      </c>
      <c r="T898" s="127" t="str">
        <f>IF(M898="nio",0,VLOOKUP(I898,'2-Productie normen'!A:R,14,FALSE))</f>
        <v>B</v>
      </c>
      <c r="U898" s="127"/>
      <c r="W898" s="93">
        <f t="shared" si="73"/>
        <v>2825.6800000000003</v>
      </c>
    </row>
    <row r="899" spans="1:23" ht="14.1" customHeight="1">
      <c r="A899" s="109">
        <f t="shared" ref="A899:A962" si="74">A898+1</f>
        <v>899</v>
      </c>
      <c r="B899" s="476" t="str">
        <f>VLOOKUP(C899,'1-Kosten per locatie'!$A$17:$D$89,4,FALSE)</f>
        <v>Facilitaire Services</v>
      </c>
      <c r="C899" s="398" t="s">
        <v>911</v>
      </c>
      <c r="D899" s="476" t="str">
        <f>VLOOKUP(C899,'1-Kosten per locatie'!$A$17:$C$89,3,FALSE)</f>
        <v>Kantoor</v>
      </c>
      <c r="E899" s="400" t="s">
        <v>322</v>
      </c>
      <c r="F899" s="400"/>
      <c r="G899" s="401" t="s">
        <v>1062</v>
      </c>
      <c r="H899" s="398" t="s">
        <v>196</v>
      </c>
      <c r="I899" s="433" t="s">
        <v>149</v>
      </c>
      <c r="J899" s="402" t="s">
        <v>198</v>
      </c>
      <c r="K899" s="403">
        <v>13.28</v>
      </c>
      <c r="L899" s="486">
        <f>VLOOKUP(D899,'1-Kosten per locatie'!$E$3:$G$9,3,FALSE)</f>
        <v>1</v>
      </c>
      <c r="M899" s="441">
        <v>104</v>
      </c>
      <c r="N899" s="124"/>
      <c r="O899" s="125" t="e">
        <f t="shared" si="70"/>
        <v>#DIV/0!</v>
      </c>
      <c r="P899" s="125">
        <f t="shared" si="71"/>
        <v>0</v>
      </c>
      <c r="Q899" s="383"/>
      <c r="R899" s="126">
        <f>IF(M899="nio",0,IF(M899&gt;0,VLOOKUP(I899,'2-Productie normen'!A:R,VLOOKUP(M899,'2-Productie normen'!T:U,2,FALSE),FALSE)))</f>
        <v>0</v>
      </c>
      <c r="S899" s="126">
        <f t="shared" si="72"/>
        <v>0</v>
      </c>
      <c r="T899" s="127" t="str">
        <f>IF(M899="nio",0,VLOOKUP(I899,'2-Productie normen'!A:R,14,FALSE))</f>
        <v>B</v>
      </c>
      <c r="U899" s="127"/>
      <c r="W899" s="93">
        <f t="shared" si="73"/>
        <v>1381.12</v>
      </c>
    </row>
    <row r="900" spans="1:23" ht="14.1" customHeight="1">
      <c r="A900" s="109">
        <f t="shared" si="74"/>
        <v>900</v>
      </c>
      <c r="B900" s="476" t="str">
        <f>VLOOKUP(C900,'1-Kosten per locatie'!$A$17:$D$89,4,FALSE)</f>
        <v>Facilitaire Services</v>
      </c>
      <c r="C900" s="398" t="s">
        <v>911</v>
      </c>
      <c r="D900" s="476" t="str">
        <f>VLOOKUP(C900,'1-Kosten per locatie'!$A$17:$C$89,3,FALSE)</f>
        <v>Kantoor</v>
      </c>
      <c r="E900" s="400" t="s">
        <v>322</v>
      </c>
      <c r="F900" s="400"/>
      <c r="G900" s="401" t="s">
        <v>1063</v>
      </c>
      <c r="H900" s="398" t="s">
        <v>914</v>
      </c>
      <c r="I900" s="433" t="s">
        <v>294</v>
      </c>
      <c r="J900" s="402" t="s">
        <v>302</v>
      </c>
      <c r="K900" s="403">
        <v>20.96</v>
      </c>
      <c r="L900" s="486">
        <f>VLOOKUP(D900,'1-Kosten per locatie'!$E$3:$G$9,3,FALSE)</f>
        <v>1</v>
      </c>
      <c r="M900" s="441">
        <v>156</v>
      </c>
      <c r="N900" s="124"/>
      <c r="O900" s="125" t="e">
        <f t="shared" si="70"/>
        <v>#DIV/0!</v>
      </c>
      <c r="P900" s="125">
        <f t="shared" si="71"/>
        <v>0</v>
      </c>
      <c r="Q900" s="383"/>
      <c r="R900" s="126">
        <f>IF(M900="nio",0,IF(M900&gt;0,VLOOKUP(I900,'2-Productie normen'!A:R,VLOOKUP(M900,'2-Productie normen'!T:U,2,FALSE),FALSE)))</f>
        <v>0</v>
      </c>
      <c r="S900" s="126">
        <f t="shared" si="72"/>
        <v>0</v>
      </c>
      <c r="T900" s="127" t="str">
        <f>IF(M900="nio",0,VLOOKUP(I900,'2-Productie normen'!A:R,14,FALSE))</f>
        <v>V</v>
      </c>
      <c r="U900" s="127"/>
      <c r="W900" s="93">
        <f t="shared" si="73"/>
        <v>3269.76</v>
      </c>
    </row>
    <row r="901" spans="1:23" ht="14.1" customHeight="1">
      <c r="A901" s="109">
        <f t="shared" si="74"/>
        <v>901</v>
      </c>
      <c r="B901" s="476" t="str">
        <f>VLOOKUP(C901,'1-Kosten per locatie'!$A$17:$D$89,4,FALSE)</f>
        <v>Facilitaire Services</v>
      </c>
      <c r="C901" s="398" t="s">
        <v>911</v>
      </c>
      <c r="D901" s="476" t="str">
        <f>VLOOKUP(C901,'1-Kosten per locatie'!$A$17:$C$89,3,FALSE)</f>
        <v>Kantoor</v>
      </c>
      <c r="E901" s="404" t="s">
        <v>325</v>
      </c>
      <c r="F901" s="400"/>
      <c r="G901" s="401" t="s">
        <v>1064</v>
      </c>
      <c r="H901" s="398" t="s">
        <v>914</v>
      </c>
      <c r="I901" s="433" t="s">
        <v>294</v>
      </c>
      <c r="J901" s="402" t="s">
        <v>839</v>
      </c>
      <c r="K901" s="403">
        <v>37.520000000000003</v>
      </c>
      <c r="L901" s="486">
        <f>VLOOKUP(D901,'1-Kosten per locatie'!$E$3:$G$9,3,FALSE)</f>
        <v>1</v>
      </c>
      <c r="M901" s="441">
        <v>156</v>
      </c>
      <c r="N901" s="124"/>
      <c r="O901" s="125" t="e">
        <f t="shared" si="70"/>
        <v>#DIV/0!</v>
      </c>
      <c r="P901" s="125">
        <f t="shared" si="71"/>
        <v>0</v>
      </c>
      <c r="Q901" s="383"/>
      <c r="R901" s="126">
        <f>IF(M901="nio",0,IF(M901&gt;0,VLOOKUP(I901,'2-Productie normen'!A:R,VLOOKUP(M901,'2-Productie normen'!T:U,2,FALSE),FALSE)))</f>
        <v>0</v>
      </c>
      <c r="S901" s="126">
        <f t="shared" si="72"/>
        <v>0</v>
      </c>
      <c r="T901" s="127" t="str">
        <f>IF(M901="nio",0,VLOOKUP(I901,'2-Productie normen'!A:R,14,FALSE))</f>
        <v>V</v>
      </c>
      <c r="U901" s="127"/>
      <c r="W901" s="93">
        <f t="shared" si="73"/>
        <v>5853.1200000000008</v>
      </c>
    </row>
    <row r="902" spans="1:23" ht="14.1" customHeight="1">
      <c r="A902" s="109">
        <f t="shared" si="74"/>
        <v>902</v>
      </c>
      <c r="B902" s="476" t="str">
        <f>VLOOKUP(C902,'1-Kosten per locatie'!$A$17:$D$89,4,FALSE)</f>
        <v>Facilitaire Services</v>
      </c>
      <c r="C902" s="398" t="s">
        <v>911</v>
      </c>
      <c r="D902" s="476" t="str">
        <f>VLOOKUP(C902,'1-Kosten per locatie'!$A$17:$C$89,3,FALSE)</f>
        <v>Kantoor</v>
      </c>
      <c r="E902" s="404" t="s">
        <v>325</v>
      </c>
      <c r="F902" s="400"/>
      <c r="G902" s="401" t="s">
        <v>1065</v>
      </c>
      <c r="H902" s="398" t="s">
        <v>195</v>
      </c>
      <c r="I902" s="455" t="s">
        <v>299</v>
      </c>
      <c r="J902" s="402" t="s">
        <v>839</v>
      </c>
      <c r="K902" s="403">
        <v>5.15</v>
      </c>
      <c r="L902" s="486">
        <f>VLOOKUP(D902,'1-Kosten per locatie'!$E$3:$G$9,3,FALSE)</f>
        <v>1</v>
      </c>
      <c r="M902" s="441" t="s">
        <v>101</v>
      </c>
      <c r="N902" s="124"/>
      <c r="O902" s="125">
        <f t="shared" si="70"/>
        <v>0</v>
      </c>
      <c r="P902" s="125">
        <f t="shared" si="71"/>
        <v>0</v>
      </c>
      <c r="Q902" s="383"/>
      <c r="R902" s="126">
        <f>IF(M902="nio",0,IF(M902&gt;0,VLOOKUP(I902,'2-Productie normen'!A:R,VLOOKUP(M902,'2-Productie normen'!T:U,2,FALSE),FALSE)))</f>
        <v>0</v>
      </c>
      <c r="S902" s="126">
        <f t="shared" si="72"/>
        <v>0</v>
      </c>
      <c r="T902" s="127">
        <f>IF(M902="nio",0,VLOOKUP(I902,'2-Productie normen'!A:R,14,FALSE))</f>
        <v>0</v>
      </c>
      <c r="U902" s="127"/>
      <c r="W902" s="93">
        <f t="shared" si="73"/>
        <v>0</v>
      </c>
    </row>
    <row r="903" spans="1:23" ht="14.1" customHeight="1">
      <c r="A903" s="109">
        <f t="shared" si="74"/>
        <v>903</v>
      </c>
      <c r="B903" s="476" t="str">
        <f>VLOOKUP(C903,'1-Kosten per locatie'!$A$17:$D$89,4,FALSE)</f>
        <v>Facilitaire Services</v>
      </c>
      <c r="C903" s="398" t="s">
        <v>911</v>
      </c>
      <c r="D903" s="476" t="str">
        <f>VLOOKUP(C903,'1-Kosten per locatie'!$A$17:$C$89,3,FALSE)</f>
        <v>Kantoor</v>
      </c>
      <c r="E903" s="404" t="s">
        <v>325</v>
      </c>
      <c r="F903" s="400"/>
      <c r="G903" s="401" t="s">
        <v>1066</v>
      </c>
      <c r="H903" s="398" t="s">
        <v>1067</v>
      </c>
      <c r="I903" s="455" t="s">
        <v>299</v>
      </c>
      <c r="J903" s="402" t="s">
        <v>839</v>
      </c>
      <c r="K903" s="403">
        <v>4.4400000000000004</v>
      </c>
      <c r="L903" s="486">
        <f>VLOOKUP(D903,'1-Kosten per locatie'!$E$3:$G$9,3,FALSE)</f>
        <v>1</v>
      </c>
      <c r="M903" s="441" t="s">
        <v>101</v>
      </c>
      <c r="N903" s="124"/>
      <c r="O903" s="125">
        <f t="shared" si="70"/>
        <v>0</v>
      </c>
      <c r="P903" s="125">
        <f t="shared" si="71"/>
        <v>0</v>
      </c>
      <c r="Q903" s="383"/>
      <c r="R903" s="126">
        <f>IF(M903="nio",0,IF(M903&gt;0,VLOOKUP(I903,'2-Productie normen'!A:R,VLOOKUP(M903,'2-Productie normen'!T:U,2,FALSE),FALSE)))</f>
        <v>0</v>
      </c>
      <c r="S903" s="126">
        <f t="shared" si="72"/>
        <v>0</v>
      </c>
      <c r="T903" s="127">
        <f>IF(M903="nio",0,VLOOKUP(I903,'2-Productie normen'!A:R,14,FALSE))</f>
        <v>0</v>
      </c>
      <c r="U903" s="127"/>
      <c r="W903" s="93">
        <f t="shared" si="73"/>
        <v>0</v>
      </c>
    </row>
    <row r="904" spans="1:23" ht="14.1" customHeight="1">
      <c r="A904" s="109">
        <f t="shared" si="74"/>
        <v>904</v>
      </c>
      <c r="B904" s="476" t="str">
        <f>VLOOKUP(C904,'1-Kosten per locatie'!$A$17:$D$89,4,FALSE)</f>
        <v>Facilitaire Services</v>
      </c>
      <c r="C904" s="398" t="s">
        <v>911</v>
      </c>
      <c r="D904" s="476" t="str">
        <f>VLOOKUP(C904,'1-Kosten per locatie'!$A$17:$C$89,3,FALSE)</f>
        <v>Kantoor</v>
      </c>
      <c r="E904" s="404" t="s">
        <v>325</v>
      </c>
      <c r="F904" s="400"/>
      <c r="G904" s="401" t="s">
        <v>1068</v>
      </c>
      <c r="H904" s="398" t="s">
        <v>292</v>
      </c>
      <c r="I904" s="433" t="s">
        <v>300</v>
      </c>
      <c r="J904" s="402" t="s">
        <v>839</v>
      </c>
      <c r="K904" s="403">
        <v>1.95</v>
      </c>
      <c r="L904" s="486">
        <f>VLOOKUP(D904,'1-Kosten per locatie'!$E$3:$G$9,3,FALSE)</f>
        <v>1</v>
      </c>
      <c r="M904" s="441">
        <v>4</v>
      </c>
      <c r="N904" s="124"/>
      <c r="O904" s="125" t="e">
        <f t="shared" si="70"/>
        <v>#DIV/0!</v>
      </c>
      <c r="P904" s="125">
        <f t="shared" si="71"/>
        <v>0</v>
      </c>
      <c r="Q904" s="383"/>
      <c r="R904" s="126">
        <f>IF(M904="nio",0,IF(M904&gt;0,VLOOKUP(I904,'2-Productie normen'!A:R,VLOOKUP(M904,'2-Productie normen'!T:U,2,FALSE),FALSE)))</f>
        <v>0</v>
      </c>
      <c r="S904" s="126">
        <f t="shared" si="72"/>
        <v>0</v>
      </c>
      <c r="T904" s="127" t="str">
        <f>IF(M904="nio",0,VLOOKUP(I904,'2-Productie normen'!A:R,14,FALSE))</f>
        <v>V</v>
      </c>
      <c r="U904" s="127"/>
      <c r="W904" s="93">
        <f t="shared" si="73"/>
        <v>7.8</v>
      </c>
    </row>
    <row r="905" spans="1:23" ht="14.1" customHeight="1">
      <c r="A905" s="109">
        <f t="shared" si="74"/>
        <v>905</v>
      </c>
      <c r="B905" s="476" t="str">
        <f>VLOOKUP(C905,'1-Kosten per locatie'!$A$17:$D$89,4,FALSE)</f>
        <v>Facilitaire Services</v>
      </c>
      <c r="C905" s="398" t="s">
        <v>911</v>
      </c>
      <c r="D905" s="476" t="str">
        <f>VLOOKUP(C905,'1-Kosten per locatie'!$A$17:$C$89,3,FALSE)</f>
        <v>Kantoor</v>
      </c>
      <c r="E905" s="404" t="s">
        <v>325</v>
      </c>
      <c r="F905" s="400"/>
      <c r="G905" s="401" t="s">
        <v>1069</v>
      </c>
      <c r="H905" s="398" t="s">
        <v>193</v>
      </c>
      <c r="I905" s="433" t="s">
        <v>296</v>
      </c>
      <c r="J905" s="402" t="s">
        <v>839</v>
      </c>
      <c r="K905" s="403">
        <v>8.4</v>
      </c>
      <c r="L905" s="486">
        <f>VLOOKUP(D905,'1-Kosten per locatie'!$E$3:$G$9,3,FALSE)</f>
        <v>1</v>
      </c>
      <c r="M905" s="441">
        <v>156</v>
      </c>
      <c r="N905" s="124"/>
      <c r="O905" s="125" t="e">
        <f t="shared" si="70"/>
        <v>#DIV/0!</v>
      </c>
      <c r="P905" s="125">
        <f t="shared" si="71"/>
        <v>0</v>
      </c>
      <c r="Q905" s="383"/>
      <c r="R905" s="126">
        <f>IF(M905="nio",0,IF(M905&gt;0,VLOOKUP(I905,'2-Productie normen'!A:R,VLOOKUP(M905,'2-Productie normen'!T:U,2,FALSE),FALSE)))</f>
        <v>0</v>
      </c>
      <c r="S905" s="126">
        <f t="shared" si="72"/>
        <v>0</v>
      </c>
      <c r="T905" s="127" t="str">
        <f>IF(M905="nio",0,VLOOKUP(I905,'2-Productie normen'!A:R,14,FALSE))</f>
        <v>V</v>
      </c>
      <c r="U905" s="127"/>
      <c r="W905" s="93">
        <f t="shared" si="73"/>
        <v>1310.4000000000001</v>
      </c>
    </row>
    <row r="906" spans="1:23" ht="14.1" customHeight="1">
      <c r="A906" s="109">
        <f t="shared" si="74"/>
        <v>906</v>
      </c>
      <c r="B906" s="476" t="str">
        <f>VLOOKUP(C906,'1-Kosten per locatie'!$A$17:$D$89,4,FALSE)</f>
        <v>Facilitaire Services</v>
      </c>
      <c r="C906" s="398" t="s">
        <v>911</v>
      </c>
      <c r="D906" s="476" t="str">
        <f>VLOOKUP(C906,'1-Kosten per locatie'!$A$17:$C$89,3,FALSE)</f>
        <v>Kantoor</v>
      </c>
      <c r="E906" s="404" t="s">
        <v>325</v>
      </c>
      <c r="F906" s="400"/>
      <c r="G906" s="401" t="s">
        <v>1070</v>
      </c>
      <c r="H906" s="398" t="s">
        <v>946</v>
      </c>
      <c r="I906" s="433" t="s">
        <v>15</v>
      </c>
      <c r="J906" s="402" t="s">
        <v>948</v>
      </c>
      <c r="K906" s="403">
        <v>1.23</v>
      </c>
      <c r="L906" s="486">
        <f>VLOOKUP(D906,'1-Kosten per locatie'!$E$3:$G$9,3,FALSE)</f>
        <v>1</v>
      </c>
      <c r="M906" s="441">
        <v>255</v>
      </c>
      <c r="N906" s="124">
        <v>255</v>
      </c>
      <c r="O906" s="125" t="e">
        <f t="shared" si="70"/>
        <v>#DIV/0!</v>
      </c>
      <c r="P906" s="125" t="e">
        <f t="shared" si="71"/>
        <v>#DIV/0!</v>
      </c>
      <c r="Q906" s="383"/>
      <c r="R906" s="126">
        <f>IF(M906="nio",0,IF(M906&gt;0,VLOOKUP(I906,'2-Productie normen'!A:R,VLOOKUP(M906,'2-Productie normen'!T:U,2,FALSE),FALSE)))</f>
        <v>0</v>
      </c>
      <c r="S906" s="126">
        <f t="shared" si="72"/>
        <v>0</v>
      </c>
      <c r="T906" s="127" t="str">
        <f>IF(M906="nio",0,VLOOKUP(I906,'2-Productie normen'!A:R,14,FALSE))</f>
        <v>S</v>
      </c>
      <c r="U906" s="127"/>
      <c r="W906" s="93">
        <f t="shared" si="73"/>
        <v>627.29999999999995</v>
      </c>
    </row>
    <row r="907" spans="1:23" ht="14.1" customHeight="1">
      <c r="A907" s="109">
        <f t="shared" si="74"/>
        <v>907</v>
      </c>
      <c r="B907" s="476" t="str">
        <f>VLOOKUP(C907,'1-Kosten per locatie'!$A$17:$D$89,4,FALSE)</f>
        <v>Facilitaire Services</v>
      </c>
      <c r="C907" s="398" t="s">
        <v>911</v>
      </c>
      <c r="D907" s="476" t="str">
        <f>VLOOKUP(C907,'1-Kosten per locatie'!$A$17:$C$89,3,FALSE)</f>
        <v>Kantoor</v>
      </c>
      <c r="E907" s="404" t="s">
        <v>325</v>
      </c>
      <c r="F907" s="400"/>
      <c r="G907" s="401" t="s">
        <v>1071</v>
      </c>
      <c r="H907" s="398" t="s">
        <v>946</v>
      </c>
      <c r="I907" s="433" t="s">
        <v>15</v>
      </c>
      <c r="J907" s="402" t="s">
        <v>948</v>
      </c>
      <c r="K907" s="403">
        <v>1.23</v>
      </c>
      <c r="L907" s="486">
        <f>VLOOKUP(D907,'1-Kosten per locatie'!$E$3:$G$9,3,FALSE)</f>
        <v>1</v>
      </c>
      <c r="M907" s="441">
        <v>255</v>
      </c>
      <c r="N907" s="124">
        <v>255</v>
      </c>
      <c r="O907" s="125" t="e">
        <f t="shared" si="70"/>
        <v>#DIV/0!</v>
      </c>
      <c r="P907" s="125" t="e">
        <f t="shared" si="71"/>
        <v>#DIV/0!</v>
      </c>
      <c r="Q907" s="383"/>
      <c r="R907" s="126">
        <f>IF(M907="nio",0,IF(M907&gt;0,VLOOKUP(I907,'2-Productie normen'!A:R,VLOOKUP(M907,'2-Productie normen'!T:U,2,FALSE),FALSE)))</f>
        <v>0</v>
      </c>
      <c r="S907" s="126">
        <f t="shared" si="72"/>
        <v>0</v>
      </c>
      <c r="T907" s="127" t="str">
        <f>IF(M907="nio",0,VLOOKUP(I907,'2-Productie normen'!A:R,14,FALSE))</f>
        <v>S</v>
      </c>
      <c r="U907" s="127"/>
      <c r="W907" s="93">
        <f t="shared" si="73"/>
        <v>627.29999999999995</v>
      </c>
    </row>
    <row r="908" spans="1:23" ht="14.1" customHeight="1">
      <c r="A908" s="109">
        <f t="shared" si="74"/>
        <v>908</v>
      </c>
      <c r="B908" s="476" t="str">
        <f>VLOOKUP(C908,'1-Kosten per locatie'!$A$17:$D$89,4,FALSE)</f>
        <v>Facilitaire Services</v>
      </c>
      <c r="C908" s="398" t="s">
        <v>911</v>
      </c>
      <c r="D908" s="476" t="str">
        <f>VLOOKUP(C908,'1-Kosten per locatie'!$A$17:$C$89,3,FALSE)</f>
        <v>Kantoor</v>
      </c>
      <c r="E908" s="404" t="s">
        <v>325</v>
      </c>
      <c r="F908" s="400"/>
      <c r="G908" s="401" t="s">
        <v>1072</v>
      </c>
      <c r="H908" s="398" t="s">
        <v>946</v>
      </c>
      <c r="I908" s="433" t="s">
        <v>15</v>
      </c>
      <c r="J908" s="402" t="s">
        <v>948</v>
      </c>
      <c r="K908" s="403">
        <v>1.23</v>
      </c>
      <c r="L908" s="486">
        <f>VLOOKUP(D908,'1-Kosten per locatie'!$E$3:$G$9,3,FALSE)</f>
        <v>1</v>
      </c>
      <c r="M908" s="441">
        <v>255</v>
      </c>
      <c r="N908" s="124">
        <v>255</v>
      </c>
      <c r="O908" s="125" t="e">
        <f t="shared" si="70"/>
        <v>#DIV/0!</v>
      </c>
      <c r="P908" s="125" t="e">
        <f t="shared" si="71"/>
        <v>#DIV/0!</v>
      </c>
      <c r="Q908" s="383"/>
      <c r="R908" s="126">
        <f>IF(M908="nio",0,IF(M908&gt;0,VLOOKUP(I908,'2-Productie normen'!A:R,VLOOKUP(M908,'2-Productie normen'!T:U,2,FALSE),FALSE)))</f>
        <v>0</v>
      </c>
      <c r="S908" s="126">
        <f t="shared" si="72"/>
        <v>0</v>
      </c>
      <c r="T908" s="127" t="str">
        <f>IF(M908="nio",0,VLOOKUP(I908,'2-Productie normen'!A:R,14,FALSE))</f>
        <v>S</v>
      </c>
      <c r="U908" s="127"/>
      <c r="W908" s="93">
        <f t="shared" si="73"/>
        <v>627.29999999999995</v>
      </c>
    </row>
    <row r="909" spans="1:23" ht="14.1" customHeight="1">
      <c r="A909" s="109">
        <f t="shared" si="74"/>
        <v>909</v>
      </c>
      <c r="B909" s="476" t="str">
        <f>VLOOKUP(C909,'1-Kosten per locatie'!$A$17:$D$89,4,FALSE)</f>
        <v>Facilitaire Services</v>
      </c>
      <c r="C909" s="398" t="s">
        <v>911</v>
      </c>
      <c r="D909" s="476" t="str">
        <f>VLOOKUP(C909,'1-Kosten per locatie'!$A$17:$C$89,3,FALSE)</f>
        <v>Kantoor</v>
      </c>
      <c r="E909" s="404" t="s">
        <v>325</v>
      </c>
      <c r="F909" s="400"/>
      <c r="G909" s="401" t="s">
        <v>1073</v>
      </c>
      <c r="H909" s="398" t="s">
        <v>946</v>
      </c>
      <c r="I909" s="433" t="s">
        <v>15</v>
      </c>
      <c r="J909" s="402" t="s">
        <v>948</v>
      </c>
      <c r="K909" s="403">
        <v>1.4</v>
      </c>
      <c r="L909" s="486">
        <f>VLOOKUP(D909,'1-Kosten per locatie'!$E$3:$G$9,3,FALSE)</f>
        <v>1</v>
      </c>
      <c r="M909" s="441">
        <v>255</v>
      </c>
      <c r="N909" s="124">
        <v>255</v>
      </c>
      <c r="O909" s="125" t="e">
        <f t="shared" si="70"/>
        <v>#DIV/0!</v>
      </c>
      <c r="P909" s="125" t="e">
        <f t="shared" si="71"/>
        <v>#DIV/0!</v>
      </c>
      <c r="Q909" s="383"/>
      <c r="R909" s="126">
        <f>IF(M909="nio",0,IF(M909&gt;0,VLOOKUP(I909,'2-Productie normen'!A:R,VLOOKUP(M909,'2-Productie normen'!T:U,2,FALSE),FALSE)))</f>
        <v>0</v>
      </c>
      <c r="S909" s="126">
        <f t="shared" si="72"/>
        <v>0</v>
      </c>
      <c r="T909" s="127" t="str">
        <f>IF(M909="nio",0,VLOOKUP(I909,'2-Productie normen'!A:R,14,FALSE))</f>
        <v>S</v>
      </c>
      <c r="U909" s="127"/>
      <c r="W909" s="93">
        <f t="shared" si="73"/>
        <v>714</v>
      </c>
    </row>
    <row r="910" spans="1:23" ht="14.1" customHeight="1">
      <c r="A910" s="109">
        <f t="shared" si="74"/>
        <v>910</v>
      </c>
      <c r="B910" s="476" t="str">
        <f>VLOOKUP(C910,'1-Kosten per locatie'!$A$17:$D$89,4,FALSE)</f>
        <v>Facilitaire Services</v>
      </c>
      <c r="C910" s="398" t="s">
        <v>911</v>
      </c>
      <c r="D910" s="476" t="str">
        <f>VLOOKUP(C910,'1-Kosten per locatie'!$A$17:$C$89,3,FALSE)</f>
        <v>Kantoor</v>
      </c>
      <c r="E910" s="404" t="s">
        <v>325</v>
      </c>
      <c r="F910" s="400"/>
      <c r="G910" s="401" t="s">
        <v>1074</v>
      </c>
      <c r="H910" s="398" t="s">
        <v>946</v>
      </c>
      <c r="I910" s="433" t="s">
        <v>15</v>
      </c>
      <c r="J910" s="402" t="s">
        <v>948</v>
      </c>
      <c r="K910" s="403">
        <v>3.44</v>
      </c>
      <c r="L910" s="486">
        <f>VLOOKUP(D910,'1-Kosten per locatie'!$E$3:$G$9,3,FALSE)</f>
        <v>1</v>
      </c>
      <c r="M910" s="441">
        <v>255</v>
      </c>
      <c r="N910" s="124">
        <v>255</v>
      </c>
      <c r="O910" s="125" t="e">
        <f t="shared" si="70"/>
        <v>#DIV/0!</v>
      </c>
      <c r="P910" s="125" t="e">
        <f t="shared" si="71"/>
        <v>#DIV/0!</v>
      </c>
      <c r="Q910" s="383"/>
      <c r="R910" s="126">
        <f>IF(M910="nio",0,IF(M910&gt;0,VLOOKUP(I910,'2-Productie normen'!A:R,VLOOKUP(M910,'2-Productie normen'!T:U,2,FALSE),FALSE)))</f>
        <v>0</v>
      </c>
      <c r="S910" s="126">
        <f t="shared" si="72"/>
        <v>0</v>
      </c>
      <c r="T910" s="127" t="str">
        <f>IF(M910="nio",0,VLOOKUP(I910,'2-Productie normen'!A:R,14,FALSE))</f>
        <v>S</v>
      </c>
      <c r="U910" s="127"/>
      <c r="W910" s="93">
        <f t="shared" si="73"/>
        <v>1754.3999999999999</v>
      </c>
    </row>
    <row r="911" spans="1:23" ht="14.1" customHeight="1">
      <c r="A911" s="109">
        <f t="shared" si="74"/>
        <v>911</v>
      </c>
      <c r="B911" s="476" t="str">
        <f>VLOOKUP(C911,'1-Kosten per locatie'!$A$17:$D$89,4,FALSE)</f>
        <v>Facilitaire Services</v>
      </c>
      <c r="C911" s="398" t="s">
        <v>911</v>
      </c>
      <c r="D911" s="476" t="str">
        <f>VLOOKUP(C911,'1-Kosten per locatie'!$A$17:$C$89,3,FALSE)</f>
        <v>Kantoor</v>
      </c>
      <c r="E911" s="404" t="s">
        <v>325</v>
      </c>
      <c r="F911" s="400"/>
      <c r="G911" s="401" t="s">
        <v>1075</v>
      </c>
      <c r="H911" s="398" t="s">
        <v>946</v>
      </c>
      <c r="I911" s="433" t="s">
        <v>15</v>
      </c>
      <c r="J911" s="402" t="s">
        <v>839</v>
      </c>
      <c r="K911" s="403">
        <v>8.9700000000000006</v>
      </c>
      <c r="L911" s="486">
        <f>VLOOKUP(D911,'1-Kosten per locatie'!$E$3:$G$9,3,FALSE)</f>
        <v>1</v>
      </c>
      <c r="M911" s="441">
        <v>255</v>
      </c>
      <c r="N911" s="124">
        <v>255</v>
      </c>
      <c r="O911" s="125" t="e">
        <f t="shared" si="70"/>
        <v>#DIV/0!</v>
      </c>
      <c r="P911" s="125" t="e">
        <f t="shared" si="71"/>
        <v>#DIV/0!</v>
      </c>
      <c r="Q911" s="383"/>
      <c r="R911" s="126">
        <f>IF(M911="nio",0,IF(M911&gt;0,VLOOKUP(I911,'2-Productie normen'!A:R,VLOOKUP(M911,'2-Productie normen'!T:U,2,FALSE),FALSE)))</f>
        <v>0</v>
      </c>
      <c r="S911" s="126">
        <f t="shared" si="72"/>
        <v>0</v>
      </c>
      <c r="T911" s="127" t="str">
        <f>IF(M911="nio",0,VLOOKUP(I911,'2-Productie normen'!A:R,14,FALSE))</f>
        <v>S</v>
      </c>
      <c r="U911" s="127"/>
      <c r="W911" s="93">
        <f t="shared" si="73"/>
        <v>4574.7000000000007</v>
      </c>
    </row>
    <row r="912" spans="1:23" ht="14.1" customHeight="1">
      <c r="A912" s="109">
        <f t="shared" si="74"/>
        <v>912</v>
      </c>
      <c r="B912" s="476" t="str">
        <f>VLOOKUP(C912,'1-Kosten per locatie'!$A$17:$D$89,4,FALSE)</f>
        <v>Facilitaire Services</v>
      </c>
      <c r="C912" s="398" t="s">
        <v>911</v>
      </c>
      <c r="D912" s="476" t="str">
        <f>VLOOKUP(C912,'1-Kosten per locatie'!$A$17:$C$89,3,FALSE)</f>
        <v>Kantoor</v>
      </c>
      <c r="E912" s="404" t="s">
        <v>325</v>
      </c>
      <c r="F912" s="400"/>
      <c r="G912" s="401" t="s">
        <v>1076</v>
      </c>
      <c r="H912" s="398" t="s">
        <v>946</v>
      </c>
      <c r="I912" s="433" t="s">
        <v>15</v>
      </c>
      <c r="J912" s="402" t="s">
        <v>948</v>
      </c>
      <c r="K912" s="403">
        <v>1.23</v>
      </c>
      <c r="L912" s="486">
        <f>VLOOKUP(D912,'1-Kosten per locatie'!$E$3:$G$9,3,FALSE)</f>
        <v>1</v>
      </c>
      <c r="M912" s="441">
        <v>255</v>
      </c>
      <c r="N912" s="124">
        <v>255</v>
      </c>
      <c r="O912" s="125" t="e">
        <f t="shared" si="70"/>
        <v>#DIV/0!</v>
      </c>
      <c r="P912" s="125" t="e">
        <f t="shared" si="71"/>
        <v>#DIV/0!</v>
      </c>
      <c r="Q912" s="383"/>
      <c r="R912" s="126">
        <f>IF(M912="nio",0,IF(M912&gt;0,VLOOKUP(I912,'2-Productie normen'!A:R,VLOOKUP(M912,'2-Productie normen'!T:U,2,FALSE),FALSE)))</f>
        <v>0</v>
      </c>
      <c r="S912" s="126">
        <f t="shared" si="72"/>
        <v>0</v>
      </c>
      <c r="T912" s="127" t="str">
        <f>IF(M912="nio",0,VLOOKUP(I912,'2-Productie normen'!A:R,14,FALSE))</f>
        <v>S</v>
      </c>
      <c r="U912" s="127"/>
      <c r="W912" s="93">
        <f t="shared" si="73"/>
        <v>627.29999999999995</v>
      </c>
    </row>
    <row r="913" spans="1:23" ht="14.1" customHeight="1">
      <c r="A913" s="109">
        <f t="shared" si="74"/>
        <v>913</v>
      </c>
      <c r="B913" s="476" t="str">
        <f>VLOOKUP(C913,'1-Kosten per locatie'!$A$17:$D$89,4,FALSE)</f>
        <v>Facilitaire Services</v>
      </c>
      <c r="C913" s="398" t="s">
        <v>911</v>
      </c>
      <c r="D913" s="476" t="str">
        <f>VLOOKUP(C913,'1-Kosten per locatie'!$A$17:$C$89,3,FALSE)</f>
        <v>Kantoor</v>
      </c>
      <c r="E913" s="404" t="s">
        <v>325</v>
      </c>
      <c r="F913" s="400"/>
      <c r="G913" s="401" t="s">
        <v>1077</v>
      </c>
      <c r="H913" s="398" t="s">
        <v>946</v>
      </c>
      <c r="I913" s="433" t="s">
        <v>15</v>
      </c>
      <c r="J913" s="402" t="s">
        <v>948</v>
      </c>
      <c r="K913" s="403">
        <v>1.23</v>
      </c>
      <c r="L913" s="486">
        <f>VLOOKUP(D913,'1-Kosten per locatie'!$E$3:$G$9,3,FALSE)</f>
        <v>1</v>
      </c>
      <c r="M913" s="441">
        <v>255</v>
      </c>
      <c r="N913" s="124">
        <v>255</v>
      </c>
      <c r="O913" s="125" t="e">
        <f t="shared" si="70"/>
        <v>#DIV/0!</v>
      </c>
      <c r="P913" s="125" t="e">
        <f t="shared" si="71"/>
        <v>#DIV/0!</v>
      </c>
      <c r="Q913" s="383"/>
      <c r="R913" s="126">
        <f>IF(M913="nio",0,IF(M913&gt;0,VLOOKUP(I913,'2-Productie normen'!A:R,VLOOKUP(M913,'2-Productie normen'!T:U,2,FALSE),FALSE)))</f>
        <v>0</v>
      </c>
      <c r="S913" s="126">
        <f t="shared" si="72"/>
        <v>0</v>
      </c>
      <c r="T913" s="127" t="str">
        <f>IF(M913="nio",0,VLOOKUP(I913,'2-Productie normen'!A:R,14,FALSE))</f>
        <v>S</v>
      </c>
      <c r="U913" s="127"/>
      <c r="W913" s="93">
        <f t="shared" si="73"/>
        <v>627.29999999999995</v>
      </c>
    </row>
    <row r="914" spans="1:23" ht="14.1" customHeight="1">
      <c r="A914" s="109">
        <f t="shared" si="74"/>
        <v>914</v>
      </c>
      <c r="B914" s="476" t="str">
        <f>VLOOKUP(C914,'1-Kosten per locatie'!$A$17:$D$89,4,FALSE)</f>
        <v>Facilitaire Services</v>
      </c>
      <c r="C914" s="398" t="s">
        <v>911</v>
      </c>
      <c r="D914" s="476" t="str">
        <f>VLOOKUP(C914,'1-Kosten per locatie'!$A$17:$C$89,3,FALSE)</f>
        <v>Kantoor</v>
      </c>
      <c r="E914" s="404" t="s">
        <v>325</v>
      </c>
      <c r="F914" s="400"/>
      <c r="G914" s="401" t="s">
        <v>1078</v>
      </c>
      <c r="H914" s="398" t="s">
        <v>946</v>
      </c>
      <c r="I914" s="433" t="s">
        <v>15</v>
      </c>
      <c r="J914" s="402" t="s">
        <v>948</v>
      </c>
      <c r="K914" s="403">
        <v>1.23</v>
      </c>
      <c r="L914" s="486">
        <f>VLOOKUP(D914,'1-Kosten per locatie'!$E$3:$G$9,3,FALSE)</f>
        <v>1</v>
      </c>
      <c r="M914" s="441">
        <v>255</v>
      </c>
      <c r="N914" s="124">
        <v>255</v>
      </c>
      <c r="O914" s="125" t="e">
        <f t="shared" si="70"/>
        <v>#DIV/0!</v>
      </c>
      <c r="P914" s="125" t="e">
        <f t="shared" si="71"/>
        <v>#DIV/0!</v>
      </c>
      <c r="Q914" s="383"/>
      <c r="R914" s="126">
        <f>IF(M914="nio",0,IF(M914&gt;0,VLOOKUP(I914,'2-Productie normen'!A:R,VLOOKUP(M914,'2-Productie normen'!T:U,2,FALSE),FALSE)))</f>
        <v>0</v>
      </c>
      <c r="S914" s="126">
        <f t="shared" si="72"/>
        <v>0</v>
      </c>
      <c r="T914" s="127" t="str">
        <f>IF(M914="nio",0,VLOOKUP(I914,'2-Productie normen'!A:R,14,FALSE))</f>
        <v>S</v>
      </c>
      <c r="U914" s="127"/>
      <c r="W914" s="93">
        <f t="shared" si="73"/>
        <v>627.29999999999995</v>
      </c>
    </row>
    <row r="915" spans="1:23" ht="14.1" customHeight="1">
      <c r="A915" s="109">
        <f t="shared" si="74"/>
        <v>915</v>
      </c>
      <c r="B915" s="476" t="str">
        <f>VLOOKUP(C915,'1-Kosten per locatie'!$A$17:$D$89,4,FALSE)</f>
        <v>Facilitaire Services</v>
      </c>
      <c r="C915" s="398" t="s">
        <v>911</v>
      </c>
      <c r="D915" s="476" t="str">
        <f>VLOOKUP(C915,'1-Kosten per locatie'!$A$17:$C$89,3,FALSE)</f>
        <v>Kantoor</v>
      </c>
      <c r="E915" s="404" t="s">
        <v>325</v>
      </c>
      <c r="F915" s="400"/>
      <c r="G915" s="401" t="s">
        <v>1079</v>
      </c>
      <c r="H915" s="398" t="s">
        <v>946</v>
      </c>
      <c r="I915" s="433" t="s">
        <v>15</v>
      </c>
      <c r="J915" s="402" t="s">
        <v>948</v>
      </c>
      <c r="K915" s="403">
        <v>1.4</v>
      </c>
      <c r="L915" s="486">
        <f>VLOOKUP(D915,'1-Kosten per locatie'!$E$3:$G$9,3,FALSE)</f>
        <v>1</v>
      </c>
      <c r="M915" s="441">
        <v>255</v>
      </c>
      <c r="N915" s="124">
        <v>255</v>
      </c>
      <c r="O915" s="125" t="e">
        <f t="shared" si="70"/>
        <v>#DIV/0!</v>
      </c>
      <c r="P915" s="125" t="e">
        <f t="shared" si="71"/>
        <v>#DIV/0!</v>
      </c>
      <c r="Q915" s="383"/>
      <c r="R915" s="126">
        <f>IF(M915="nio",0,IF(M915&gt;0,VLOOKUP(I915,'2-Productie normen'!A:R,VLOOKUP(M915,'2-Productie normen'!T:U,2,FALSE),FALSE)))</f>
        <v>0</v>
      </c>
      <c r="S915" s="126">
        <f t="shared" si="72"/>
        <v>0</v>
      </c>
      <c r="T915" s="127" t="str">
        <f>IF(M915="nio",0,VLOOKUP(I915,'2-Productie normen'!A:R,14,FALSE))</f>
        <v>S</v>
      </c>
      <c r="U915" s="127"/>
      <c r="W915" s="93">
        <f t="shared" si="73"/>
        <v>714</v>
      </c>
    </row>
    <row r="916" spans="1:23" ht="14.1" customHeight="1">
      <c r="A916" s="109">
        <f t="shared" si="74"/>
        <v>916</v>
      </c>
      <c r="B916" s="476" t="str">
        <f>VLOOKUP(C916,'1-Kosten per locatie'!$A$17:$D$89,4,FALSE)</f>
        <v>Facilitaire Services</v>
      </c>
      <c r="C916" s="398" t="s">
        <v>911</v>
      </c>
      <c r="D916" s="476" t="str">
        <f>VLOOKUP(C916,'1-Kosten per locatie'!$A$17:$C$89,3,FALSE)</f>
        <v>Kantoor</v>
      </c>
      <c r="E916" s="404" t="s">
        <v>325</v>
      </c>
      <c r="F916" s="400"/>
      <c r="G916" s="401" t="s">
        <v>1080</v>
      </c>
      <c r="H916" s="398" t="s">
        <v>1067</v>
      </c>
      <c r="I916" s="455" t="s">
        <v>299</v>
      </c>
      <c r="J916" s="402" t="s">
        <v>839</v>
      </c>
      <c r="K916" s="403">
        <v>4.55</v>
      </c>
      <c r="L916" s="486">
        <f>VLOOKUP(D916,'1-Kosten per locatie'!$E$3:$G$9,3,FALSE)</f>
        <v>1</v>
      </c>
      <c r="M916" s="441" t="s">
        <v>101</v>
      </c>
      <c r="N916" s="124"/>
      <c r="O916" s="125">
        <f t="shared" si="70"/>
        <v>0</v>
      </c>
      <c r="P916" s="125">
        <f t="shared" si="71"/>
        <v>0</v>
      </c>
      <c r="Q916" s="383"/>
      <c r="R916" s="126">
        <f>IF(M916="nio",0,IF(M916&gt;0,VLOOKUP(I916,'2-Productie normen'!A:R,VLOOKUP(M916,'2-Productie normen'!T:U,2,FALSE),FALSE)))</f>
        <v>0</v>
      </c>
      <c r="S916" s="126">
        <f t="shared" si="72"/>
        <v>0</v>
      </c>
      <c r="T916" s="127">
        <f>IF(M916="nio",0,VLOOKUP(I916,'2-Productie normen'!A:R,14,FALSE))</f>
        <v>0</v>
      </c>
      <c r="U916" s="127"/>
      <c r="W916" s="93">
        <f t="shared" si="73"/>
        <v>0</v>
      </c>
    </row>
    <row r="917" spans="1:23" ht="14.1" customHeight="1">
      <c r="A917" s="109">
        <f t="shared" si="74"/>
        <v>917</v>
      </c>
      <c r="B917" s="476" t="str">
        <f>VLOOKUP(C917,'1-Kosten per locatie'!$A$17:$D$89,4,FALSE)</f>
        <v>Facilitaire Services</v>
      </c>
      <c r="C917" s="398" t="s">
        <v>911</v>
      </c>
      <c r="D917" s="476" t="str">
        <f>VLOOKUP(C917,'1-Kosten per locatie'!$A$17:$C$89,3,FALSE)</f>
        <v>Kantoor</v>
      </c>
      <c r="E917" s="404" t="s">
        <v>325</v>
      </c>
      <c r="F917" s="400"/>
      <c r="G917" s="401" t="s">
        <v>1081</v>
      </c>
      <c r="H917" s="398" t="s">
        <v>195</v>
      </c>
      <c r="I917" s="455" t="s">
        <v>299</v>
      </c>
      <c r="J917" s="402" t="s">
        <v>839</v>
      </c>
      <c r="K917" s="403">
        <v>3.66</v>
      </c>
      <c r="L917" s="486">
        <f>VLOOKUP(D917,'1-Kosten per locatie'!$E$3:$G$9,3,FALSE)</f>
        <v>1</v>
      </c>
      <c r="M917" s="441" t="s">
        <v>101</v>
      </c>
      <c r="N917" s="124"/>
      <c r="O917" s="125">
        <f t="shared" si="70"/>
        <v>0</v>
      </c>
      <c r="P917" s="125">
        <f t="shared" si="71"/>
        <v>0</v>
      </c>
      <c r="Q917" s="383"/>
      <c r="R917" s="126">
        <f>IF(M917="nio",0,IF(M917&gt;0,VLOOKUP(I917,'2-Productie normen'!A:R,VLOOKUP(M917,'2-Productie normen'!T:U,2,FALSE),FALSE)))</f>
        <v>0</v>
      </c>
      <c r="S917" s="126">
        <f t="shared" si="72"/>
        <v>0</v>
      </c>
      <c r="T917" s="127">
        <f>IF(M917="nio",0,VLOOKUP(I917,'2-Productie normen'!A:R,14,FALSE))</f>
        <v>0</v>
      </c>
      <c r="U917" s="127"/>
      <c r="W917" s="93">
        <f t="shared" si="73"/>
        <v>0</v>
      </c>
    </row>
    <row r="918" spans="1:23" ht="14.1" customHeight="1">
      <c r="A918" s="109">
        <f t="shared" si="74"/>
        <v>918</v>
      </c>
      <c r="B918" s="476" t="str">
        <f>VLOOKUP(C918,'1-Kosten per locatie'!$A$17:$D$89,4,FALSE)</f>
        <v>Facilitaire Services</v>
      </c>
      <c r="C918" s="398" t="s">
        <v>911</v>
      </c>
      <c r="D918" s="476" t="str">
        <f>VLOOKUP(C918,'1-Kosten per locatie'!$A$17:$C$89,3,FALSE)</f>
        <v>Kantoor</v>
      </c>
      <c r="E918" s="404" t="s">
        <v>325</v>
      </c>
      <c r="F918" s="400"/>
      <c r="G918" s="401" t="s">
        <v>1082</v>
      </c>
      <c r="H918" s="398" t="s">
        <v>195</v>
      </c>
      <c r="I918" s="455" t="s">
        <v>299</v>
      </c>
      <c r="J918" s="402" t="s">
        <v>839</v>
      </c>
      <c r="K918" s="403">
        <v>3.66</v>
      </c>
      <c r="L918" s="486">
        <f>VLOOKUP(D918,'1-Kosten per locatie'!$E$3:$G$9,3,FALSE)</f>
        <v>1</v>
      </c>
      <c r="M918" s="441" t="s">
        <v>101</v>
      </c>
      <c r="N918" s="124"/>
      <c r="O918" s="125">
        <f t="shared" si="70"/>
        <v>0</v>
      </c>
      <c r="P918" s="125">
        <f t="shared" si="71"/>
        <v>0</v>
      </c>
      <c r="Q918" s="383"/>
      <c r="R918" s="126">
        <f>IF(M918="nio",0,IF(M918&gt;0,VLOOKUP(I918,'2-Productie normen'!A:R,VLOOKUP(M918,'2-Productie normen'!T:U,2,FALSE),FALSE)))</f>
        <v>0</v>
      </c>
      <c r="S918" s="126">
        <f t="shared" si="72"/>
        <v>0</v>
      </c>
      <c r="T918" s="127">
        <f>IF(M918="nio",0,VLOOKUP(I918,'2-Productie normen'!A:R,14,FALSE))</f>
        <v>0</v>
      </c>
      <c r="U918" s="127"/>
      <c r="W918" s="93">
        <f t="shared" si="73"/>
        <v>0</v>
      </c>
    </row>
    <row r="919" spans="1:23" ht="14.1" customHeight="1">
      <c r="A919" s="109">
        <f t="shared" si="74"/>
        <v>919</v>
      </c>
      <c r="B919" s="476" t="str">
        <f>VLOOKUP(C919,'1-Kosten per locatie'!$A$17:$D$89,4,FALSE)</f>
        <v>Facilitaire Services</v>
      </c>
      <c r="C919" s="398" t="s">
        <v>911</v>
      </c>
      <c r="D919" s="476" t="str">
        <f>VLOOKUP(C919,'1-Kosten per locatie'!$A$17:$C$89,3,FALSE)</f>
        <v>Kantoor</v>
      </c>
      <c r="E919" s="404" t="s">
        <v>325</v>
      </c>
      <c r="F919" s="400"/>
      <c r="G919" s="401" t="s">
        <v>1083</v>
      </c>
      <c r="H919" s="398" t="s">
        <v>914</v>
      </c>
      <c r="I919" s="433" t="s">
        <v>294</v>
      </c>
      <c r="J919" s="402" t="s">
        <v>839</v>
      </c>
      <c r="K919" s="403">
        <v>23.67</v>
      </c>
      <c r="L919" s="486">
        <f>VLOOKUP(D919,'1-Kosten per locatie'!$E$3:$G$9,3,FALSE)</f>
        <v>1</v>
      </c>
      <c r="M919" s="441">
        <v>156</v>
      </c>
      <c r="N919" s="124"/>
      <c r="O919" s="125" t="e">
        <f t="shared" si="70"/>
        <v>#DIV/0!</v>
      </c>
      <c r="P919" s="125">
        <f t="shared" si="71"/>
        <v>0</v>
      </c>
      <c r="Q919" s="383"/>
      <c r="R919" s="126">
        <f>IF(M919="nio",0,IF(M919&gt;0,VLOOKUP(I919,'2-Productie normen'!A:R,VLOOKUP(M919,'2-Productie normen'!T:U,2,FALSE),FALSE)))</f>
        <v>0</v>
      </c>
      <c r="S919" s="126">
        <f t="shared" si="72"/>
        <v>0</v>
      </c>
      <c r="T919" s="127" t="str">
        <f>IF(M919="nio",0,VLOOKUP(I919,'2-Productie normen'!A:R,14,FALSE))</f>
        <v>V</v>
      </c>
      <c r="U919" s="127"/>
      <c r="W919" s="93">
        <f t="shared" si="73"/>
        <v>3692.5200000000004</v>
      </c>
    </row>
    <row r="920" spans="1:23" ht="14.1" customHeight="1">
      <c r="A920" s="109">
        <f t="shared" si="74"/>
        <v>920</v>
      </c>
      <c r="B920" s="476" t="str">
        <f>VLOOKUP(C920,'1-Kosten per locatie'!$A$17:$D$89,4,FALSE)</f>
        <v>Facilitaire Services</v>
      </c>
      <c r="C920" s="398" t="s">
        <v>911</v>
      </c>
      <c r="D920" s="476" t="str">
        <f>VLOOKUP(C920,'1-Kosten per locatie'!$A$17:$C$89,3,FALSE)</f>
        <v>Kantoor</v>
      </c>
      <c r="E920" s="404" t="s">
        <v>325</v>
      </c>
      <c r="F920" s="400"/>
      <c r="G920" s="401" t="s">
        <v>1084</v>
      </c>
      <c r="H920" s="398" t="s">
        <v>196</v>
      </c>
      <c r="I920" s="433" t="s">
        <v>149</v>
      </c>
      <c r="J920" s="402" t="s">
        <v>198</v>
      </c>
      <c r="K920" s="403">
        <v>156.97999999999999</v>
      </c>
      <c r="L920" s="486">
        <f>VLOOKUP(D920,'1-Kosten per locatie'!$E$3:$G$9,3,FALSE)</f>
        <v>1</v>
      </c>
      <c r="M920" s="441">
        <v>104</v>
      </c>
      <c r="N920" s="124"/>
      <c r="O920" s="125" t="e">
        <f t="shared" si="70"/>
        <v>#DIV/0!</v>
      </c>
      <c r="P920" s="125">
        <f t="shared" si="71"/>
        <v>0</v>
      </c>
      <c r="Q920" s="383"/>
      <c r="R920" s="126">
        <f>IF(M920="nio",0,IF(M920&gt;0,VLOOKUP(I920,'2-Productie normen'!A:R,VLOOKUP(M920,'2-Productie normen'!T:U,2,FALSE),FALSE)))</f>
        <v>0</v>
      </c>
      <c r="S920" s="126">
        <f t="shared" si="72"/>
        <v>0</v>
      </c>
      <c r="T920" s="127" t="str">
        <f>IF(M920="nio",0,VLOOKUP(I920,'2-Productie normen'!A:R,14,FALSE))</f>
        <v>B</v>
      </c>
      <c r="U920" s="127"/>
      <c r="W920" s="93">
        <f t="shared" si="73"/>
        <v>16325.919999999998</v>
      </c>
    </row>
    <row r="921" spans="1:23" ht="14.1" customHeight="1">
      <c r="A921" s="109">
        <f t="shared" si="74"/>
        <v>921</v>
      </c>
      <c r="B921" s="476" t="str">
        <f>VLOOKUP(C921,'1-Kosten per locatie'!$A$17:$D$89,4,FALSE)</f>
        <v>Facilitaire Services</v>
      </c>
      <c r="C921" s="398" t="s">
        <v>911</v>
      </c>
      <c r="D921" s="476" t="str">
        <f>VLOOKUP(C921,'1-Kosten per locatie'!$A$17:$C$89,3,FALSE)</f>
        <v>Kantoor</v>
      </c>
      <c r="E921" s="404" t="s">
        <v>325</v>
      </c>
      <c r="F921" s="400"/>
      <c r="G921" s="401" t="s">
        <v>1085</v>
      </c>
      <c r="H921" s="398" t="s">
        <v>196</v>
      </c>
      <c r="I921" s="433" t="s">
        <v>149</v>
      </c>
      <c r="J921" s="402" t="s">
        <v>198</v>
      </c>
      <c r="K921" s="403">
        <v>10.85</v>
      </c>
      <c r="L921" s="486">
        <f>VLOOKUP(D921,'1-Kosten per locatie'!$E$3:$G$9,3,FALSE)</f>
        <v>1</v>
      </c>
      <c r="M921" s="441">
        <v>104</v>
      </c>
      <c r="N921" s="124"/>
      <c r="O921" s="125" t="e">
        <f t="shared" si="70"/>
        <v>#DIV/0!</v>
      </c>
      <c r="P921" s="125">
        <f t="shared" si="71"/>
        <v>0</v>
      </c>
      <c r="Q921" s="383"/>
      <c r="R921" s="126">
        <f>IF(M921="nio",0,IF(M921&gt;0,VLOOKUP(I921,'2-Productie normen'!A:R,VLOOKUP(M921,'2-Productie normen'!T:U,2,FALSE),FALSE)))</f>
        <v>0</v>
      </c>
      <c r="S921" s="126">
        <f t="shared" si="72"/>
        <v>0</v>
      </c>
      <c r="T921" s="127" t="str">
        <f>IF(M921="nio",0,VLOOKUP(I921,'2-Productie normen'!A:R,14,FALSE))</f>
        <v>B</v>
      </c>
      <c r="U921" s="127"/>
      <c r="W921" s="93">
        <f t="shared" si="73"/>
        <v>1128.3999999999999</v>
      </c>
    </row>
    <row r="922" spans="1:23" ht="14.1" customHeight="1">
      <c r="A922" s="109">
        <f t="shared" si="74"/>
        <v>922</v>
      </c>
      <c r="B922" s="476" t="str">
        <f>VLOOKUP(C922,'1-Kosten per locatie'!$A$17:$D$89,4,FALSE)</f>
        <v>Facilitaire Services</v>
      </c>
      <c r="C922" s="398" t="s">
        <v>911</v>
      </c>
      <c r="D922" s="476" t="str">
        <f>VLOOKUP(C922,'1-Kosten per locatie'!$A$17:$C$89,3,FALSE)</f>
        <v>Kantoor</v>
      </c>
      <c r="E922" s="404" t="s">
        <v>325</v>
      </c>
      <c r="F922" s="400"/>
      <c r="G922" s="401" t="s">
        <v>1086</v>
      </c>
      <c r="H922" s="398" t="s">
        <v>196</v>
      </c>
      <c r="I922" s="433" t="s">
        <v>149</v>
      </c>
      <c r="J922" s="402" t="s">
        <v>198</v>
      </c>
      <c r="K922" s="403">
        <v>8.36</v>
      </c>
      <c r="L922" s="486">
        <f>VLOOKUP(D922,'1-Kosten per locatie'!$E$3:$G$9,3,FALSE)</f>
        <v>1</v>
      </c>
      <c r="M922" s="441">
        <v>104</v>
      </c>
      <c r="N922" s="124"/>
      <c r="O922" s="125" t="e">
        <f t="shared" si="70"/>
        <v>#DIV/0!</v>
      </c>
      <c r="P922" s="125">
        <f t="shared" si="71"/>
        <v>0</v>
      </c>
      <c r="Q922" s="383"/>
      <c r="R922" s="126">
        <f>IF(M922="nio",0,IF(M922&gt;0,VLOOKUP(I922,'2-Productie normen'!A:R,VLOOKUP(M922,'2-Productie normen'!T:U,2,FALSE),FALSE)))</f>
        <v>0</v>
      </c>
      <c r="S922" s="126">
        <f t="shared" si="72"/>
        <v>0</v>
      </c>
      <c r="T922" s="127" t="str">
        <f>IF(M922="nio",0,VLOOKUP(I922,'2-Productie normen'!A:R,14,FALSE))</f>
        <v>B</v>
      </c>
      <c r="U922" s="127"/>
      <c r="W922" s="93">
        <f t="shared" si="73"/>
        <v>869.43999999999994</v>
      </c>
    </row>
    <row r="923" spans="1:23" ht="14.1" customHeight="1">
      <c r="A923" s="109">
        <f t="shared" si="74"/>
        <v>923</v>
      </c>
      <c r="B923" s="476" t="str">
        <f>VLOOKUP(C923,'1-Kosten per locatie'!$A$17:$D$89,4,FALSE)</f>
        <v>Facilitaire Services</v>
      </c>
      <c r="C923" s="398" t="s">
        <v>911</v>
      </c>
      <c r="D923" s="476" t="str">
        <f>VLOOKUP(C923,'1-Kosten per locatie'!$A$17:$C$89,3,FALSE)</f>
        <v>Kantoor</v>
      </c>
      <c r="E923" s="404" t="s">
        <v>325</v>
      </c>
      <c r="F923" s="400"/>
      <c r="G923" s="401" t="s">
        <v>1087</v>
      </c>
      <c r="H923" s="398" t="s">
        <v>196</v>
      </c>
      <c r="I923" s="433" t="s">
        <v>149</v>
      </c>
      <c r="J923" s="402" t="s">
        <v>198</v>
      </c>
      <c r="K923" s="403">
        <v>6.44</v>
      </c>
      <c r="L923" s="486">
        <f>VLOOKUP(D923,'1-Kosten per locatie'!$E$3:$G$9,3,FALSE)</f>
        <v>1</v>
      </c>
      <c r="M923" s="441">
        <v>104</v>
      </c>
      <c r="N923" s="124"/>
      <c r="O923" s="125" t="e">
        <f t="shared" si="70"/>
        <v>#DIV/0!</v>
      </c>
      <c r="P923" s="125">
        <f t="shared" si="71"/>
        <v>0</v>
      </c>
      <c r="Q923" s="383"/>
      <c r="R923" s="126">
        <f>IF(M923="nio",0,IF(M923&gt;0,VLOOKUP(I923,'2-Productie normen'!A:R,VLOOKUP(M923,'2-Productie normen'!T:U,2,FALSE),FALSE)))</f>
        <v>0</v>
      </c>
      <c r="S923" s="126">
        <f t="shared" si="72"/>
        <v>0</v>
      </c>
      <c r="T923" s="127" t="str">
        <f>IF(M923="nio",0,VLOOKUP(I923,'2-Productie normen'!A:R,14,FALSE))</f>
        <v>B</v>
      </c>
      <c r="U923" s="127"/>
      <c r="W923" s="93">
        <f t="shared" si="73"/>
        <v>669.76</v>
      </c>
    </row>
    <row r="924" spans="1:23" ht="14.1" customHeight="1">
      <c r="A924" s="109">
        <f t="shared" si="74"/>
        <v>924</v>
      </c>
      <c r="B924" s="476" t="str">
        <f>VLOOKUP(C924,'1-Kosten per locatie'!$A$17:$D$89,4,FALSE)</f>
        <v>Facilitaire Services</v>
      </c>
      <c r="C924" s="398" t="s">
        <v>911</v>
      </c>
      <c r="D924" s="476" t="str">
        <f>VLOOKUP(C924,'1-Kosten per locatie'!$A$17:$C$89,3,FALSE)</f>
        <v>Kantoor</v>
      </c>
      <c r="E924" s="404" t="s">
        <v>325</v>
      </c>
      <c r="F924" s="400"/>
      <c r="G924" s="401" t="s">
        <v>1088</v>
      </c>
      <c r="H924" s="398" t="s">
        <v>196</v>
      </c>
      <c r="I924" s="433" t="s">
        <v>149</v>
      </c>
      <c r="J924" s="402" t="s">
        <v>198</v>
      </c>
      <c r="K924" s="403">
        <v>4.8</v>
      </c>
      <c r="L924" s="486">
        <f>VLOOKUP(D924,'1-Kosten per locatie'!$E$3:$G$9,3,FALSE)</f>
        <v>1</v>
      </c>
      <c r="M924" s="441">
        <v>104</v>
      </c>
      <c r="N924" s="124"/>
      <c r="O924" s="125" t="e">
        <f t="shared" si="70"/>
        <v>#DIV/0!</v>
      </c>
      <c r="P924" s="125">
        <f t="shared" si="71"/>
        <v>0</v>
      </c>
      <c r="Q924" s="383"/>
      <c r="R924" s="126">
        <f>IF(M924="nio",0,IF(M924&gt;0,VLOOKUP(I924,'2-Productie normen'!A:R,VLOOKUP(M924,'2-Productie normen'!T:U,2,FALSE),FALSE)))</f>
        <v>0</v>
      </c>
      <c r="S924" s="126">
        <f t="shared" si="72"/>
        <v>0</v>
      </c>
      <c r="T924" s="127" t="str">
        <f>IF(M924="nio",0,VLOOKUP(I924,'2-Productie normen'!A:R,14,FALSE))</f>
        <v>B</v>
      </c>
      <c r="U924" s="127"/>
      <c r="W924" s="93">
        <f t="shared" si="73"/>
        <v>499.2</v>
      </c>
    </row>
    <row r="925" spans="1:23" ht="14.1" customHeight="1">
      <c r="A925" s="109">
        <f t="shared" si="74"/>
        <v>925</v>
      </c>
      <c r="B925" s="476" t="str">
        <f>VLOOKUP(C925,'1-Kosten per locatie'!$A$17:$D$89,4,FALSE)</f>
        <v>Facilitaire Services</v>
      </c>
      <c r="C925" s="398" t="s">
        <v>911</v>
      </c>
      <c r="D925" s="476" t="str">
        <f>VLOOKUP(C925,'1-Kosten per locatie'!$A$17:$C$89,3,FALSE)</f>
        <v>Kantoor</v>
      </c>
      <c r="E925" s="404" t="s">
        <v>325</v>
      </c>
      <c r="F925" s="400"/>
      <c r="G925" s="401" t="s">
        <v>1089</v>
      </c>
      <c r="H925" s="398" t="s">
        <v>196</v>
      </c>
      <c r="I925" s="433" t="s">
        <v>149</v>
      </c>
      <c r="J925" s="402" t="s">
        <v>198</v>
      </c>
      <c r="K925" s="403">
        <v>49.77</v>
      </c>
      <c r="L925" s="486">
        <f>VLOOKUP(D925,'1-Kosten per locatie'!$E$3:$G$9,3,FALSE)</f>
        <v>1</v>
      </c>
      <c r="M925" s="441">
        <v>104</v>
      </c>
      <c r="N925" s="124"/>
      <c r="O925" s="125" t="e">
        <f t="shared" si="70"/>
        <v>#DIV/0!</v>
      </c>
      <c r="P925" s="125">
        <f t="shared" si="71"/>
        <v>0</v>
      </c>
      <c r="Q925" s="383"/>
      <c r="R925" s="126">
        <f>IF(M925="nio",0,IF(M925&gt;0,VLOOKUP(I925,'2-Productie normen'!A:R,VLOOKUP(M925,'2-Productie normen'!T:U,2,FALSE),FALSE)))</f>
        <v>0</v>
      </c>
      <c r="S925" s="126">
        <f t="shared" si="72"/>
        <v>0</v>
      </c>
      <c r="T925" s="127" t="str">
        <f>IF(M925="nio",0,VLOOKUP(I925,'2-Productie normen'!A:R,14,FALSE))</f>
        <v>B</v>
      </c>
      <c r="U925" s="127"/>
      <c r="W925" s="93">
        <f t="shared" si="73"/>
        <v>5176.08</v>
      </c>
    </row>
    <row r="926" spans="1:23" ht="14.1" customHeight="1">
      <c r="A926" s="109">
        <f t="shared" si="74"/>
        <v>926</v>
      </c>
      <c r="B926" s="476" t="str">
        <f>VLOOKUP(C926,'1-Kosten per locatie'!$A$17:$D$89,4,FALSE)</f>
        <v>Facilitaire Services</v>
      </c>
      <c r="C926" s="398" t="s">
        <v>911</v>
      </c>
      <c r="D926" s="476" t="str">
        <f>VLOOKUP(C926,'1-Kosten per locatie'!$A$17:$C$89,3,FALSE)</f>
        <v>Kantoor</v>
      </c>
      <c r="E926" s="404" t="s">
        <v>325</v>
      </c>
      <c r="F926" s="400"/>
      <c r="G926" s="401" t="s">
        <v>1090</v>
      </c>
      <c r="H926" s="398" t="s">
        <v>1017</v>
      </c>
      <c r="I926" s="433" t="s">
        <v>296</v>
      </c>
      <c r="J926" s="402" t="s">
        <v>198</v>
      </c>
      <c r="K926" s="403">
        <v>63.22</v>
      </c>
      <c r="L926" s="486">
        <f>VLOOKUP(D926,'1-Kosten per locatie'!$E$3:$G$9,3,FALSE)</f>
        <v>1</v>
      </c>
      <c r="M926" s="441">
        <v>156</v>
      </c>
      <c r="N926" s="124"/>
      <c r="O926" s="125" t="e">
        <f t="shared" si="70"/>
        <v>#DIV/0!</v>
      </c>
      <c r="P926" s="125">
        <f t="shared" si="71"/>
        <v>0</v>
      </c>
      <c r="Q926" s="383"/>
      <c r="R926" s="126">
        <f>IF(M926="nio",0,IF(M926&gt;0,VLOOKUP(I926,'2-Productie normen'!A:R,VLOOKUP(M926,'2-Productie normen'!T:U,2,FALSE),FALSE)))</f>
        <v>0</v>
      </c>
      <c r="S926" s="126">
        <f t="shared" si="72"/>
        <v>0</v>
      </c>
      <c r="T926" s="127" t="str">
        <f>IF(M926="nio",0,VLOOKUP(I926,'2-Productie normen'!A:R,14,FALSE))</f>
        <v>V</v>
      </c>
      <c r="U926" s="127"/>
      <c r="W926" s="93">
        <f t="shared" si="73"/>
        <v>9862.32</v>
      </c>
    </row>
    <row r="927" spans="1:23" ht="14.1" customHeight="1">
      <c r="A927" s="109">
        <f t="shared" si="74"/>
        <v>927</v>
      </c>
      <c r="B927" s="476" t="str">
        <f>VLOOKUP(C927,'1-Kosten per locatie'!$A$17:$D$89,4,FALSE)</f>
        <v>Facilitaire Services</v>
      </c>
      <c r="C927" s="398" t="s">
        <v>911</v>
      </c>
      <c r="D927" s="476" t="str">
        <f>VLOOKUP(C927,'1-Kosten per locatie'!$A$17:$C$89,3,FALSE)</f>
        <v>Kantoor</v>
      </c>
      <c r="E927" s="404" t="s">
        <v>325</v>
      </c>
      <c r="F927" s="400"/>
      <c r="G927" s="401" t="s">
        <v>1091</v>
      </c>
      <c r="H927" s="398" t="s">
        <v>196</v>
      </c>
      <c r="I927" s="433" t="s">
        <v>149</v>
      </c>
      <c r="J927" s="402" t="s">
        <v>198</v>
      </c>
      <c r="K927" s="403">
        <v>55.76</v>
      </c>
      <c r="L927" s="486">
        <f>VLOOKUP(D927,'1-Kosten per locatie'!$E$3:$G$9,3,FALSE)</f>
        <v>1</v>
      </c>
      <c r="M927" s="441">
        <v>104</v>
      </c>
      <c r="N927" s="124"/>
      <c r="O927" s="125" t="e">
        <f t="shared" si="70"/>
        <v>#DIV/0!</v>
      </c>
      <c r="P927" s="125">
        <f t="shared" si="71"/>
        <v>0</v>
      </c>
      <c r="Q927" s="383"/>
      <c r="R927" s="126">
        <f>IF(M927="nio",0,IF(M927&gt;0,VLOOKUP(I927,'2-Productie normen'!A:R,VLOOKUP(M927,'2-Productie normen'!T:U,2,FALSE),FALSE)))</f>
        <v>0</v>
      </c>
      <c r="S927" s="126">
        <f t="shared" si="72"/>
        <v>0</v>
      </c>
      <c r="T927" s="127" t="str">
        <f>IF(M927="nio",0,VLOOKUP(I927,'2-Productie normen'!A:R,14,FALSE))</f>
        <v>B</v>
      </c>
      <c r="U927" s="127"/>
      <c r="W927" s="93">
        <f t="shared" si="73"/>
        <v>5799.04</v>
      </c>
    </row>
    <row r="928" spans="1:23" ht="14.1" customHeight="1">
      <c r="A928" s="109">
        <f t="shared" si="74"/>
        <v>928</v>
      </c>
      <c r="B928" s="476" t="str">
        <f>VLOOKUP(C928,'1-Kosten per locatie'!$A$17:$D$89,4,FALSE)</f>
        <v>Facilitaire Services</v>
      </c>
      <c r="C928" s="398" t="s">
        <v>911</v>
      </c>
      <c r="D928" s="476" t="str">
        <f>VLOOKUP(C928,'1-Kosten per locatie'!$A$17:$C$89,3,FALSE)</f>
        <v>Kantoor</v>
      </c>
      <c r="E928" s="404" t="s">
        <v>325</v>
      </c>
      <c r="F928" s="400"/>
      <c r="G928" s="401" t="s">
        <v>1092</v>
      </c>
      <c r="H928" s="398" t="s">
        <v>196</v>
      </c>
      <c r="I928" s="433" t="s">
        <v>149</v>
      </c>
      <c r="J928" s="402" t="s">
        <v>198</v>
      </c>
      <c r="K928" s="403">
        <v>6.13</v>
      </c>
      <c r="L928" s="486">
        <f>VLOOKUP(D928,'1-Kosten per locatie'!$E$3:$G$9,3,FALSE)</f>
        <v>1</v>
      </c>
      <c r="M928" s="441">
        <v>104</v>
      </c>
      <c r="N928" s="124"/>
      <c r="O928" s="125" t="e">
        <f t="shared" si="70"/>
        <v>#DIV/0!</v>
      </c>
      <c r="P928" s="125">
        <f t="shared" si="71"/>
        <v>0</v>
      </c>
      <c r="Q928" s="383"/>
      <c r="R928" s="126">
        <f>IF(M928="nio",0,IF(M928&gt;0,VLOOKUP(I928,'2-Productie normen'!A:R,VLOOKUP(M928,'2-Productie normen'!T:U,2,FALSE),FALSE)))</f>
        <v>0</v>
      </c>
      <c r="S928" s="126">
        <f t="shared" si="72"/>
        <v>0</v>
      </c>
      <c r="T928" s="127" t="str">
        <f>IF(M928="nio",0,VLOOKUP(I928,'2-Productie normen'!A:R,14,FALSE))</f>
        <v>B</v>
      </c>
      <c r="U928" s="127"/>
      <c r="W928" s="93">
        <f t="shared" si="73"/>
        <v>637.52</v>
      </c>
    </row>
    <row r="929" spans="1:23" ht="14.1" customHeight="1">
      <c r="A929" s="109">
        <f t="shared" si="74"/>
        <v>929</v>
      </c>
      <c r="B929" s="476" t="str">
        <f>VLOOKUP(C929,'1-Kosten per locatie'!$A$17:$D$89,4,FALSE)</f>
        <v>Facilitaire Services</v>
      </c>
      <c r="C929" s="398" t="s">
        <v>911</v>
      </c>
      <c r="D929" s="476" t="str">
        <f>VLOOKUP(C929,'1-Kosten per locatie'!$A$17:$C$89,3,FALSE)</f>
        <v>Kantoor</v>
      </c>
      <c r="E929" s="404" t="s">
        <v>325</v>
      </c>
      <c r="F929" s="400"/>
      <c r="G929" s="401" t="s">
        <v>1093</v>
      </c>
      <c r="H929" s="398" t="s">
        <v>196</v>
      </c>
      <c r="I929" s="433" t="s">
        <v>149</v>
      </c>
      <c r="J929" s="402" t="s">
        <v>198</v>
      </c>
      <c r="K929" s="403">
        <v>6.13</v>
      </c>
      <c r="L929" s="486">
        <f>VLOOKUP(D929,'1-Kosten per locatie'!$E$3:$G$9,3,FALSE)</f>
        <v>1</v>
      </c>
      <c r="M929" s="441">
        <v>104</v>
      </c>
      <c r="N929" s="124"/>
      <c r="O929" s="125" t="e">
        <f t="shared" si="70"/>
        <v>#DIV/0!</v>
      </c>
      <c r="P929" s="125">
        <f t="shared" si="71"/>
        <v>0</v>
      </c>
      <c r="Q929" s="383"/>
      <c r="R929" s="126">
        <f>IF(M929="nio",0,IF(M929&gt;0,VLOOKUP(I929,'2-Productie normen'!A:R,VLOOKUP(M929,'2-Productie normen'!T:U,2,FALSE),FALSE)))</f>
        <v>0</v>
      </c>
      <c r="S929" s="126">
        <f t="shared" si="72"/>
        <v>0</v>
      </c>
      <c r="T929" s="127" t="str">
        <f>IF(M929="nio",0,VLOOKUP(I929,'2-Productie normen'!A:R,14,FALSE))</f>
        <v>B</v>
      </c>
      <c r="U929" s="127"/>
      <c r="W929" s="93">
        <f t="shared" si="73"/>
        <v>637.52</v>
      </c>
    </row>
    <row r="930" spans="1:23" ht="14.1" customHeight="1">
      <c r="A930" s="109">
        <f t="shared" si="74"/>
        <v>930</v>
      </c>
      <c r="B930" s="476" t="str">
        <f>VLOOKUP(C930,'1-Kosten per locatie'!$A$17:$D$89,4,FALSE)</f>
        <v>Facilitaire Services</v>
      </c>
      <c r="C930" s="398" t="s">
        <v>911</v>
      </c>
      <c r="D930" s="476" t="str">
        <f>VLOOKUP(C930,'1-Kosten per locatie'!$A$17:$C$89,3,FALSE)</f>
        <v>Kantoor</v>
      </c>
      <c r="E930" s="404" t="s">
        <v>325</v>
      </c>
      <c r="F930" s="400"/>
      <c r="G930" s="401" t="s">
        <v>1094</v>
      </c>
      <c r="H930" s="398" t="s">
        <v>196</v>
      </c>
      <c r="I930" s="433" t="s">
        <v>149</v>
      </c>
      <c r="J930" s="402" t="s">
        <v>198</v>
      </c>
      <c r="K930" s="403">
        <v>315.89999999999998</v>
      </c>
      <c r="L930" s="486">
        <f>VLOOKUP(D930,'1-Kosten per locatie'!$E$3:$G$9,3,FALSE)</f>
        <v>1</v>
      </c>
      <c r="M930" s="441">
        <v>104</v>
      </c>
      <c r="N930" s="124"/>
      <c r="O930" s="125" t="e">
        <f t="shared" si="70"/>
        <v>#DIV/0!</v>
      </c>
      <c r="P930" s="125">
        <f t="shared" si="71"/>
        <v>0</v>
      </c>
      <c r="Q930" s="383"/>
      <c r="R930" s="126">
        <f>IF(M930="nio",0,IF(M930&gt;0,VLOOKUP(I930,'2-Productie normen'!A:R,VLOOKUP(M930,'2-Productie normen'!T:U,2,FALSE),FALSE)))</f>
        <v>0</v>
      </c>
      <c r="S930" s="126">
        <f t="shared" si="72"/>
        <v>0</v>
      </c>
      <c r="T930" s="127" t="str">
        <f>IF(M930="nio",0,VLOOKUP(I930,'2-Productie normen'!A:R,14,FALSE))</f>
        <v>B</v>
      </c>
      <c r="U930" s="127"/>
      <c r="W930" s="93">
        <f t="shared" si="73"/>
        <v>32853.599999999999</v>
      </c>
    </row>
    <row r="931" spans="1:23" ht="14.1" customHeight="1">
      <c r="A931" s="109">
        <f t="shared" si="74"/>
        <v>931</v>
      </c>
      <c r="B931" s="476" t="str">
        <f>VLOOKUP(C931,'1-Kosten per locatie'!$A$17:$D$89,4,FALSE)</f>
        <v>Facilitaire Services</v>
      </c>
      <c r="C931" s="398" t="s">
        <v>911</v>
      </c>
      <c r="D931" s="476" t="str">
        <f>VLOOKUP(C931,'1-Kosten per locatie'!$A$17:$C$89,3,FALSE)</f>
        <v>Kantoor</v>
      </c>
      <c r="E931" s="404" t="s">
        <v>325</v>
      </c>
      <c r="F931" s="400"/>
      <c r="G931" s="401" t="s">
        <v>1095</v>
      </c>
      <c r="H931" s="398" t="s">
        <v>196</v>
      </c>
      <c r="I931" s="433" t="s">
        <v>149</v>
      </c>
      <c r="J931" s="402" t="s">
        <v>198</v>
      </c>
      <c r="K931" s="403">
        <v>6.13</v>
      </c>
      <c r="L931" s="486">
        <f>VLOOKUP(D931,'1-Kosten per locatie'!$E$3:$G$9,3,FALSE)</f>
        <v>1</v>
      </c>
      <c r="M931" s="441">
        <v>104</v>
      </c>
      <c r="N931" s="124"/>
      <c r="O931" s="125" t="e">
        <f t="shared" si="70"/>
        <v>#DIV/0!</v>
      </c>
      <c r="P931" s="125">
        <f t="shared" si="71"/>
        <v>0</v>
      </c>
      <c r="Q931" s="383"/>
      <c r="R931" s="126">
        <f>IF(M931="nio",0,IF(M931&gt;0,VLOOKUP(I931,'2-Productie normen'!A:R,VLOOKUP(M931,'2-Productie normen'!T:U,2,FALSE),FALSE)))</f>
        <v>0</v>
      </c>
      <c r="S931" s="126">
        <f t="shared" si="72"/>
        <v>0</v>
      </c>
      <c r="T931" s="127" t="str">
        <f>IF(M931="nio",0,VLOOKUP(I931,'2-Productie normen'!A:R,14,FALSE))</f>
        <v>B</v>
      </c>
      <c r="U931" s="127"/>
      <c r="W931" s="93">
        <f t="shared" si="73"/>
        <v>637.52</v>
      </c>
    </row>
    <row r="932" spans="1:23" ht="14.1" customHeight="1">
      <c r="A932" s="109">
        <f t="shared" si="74"/>
        <v>932</v>
      </c>
      <c r="B932" s="476" t="str">
        <f>VLOOKUP(C932,'1-Kosten per locatie'!$A$17:$D$89,4,FALSE)</f>
        <v>Facilitaire Services</v>
      </c>
      <c r="C932" s="398" t="s">
        <v>911</v>
      </c>
      <c r="D932" s="476" t="str">
        <f>VLOOKUP(C932,'1-Kosten per locatie'!$A$17:$C$89,3,FALSE)</f>
        <v>Kantoor</v>
      </c>
      <c r="E932" s="404" t="s">
        <v>325</v>
      </c>
      <c r="F932" s="400"/>
      <c r="G932" s="401" t="s">
        <v>1096</v>
      </c>
      <c r="H932" s="398" t="s">
        <v>196</v>
      </c>
      <c r="I932" s="433" t="s">
        <v>149</v>
      </c>
      <c r="J932" s="402" t="s">
        <v>198</v>
      </c>
      <c r="K932" s="403">
        <v>6.13</v>
      </c>
      <c r="L932" s="486">
        <f>VLOOKUP(D932,'1-Kosten per locatie'!$E$3:$G$9,3,FALSE)</f>
        <v>1</v>
      </c>
      <c r="M932" s="441">
        <v>104</v>
      </c>
      <c r="N932" s="124"/>
      <c r="O932" s="125" t="e">
        <f t="shared" si="70"/>
        <v>#DIV/0!</v>
      </c>
      <c r="P932" s="125">
        <f t="shared" si="71"/>
        <v>0</v>
      </c>
      <c r="Q932" s="383"/>
      <c r="R932" s="126">
        <f>IF(M932="nio",0,IF(M932&gt;0,VLOOKUP(I932,'2-Productie normen'!A:R,VLOOKUP(M932,'2-Productie normen'!T:U,2,FALSE),FALSE)))</f>
        <v>0</v>
      </c>
      <c r="S932" s="126">
        <f t="shared" si="72"/>
        <v>0</v>
      </c>
      <c r="T932" s="127" t="str">
        <f>IF(M932="nio",0,VLOOKUP(I932,'2-Productie normen'!A:R,14,FALSE))</f>
        <v>B</v>
      </c>
      <c r="U932" s="127"/>
      <c r="W932" s="93">
        <f t="shared" si="73"/>
        <v>637.52</v>
      </c>
    </row>
    <row r="933" spans="1:23" ht="14.1" customHeight="1">
      <c r="A933" s="109">
        <f t="shared" si="74"/>
        <v>933</v>
      </c>
      <c r="B933" s="476" t="str">
        <f>VLOOKUP(C933,'1-Kosten per locatie'!$A$17:$D$89,4,FALSE)</f>
        <v>Facilitaire Services</v>
      </c>
      <c r="C933" s="398" t="s">
        <v>911</v>
      </c>
      <c r="D933" s="476" t="str">
        <f>VLOOKUP(C933,'1-Kosten per locatie'!$A$17:$C$89,3,FALSE)</f>
        <v>Kantoor</v>
      </c>
      <c r="E933" s="404" t="s">
        <v>325</v>
      </c>
      <c r="F933" s="400"/>
      <c r="G933" s="401" t="s">
        <v>1097</v>
      </c>
      <c r="H933" s="398" t="s">
        <v>196</v>
      </c>
      <c r="I933" s="433" t="s">
        <v>149</v>
      </c>
      <c r="J933" s="402" t="s">
        <v>198</v>
      </c>
      <c r="K933" s="403">
        <v>36.590000000000003</v>
      </c>
      <c r="L933" s="486">
        <f>VLOOKUP(D933,'1-Kosten per locatie'!$E$3:$G$9,3,FALSE)</f>
        <v>1</v>
      </c>
      <c r="M933" s="441">
        <v>104</v>
      </c>
      <c r="N933" s="124"/>
      <c r="O933" s="125" t="e">
        <f t="shared" si="70"/>
        <v>#DIV/0!</v>
      </c>
      <c r="P933" s="125">
        <f t="shared" si="71"/>
        <v>0</v>
      </c>
      <c r="Q933" s="383"/>
      <c r="R933" s="126">
        <f>IF(M933="nio",0,IF(M933&gt;0,VLOOKUP(I933,'2-Productie normen'!A:R,VLOOKUP(M933,'2-Productie normen'!T:U,2,FALSE),FALSE)))</f>
        <v>0</v>
      </c>
      <c r="S933" s="126">
        <f t="shared" si="72"/>
        <v>0</v>
      </c>
      <c r="T933" s="127" t="str">
        <f>IF(M933="nio",0,VLOOKUP(I933,'2-Productie normen'!A:R,14,FALSE))</f>
        <v>B</v>
      </c>
      <c r="U933" s="127"/>
      <c r="W933" s="93">
        <f t="shared" si="73"/>
        <v>3805.3600000000006</v>
      </c>
    </row>
    <row r="934" spans="1:23" ht="14.1" customHeight="1">
      <c r="A934" s="109">
        <f t="shared" si="74"/>
        <v>934</v>
      </c>
      <c r="B934" s="476" t="str">
        <f>VLOOKUP(C934,'1-Kosten per locatie'!$A$17:$D$89,4,FALSE)</f>
        <v>Facilitaire Services</v>
      </c>
      <c r="C934" s="398" t="s">
        <v>911</v>
      </c>
      <c r="D934" s="476" t="str">
        <f>VLOOKUP(C934,'1-Kosten per locatie'!$A$17:$C$89,3,FALSE)</f>
        <v>Kantoor</v>
      </c>
      <c r="E934" s="404" t="s">
        <v>325</v>
      </c>
      <c r="F934" s="400"/>
      <c r="G934" s="401" t="s">
        <v>1098</v>
      </c>
      <c r="H934" s="398" t="s">
        <v>1017</v>
      </c>
      <c r="I934" s="433" t="s">
        <v>296</v>
      </c>
      <c r="J934" s="402" t="s">
        <v>198</v>
      </c>
      <c r="K934" s="403">
        <v>27.93</v>
      </c>
      <c r="L934" s="486">
        <f>VLOOKUP(D934,'1-Kosten per locatie'!$E$3:$G$9,3,FALSE)</f>
        <v>1</v>
      </c>
      <c r="M934" s="441">
        <v>156</v>
      </c>
      <c r="N934" s="124"/>
      <c r="O934" s="125" t="e">
        <f t="shared" si="70"/>
        <v>#DIV/0!</v>
      </c>
      <c r="P934" s="125">
        <f t="shared" si="71"/>
        <v>0</v>
      </c>
      <c r="Q934" s="383"/>
      <c r="R934" s="126">
        <f>IF(M934="nio",0,IF(M934&gt;0,VLOOKUP(I934,'2-Productie normen'!A:R,VLOOKUP(M934,'2-Productie normen'!T:U,2,FALSE),FALSE)))</f>
        <v>0</v>
      </c>
      <c r="S934" s="126">
        <f t="shared" si="72"/>
        <v>0</v>
      </c>
      <c r="T934" s="127" t="str">
        <f>IF(M934="nio",0,VLOOKUP(I934,'2-Productie normen'!A:R,14,FALSE))</f>
        <v>V</v>
      </c>
      <c r="U934" s="127"/>
      <c r="W934" s="93">
        <f t="shared" si="73"/>
        <v>4357.08</v>
      </c>
    </row>
    <row r="935" spans="1:23" ht="14.1" customHeight="1">
      <c r="A935" s="109">
        <f t="shared" si="74"/>
        <v>935</v>
      </c>
      <c r="B935" s="476" t="str">
        <f>VLOOKUP(C935,'1-Kosten per locatie'!$A$17:$D$89,4,FALSE)</f>
        <v>Facilitaire Services</v>
      </c>
      <c r="C935" s="398" t="s">
        <v>911</v>
      </c>
      <c r="D935" s="476" t="str">
        <f>VLOOKUP(C935,'1-Kosten per locatie'!$A$17:$C$89,3,FALSE)</f>
        <v>Kantoor</v>
      </c>
      <c r="E935" s="404" t="s">
        <v>325</v>
      </c>
      <c r="F935" s="400"/>
      <c r="G935" s="401" t="s">
        <v>1099</v>
      </c>
      <c r="H935" s="398" t="s">
        <v>196</v>
      </c>
      <c r="I935" s="433" t="s">
        <v>149</v>
      </c>
      <c r="J935" s="402" t="s">
        <v>198</v>
      </c>
      <c r="K935" s="403">
        <v>29.23</v>
      </c>
      <c r="L935" s="486">
        <f>VLOOKUP(D935,'1-Kosten per locatie'!$E$3:$G$9,3,FALSE)</f>
        <v>1</v>
      </c>
      <c r="M935" s="441">
        <v>104</v>
      </c>
      <c r="N935" s="124"/>
      <c r="O935" s="125" t="e">
        <f t="shared" si="70"/>
        <v>#DIV/0!</v>
      </c>
      <c r="P935" s="125">
        <f t="shared" si="71"/>
        <v>0</v>
      </c>
      <c r="Q935" s="383"/>
      <c r="R935" s="126">
        <f>IF(M935="nio",0,IF(M935&gt;0,VLOOKUP(I935,'2-Productie normen'!A:R,VLOOKUP(M935,'2-Productie normen'!T:U,2,FALSE),FALSE)))</f>
        <v>0</v>
      </c>
      <c r="S935" s="126">
        <f t="shared" si="72"/>
        <v>0</v>
      </c>
      <c r="T935" s="127" t="str">
        <f>IF(M935="nio",0,VLOOKUP(I935,'2-Productie normen'!A:R,14,FALSE))</f>
        <v>B</v>
      </c>
      <c r="U935" s="127"/>
      <c r="W935" s="93">
        <f t="shared" si="73"/>
        <v>3039.92</v>
      </c>
    </row>
    <row r="936" spans="1:23" ht="14.1" customHeight="1">
      <c r="A936" s="109">
        <f t="shared" si="74"/>
        <v>936</v>
      </c>
      <c r="B936" s="476" t="str">
        <f>VLOOKUP(C936,'1-Kosten per locatie'!$A$17:$D$89,4,FALSE)</f>
        <v>Facilitaire Services</v>
      </c>
      <c r="C936" s="398" t="s">
        <v>911</v>
      </c>
      <c r="D936" s="476" t="str">
        <f>VLOOKUP(C936,'1-Kosten per locatie'!$A$17:$C$89,3,FALSE)</f>
        <v>Kantoor</v>
      </c>
      <c r="E936" s="404" t="s">
        <v>325</v>
      </c>
      <c r="F936" s="400"/>
      <c r="G936" s="401" t="s">
        <v>1100</v>
      </c>
      <c r="H936" s="398" t="s">
        <v>196</v>
      </c>
      <c r="I936" s="433" t="s">
        <v>149</v>
      </c>
      <c r="J936" s="402" t="s">
        <v>198</v>
      </c>
      <c r="K936" s="403">
        <v>225.19</v>
      </c>
      <c r="L936" s="486">
        <f>VLOOKUP(D936,'1-Kosten per locatie'!$E$3:$G$9,3,FALSE)</f>
        <v>1</v>
      </c>
      <c r="M936" s="441">
        <v>104</v>
      </c>
      <c r="N936" s="124"/>
      <c r="O936" s="125" t="e">
        <f t="shared" si="70"/>
        <v>#DIV/0!</v>
      </c>
      <c r="P936" s="125">
        <f t="shared" si="71"/>
        <v>0</v>
      </c>
      <c r="Q936" s="383"/>
      <c r="R936" s="126">
        <f>IF(M936="nio",0,IF(M936&gt;0,VLOOKUP(I936,'2-Productie normen'!A:R,VLOOKUP(M936,'2-Productie normen'!T:U,2,FALSE),FALSE)))</f>
        <v>0</v>
      </c>
      <c r="S936" s="126">
        <f t="shared" si="72"/>
        <v>0</v>
      </c>
      <c r="T936" s="127" t="str">
        <f>IF(M936="nio",0,VLOOKUP(I936,'2-Productie normen'!A:R,14,FALSE))</f>
        <v>B</v>
      </c>
      <c r="U936" s="127"/>
      <c r="W936" s="93">
        <f t="shared" si="73"/>
        <v>23419.759999999998</v>
      </c>
    </row>
    <row r="937" spans="1:23" ht="14.1" customHeight="1">
      <c r="A937" s="109">
        <f t="shared" si="74"/>
        <v>937</v>
      </c>
      <c r="B937" s="476" t="str">
        <f>VLOOKUP(C937,'1-Kosten per locatie'!$A$17:$D$89,4,FALSE)</f>
        <v>Facilitaire Services</v>
      </c>
      <c r="C937" s="398" t="s">
        <v>911</v>
      </c>
      <c r="D937" s="476" t="str">
        <f>VLOOKUP(C937,'1-Kosten per locatie'!$A$17:$C$89,3,FALSE)</f>
        <v>Kantoor</v>
      </c>
      <c r="E937" s="404" t="s">
        <v>325</v>
      </c>
      <c r="F937" s="400"/>
      <c r="G937" s="401" t="s">
        <v>1101</v>
      </c>
      <c r="H937" s="398" t="s">
        <v>196</v>
      </c>
      <c r="I937" s="433" t="s">
        <v>149</v>
      </c>
      <c r="J937" s="402" t="s">
        <v>198</v>
      </c>
      <c r="K937" s="403">
        <v>13.95</v>
      </c>
      <c r="L937" s="486">
        <f>VLOOKUP(D937,'1-Kosten per locatie'!$E$3:$G$9,3,FALSE)</f>
        <v>1</v>
      </c>
      <c r="M937" s="441">
        <v>104</v>
      </c>
      <c r="N937" s="124"/>
      <c r="O937" s="125" t="e">
        <f t="shared" si="70"/>
        <v>#DIV/0!</v>
      </c>
      <c r="P937" s="125">
        <f t="shared" si="71"/>
        <v>0</v>
      </c>
      <c r="Q937" s="383"/>
      <c r="R937" s="126">
        <f>IF(M937="nio",0,IF(M937&gt;0,VLOOKUP(I937,'2-Productie normen'!A:R,VLOOKUP(M937,'2-Productie normen'!T:U,2,FALSE),FALSE)))</f>
        <v>0</v>
      </c>
      <c r="S937" s="126">
        <f t="shared" si="72"/>
        <v>0</v>
      </c>
      <c r="T937" s="127" t="str">
        <f>IF(M937="nio",0,VLOOKUP(I937,'2-Productie normen'!A:R,14,FALSE))</f>
        <v>B</v>
      </c>
      <c r="U937" s="127"/>
      <c r="W937" s="93">
        <f t="shared" si="73"/>
        <v>1450.8</v>
      </c>
    </row>
    <row r="938" spans="1:23" ht="14.1" customHeight="1">
      <c r="A938" s="109">
        <f t="shared" si="74"/>
        <v>938</v>
      </c>
      <c r="B938" s="476" t="str">
        <f>VLOOKUP(C938,'1-Kosten per locatie'!$A$17:$D$89,4,FALSE)</f>
        <v>Facilitaire Services</v>
      </c>
      <c r="C938" s="398" t="s">
        <v>911</v>
      </c>
      <c r="D938" s="476" t="str">
        <f>VLOOKUP(C938,'1-Kosten per locatie'!$A$17:$C$89,3,FALSE)</f>
        <v>Kantoor</v>
      </c>
      <c r="E938" s="404" t="s">
        <v>325</v>
      </c>
      <c r="F938" s="400"/>
      <c r="G938" s="401" t="s">
        <v>1102</v>
      </c>
      <c r="H938" s="398" t="s">
        <v>927</v>
      </c>
      <c r="I938" s="433" t="s">
        <v>296</v>
      </c>
      <c r="J938" s="402" t="s">
        <v>198</v>
      </c>
      <c r="K938" s="403">
        <v>20.97</v>
      </c>
      <c r="L938" s="486">
        <f>VLOOKUP(D938,'1-Kosten per locatie'!$E$3:$G$9,3,FALSE)</f>
        <v>1</v>
      </c>
      <c r="M938" s="441">
        <v>156</v>
      </c>
      <c r="N938" s="124"/>
      <c r="O938" s="125" t="e">
        <f t="shared" si="70"/>
        <v>#DIV/0!</v>
      </c>
      <c r="P938" s="125">
        <f t="shared" si="71"/>
        <v>0</v>
      </c>
      <c r="Q938" s="383"/>
      <c r="R938" s="126">
        <f>IF(M938="nio",0,IF(M938&gt;0,VLOOKUP(I938,'2-Productie normen'!A:R,VLOOKUP(M938,'2-Productie normen'!T:U,2,FALSE),FALSE)))</f>
        <v>0</v>
      </c>
      <c r="S938" s="126">
        <f t="shared" si="72"/>
        <v>0</v>
      </c>
      <c r="T938" s="127" t="str">
        <f>IF(M938="nio",0,VLOOKUP(I938,'2-Productie normen'!A:R,14,FALSE))</f>
        <v>V</v>
      </c>
      <c r="U938" s="127"/>
      <c r="W938" s="93">
        <f t="shared" si="73"/>
        <v>3271.3199999999997</v>
      </c>
    </row>
    <row r="939" spans="1:23" ht="14.1" customHeight="1">
      <c r="A939" s="109">
        <f t="shared" si="74"/>
        <v>939</v>
      </c>
      <c r="B939" s="476" t="str">
        <f>VLOOKUP(C939,'1-Kosten per locatie'!$A$17:$D$89,4,FALSE)</f>
        <v>Facilitaire Services</v>
      </c>
      <c r="C939" s="398" t="s">
        <v>911</v>
      </c>
      <c r="D939" s="476" t="str">
        <f>VLOOKUP(C939,'1-Kosten per locatie'!$A$17:$C$89,3,FALSE)</f>
        <v>Kantoor</v>
      </c>
      <c r="E939" s="404" t="s">
        <v>325</v>
      </c>
      <c r="F939" s="400"/>
      <c r="G939" s="401" t="s">
        <v>1103</v>
      </c>
      <c r="H939" s="398" t="s">
        <v>1067</v>
      </c>
      <c r="I939" s="455" t="s">
        <v>299</v>
      </c>
      <c r="J939" s="402" t="s">
        <v>198</v>
      </c>
      <c r="K939" s="403">
        <v>18.91</v>
      </c>
      <c r="L939" s="486">
        <f>VLOOKUP(D939,'1-Kosten per locatie'!$E$3:$G$9,3,FALSE)</f>
        <v>1</v>
      </c>
      <c r="M939" s="441" t="s">
        <v>101</v>
      </c>
      <c r="N939" s="124"/>
      <c r="O939" s="125">
        <f t="shared" si="70"/>
        <v>0</v>
      </c>
      <c r="P939" s="125">
        <f t="shared" si="71"/>
        <v>0</v>
      </c>
      <c r="Q939" s="383"/>
      <c r="R939" s="126">
        <f>IF(M939="nio",0,IF(M939&gt;0,VLOOKUP(I939,'2-Productie normen'!A:R,VLOOKUP(M939,'2-Productie normen'!T:U,2,FALSE),FALSE)))</f>
        <v>0</v>
      </c>
      <c r="S939" s="126">
        <f t="shared" si="72"/>
        <v>0</v>
      </c>
      <c r="T939" s="127">
        <f>IF(M939="nio",0,VLOOKUP(I939,'2-Productie normen'!A:R,14,FALSE))</f>
        <v>0</v>
      </c>
      <c r="U939" s="127"/>
      <c r="W939" s="93">
        <f t="shared" si="73"/>
        <v>0</v>
      </c>
    </row>
    <row r="940" spans="1:23" ht="14.1" customHeight="1">
      <c r="A940" s="109">
        <f t="shared" si="74"/>
        <v>940</v>
      </c>
      <c r="B940" s="476" t="str">
        <f>VLOOKUP(C940,'1-Kosten per locatie'!$A$17:$D$89,4,FALSE)</f>
        <v>Facilitaire Services</v>
      </c>
      <c r="C940" s="398" t="s">
        <v>911</v>
      </c>
      <c r="D940" s="476" t="str">
        <f>VLOOKUP(C940,'1-Kosten per locatie'!$A$17:$C$89,3,FALSE)</f>
        <v>Kantoor</v>
      </c>
      <c r="E940" s="404" t="s">
        <v>325</v>
      </c>
      <c r="F940" s="400"/>
      <c r="G940" s="401"/>
      <c r="H940" s="398" t="s">
        <v>319</v>
      </c>
      <c r="I940" s="433" t="s">
        <v>298</v>
      </c>
      <c r="J940" s="402" t="s">
        <v>839</v>
      </c>
      <c r="K940" s="403">
        <v>10</v>
      </c>
      <c r="L940" s="486">
        <f>VLOOKUP(D940,'1-Kosten per locatie'!$E$3:$G$9,3,FALSE)</f>
        <v>1</v>
      </c>
      <c r="M940" s="441">
        <v>255</v>
      </c>
      <c r="N940" s="124"/>
      <c r="O940" s="125" t="e">
        <f t="shared" si="70"/>
        <v>#DIV/0!</v>
      </c>
      <c r="P940" s="125">
        <f t="shared" si="71"/>
        <v>0</v>
      </c>
      <c r="Q940" s="383"/>
      <c r="R940" s="126">
        <f>IF(M940="nio",0,IF(M940&gt;0,VLOOKUP(I940,'2-Productie normen'!A:R,VLOOKUP(M940,'2-Productie normen'!T:U,2,FALSE),FALSE)))</f>
        <v>0</v>
      </c>
      <c r="S940" s="126">
        <f t="shared" si="72"/>
        <v>0</v>
      </c>
      <c r="T940" s="127" t="str">
        <f>IF(M940="nio",0,VLOOKUP(I940,'2-Productie normen'!A:R,14,FALSE))</f>
        <v>V</v>
      </c>
      <c r="U940" s="127"/>
      <c r="W940" s="93">
        <f t="shared" si="73"/>
        <v>2550</v>
      </c>
    </row>
    <row r="941" spans="1:23" ht="14.1" customHeight="1">
      <c r="A941" s="109">
        <f t="shared" si="74"/>
        <v>941</v>
      </c>
      <c r="B941" s="476" t="str">
        <f>VLOOKUP(C941,'1-Kosten per locatie'!$A$17:$D$89,4,FALSE)</f>
        <v>Facilitaire Services</v>
      </c>
      <c r="C941" s="398" t="s">
        <v>911</v>
      </c>
      <c r="D941" s="476" t="str">
        <f>VLOOKUP(C941,'1-Kosten per locatie'!$A$17:$C$89,3,FALSE)</f>
        <v>Kantoor</v>
      </c>
      <c r="E941" s="404" t="s">
        <v>325</v>
      </c>
      <c r="F941" s="400"/>
      <c r="G941" s="401"/>
      <c r="H941" s="398" t="s">
        <v>319</v>
      </c>
      <c r="I941" s="433" t="s">
        <v>298</v>
      </c>
      <c r="J941" s="402" t="s">
        <v>839</v>
      </c>
      <c r="K941" s="403">
        <v>10</v>
      </c>
      <c r="L941" s="486">
        <f>VLOOKUP(D941,'1-Kosten per locatie'!$E$3:$G$9,3,FALSE)</f>
        <v>1</v>
      </c>
      <c r="M941" s="441">
        <v>255</v>
      </c>
      <c r="N941" s="124"/>
      <c r="O941" s="125" t="e">
        <f t="shared" si="70"/>
        <v>#DIV/0!</v>
      </c>
      <c r="P941" s="125">
        <f t="shared" si="71"/>
        <v>0</v>
      </c>
      <c r="Q941" s="383"/>
      <c r="R941" s="126">
        <f>IF(M941="nio",0,IF(M941&gt;0,VLOOKUP(I941,'2-Productie normen'!A:R,VLOOKUP(M941,'2-Productie normen'!T:U,2,FALSE),FALSE)))</f>
        <v>0</v>
      </c>
      <c r="S941" s="126">
        <f t="shared" si="72"/>
        <v>0</v>
      </c>
      <c r="T941" s="127" t="str">
        <f>IF(M941="nio",0,VLOOKUP(I941,'2-Productie normen'!A:R,14,FALSE))</f>
        <v>V</v>
      </c>
      <c r="U941" s="127"/>
      <c r="W941" s="93">
        <f t="shared" si="73"/>
        <v>2550</v>
      </c>
    </row>
    <row r="942" spans="1:23" ht="14.1" customHeight="1">
      <c r="A942" s="109">
        <f t="shared" si="74"/>
        <v>942</v>
      </c>
      <c r="B942" s="476" t="str">
        <f>VLOOKUP(C942,'1-Kosten per locatie'!$A$17:$D$89,4,FALSE)</f>
        <v>Facilitaire Services</v>
      </c>
      <c r="C942" s="398" t="s">
        <v>911</v>
      </c>
      <c r="D942" s="476" t="str">
        <f>VLOOKUP(C942,'1-Kosten per locatie'!$A$17:$C$89,3,FALSE)</f>
        <v>Kantoor</v>
      </c>
      <c r="E942" s="404" t="s">
        <v>325</v>
      </c>
      <c r="F942" s="400"/>
      <c r="G942" s="401"/>
      <c r="H942" s="398" t="s">
        <v>319</v>
      </c>
      <c r="I942" s="433" t="s">
        <v>298</v>
      </c>
      <c r="J942" s="402" t="s">
        <v>839</v>
      </c>
      <c r="K942" s="403">
        <v>10</v>
      </c>
      <c r="L942" s="486">
        <f>VLOOKUP(D942,'1-Kosten per locatie'!$E$3:$G$9,3,FALSE)</f>
        <v>1</v>
      </c>
      <c r="M942" s="441">
        <v>255</v>
      </c>
      <c r="N942" s="124"/>
      <c r="O942" s="125" t="e">
        <f t="shared" si="70"/>
        <v>#DIV/0!</v>
      </c>
      <c r="P942" s="125">
        <f t="shared" si="71"/>
        <v>0</v>
      </c>
      <c r="Q942" s="383"/>
      <c r="R942" s="126">
        <f>IF(M942="nio",0,IF(M942&gt;0,VLOOKUP(I942,'2-Productie normen'!A:R,VLOOKUP(M942,'2-Productie normen'!T:U,2,FALSE),FALSE)))</f>
        <v>0</v>
      </c>
      <c r="S942" s="126">
        <f t="shared" si="72"/>
        <v>0</v>
      </c>
      <c r="T942" s="127" t="str">
        <f>IF(M942="nio",0,VLOOKUP(I942,'2-Productie normen'!A:R,14,FALSE))</f>
        <v>V</v>
      </c>
      <c r="U942" s="127"/>
      <c r="W942" s="93">
        <f t="shared" si="73"/>
        <v>2550</v>
      </c>
    </row>
    <row r="943" spans="1:23" ht="14.1" customHeight="1">
      <c r="A943" s="109">
        <f t="shared" si="74"/>
        <v>943</v>
      </c>
      <c r="B943" s="476" t="str">
        <f>VLOOKUP(C943,'1-Kosten per locatie'!$A$17:$D$89,4,FALSE)</f>
        <v>Facilitaire Services</v>
      </c>
      <c r="C943" s="398" t="s">
        <v>911</v>
      </c>
      <c r="D943" s="476" t="str">
        <f>VLOOKUP(C943,'1-Kosten per locatie'!$A$17:$C$89,3,FALSE)</f>
        <v>Kantoor</v>
      </c>
      <c r="E943" s="404" t="s">
        <v>366</v>
      </c>
      <c r="F943" s="400"/>
      <c r="G943" s="401" t="s">
        <v>1104</v>
      </c>
      <c r="H943" s="398" t="s">
        <v>914</v>
      </c>
      <c r="I943" s="433" t="s">
        <v>294</v>
      </c>
      <c r="J943" s="402" t="s">
        <v>839</v>
      </c>
      <c r="K943" s="403">
        <v>37.770000000000003</v>
      </c>
      <c r="L943" s="486">
        <f>VLOOKUP(D943,'1-Kosten per locatie'!$E$3:$G$9,3,FALSE)</f>
        <v>1</v>
      </c>
      <c r="M943" s="441">
        <v>156</v>
      </c>
      <c r="N943" s="124"/>
      <c r="O943" s="125" t="e">
        <f t="shared" si="70"/>
        <v>#DIV/0!</v>
      </c>
      <c r="P943" s="125">
        <f t="shared" si="71"/>
        <v>0</v>
      </c>
      <c r="Q943" s="383"/>
      <c r="R943" s="126">
        <f>IF(M943="nio",0,IF(M943&gt;0,VLOOKUP(I943,'2-Productie normen'!A:R,VLOOKUP(M943,'2-Productie normen'!T:U,2,FALSE),FALSE)))</f>
        <v>0</v>
      </c>
      <c r="S943" s="126">
        <f t="shared" si="72"/>
        <v>0</v>
      </c>
      <c r="T943" s="127" t="str">
        <f>IF(M943="nio",0,VLOOKUP(I943,'2-Productie normen'!A:R,14,FALSE))</f>
        <v>V</v>
      </c>
      <c r="U943" s="127"/>
      <c r="W943" s="93">
        <f t="shared" si="73"/>
        <v>5892.1200000000008</v>
      </c>
    </row>
    <row r="944" spans="1:23" ht="14.1" customHeight="1">
      <c r="A944" s="109">
        <f t="shared" si="74"/>
        <v>944</v>
      </c>
      <c r="B944" s="476" t="str">
        <f>VLOOKUP(C944,'1-Kosten per locatie'!$A$17:$D$89,4,FALSE)</f>
        <v>Facilitaire Services</v>
      </c>
      <c r="C944" s="398" t="s">
        <v>911</v>
      </c>
      <c r="D944" s="476" t="str">
        <f>VLOOKUP(C944,'1-Kosten per locatie'!$A$17:$C$89,3,FALSE)</f>
        <v>Kantoor</v>
      </c>
      <c r="E944" s="404" t="s">
        <v>366</v>
      </c>
      <c r="F944" s="400"/>
      <c r="G944" s="401" t="s">
        <v>1105</v>
      </c>
      <c r="H944" s="398" t="s">
        <v>195</v>
      </c>
      <c r="I944" s="455" t="s">
        <v>299</v>
      </c>
      <c r="J944" s="402" t="s">
        <v>839</v>
      </c>
      <c r="K944" s="403">
        <v>5.15</v>
      </c>
      <c r="L944" s="486">
        <f>VLOOKUP(D944,'1-Kosten per locatie'!$E$3:$G$9,3,FALSE)</f>
        <v>1</v>
      </c>
      <c r="M944" s="441" t="s">
        <v>101</v>
      </c>
      <c r="N944" s="124"/>
      <c r="O944" s="125">
        <f t="shared" ref="O944:O1007" si="75">IF(M944="nio",0,IF(M944&gt;0,M944*K944/R944,0))*L944</f>
        <v>0</v>
      </c>
      <c r="P944" s="125">
        <f t="shared" ref="P944:P1007" si="76">IF(N944&gt;0,N944*K944/S944,0)*L944</f>
        <v>0</v>
      </c>
      <c r="Q944" s="383"/>
      <c r="R944" s="126">
        <f>IF(M944="nio",0,IF(M944&gt;0,VLOOKUP(I944,'2-Productie normen'!A:R,VLOOKUP(M944,'2-Productie normen'!T:U,2,FALSE),FALSE)))</f>
        <v>0</v>
      </c>
      <c r="S944" s="126">
        <f t="shared" ref="S944:S1007" si="77">IF(N944&gt;0,R944*$S$8,0)</f>
        <v>0</v>
      </c>
      <c r="T944" s="127">
        <f>IF(M944="nio",0,VLOOKUP(I944,'2-Productie normen'!A:R,14,FALSE))</f>
        <v>0</v>
      </c>
      <c r="U944" s="127"/>
      <c r="W944" s="93">
        <f t="shared" ref="W944:W1007" si="78">SUM(M944:N944)*K944</f>
        <v>0</v>
      </c>
    </row>
    <row r="945" spans="1:23" ht="14.1" customHeight="1">
      <c r="A945" s="109">
        <f t="shared" si="74"/>
        <v>945</v>
      </c>
      <c r="B945" s="476" t="str">
        <f>VLOOKUP(C945,'1-Kosten per locatie'!$A$17:$D$89,4,FALSE)</f>
        <v>Facilitaire Services</v>
      </c>
      <c r="C945" s="398" t="s">
        <v>911</v>
      </c>
      <c r="D945" s="476" t="str">
        <f>VLOOKUP(C945,'1-Kosten per locatie'!$A$17:$C$89,3,FALSE)</f>
        <v>Kantoor</v>
      </c>
      <c r="E945" s="404" t="s">
        <v>366</v>
      </c>
      <c r="F945" s="400"/>
      <c r="G945" s="401" t="s">
        <v>1106</v>
      </c>
      <c r="H945" s="398" t="s">
        <v>1067</v>
      </c>
      <c r="I945" s="455" t="s">
        <v>299</v>
      </c>
      <c r="J945" s="402" t="s">
        <v>839</v>
      </c>
      <c r="K945" s="403">
        <v>4.4400000000000004</v>
      </c>
      <c r="L945" s="486">
        <f>VLOOKUP(D945,'1-Kosten per locatie'!$E$3:$G$9,3,FALSE)</f>
        <v>1</v>
      </c>
      <c r="M945" s="441" t="s">
        <v>101</v>
      </c>
      <c r="N945" s="124"/>
      <c r="O945" s="125">
        <f t="shared" si="75"/>
        <v>0</v>
      </c>
      <c r="P945" s="125">
        <f t="shared" si="76"/>
        <v>0</v>
      </c>
      <c r="Q945" s="383"/>
      <c r="R945" s="126">
        <f>IF(M945="nio",0,IF(M945&gt;0,VLOOKUP(I945,'2-Productie normen'!A:R,VLOOKUP(M945,'2-Productie normen'!T:U,2,FALSE),FALSE)))</f>
        <v>0</v>
      </c>
      <c r="S945" s="126">
        <f t="shared" si="77"/>
        <v>0</v>
      </c>
      <c r="T945" s="127">
        <f>IF(M945="nio",0,VLOOKUP(I945,'2-Productie normen'!A:R,14,FALSE))</f>
        <v>0</v>
      </c>
      <c r="U945" s="127"/>
      <c r="W945" s="93">
        <f t="shared" si="78"/>
        <v>0</v>
      </c>
    </row>
    <row r="946" spans="1:23" ht="14.1" customHeight="1">
      <c r="A946" s="109">
        <f t="shared" si="74"/>
        <v>946</v>
      </c>
      <c r="B946" s="476" t="str">
        <f>VLOOKUP(C946,'1-Kosten per locatie'!$A$17:$D$89,4,FALSE)</f>
        <v>Facilitaire Services</v>
      </c>
      <c r="C946" s="398" t="s">
        <v>911</v>
      </c>
      <c r="D946" s="476" t="str">
        <f>VLOOKUP(C946,'1-Kosten per locatie'!$A$17:$C$89,3,FALSE)</f>
        <v>Kantoor</v>
      </c>
      <c r="E946" s="404" t="s">
        <v>366</v>
      </c>
      <c r="F946" s="400"/>
      <c r="G946" s="401" t="s">
        <v>1107</v>
      </c>
      <c r="H946" s="398" t="s">
        <v>292</v>
      </c>
      <c r="I946" s="433" t="s">
        <v>300</v>
      </c>
      <c r="J946" s="402" t="s">
        <v>948</v>
      </c>
      <c r="K946" s="403">
        <v>1.95</v>
      </c>
      <c r="L946" s="486">
        <f>VLOOKUP(D946,'1-Kosten per locatie'!$E$3:$G$9,3,FALSE)</f>
        <v>1</v>
      </c>
      <c r="M946" s="441">
        <v>4</v>
      </c>
      <c r="N946" s="124"/>
      <c r="O946" s="125" t="e">
        <f t="shared" si="75"/>
        <v>#DIV/0!</v>
      </c>
      <c r="P946" s="125">
        <f t="shared" si="76"/>
        <v>0</v>
      </c>
      <c r="Q946" s="383"/>
      <c r="R946" s="126">
        <f>IF(M946="nio",0,IF(M946&gt;0,VLOOKUP(I946,'2-Productie normen'!A:R,VLOOKUP(M946,'2-Productie normen'!T:U,2,FALSE),FALSE)))</f>
        <v>0</v>
      </c>
      <c r="S946" s="126">
        <f t="shared" si="77"/>
        <v>0</v>
      </c>
      <c r="T946" s="127" t="str">
        <f>IF(M946="nio",0,VLOOKUP(I946,'2-Productie normen'!A:R,14,FALSE))</f>
        <v>V</v>
      </c>
      <c r="U946" s="127"/>
      <c r="W946" s="93">
        <f t="shared" si="78"/>
        <v>7.8</v>
      </c>
    </row>
    <row r="947" spans="1:23" ht="14.1" customHeight="1">
      <c r="A947" s="109">
        <f t="shared" si="74"/>
        <v>947</v>
      </c>
      <c r="B947" s="476" t="str">
        <f>VLOOKUP(C947,'1-Kosten per locatie'!$A$17:$D$89,4,FALSE)</f>
        <v>Facilitaire Services</v>
      </c>
      <c r="C947" s="398" t="s">
        <v>911</v>
      </c>
      <c r="D947" s="476" t="str">
        <f>VLOOKUP(C947,'1-Kosten per locatie'!$A$17:$C$89,3,FALSE)</f>
        <v>Kantoor</v>
      </c>
      <c r="E947" s="404" t="s">
        <v>366</v>
      </c>
      <c r="F947" s="400"/>
      <c r="G947" s="401" t="s">
        <v>1108</v>
      </c>
      <c r="H947" s="398" t="s">
        <v>946</v>
      </c>
      <c r="I947" s="433" t="s">
        <v>15</v>
      </c>
      <c r="J947" s="402" t="s">
        <v>839</v>
      </c>
      <c r="K947" s="403">
        <v>8.4</v>
      </c>
      <c r="L947" s="486">
        <f>VLOOKUP(D947,'1-Kosten per locatie'!$E$3:$G$9,3,FALSE)</f>
        <v>1</v>
      </c>
      <c r="M947" s="441">
        <v>255</v>
      </c>
      <c r="N947" s="124">
        <v>255</v>
      </c>
      <c r="O947" s="125" t="e">
        <f t="shared" si="75"/>
        <v>#DIV/0!</v>
      </c>
      <c r="P947" s="125" t="e">
        <f t="shared" si="76"/>
        <v>#DIV/0!</v>
      </c>
      <c r="Q947" s="383"/>
      <c r="R947" s="126">
        <f>IF(M947="nio",0,IF(M947&gt;0,VLOOKUP(I947,'2-Productie normen'!A:R,VLOOKUP(M947,'2-Productie normen'!T:U,2,FALSE),FALSE)))</f>
        <v>0</v>
      </c>
      <c r="S947" s="126">
        <f t="shared" si="77"/>
        <v>0</v>
      </c>
      <c r="T947" s="127" t="str">
        <f>IF(M947="nio",0,VLOOKUP(I947,'2-Productie normen'!A:R,14,FALSE))</f>
        <v>S</v>
      </c>
      <c r="U947" s="127"/>
      <c r="W947" s="93">
        <f t="shared" si="78"/>
        <v>4284</v>
      </c>
    </row>
    <row r="948" spans="1:23" ht="14.1" customHeight="1">
      <c r="A948" s="109">
        <f t="shared" si="74"/>
        <v>948</v>
      </c>
      <c r="B948" s="476" t="str">
        <f>VLOOKUP(C948,'1-Kosten per locatie'!$A$17:$D$89,4,FALSE)</f>
        <v>Facilitaire Services</v>
      </c>
      <c r="C948" s="398" t="s">
        <v>911</v>
      </c>
      <c r="D948" s="476" t="str">
        <f>VLOOKUP(C948,'1-Kosten per locatie'!$A$17:$C$89,3,FALSE)</f>
        <v>Kantoor</v>
      </c>
      <c r="E948" s="404" t="s">
        <v>366</v>
      </c>
      <c r="F948" s="400"/>
      <c r="G948" s="401" t="s">
        <v>1109</v>
      </c>
      <c r="H948" s="398" t="s">
        <v>946</v>
      </c>
      <c r="I948" s="433" t="s">
        <v>15</v>
      </c>
      <c r="J948" s="402" t="s">
        <v>948</v>
      </c>
      <c r="K948" s="403">
        <v>1.23</v>
      </c>
      <c r="L948" s="486">
        <f>VLOOKUP(D948,'1-Kosten per locatie'!$E$3:$G$9,3,FALSE)</f>
        <v>1</v>
      </c>
      <c r="M948" s="441">
        <v>255</v>
      </c>
      <c r="N948" s="124">
        <v>255</v>
      </c>
      <c r="O948" s="125" t="e">
        <f t="shared" si="75"/>
        <v>#DIV/0!</v>
      </c>
      <c r="P948" s="125" t="e">
        <f t="shared" si="76"/>
        <v>#DIV/0!</v>
      </c>
      <c r="Q948" s="383"/>
      <c r="R948" s="126">
        <f>IF(M948="nio",0,IF(M948&gt;0,VLOOKUP(I948,'2-Productie normen'!A:R,VLOOKUP(M948,'2-Productie normen'!T:U,2,FALSE),FALSE)))</f>
        <v>0</v>
      </c>
      <c r="S948" s="126">
        <f t="shared" si="77"/>
        <v>0</v>
      </c>
      <c r="T948" s="127" t="str">
        <f>IF(M948="nio",0,VLOOKUP(I948,'2-Productie normen'!A:R,14,FALSE))</f>
        <v>S</v>
      </c>
      <c r="U948" s="127"/>
      <c r="W948" s="93">
        <f t="shared" si="78"/>
        <v>627.29999999999995</v>
      </c>
    </row>
    <row r="949" spans="1:23" ht="14.1" customHeight="1">
      <c r="A949" s="109">
        <f t="shared" si="74"/>
        <v>949</v>
      </c>
      <c r="B949" s="476" t="str">
        <f>VLOOKUP(C949,'1-Kosten per locatie'!$A$17:$D$89,4,FALSE)</f>
        <v>Facilitaire Services</v>
      </c>
      <c r="C949" s="398" t="s">
        <v>911</v>
      </c>
      <c r="D949" s="476" t="str">
        <f>VLOOKUP(C949,'1-Kosten per locatie'!$A$17:$C$89,3,FALSE)</f>
        <v>Kantoor</v>
      </c>
      <c r="E949" s="404" t="s">
        <v>366</v>
      </c>
      <c r="F949" s="400"/>
      <c r="G949" s="401" t="s">
        <v>1110</v>
      </c>
      <c r="H949" s="398" t="s">
        <v>946</v>
      </c>
      <c r="I949" s="433" t="s">
        <v>15</v>
      </c>
      <c r="J949" s="402" t="s">
        <v>948</v>
      </c>
      <c r="K949" s="403">
        <v>1.23</v>
      </c>
      <c r="L949" s="486">
        <f>VLOOKUP(D949,'1-Kosten per locatie'!$E$3:$G$9,3,FALSE)</f>
        <v>1</v>
      </c>
      <c r="M949" s="441">
        <v>255</v>
      </c>
      <c r="N949" s="124">
        <v>255</v>
      </c>
      <c r="O949" s="125" t="e">
        <f t="shared" si="75"/>
        <v>#DIV/0!</v>
      </c>
      <c r="P949" s="125" t="e">
        <f t="shared" si="76"/>
        <v>#DIV/0!</v>
      </c>
      <c r="Q949" s="383"/>
      <c r="R949" s="126">
        <f>IF(M949="nio",0,IF(M949&gt;0,VLOOKUP(I949,'2-Productie normen'!A:R,VLOOKUP(M949,'2-Productie normen'!T:U,2,FALSE),FALSE)))</f>
        <v>0</v>
      </c>
      <c r="S949" s="126">
        <f t="shared" si="77"/>
        <v>0</v>
      </c>
      <c r="T949" s="127" t="str">
        <f>IF(M949="nio",0,VLOOKUP(I949,'2-Productie normen'!A:R,14,FALSE))</f>
        <v>S</v>
      </c>
      <c r="U949" s="127"/>
      <c r="W949" s="93">
        <f t="shared" si="78"/>
        <v>627.29999999999995</v>
      </c>
    </row>
    <row r="950" spans="1:23" ht="14.1" customHeight="1">
      <c r="A950" s="109">
        <f t="shared" si="74"/>
        <v>950</v>
      </c>
      <c r="B950" s="476" t="str">
        <f>VLOOKUP(C950,'1-Kosten per locatie'!$A$17:$D$89,4,FALSE)</f>
        <v>Facilitaire Services</v>
      </c>
      <c r="C950" s="398" t="s">
        <v>911</v>
      </c>
      <c r="D950" s="476" t="str">
        <f>VLOOKUP(C950,'1-Kosten per locatie'!$A$17:$C$89,3,FALSE)</f>
        <v>Kantoor</v>
      </c>
      <c r="E950" s="404" t="s">
        <v>366</v>
      </c>
      <c r="F950" s="400"/>
      <c r="G950" s="401" t="s">
        <v>1111</v>
      </c>
      <c r="H950" s="398" t="s">
        <v>946</v>
      </c>
      <c r="I950" s="433" t="s">
        <v>15</v>
      </c>
      <c r="J950" s="402" t="s">
        <v>948</v>
      </c>
      <c r="K950" s="403">
        <v>1.23</v>
      </c>
      <c r="L950" s="486">
        <f>VLOOKUP(D950,'1-Kosten per locatie'!$E$3:$G$9,3,FALSE)</f>
        <v>1</v>
      </c>
      <c r="M950" s="441">
        <v>255</v>
      </c>
      <c r="N950" s="124">
        <v>255</v>
      </c>
      <c r="O950" s="125" t="e">
        <f t="shared" si="75"/>
        <v>#DIV/0!</v>
      </c>
      <c r="P950" s="125" t="e">
        <f t="shared" si="76"/>
        <v>#DIV/0!</v>
      </c>
      <c r="Q950" s="383"/>
      <c r="R950" s="126">
        <f>IF(M950="nio",0,IF(M950&gt;0,VLOOKUP(I950,'2-Productie normen'!A:R,VLOOKUP(M950,'2-Productie normen'!T:U,2,FALSE),FALSE)))</f>
        <v>0</v>
      </c>
      <c r="S950" s="126">
        <f t="shared" si="77"/>
        <v>0</v>
      </c>
      <c r="T950" s="127" t="str">
        <f>IF(M950="nio",0,VLOOKUP(I950,'2-Productie normen'!A:R,14,FALSE))</f>
        <v>S</v>
      </c>
      <c r="U950" s="127"/>
      <c r="W950" s="93">
        <f t="shared" si="78"/>
        <v>627.29999999999995</v>
      </c>
    </row>
    <row r="951" spans="1:23" ht="14.1" customHeight="1">
      <c r="A951" s="109">
        <f t="shared" si="74"/>
        <v>951</v>
      </c>
      <c r="B951" s="476" t="str">
        <f>VLOOKUP(C951,'1-Kosten per locatie'!$A$17:$D$89,4,FALSE)</f>
        <v>Facilitaire Services</v>
      </c>
      <c r="C951" s="398" t="s">
        <v>911</v>
      </c>
      <c r="D951" s="476" t="str">
        <f>VLOOKUP(C951,'1-Kosten per locatie'!$A$17:$C$89,3,FALSE)</f>
        <v>Kantoor</v>
      </c>
      <c r="E951" s="404" t="s">
        <v>366</v>
      </c>
      <c r="F951" s="400"/>
      <c r="G951" s="401" t="s">
        <v>1112</v>
      </c>
      <c r="H951" s="398" t="s">
        <v>946</v>
      </c>
      <c r="I951" s="433" t="s">
        <v>15</v>
      </c>
      <c r="J951" s="402" t="s">
        <v>948</v>
      </c>
      <c r="K951" s="403">
        <v>1.4</v>
      </c>
      <c r="L951" s="486">
        <f>VLOOKUP(D951,'1-Kosten per locatie'!$E$3:$G$9,3,FALSE)</f>
        <v>1</v>
      </c>
      <c r="M951" s="441">
        <v>255</v>
      </c>
      <c r="N951" s="124">
        <v>255</v>
      </c>
      <c r="O951" s="125" t="e">
        <f t="shared" si="75"/>
        <v>#DIV/0!</v>
      </c>
      <c r="P951" s="125" t="e">
        <f t="shared" si="76"/>
        <v>#DIV/0!</v>
      </c>
      <c r="Q951" s="383"/>
      <c r="R951" s="126">
        <f>IF(M951="nio",0,IF(M951&gt;0,VLOOKUP(I951,'2-Productie normen'!A:R,VLOOKUP(M951,'2-Productie normen'!T:U,2,FALSE),FALSE)))</f>
        <v>0</v>
      </c>
      <c r="S951" s="126">
        <f t="shared" si="77"/>
        <v>0</v>
      </c>
      <c r="T951" s="127" t="str">
        <f>IF(M951="nio",0,VLOOKUP(I951,'2-Productie normen'!A:R,14,FALSE))</f>
        <v>S</v>
      </c>
      <c r="U951" s="127"/>
      <c r="W951" s="93">
        <f t="shared" si="78"/>
        <v>714</v>
      </c>
    </row>
    <row r="952" spans="1:23" ht="14.1" customHeight="1">
      <c r="A952" s="109">
        <f t="shared" si="74"/>
        <v>952</v>
      </c>
      <c r="B952" s="476" t="str">
        <f>VLOOKUP(C952,'1-Kosten per locatie'!$A$17:$D$89,4,FALSE)</f>
        <v>Facilitaire Services</v>
      </c>
      <c r="C952" s="398" t="s">
        <v>911</v>
      </c>
      <c r="D952" s="476" t="str">
        <f>VLOOKUP(C952,'1-Kosten per locatie'!$A$17:$C$89,3,FALSE)</f>
        <v>Kantoor</v>
      </c>
      <c r="E952" s="404" t="s">
        <v>366</v>
      </c>
      <c r="F952" s="400"/>
      <c r="G952" s="401" t="s">
        <v>1113</v>
      </c>
      <c r="H952" s="398" t="s">
        <v>946</v>
      </c>
      <c r="I952" s="433" t="s">
        <v>15</v>
      </c>
      <c r="J952" s="402" t="s">
        <v>948</v>
      </c>
      <c r="K952" s="403">
        <v>3.44</v>
      </c>
      <c r="L952" s="486">
        <f>VLOOKUP(D952,'1-Kosten per locatie'!$E$3:$G$9,3,FALSE)</f>
        <v>1</v>
      </c>
      <c r="M952" s="441">
        <v>255</v>
      </c>
      <c r="N952" s="124">
        <v>255</v>
      </c>
      <c r="O952" s="125" t="e">
        <f t="shared" si="75"/>
        <v>#DIV/0!</v>
      </c>
      <c r="P952" s="125" t="e">
        <f t="shared" si="76"/>
        <v>#DIV/0!</v>
      </c>
      <c r="Q952" s="383"/>
      <c r="R952" s="126">
        <f>IF(M952="nio",0,IF(M952&gt;0,VLOOKUP(I952,'2-Productie normen'!A:R,VLOOKUP(M952,'2-Productie normen'!T:U,2,FALSE),FALSE)))</f>
        <v>0</v>
      </c>
      <c r="S952" s="126">
        <f t="shared" si="77"/>
        <v>0</v>
      </c>
      <c r="T952" s="127" t="str">
        <f>IF(M952="nio",0,VLOOKUP(I952,'2-Productie normen'!A:R,14,FALSE))</f>
        <v>S</v>
      </c>
      <c r="U952" s="127"/>
      <c r="W952" s="93">
        <f t="shared" si="78"/>
        <v>1754.3999999999999</v>
      </c>
    </row>
    <row r="953" spans="1:23" ht="14.1" customHeight="1">
      <c r="A953" s="109">
        <f t="shared" si="74"/>
        <v>953</v>
      </c>
      <c r="B953" s="476" t="str">
        <f>VLOOKUP(C953,'1-Kosten per locatie'!$A$17:$D$89,4,FALSE)</f>
        <v>Facilitaire Services</v>
      </c>
      <c r="C953" s="398" t="s">
        <v>911</v>
      </c>
      <c r="D953" s="476" t="str">
        <f>VLOOKUP(C953,'1-Kosten per locatie'!$A$17:$C$89,3,FALSE)</f>
        <v>Kantoor</v>
      </c>
      <c r="E953" s="404" t="s">
        <v>366</v>
      </c>
      <c r="F953" s="400"/>
      <c r="G953" s="401" t="s">
        <v>1114</v>
      </c>
      <c r="H953" s="398" t="s">
        <v>946</v>
      </c>
      <c r="I953" s="433" t="s">
        <v>15</v>
      </c>
      <c r="J953" s="402" t="s">
        <v>839</v>
      </c>
      <c r="K953" s="403">
        <v>8.9700000000000006</v>
      </c>
      <c r="L953" s="486">
        <f>VLOOKUP(D953,'1-Kosten per locatie'!$E$3:$G$9,3,FALSE)</f>
        <v>1</v>
      </c>
      <c r="M953" s="441">
        <v>255</v>
      </c>
      <c r="N953" s="124">
        <v>255</v>
      </c>
      <c r="O953" s="125" t="e">
        <f t="shared" si="75"/>
        <v>#DIV/0!</v>
      </c>
      <c r="P953" s="125" t="e">
        <f t="shared" si="76"/>
        <v>#DIV/0!</v>
      </c>
      <c r="Q953" s="383"/>
      <c r="R953" s="126">
        <f>IF(M953="nio",0,IF(M953&gt;0,VLOOKUP(I953,'2-Productie normen'!A:R,VLOOKUP(M953,'2-Productie normen'!T:U,2,FALSE),FALSE)))</f>
        <v>0</v>
      </c>
      <c r="S953" s="126">
        <f t="shared" si="77"/>
        <v>0</v>
      </c>
      <c r="T953" s="127" t="str">
        <f>IF(M953="nio",0,VLOOKUP(I953,'2-Productie normen'!A:R,14,FALSE))</f>
        <v>S</v>
      </c>
      <c r="U953" s="127"/>
      <c r="W953" s="93">
        <f t="shared" si="78"/>
        <v>4574.7000000000007</v>
      </c>
    </row>
    <row r="954" spans="1:23" ht="14.1" customHeight="1">
      <c r="A954" s="109">
        <f t="shared" si="74"/>
        <v>954</v>
      </c>
      <c r="B954" s="476" t="str">
        <f>VLOOKUP(C954,'1-Kosten per locatie'!$A$17:$D$89,4,FALSE)</f>
        <v>Facilitaire Services</v>
      </c>
      <c r="C954" s="398" t="s">
        <v>911</v>
      </c>
      <c r="D954" s="476" t="str">
        <f>VLOOKUP(C954,'1-Kosten per locatie'!$A$17:$C$89,3,FALSE)</f>
        <v>Kantoor</v>
      </c>
      <c r="E954" s="404" t="s">
        <v>366</v>
      </c>
      <c r="F954" s="400"/>
      <c r="G954" s="401" t="s">
        <v>1115</v>
      </c>
      <c r="H954" s="398" t="s">
        <v>946</v>
      </c>
      <c r="I954" s="433" t="s">
        <v>15</v>
      </c>
      <c r="J954" s="402" t="s">
        <v>948</v>
      </c>
      <c r="K954" s="403">
        <v>1.23</v>
      </c>
      <c r="L954" s="486">
        <f>VLOOKUP(D954,'1-Kosten per locatie'!$E$3:$G$9,3,FALSE)</f>
        <v>1</v>
      </c>
      <c r="M954" s="441">
        <v>255</v>
      </c>
      <c r="N954" s="124">
        <v>255</v>
      </c>
      <c r="O954" s="125" t="e">
        <f t="shared" si="75"/>
        <v>#DIV/0!</v>
      </c>
      <c r="P954" s="125" t="e">
        <f t="shared" si="76"/>
        <v>#DIV/0!</v>
      </c>
      <c r="Q954" s="383"/>
      <c r="R954" s="126">
        <f>IF(M954="nio",0,IF(M954&gt;0,VLOOKUP(I954,'2-Productie normen'!A:R,VLOOKUP(M954,'2-Productie normen'!T:U,2,FALSE),FALSE)))</f>
        <v>0</v>
      </c>
      <c r="S954" s="126">
        <f t="shared" si="77"/>
        <v>0</v>
      </c>
      <c r="T954" s="127" t="str">
        <f>IF(M954="nio",0,VLOOKUP(I954,'2-Productie normen'!A:R,14,FALSE))</f>
        <v>S</v>
      </c>
      <c r="U954" s="127"/>
      <c r="W954" s="93">
        <f t="shared" si="78"/>
        <v>627.29999999999995</v>
      </c>
    </row>
    <row r="955" spans="1:23" ht="14.1" customHeight="1">
      <c r="A955" s="109">
        <f t="shared" si="74"/>
        <v>955</v>
      </c>
      <c r="B955" s="476" t="str">
        <f>VLOOKUP(C955,'1-Kosten per locatie'!$A$17:$D$89,4,FALSE)</f>
        <v>Facilitaire Services</v>
      </c>
      <c r="C955" s="398" t="s">
        <v>911</v>
      </c>
      <c r="D955" s="476" t="str">
        <f>VLOOKUP(C955,'1-Kosten per locatie'!$A$17:$C$89,3,FALSE)</f>
        <v>Kantoor</v>
      </c>
      <c r="E955" s="404" t="s">
        <v>366</v>
      </c>
      <c r="F955" s="400"/>
      <c r="G955" s="401" t="s">
        <v>1116</v>
      </c>
      <c r="H955" s="398" t="s">
        <v>946</v>
      </c>
      <c r="I955" s="433" t="s">
        <v>15</v>
      </c>
      <c r="J955" s="402" t="s">
        <v>948</v>
      </c>
      <c r="K955" s="403">
        <v>1.23</v>
      </c>
      <c r="L955" s="486">
        <f>VLOOKUP(D955,'1-Kosten per locatie'!$E$3:$G$9,3,FALSE)</f>
        <v>1</v>
      </c>
      <c r="M955" s="441">
        <v>255</v>
      </c>
      <c r="N955" s="124">
        <v>255</v>
      </c>
      <c r="O955" s="125" t="e">
        <f t="shared" si="75"/>
        <v>#DIV/0!</v>
      </c>
      <c r="P955" s="125" t="e">
        <f t="shared" si="76"/>
        <v>#DIV/0!</v>
      </c>
      <c r="Q955" s="383"/>
      <c r="R955" s="126">
        <f>IF(M955="nio",0,IF(M955&gt;0,VLOOKUP(I955,'2-Productie normen'!A:R,VLOOKUP(M955,'2-Productie normen'!T:U,2,FALSE),FALSE)))</f>
        <v>0</v>
      </c>
      <c r="S955" s="126">
        <f t="shared" si="77"/>
        <v>0</v>
      </c>
      <c r="T955" s="127" t="str">
        <f>IF(M955="nio",0,VLOOKUP(I955,'2-Productie normen'!A:R,14,FALSE))</f>
        <v>S</v>
      </c>
      <c r="U955" s="127"/>
      <c r="W955" s="93">
        <f t="shared" si="78"/>
        <v>627.29999999999995</v>
      </c>
    </row>
    <row r="956" spans="1:23" ht="14.1" customHeight="1">
      <c r="A956" s="109">
        <f t="shared" si="74"/>
        <v>956</v>
      </c>
      <c r="B956" s="476" t="str">
        <f>VLOOKUP(C956,'1-Kosten per locatie'!$A$17:$D$89,4,FALSE)</f>
        <v>Facilitaire Services</v>
      </c>
      <c r="C956" s="398" t="s">
        <v>911</v>
      </c>
      <c r="D956" s="476" t="str">
        <f>VLOOKUP(C956,'1-Kosten per locatie'!$A$17:$C$89,3,FALSE)</f>
        <v>Kantoor</v>
      </c>
      <c r="E956" s="404" t="s">
        <v>366</v>
      </c>
      <c r="F956" s="400"/>
      <c r="G956" s="401" t="s">
        <v>1117</v>
      </c>
      <c r="H956" s="398" t="s">
        <v>946</v>
      </c>
      <c r="I956" s="433" t="s">
        <v>15</v>
      </c>
      <c r="J956" s="402" t="s">
        <v>948</v>
      </c>
      <c r="K956" s="403">
        <v>1.23</v>
      </c>
      <c r="L956" s="486">
        <f>VLOOKUP(D956,'1-Kosten per locatie'!$E$3:$G$9,3,FALSE)</f>
        <v>1</v>
      </c>
      <c r="M956" s="441">
        <v>255</v>
      </c>
      <c r="N956" s="124">
        <v>255</v>
      </c>
      <c r="O956" s="125" t="e">
        <f t="shared" si="75"/>
        <v>#DIV/0!</v>
      </c>
      <c r="P956" s="125" t="e">
        <f t="shared" si="76"/>
        <v>#DIV/0!</v>
      </c>
      <c r="Q956" s="383"/>
      <c r="R956" s="126">
        <f>IF(M956="nio",0,IF(M956&gt;0,VLOOKUP(I956,'2-Productie normen'!A:R,VLOOKUP(M956,'2-Productie normen'!T:U,2,FALSE),FALSE)))</f>
        <v>0</v>
      </c>
      <c r="S956" s="126">
        <f t="shared" si="77"/>
        <v>0</v>
      </c>
      <c r="T956" s="127" t="str">
        <f>IF(M956="nio",0,VLOOKUP(I956,'2-Productie normen'!A:R,14,FALSE))</f>
        <v>S</v>
      </c>
      <c r="U956" s="127"/>
      <c r="W956" s="93">
        <f t="shared" si="78"/>
        <v>627.29999999999995</v>
      </c>
    </row>
    <row r="957" spans="1:23" ht="14.1" customHeight="1">
      <c r="A957" s="109">
        <f t="shared" si="74"/>
        <v>957</v>
      </c>
      <c r="B957" s="476" t="str">
        <f>VLOOKUP(C957,'1-Kosten per locatie'!$A$17:$D$89,4,FALSE)</f>
        <v>Facilitaire Services</v>
      </c>
      <c r="C957" s="398" t="s">
        <v>911</v>
      </c>
      <c r="D957" s="476" t="str">
        <f>VLOOKUP(C957,'1-Kosten per locatie'!$A$17:$C$89,3,FALSE)</f>
        <v>Kantoor</v>
      </c>
      <c r="E957" s="404" t="s">
        <v>366</v>
      </c>
      <c r="F957" s="400"/>
      <c r="G957" s="401" t="s">
        <v>1118</v>
      </c>
      <c r="H957" s="398" t="s">
        <v>946</v>
      </c>
      <c r="I957" s="433" t="s">
        <v>15</v>
      </c>
      <c r="J957" s="402" t="s">
        <v>948</v>
      </c>
      <c r="K957" s="403">
        <v>1.4</v>
      </c>
      <c r="L957" s="486">
        <f>VLOOKUP(D957,'1-Kosten per locatie'!$E$3:$G$9,3,FALSE)</f>
        <v>1</v>
      </c>
      <c r="M957" s="441">
        <v>255</v>
      </c>
      <c r="N957" s="124">
        <v>255</v>
      </c>
      <c r="O957" s="125" t="e">
        <f t="shared" si="75"/>
        <v>#DIV/0!</v>
      </c>
      <c r="P957" s="125" t="e">
        <f t="shared" si="76"/>
        <v>#DIV/0!</v>
      </c>
      <c r="Q957" s="383"/>
      <c r="R957" s="126">
        <f>IF(M957="nio",0,IF(M957&gt;0,VLOOKUP(I957,'2-Productie normen'!A:R,VLOOKUP(M957,'2-Productie normen'!T:U,2,FALSE),FALSE)))</f>
        <v>0</v>
      </c>
      <c r="S957" s="126">
        <f t="shared" si="77"/>
        <v>0</v>
      </c>
      <c r="T957" s="127" t="str">
        <f>IF(M957="nio",0,VLOOKUP(I957,'2-Productie normen'!A:R,14,FALSE))</f>
        <v>S</v>
      </c>
      <c r="U957" s="127"/>
      <c r="W957" s="93">
        <f t="shared" si="78"/>
        <v>714</v>
      </c>
    </row>
    <row r="958" spans="1:23" ht="14.1" customHeight="1">
      <c r="A958" s="109">
        <f t="shared" si="74"/>
        <v>958</v>
      </c>
      <c r="B958" s="476" t="str">
        <f>VLOOKUP(C958,'1-Kosten per locatie'!$A$17:$D$89,4,FALSE)</f>
        <v>Facilitaire Services</v>
      </c>
      <c r="C958" s="398" t="s">
        <v>911</v>
      </c>
      <c r="D958" s="476" t="str">
        <f>VLOOKUP(C958,'1-Kosten per locatie'!$A$17:$C$89,3,FALSE)</f>
        <v>Kantoor</v>
      </c>
      <c r="E958" s="404" t="s">
        <v>366</v>
      </c>
      <c r="F958" s="400"/>
      <c r="G958" s="401" t="s">
        <v>1119</v>
      </c>
      <c r="H958" s="398" t="s">
        <v>1067</v>
      </c>
      <c r="I958" s="455" t="s">
        <v>299</v>
      </c>
      <c r="J958" s="402" t="s">
        <v>839</v>
      </c>
      <c r="K958" s="403">
        <v>4.55</v>
      </c>
      <c r="L958" s="486">
        <f>VLOOKUP(D958,'1-Kosten per locatie'!$E$3:$G$9,3,FALSE)</f>
        <v>1</v>
      </c>
      <c r="M958" s="441" t="s">
        <v>101</v>
      </c>
      <c r="N958" s="124"/>
      <c r="O958" s="125">
        <f t="shared" si="75"/>
        <v>0</v>
      </c>
      <c r="P958" s="125">
        <f t="shared" si="76"/>
        <v>0</v>
      </c>
      <c r="Q958" s="383"/>
      <c r="R958" s="126">
        <f>IF(M958="nio",0,IF(M958&gt;0,VLOOKUP(I958,'2-Productie normen'!A:R,VLOOKUP(M958,'2-Productie normen'!T:U,2,FALSE),FALSE)))</f>
        <v>0</v>
      </c>
      <c r="S958" s="126">
        <f t="shared" si="77"/>
        <v>0</v>
      </c>
      <c r="T958" s="127">
        <f>IF(M958="nio",0,VLOOKUP(I958,'2-Productie normen'!A:R,14,FALSE))</f>
        <v>0</v>
      </c>
      <c r="U958" s="127"/>
      <c r="W958" s="93">
        <f t="shared" si="78"/>
        <v>0</v>
      </c>
    </row>
    <row r="959" spans="1:23" ht="14.1" customHeight="1">
      <c r="A959" s="109">
        <f t="shared" si="74"/>
        <v>959</v>
      </c>
      <c r="B959" s="476" t="str">
        <f>VLOOKUP(C959,'1-Kosten per locatie'!$A$17:$D$89,4,FALSE)</f>
        <v>Facilitaire Services</v>
      </c>
      <c r="C959" s="398" t="s">
        <v>911</v>
      </c>
      <c r="D959" s="476" t="str">
        <f>VLOOKUP(C959,'1-Kosten per locatie'!$A$17:$C$89,3,FALSE)</f>
        <v>Kantoor</v>
      </c>
      <c r="E959" s="404" t="s">
        <v>366</v>
      </c>
      <c r="F959" s="400"/>
      <c r="G959" s="401" t="s">
        <v>1120</v>
      </c>
      <c r="H959" s="398" t="s">
        <v>195</v>
      </c>
      <c r="I959" s="455" t="s">
        <v>299</v>
      </c>
      <c r="J959" s="402" t="s">
        <v>839</v>
      </c>
      <c r="K959" s="403">
        <v>3.66</v>
      </c>
      <c r="L959" s="486">
        <f>VLOOKUP(D959,'1-Kosten per locatie'!$E$3:$G$9,3,FALSE)</f>
        <v>1</v>
      </c>
      <c r="M959" s="441" t="s">
        <v>101</v>
      </c>
      <c r="N959" s="124"/>
      <c r="O959" s="125">
        <f t="shared" si="75"/>
        <v>0</v>
      </c>
      <c r="P959" s="125">
        <f t="shared" si="76"/>
        <v>0</v>
      </c>
      <c r="Q959" s="383"/>
      <c r="R959" s="126">
        <f>IF(M959="nio",0,IF(M959&gt;0,VLOOKUP(I959,'2-Productie normen'!A:R,VLOOKUP(M959,'2-Productie normen'!T:U,2,FALSE),FALSE)))</f>
        <v>0</v>
      </c>
      <c r="S959" s="126">
        <f t="shared" si="77"/>
        <v>0</v>
      </c>
      <c r="T959" s="127">
        <f>IF(M959="nio",0,VLOOKUP(I959,'2-Productie normen'!A:R,14,FALSE))</f>
        <v>0</v>
      </c>
      <c r="U959" s="127"/>
      <c r="W959" s="93">
        <f t="shared" si="78"/>
        <v>0</v>
      </c>
    </row>
    <row r="960" spans="1:23" ht="14.1" customHeight="1">
      <c r="A960" s="109">
        <f t="shared" si="74"/>
        <v>960</v>
      </c>
      <c r="B960" s="476" t="str">
        <f>VLOOKUP(C960,'1-Kosten per locatie'!$A$17:$D$89,4,FALSE)</f>
        <v>Facilitaire Services</v>
      </c>
      <c r="C960" s="398" t="s">
        <v>911</v>
      </c>
      <c r="D960" s="476" t="str">
        <f>VLOOKUP(C960,'1-Kosten per locatie'!$A$17:$C$89,3,FALSE)</f>
        <v>Kantoor</v>
      </c>
      <c r="E960" s="404" t="s">
        <v>366</v>
      </c>
      <c r="F960" s="400"/>
      <c r="G960" s="401" t="s">
        <v>1121</v>
      </c>
      <c r="H960" s="398" t="s">
        <v>195</v>
      </c>
      <c r="I960" s="455" t="s">
        <v>299</v>
      </c>
      <c r="J960" s="402" t="s">
        <v>839</v>
      </c>
      <c r="K960" s="403">
        <v>3.66</v>
      </c>
      <c r="L960" s="486">
        <f>VLOOKUP(D960,'1-Kosten per locatie'!$E$3:$G$9,3,FALSE)</f>
        <v>1</v>
      </c>
      <c r="M960" s="441" t="s">
        <v>101</v>
      </c>
      <c r="N960" s="124"/>
      <c r="O960" s="125">
        <f t="shared" si="75"/>
        <v>0</v>
      </c>
      <c r="P960" s="125">
        <f t="shared" si="76"/>
        <v>0</v>
      </c>
      <c r="Q960" s="383"/>
      <c r="R960" s="126">
        <f>IF(M960="nio",0,IF(M960&gt;0,VLOOKUP(I960,'2-Productie normen'!A:R,VLOOKUP(M960,'2-Productie normen'!T:U,2,FALSE),FALSE)))</f>
        <v>0</v>
      </c>
      <c r="S960" s="126">
        <f t="shared" si="77"/>
        <v>0</v>
      </c>
      <c r="T960" s="127">
        <f>IF(M960="nio",0,VLOOKUP(I960,'2-Productie normen'!A:R,14,FALSE))</f>
        <v>0</v>
      </c>
      <c r="U960" s="127"/>
      <c r="W960" s="93">
        <f t="shared" si="78"/>
        <v>0</v>
      </c>
    </row>
    <row r="961" spans="1:23" ht="14.1" customHeight="1">
      <c r="A961" s="109">
        <f t="shared" si="74"/>
        <v>961</v>
      </c>
      <c r="B961" s="476" t="str">
        <f>VLOOKUP(C961,'1-Kosten per locatie'!$A$17:$D$89,4,FALSE)</f>
        <v>Facilitaire Services</v>
      </c>
      <c r="C961" s="398" t="s">
        <v>911</v>
      </c>
      <c r="D961" s="476" t="str">
        <f>VLOOKUP(C961,'1-Kosten per locatie'!$A$17:$C$89,3,FALSE)</f>
        <v>Kantoor</v>
      </c>
      <c r="E961" s="404" t="s">
        <v>366</v>
      </c>
      <c r="F961" s="400"/>
      <c r="G961" s="401" t="s">
        <v>1122</v>
      </c>
      <c r="H961" s="398" t="s">
        <v>914</v>
      </c>
      <c r="I961" s="433" t="s">
        <v>294</v>
      </c>
      <c r="J961" s="402" t="s">
        <v>839</v>
      </c>
      <c r="K961" s="403">
        <v>23.37</v>
      </c>
      <c r="L961" s="486">
        <f>VLOOKUP(D961,'1-Kosten per locatie'!$E$3:$G$9,3,FALSE)</f>
        <v>1</v>
      </c>
      <c r="M961" s="441">
        <v>156</v>
      </c>
      <c r="N961" s="124"/>
      <c r="O961" s="125" t="e">
        <f t="shared" si="75"/>
        <v>#DIV/0!</v>
      </c>
      <c r="P961" s="125">
        <f t="shared" si="76"/>
        <v>0</v>
      </c>
      <c r="Q961" s="383"/>
      <c r="R961" s="126">
        <f>IF(M961="nio",0,IF(M961&gt;0,VLOOKUP(I961,'2-Productie normen'!A:R,VLOOKUP(M961,'2-Productie normen'!T:U,2,FALSE),FALSE)))</f>
        <v>0</v>
      </c>
      <c r="S961" s="126">
        <f t="shared" si="77"/>
        <v>0</v>
      </c>
      <c r="T961" s="127" t="str">
        <f>IF(M961="nio",0,VLOOKUP(I961,'2-Productie normen'!A:R,14,FALSE))</f>
        <v>V</v>
      </c>
      <c r="U961" s="127"/>
      <c r="W961" s="93">
        <f t="shared" si="78"/>
        <v>3645.7200000000003</v>
      </c>
    </row>
    <row r="962" spans="1:23" ht="14.1" customHeight="1">
      <c r="A962" s="109">
        <f t="shared" si="74"/>
        <v>962</v>
      </c>
      <c r="B962" s="476" t="str">
        <f>VLOOKUP(C962,'1-Kosten per locatie'!$A$17:$D$89,4,FALSE)</f>
        <v>Facilitaire Services</v>
      </c>
      <c r="C962" s="398" t="s">
        <v>911</v>
      </c>
      <c r="D962" s="476" t="str">
        <f>VLOOKUP(C962,'1-Kosten per locatie'!$A$17:$C$89,3,FALSE)</f>
        <v>Kantoor</v>
      </c>
      <c r="E962" s="404" t="s">
        <v>366</v>
      </c>
      <c r="F962" s="400"/>
      <c r="G962" s="401" t="s">
        <v>1123</v>
      </c>
      <c r="H962" s="398" t="s">
        <v>196</v>
      </c>
      <c r="I962" s="433" t="s">
        <v>149</v>
      </c>
      <c r="J962" s="402" t="s">
        <v>198</v>
      </c>
      <c r="K962" s="403">
        <v>223.41</v>
      </c>
      <c r="L962" s="486">
        <f>VLOOKUP(D962,'1-Kosten per locatie'!$E$3:$G$9,3,FALSE)</f>
        <v>1</v>
      </c>
      <c r="M962" s="441">
        <v>104</v>
      </c>
      <c r="N962" s="124"/>
      <c r="O962" s="125" t="e">
        <f t="shared" si="75"/>
        <v>#DIV/0!</v>
      </c>
      <c r="P962" s="125">
        <f t="shared" si="76"/>
        <v>0</v>
      </c>
      <c r="Q962" s="383"/>
      <c r="R962" s="126">
        <f>IF(M962="nio",0,IF(M962&gt;0,VLOOKUP(I962,'2-Productie normen'!A:R,VLOOKUP(M962,'2-Productie normen'!T:U,2,FALSE),FALSE)))</f>
        <v>0</v>
      </c>
      <c r="S962" s="126">
        <f t="shared" si="77"/>
        <v>0</v>
      </c>
      <c r="T962" s="127" t="str">
        <f>IF(M962="nio",0,VLOOKUP(I962,'2-Productie normen'!A:R,14,FALSE))</f>
        <v>B</v>
      </c>
      <c r="U962" s="127"/>
      <c r="W962" s="93">
        <f t="shared" si="78"/>
        <v>23234.639999999999</v>
      </c>
    </row>
    <row r="963" spans="1:23" ht="14.1" customHeight="1">
      <c r="A963" s="109">
        <f t="shared" ref="A963:A1026" si="79">A962+1</f>
        <v>963</v>
      </c>
      <c r="B963" s="476" t="str">
        <f>VLOOKUP(C963,'1-Kosten per locatie'!$A$17:$D$89,4,FALSE)</f>
        <v>Facilitaire Services</v>
      </c>
      <c r="C963" s="398" t="s">
        <v>911</v>
      </c>
      <c r="D963" s="476" t="str">
        <f>VLOOKUP(C963,'1-Kosten per locatie'!$A$17:$C$89,3,FALSE)</f>
        <v>Kantoor</v>
      </c>
      <c r="E963" s="404" t="s">
        <v>366</v>
      </c>
      <c r="F963" s="400"/>
      <c r="G963" s="401" t="s">
        <v>1124</v>
      </c>
      <c r="H963" s="398" t="s">
        <v>196</v>
      </c>
      <c r="I963" s="433" t="s">
        <v>149</v>
      </c>
      <c r="J963" s="402" t="s">
        <v>198</v>
      </c>
      <c r="K963" s="403">
        <v>24.64</v>
      </c>
      <c r="L963" s="486">
        <f>VLOOKUP(D963,'1-Kosten per locatie'!$E$3:$G$9,3,FALSE)</f>
        <v>1</v>
      </c>
      <c r="M963" s="441">
        <v>104</v>
      </c>
      <c r="N963" s="124"/>
      <c r="O963" s="125" t="e">
        <f t="shared" si="75"/>
        <v>#DIV/0!</v>
      </c>
      <c r="P963" s="125">
        <f t="shared" si="76"/>
        <v>0</v>
      </c>
      <c r="Q963" s="383"/>
      <c r="R963" s="126">
        <f>IF(M963="nio",0,IF(M963&gt;0,VLOOKUP(I963,'2-Productie normen'!A:R,VLOOKUP(M963,'2-Productie normen'!T:U,2,FALSE),FALSE)))</f>
        <v>0</v>
      </c>
      <c r="S963" s="126">
        <f t="shared" si="77"/>
        <v>0</v>
      </c>
      <c r="T963" s="127" t="str">
        <f>IF(M963="nio",0,VLOOKUP(I963,'2-Productie normen'!A:R,14,FALSE))</f>
        <v>B</v>
      </c>
      <c r="U963" s="127"/>
      <c r="W963" s="93">
        <f t="shared" si="78"/>
        <v>2562.56</v>
      </c>
    </row>
    <row r="964" spans="1:23" ht="14.1" customHeight="1">
      <c r="A964" s="109">
        <f t="shared" si="79"/>
        <v>964</v>
      </c>
      <c r="B964" s="476" t="str">
        <f>VLOOKUP(C964,'1-Kosten per locatie'!$A$17:$D$89,4,FALSE)</f>
        <v>Facilitaire Services</v>
      </c>
      <c r="C964" s="398" t="s">
        <v>911</v>
      </c>
      <c r="D964" s="476" t="str">
        <f>VLOOKUP(C964,'1-Kosten per locatie'!$A$17:$C$89,3,FALSE)</f>
        <v>Kantoor</v>
      </c>
      <c r="E964" s="404" t="s">
        <v>366</v>
      </c>
      <c r="F964" s="400"/>
      <c r="G964" s="401"/>
      <c r="H964" s="398" t="s">
        <v>319</v>
      </c>
      <c r="I964" s="433" t="s">
        <v>298</v>
      </c>
      <c r="J964" s="402" t="s">
        <v>839</v>
      </c>
      <c r="K964" s="403">
        <v>10</v>
      </c>
      <c r="L964" s="486">
        <f>VLOOKUP(D964,'1-Kosten per locatie'!$E$3:$G$9,3,FALSE)</f>
        <v>1</v>
      </c>
      <c r="M964" s="441">
        <v>255</v>
      </c>
      <c r="N964" s="124"/>
      <c r="O964" s="125" t="e">
        <f t="shared" si="75"/>
        <v>#DIV/0!</v>
      </c>
      <c r="P964" s="125">
        <f t="shared" si="76"/>
        <v>0</v>
      </c>
      <c r="Q964" s="383"/>
      <c r="R964" s="126">
        <f>IF(M964="nio",0,IF(M964&gt;0,VLOOKUP(I964,'2-Productie normen'!A:R,VLOOKUP(M964,'2-Productie normen'!T:U,2,FALSE),FALSE)))</f>
        <v>0</v>
      </c>
      <c r="S964" s="126">
        <f t="shared" si="77"/>
        <v>0</v>
      </c>
      <c r="T964" s="127" t="str">
        <f>IF(M964="nio",0,VLOOKUP(I964,'2-Productie normen'!A:R,14,FALSE))</f>
        <v>V</v>
      </c>
      <c r="U964" s="127"/>
      <c r="W964" s="93">
        <f t="shared" si="78"/>
        <v>2550</v>
      </c>
    </row>
    <row r="965" spans="1:23" ht="14.1" customHeight="1">
      <c r="A965" s="109">
        <f t="shared" si="79"/>
        <v>965</v>
      </c>
      <c r="B965" s="476" t="str">
        <f>VLOOKUP(C965,'1-Kosten per locatie'!$A$17:$D$89,4,FALSE)</f>
        <v>Facilitaire Services</v>
      </c>
      <c r="C965" s="398" t="s">
        <v>911</v>
      </c>
      <c r="D965" s="476" t="str">
        <f>VLOOKUP(C965,'1-Kosten per locatie'!$A$17:$C$89,3,FALSE)</f>
        <v>Kantoor</v>
      </c>
      <c r="E965" s="404" t="s">
        <v>366</v>
      </c>
      <c r="F965" s="400"/>
      <c r="G965" s="401" t="s">
        <v>1125</v>
      </c>
      <c r="H965" s="398" t="s">
        <v>196</v>
      </c>
      <c r="I965" s="433" t="s">
        <v>149</v>
      </c>
      <c r="J965" s="402" t="s">
        <v>198</v>
      </c>
      <c r="K965" s="403">
        <v>7.53</v>
      </c>
      <c r="L965" s="486">
        <f>VLOOKUP(D965,'1-Kosten per locatie'!$E$3:$G$9,3,FALSE)</f>
        <v>1</v>
      </c>
      <c r="M965" s="441">
        <v>104</v>
      </c>
      <c r="N965" s="124"/>
      <c r="O965" s="125" t="e">
        <f t="shared" si="75"/>
        <v>#DIV/0!</v>
      </c>
      <c r="P965" s="125">
        <f t="shared" si="76"/>
        <v>0</v>
      </c>
      <c r="Q965" s="383"/>
      <c r="R965" s="126">
        <f>IF(M965="nio",0,IF(M965&gt;0,VLOOKUP(I965,'2-Productie normen'!A:R,VLOOKUP(M965,'2-Productie normen'!T:U,2,FALSE),FALSE)))</f>
        <v>0</v>
      </c>
      <c r="S965" s="126">
        <f t="shared" si="77"/>
        <v>0</v>
      </c>
      <c r="T965" s="127" t="str">
        <f>IF(M965="nio",0,VLOOKUP(I965,'2-Productie normen'!A:R,14,FALSE))</f>
        <v>B</v>
      </c>
      <c r="U965" s="127"/>
      <c r="W965" s="93">
        <f t="shared" si="78"/>
        <v>783.12</v>
      </c>
    </row>
    <row r="966" spans="1:23" ht="14.1" customHeight="1">
      <c r="A966" s="109">
        <f t="shared" si="79"/>
        <v>966</v>
      </c>
      <c r="B966" s="476" t="str">
        <f>VLOOKUP(C966,'1-Kosten per locatie'!$A$17:$D$89,4,FALSE)</f>
        <v>Facilitaire Services</v>
      </c>
      <c r="C966" s="398" t="s">
        <v>911</v>
      </c>
      <c r="D966" s="476" t="str">
        <f>VLOOKUP(C966,'1-Kosten per locatie'!$A$17:$C$89,3,FALSE)</f>
        <v>Kantoor</v>
      </c>
      <c r="E966" s="404" t="s">
        <v>366</v>
      </c>
      <c r="F966" s="400"/>
      <c r="G966" s="401" t="s">
        <v>1126</v>
      </c>
      <c r="H966" s="398" t="s">
        <v>196</v>
      </c>
      <c r="I966" s="433" t="s">
        <v>149</v>
      </c>
      <c r="J966" s="402" t="s">
        <v>198</v>
      </c>
      <c r="K966" s="403">
        <v>6.21</v>
      </c>
      <c r="L966" s="486">
        <f>VLOOKUP(D966,'1-Kosten per locatie'!$E$3:$G$9,3,FALSE)</f>
        <v>1</v>
      </c>
      <c r="M966" s="441">
        <v>104</v>
      </c>
      <c r="N966" s="124"/>
      <c r="O966" s="125" t="e">
        <f t="shared" si="75"/>
        <v>#DIV/0!</v>
      </c>
      <c r="P966" s="125">
        <f t="shared" si="76"/>
        <v>0</v>
      </c>
      <c r="Q966" s="383"/>
      <c r="R966" s="126">
        <f>IF(M966="nio",0,IF(M966&gt;0,VLOOKUP(I966,'2-Productie normen'!A:R,VLOOKUP(M966,'2-Productie normen'!T:U,2,FALSE),FALSE)))</f>
        <v>0</v>
      </c>
      <c r="S966" s="126">
        <f t="shared" si="77"/>
        <v>0</v>
      </c>
      <c r="T966" s="127" t="str">
        <f>IF(M966="nio",0,VLOOKUP(I966,'2-Productie normen'!A:R,14,FALSE))</f>
        <v>B</v>
      </c>
      <c r="U966" s="127"/>
      <c r="W966" s="93">
        <f t="shared" si="78"/>
        <v>645.84</v>
      </c>
    </row>
    <row r="967" spans="1:23" ht="14.1" customHeight="1">
      <c r="A967" s="109">
        <f t="shared" si="79"/>
        <v>967</v>
      </c>
      <c r="B967" s="476" t="str">
        <f>VLOOKUP(C967,'1-Kosten per locatie'!$A$17:$D$89,4,FALSE)</f>
        <v>Facilitaire Services</v>
      </c>
      <c r="C967" s="398" t="s">
        <v>911</v>
      </c>
      <c r="D967" s="476" t="str">
        <f>VLOOKUP(C967,'1-Kosten per locatie'!$A$17:$C$89,3,FALSE)</f>
        <v>Kantoor</v>
      </c>
      <c r="E967" s="404" t="s">
        <v>366</v>
      </c>
      <c r="F967" s="400"/>
      <c r="G967" s="401" t="s">
        <v>1127</v>
      </c>
      <c r="H967" s="398" t="s">
        <v>196</v>
      </c>
      <c r="I967" s="433" t="s">
        <v>149</v>
      </c>
      <c r="J967" s="402" t="s">
        <v>198</v>
      </c>
      <c r="K967" s="403">
        <v>7.19</v>
      </c>
      <c r="L967" s="486">
        <f>VLOOKUP(D967,'1-Kosten per locatie'!$E$3:$G$9,3,FALSE)</f>
        <v>1</v>
      </c>
      <c r="M967" s="441">
        <v>104</v>
      </c>
      <c r="N967" s="124"/>
      <c r="O967" s="125" t="e">
        <f t="shared" si="75"/>
        <v>#DIV/0!</v>
      </c>
      <c r="P967" s="125">
        <f t="shared" si="76"/>
        <v>0</v>
      </c>
      <c r="Q967" s="383"/>
      <c r="R967" s="126">
        <f>IF(M967="nio",0,IF(M967&gt;0,VLOOKUP(I967,'2-Productie normen'!A:R,VLOOKUP(M967,'2-Productie normen'!T:U,2,FALSE),FALSE)))</f>
        <v>0</v>
      </c>
      <c r="S967" s="126">
        <f t="shared" si="77"/>
        <v>0</v>
      </c>
      <c r="T967" s="127" t="str">
        <f>IF(M967="nio",0,VLOOKUP(I967,'2-Productie normen'!A:R,14,FALSE))</f>
        <v>B</v>
      </c>
      <c r="U967" s="127"/>
      <c r="W967" s="93">
        <f t="shared" si="78"/>
        <v>747.76</v>
      </c>
    </row>
    <row r="968" spans="1:23" ht="14.1" customHeight="1">
      <c r="A968" s="109">
        <f t="shared" si="79"/>
        <v>968</v>
      </c>
      <c r="B968" s="476" t="str">
        <f>VLOOKUP(C968,'1-Kosten per locatie'!$A$17:$D$89,4,FALSE)</f>
        <v>Facilitaire Services</v>
      </c>
      <c r="C968" s="398" t="s">
        <v>911</v>
      </c>
      <c r="D968" s="476" t="str">
        <f>VLOOKUP(C968,'1-Kosten per locatie'!$A$17:$C$89,3,FALSE)</f>
        <v>Kantoor</v>
      </c>
      <c r="E968" s="404" t="s">
        <v>366</v>
      </c>
      <c r="F968" s="400"/>
      <c r="G968" s="401" t="s">
        <v>1128</v>
      </c>
      <c r="H968" s="398" t="s">
        <v>196</v>
      </c>
      <c r="I968" s="433" t="s">
        <v>149</v>
      </c>
      <c r="J968" s="402" t="s">
        <v>198</v>
      </c>
      <c r="K968" s="403">
        <v>28.96</v>
      </c>
      <c r="L968" s="486">
        <f>VLOOKUP(D968,'1-Kosten per locatie'!$E$3:$G$9,3,FALSE)</f>
        <v>1</v>
      </c>
      <c r="M968" s="441">
        <v>104</v>
      </c>
      <c r="N968" s="124"/>
      <c r="O968" s="125" t="e">
        <f t="shared" si="75"/>
        <v>#DIV/0!</v>
      </c>
      <c r="P968" s="125">
        <f t="shared" si="76"/>
        <v>0</v>
      </c>
      <c r="Q968" s="383"/>
      <c r="R968" s="126">
        <f>IF(M968="nio",0,IF(M968&gt;0,VLOOKUP(I968,'2-Productie normen'!A:R,VLOOKUP(M968,'2-Productie normen'!T:U,2,FALSE),FALSE)))</f>
        <v>0</v>
      </c>
      <c r="S968" s="126">
        <f t="shared" si="77"/>
        <v>0</v>
      </c>
      <c r="T968" s="127" t="str">
        <f>IF(M968="nio",0,VLOOKUP(I968,'2-Productie normen'!A:R,14,FALSE))</f>
        <v>B</v>
      </c>
      <c r="U968" s="127"/>
      <c r="W968" s="93">
        <f t="shared" si="78"/>
        <v>3011.84</v>
      </c>
    </row>
    <row r="969" spans="1:23" ht="14.1" customHeight="1">
      <c r="A969" s="109">
        <f t="shared" si="79"/>
        <v>969</v>
      </c>
      <c r="B969" s="476" t="str">
        <f>VLOOKUP(C969,'1-Kosten per locatie'!$A$17:$D$89,4,FALSE)</f>
        <v>Facilitaire Services</v>
      </c>
      <c r="C969" s="398" t="s">
        <v>911</v>
      </c>
      <c r="D969" s="476" t="str">
        <f>VLOOKUP(C969,'1-Kosten per locatie'!$A$17:$C$89,3,FALSE)</f>
        <v>Kantoor</v>
      </c>
      <c r="E969" s="404" t="s">
        <v>366</v>
      </c>
      <c r="F969" s="400"/>
      <c r="G969" s="401" t="s">
        <v>1129</v>
      </c>
      <c r="H969" s="398" t="s">
        <v>196</v>
      </c>
      <c r="I969" s="433" t="s">
        <v>149</v>
      </c>
      <c r="J969" s="402" t="s">
        <v>198</v>
      </c>
      <c r="K969" s="403">
        <v>37.67</v>
      </c>
      <c r="L969" s="486">
        <f>VLOOKUP(D969,'1-Kosten per locatie'!$E$3:$G$9,3,FALSE)</f>
        <v>1</v>
      </c>
      <c r="M969" s="441">
        <v>104</v>
      </c>
      <c r="N969" s="124"/>
      <c r="O969" s="125" t="e">
        <f t="shared" si="75"/>
        <v>#DIV/0!</v>
      </c>
      <c r="P969" s="125">
        <f t="shared" si="76"/>
        <v>0</v>
      </c>
      <c r="Q969" s="383"/>
      <c r="R969" s="126">
        <f>IF(M969="nio",0,IF(M969&gt;0,VLOOKUP(I969,'2-Productie normen'!A:R,VLOOKUP(M969,'2-Productie normen'!T:U,2,FALSE),FALSE)))</f>
        <v>0</v>
      </c>
      <c r="S969" s="126">
        <f t="shared" si="77"/>
        <v>0</v>
      </c>
      <c r="T969" s="127" t="str">
        <f>IF(M969="nio",0,VLOOKUP(I969,'2-Productie normen'!A:R,14,FALSE))</f>
        <v>B</v>
      </c>
      <c r="U969" s="127"/>
      <c r="W969" s="93">
        <f t="shared" si="78"/>
        <v>3917.6800000000003</v>
      </c>
    </row>
    <row r="970" spans="1:23" ht="14.1" customHeight="1">
      <c r="A970" s="109">
        <f t="shared" si="79"/>
        <v>970</v>
      </c>
      <c r="B970" s="476" t="str">
        <f>VLOOKUP(C970,'1-Kosten per locatie'!$A$17:$D$89,4,FALSE)</f>
        <v>Facilitaire Services</v>
      </c>
      <c r="C970" s="398" t="s">
        <v>911</v>
      </c>
      <c r="D970" s="476" t="str">
        <f>VLOOKUP(C970,'1-Kosten per locatie'!$A$17:$C$89,3,FALSE)</f>
        <v>Kantoor</v>
      </c>
      <c r="E970" s="404" t="s">
        <v>366</v>
      </c>
      <c r="F970" s="400"/>
      <c r="G970" s="401" t="s">
        <v>1130</v>
      </c>
      <c r="H970" s="398" t="s">
        <v>196</v>
      </c>
      <c r="I970" s="433" t="s">
        <v>149</v>
      </c>
      <c r="J970" s="402" t="s">
        <v>198</v>
      </c>
      <c r="K970" s="403">
        <v>54.15</v>
      </c>
      <c r="L970" s="486">
        <f>VLOOKUP(D970,'1-Kosten per locatie'!$E$3:$G$9,3,FALSE)</f>
        <v>1</v>
      </c>
      <c r="M970" s="441">
        <v>104</v>
      </c>
      <c r="N970" s="124"/>
      <c r="O970" s="125" t="e">
        <f t="shared" si="75"/>
        <v>#DIV/0!</v>
      </c>
      <c r="P970" s="125">
        <f t="shared" si="76"/>
        <v>0</v>
      </c>
      <c r="Q970" s="383"/>
      <c r="R970" s="126">
        <f>IF(M970="nio",0,IF(M970&gt;0,VLOOKUP(I970,'2-Productie normen'!A:R,VLOOKUP(M970,'2-Productie normen'!T:U,2,FALSE),FALSE)))</f>
        <v>0</v>
      </c>
      <c r="S970" s="126">
        <f t="shared" si="77"/>
        <v>0</v>
      </c>
      <c r="T970" s="127" t="str">
        <f>IF(M970="nio",0,VLOOKUP(I970,'2-Productie normen'!A:R,14,FALSE))</f>
        <v>B</v>
      </c>
      <c r="U970" s="127"/>
      <c r="W970" s="93">
        <f t="shared" si="78"/>
        <v>5631.5999999999995</v>
      </c>
    </row>
    <row r="971" spans="1:23" ht="14.1" customHeight="1">
      <c r="A971" s="109">
        <f t="shared" si="79"/>
        <v>971</v>
      </c>
      <c r="B971" s="476" t="str">
        <f>VLOOKUP(C971,'1-Kosten per locatie'!$A$17:$D$89,4,FALSE)</f>
        <v>Facilitaire Services</v>
      </c>
      <c r="C971" s="398" t="s">
        <v>911</v>
      </c>
      <c r="D971" s="476" t="str">
        <f>VLOOKUP(C971,'1-Kosten per locatie'!$A$17:$C$89,3,FALSE)</f>
        <v>Kantoor</v>
      </c>
      <c r="E971" s="404" t="s">
        <v>366</v>
      </c>
      <c r="F971" s="400"/>
      <c r="G971" s="401" t="s">
        <v>1131</v>
      </c>
      <c r="H971" s="398" t="s">
        <v>196</v>
      </c>
      <c r="I971" s="433" t="s">
        <v>149</v>
      </c>
      <c r="J971" s="402" t="s">
        <v>198</v>
      </c>
      <c r="K971" s="403">
        <v>8.7799999999999994</v>
      </c>
      <c r="L971" s="486">
        <f>VLOOKUP(D971,'1-Kosten per locatie'!$E$3:$G$9,3,FALSE)</f>
        <v>1</v>
      </c>
      <c r="M971" s="441">
        <v>104</v>
      </c>
      <c r="N971" s="124"/>
      <c r="O971" s="125" t="e">
        <f t="shared" si="75"/>
        <v>#DIV/0!</v>
      </c>
      <c r="P971" s="125">
        <f t="shared" si="76"/>
        <v>0</v>
      </c>
      <c r="Q971" s="383"/>
      <c r="R971" s="126">
        <f>IF(M971="nio",0,IF(M971&gt;0,VLOOKUP(I971,'2-Productie normen'!A:R,VLOOKUP(M971,'2-Productie normen'!T:U,2,FALSE),FALSE)))</f>
        <v>0</v>
      </c>
      <c r="S971" s="126">
        <f t="shared" si="77"/>
        <v>0</v>
      </c>
      <c r="T971" s="127" t="str">
        <f>IF(M971="nio",0,VLOOKUP(I971,'2-Productie normen'!A:R,14,FALSE))</f>
        <v>B</v>
      </c>
      <c r="U971" s="127"/>
      <c r="W971" s="93">
        <f t="shared" si="78"/>
        <v>913.11999999999989</v>
      </c>
    </row>
    <row r="972" spans="1:23" ht="14.1" customHeight="1">
      <c r="A972" s="109">
        <f t="shared" si="79"/>
        <v>972</v>
      </c>
      <c r="B972" s="476" t="str">
        <f>VLOOKUP(C972,'1-Kosten per locatie'!$A$17:$D$89,4,FALSE)</f>
        <v>Facilitaire Services</v>
      </c>
      <c r="C972" s="398" t="s">
        <v>911</v>
      </c>
      <c r="D972" s="476" t="str">
        <f>VLOOKUP(C972,'1-Kosten per locatie'!$A$17:$C$89,3,FALSE)</f>
        <v>Kantoor</v>
      </c>
      <c r="E972" s="404" t="s">
        <v>366</v>
      </c>
      <c r="F972" s="400"/>
      <c r="G972" s="401" t="s">
        <v>1132</v>
      </c>
      <c r="H972" s="398" t="s">
        <v>196</v>
      </c>
      <c r="I972" s="433" t="s">
        <v>149</v>
      </c>
      <c r="J972" s="402" t="s">
        <v>198</v>
      </c>
      <c r="K972" s="403">
        <v>8.82</v>
      </c>
      <c r="L972" s="486">
        <f>VLOOKUP(D972,'1-Kosten per locatie'!$E$3:$G$9,3,FALSE)</f>
        <v>1</v>
      </c>
      <c r="M972" s="441">
        <v>104</v>
      </c>
      <c r="N972" s="124"/>
      <c r="O972" s="125" t="e">
        <f t="shared" si="75"/>
        <v>#DIV/0!</v>
      </c>
      <c r="P972" s="125">
        <f t="shared" si="76"/>
        <v>0</v>
      </c>
      <c r="Q972" s="383"/>
      <c r="R972" s="126">
        <f>IF(M972="nio",0,IF(M972&gt;0,VLOOKUP(I972,'2-Productie normen'!A:R,VLOOKUP(M972,'2-Productie normen'!T:U,2,FALSE),FALSE)))</f>
        <v>0</v>
      </c>
      <c r="S972" s="126">
        <f t="shared" si="77"/>
        <v>0</v>
      </c>
      <c r="T972" s="127" t="str">
        <f>IF(M972="nio",0,VLOOKUP(I972,'2-Productie normen'!A:R,14,FALSE))</f>
        <v>B</v>
      </c>
      <c r="U972" s="127"/>
      <c r="W972" s="93">
        <f t="shared" si="78"/>
        <v>917.28</v>
      </c>
    </row>
    <row r="973" spans="1:23" ht="14.1" customHeight="1">
      <c r="A973" s="109">
        <f t="shared" si="79"/>
        <v>973</v>
      </c>
      <c r="B973" s="476" t="str">
        <f>VLOOKUP(C973,'1-Kosten per locatie'!$A$17:$D$89,4,FALSE)</f>
        <v>Facilitaire Services</v>
      </c>
      <c r="C973" s="398" t="s">
        <v>911</v>
      </c>
      <c r="D973" s="476" t="str">
        <f>VLOOKUP(C973,'1-Kosten per locatie'!$A$17:$C$89,3,FALSE)</f>
        <v>Kantoor</v>
      </c>
      <c r="E973" s="404" t="s">
        <v>366</v>
      </c>
      <c r="F973" s="400"/>
      <c r="G973" s="401" t="s">
        <v>1133</v>
      </c>
      <c r="H973" s="398" t="s">
        <v>196</v>
      </c>
      <c r="I973" s="433" t="s">
        <v>149</v>
      </c>
      <c r="J973" s="402" t="s">
        <v>198</v>
      </c>
      <c r="K973" s="403">
        <v>24.94</v>
      </c>
      <c r="L973" s="486">
        <f>VLOOKUP(D973,'1-Kosten per locatie'!$E$3:$G$9,3,FALSE)</f>
        <v>1</v>
      </c>
      <c r="M973" s="441">
        <v>104</v>
      </c>
      <c r="N973" s="124"/>
      <c r="O973" s="125" t="e">
        <f t="shared" si="75"/>
        <v>#DIV/0!</v>
      </c>
      <c r="P973" s="125">
        <f t="shared" si="76"/>
        <v>0</v>
      </c>
      <c r="Q973" s="383"/>
      <c r="R973" s="126">
        <f>IF(M973="nio",0,IF(M973&gt;0,VLOOKUP(I973,'2-Productie normen'!A:R,VLOOKUP(M973,'2-Productie normen'!T:U,2,FALSE),FALSE)))</f>
        <v>0</v>
      </c>
      <c r="S973" s="126">
        <f t="shared" si="77"/>
        <v>0</v>
      </c>
      <c r="T973" s="127" t="str">
        <f>IF(M973="nio",0,VLOOKUP(I973,'2-Productie normen'!A:R,14,FALSE))</f>
        <v>B</v>
      </c>
      <c r="U973" s="127"/>
      <c r="W973" s="93">
        <f t="shared" si="78"/>
        <v>2593.7600000000002</v>
      </c>
    </row>
    <row r="974" spans="1:23" ht="14.1" customHeight="1">
      <c r="A974" s="109">
        <f t="shared" si="79"/>
        <v>974</v>
      </c>
      <c r="B974" s="476" t="str">
        <f>VLOOKUP(C974,'1-Kosten per locatie'!$A$17:$D$89,4,FALSE)</f>
        <v>Facilitaire Services</v>
      </c>
      <c r="C974" s="398" t="s">
        <v>911</v>
      </c>
      <c r="D974" s="476" t="str">
        <f>VLOOKUP(C974,'1-Kosten per locatie'!$A$17:$C$89,3,FALSE)</f>
        <v>Kantoor</v>
      </c>
      <c r="E974" s="404" t="s">
        <v>366</v>
      </c>
      <c r="F974" s="400"/>
      <c r="G974" s="401" t="s">
        <v>1134</v>
      </c>
      <c r="H974" s="398" t="s">
        <v>196</v>
      </c>
      <c r="I974" s="433" t="s">
        <v>149</v>
      </c>
      <c r="J974" s="402" t="s">
        <v>198</v>
      </c>
      <c r="K974" s="403">
        <v>4.3899999999999997</v>
      </c>
      <c r="L974" s="486">
        <f>VLOOKUP(D974,'1-Kosten per locatie'!$E$3:$G$9,3,FALSE)</f>
        <v>1</v>
      </c>
      <c r="M974" s="441">
        <v>104</v>
      </c>
      <c r="N974" s="124"/>
      <c r="O974" s="125" t="e">
        <f t="shared" si="75"/>
        <v>#DIV/0!</v>
      </c>
      <c r="P974" s="125">
        <f t="shared" si="76"/>
        <v>0</v>
      </c>
      <c r="Q974" s="383"/>
      <c r="R974" s="126">
        <f>IF(M974="nio",0,IF(M974&gt;0,VLOOKUP(I974,'2-Productie normen'!A:R,VLOOKUP(M974,'2-Productie normen'!T:U,2,FALSE),FALSE)))</f>
        <v>0</v>
      </c>
      <c r="S974" s="126">
        <f t="shared" si="77"/>
        <v>0</v>
      </c>
      <c r="T974" s="127" t="str">
        <f>IF(M974="nio",0,VLOOKUP(I974,'2-Productie normen'!A:R,14,FALSE))</f>
        <v>B</v>
      </c>
      <c r="U974" s="127"/>
      <c r="W974" s="93">
        <f t="shared" si="78"/>
        <v>456.55999999999995</v>
      </c>
    </row>
    <row r="975" spans="1:23" ht="14.1" customHeight="1">
      <c r="A975" s="109">
        <f t="shared" si="79"/>
        <v>975</v>
      </c>
      <c r="B975" s="476" t="str">
        <f>VLOOKUP(C975,'1-Kosten per locatie'!$A$17:$D$89,4,FALSE)</f>
        <v>Facilitaire Services</v>
      </c>
      <c r="C975" s="398" t="s">
        <v>911</v>
      </c>
      <c r="D975" s="476" t="str">
        <f>VLOOKUP(C975,'1-Kosten per locatie'!$A$17:$C$89,3,FALSE)</f>
        <v>Kantoor</v>
      </c>
      <c r="E975" s="404" t="s">
        <v>366</v>
      </c>
      <c r="F975" s="400"/>
      <c r="G975" s="401" t="s">
        <v>1135</v>
      </c>
      <c r="H975" s="398" t="s">
        <v>196</v>
      </c>
      <c r="I975" s="433" t="s">
        <v>149</v>
      </c>
      <c r="J975" s="402" t="s">
        <v>198</v>
      </c>
      <c r="K975" s="403">
        <v>4.43</v>
      </c>
      <c r="L975" s="486">
        <f>VLOOKUP(D975,'1-Kosten per locatie'!$E$3:$G$9,3,FALSE)</f>
        <v>1</v>
      </c>
      <c r="M975" s="441">
        <v>104</v>
      </c>
      <c r="N975" s="124"/>
      <c r="O975" s="125" t="e">
        <f t="shared" si="75"/>
        <v>#DIV/0!</v>
      </c>
      <c r="P975" s="125">
        <f t="shared" si="76"/>
        <v>0</v>
      </c>
      <c r="Q975" s="383"/>
      <c r="R975" s="126">
        <f>IF(M975="nio",0,IF(M975&gt;0,VLOOKUP(I975,'2-Productie normen'!A:R,VLOOKUP(M975,'2-Productie normen'!T:U,2,FALSE),FALSE)))</f>
        <v>0</v>
      </c>
      <c r="S975" s="126">
        <f t="shared" si="77"/>
        <v>0</v>
      </c>
      <c r="T975" s="127" t="str">
        <f>IF(M975="nio",0,VLOOKUP(I975,'2-Productie normen'!A:R,14,FALSE))</f>
        <v>B</v>
      </c>
      <c r="U975" s="127"/>
      <c r="W975" s="93">
        <f t="shared" si="78"/>
        <v>460.71999999999997</v>
      </c>
    </row>
    <row r="976" spans="1:23" ht="14.1" customHeight="1">
      <c r="A976" s="109">
        <f t="shared" si="79"/>
        <v>976</v>
      </c>
      <c r="B976" s="476" t="str">
        <f>VLOOKUP(C976,'1-Kosten per locatie'!$A$17:$D$89,4,FALSE)</f>
        <v>Facilitaire Services</v>
      </c>
      <c r="C976" s="398" t="s">
        <v>911</v>
      </c>
      <c r="D976" s="476" t="str">
        <f>VLOOKUP(C976,'1-Kosten per locatie'!$A$17:$C$89,3,FALSE)</f>
        <v>Kantoor</v>
      </c>
      <c r="E976" s="404" t="s">
        <v>366</v>
      </c>
      <c r="F976" s="400"/>
      <c r="G976" s="401" t="s">
        <v>1136</v>
      </c>
      <c r="H976" s="398" t="s">
        <v>196</v>
      </c>
      <c r="I976" s="433" t="s">
        <v>149</v>
      </c>
      <c r="J976" s="402" t="s">
        <v>198</v>
      </c>
      <c r="K976" s="403">
        <v>273.42</v>
      </c>
      <c r="L976" s="486">
        <f>VLOOKUP(D976,'1-Kosten per locatie'!$E$3:$G$9,3,FALSE)</f>
        <v>1</v>
      </c>
      <c r="M976" s="441">
        <v>104</v>
      </c>
      <c r="N976" s="124"/>
      <c r="O976" s="125" t="e">
        <f t="shared" si="75"/>
        <v>#DIV/0!</v>
      </c>
      <c r="P976" s="125">
        <f t="shared" si="76"/>
        <v>0</v>
      </c>
      <c r="Q976" s="383"/>
      <c r="R976" s="126">
        <f>IF(M976="nio",0,IF(M976&gt;0,VLOOKUP(I976,'2-Productie normen'!A:R,VLOOKUP(M976,'2-Productie normen'!T:U,2,FALSE),FALSE)))</f>
        <v>0</v>
      </c>
      <c r="S976" s="126">
        <f t="shared" si="77"/>
        <v>0</v>
      </c>
      <c r="T976" s="127" t="str">
        <f>IF(M976="nio",0,VLOOKUP(I976,'2-Productie normen'!A:R,14,FALSE))</f>
        <v>B</v>
      </c>
      <c r="U976" s="127"/>
      <c r="W976" s="93">
        <f t="shared" si="78"/>
        <v>28435.68</v>
      </c>
    </row>
    <row r="977" spans="1:23" ht="14.1" customHeight="1">
      <c r="A977" s="109">
        <f t="shared" si="79"/>
        <v>977</v>
      </c>
      <c r="B977" s="476" t="str">
        <f>VLOOKUP(C977,'1-Kosten per locatie'!$A$17:$D$89,4,FALSE)</f>
        <v>Facilitaire Services</v>
      </c>
      <c r="C977" s="398" t="s">
        <v>911</v>
      </c>
      <c r="D977" s="476" t="str">
        <f>VLOOKUP(C977,'1-Kosten per locatie'!$A$17:$C$89,3,FALSE)</f>
        <v>Kantoor</v>
      </c>
      <c r="E977" s="404" t="s">
        <v>366</v>
      </c>
      <c r="F977" s="400"/>
      <c r="G977" s="401" t="s">
        <v>1137</v>
      </c>
      <c r="H977" s="398" t="s">
        <v>196</v>
      </c>
      <c r="I977" s="433" t="s">
        <v>149</v>
      </c>
      <c r="J977" s="402" t="s">
        <v>198</v>
      </c>
      <c r="K977" s="403">
        <v>27.93</v>
      </c>
      <c r="L977" s="486">
        <f>VLOOKUP(D977,'1-Kosten per locatie'!$E$3:$G$9,3,FALSE)</f>
        <v>1</v>
      </c>
      <c r="M977" s="441">
        <v>104</v>
      </c>
      <c r="N977" s="124"/>
      <c r="O977" s="125" t="e">
        <f t="shared" si="75"/>
        <v>#DIV/0!</v>
      </c>
      <c r="P977" s="125">
        <f t="shared" si="76"/>
        <v>0</v>
      </c>
      <c r="Q977" s="383"/>
      <c r="R977" s="126">
        <f>IF(M977="nio",0,IF(M977&gt;0,VLOOKUP(I977,'2-Productie normen'!A:R,VLOOKUP(M977,'2-Productie normen'!T:U,2,FALSE),FALSE)))</f>
        <v>0</v>
      </c>
      <c r="S977" s="126">
        <f t="shared" si="77"/>
        <v>0</v>
      </c>
      <c r="T977" s="127" t="str">
        <f>IF(M977="nio",0,VLOOKUP(I977,'2-Productie normen'!A:R,14,FALSE))</f>
        <v>B</v>
      </c>
      <c r="U977" s="127"/>
      <c r="W977" s="93">
        <f t="shared" si="78"/>
        <v>2904.72</v>
      </c>
    </row>
    <row r="978" spans="1:23" ht="14.1" customHeight="1">
      <c r="A978" s="109">
        <f t="shared" si="79"/>
        <v>978</v>
      </c>
      <c r="B978" s="476" t="str">
        <f>VLOOKUP(C978,'1-Kosten per locatie'!$A$17:$D$89,4,FALSE)</f>
        <v>Facilitaire Services</v>
      </c>
      <c r="C978" s="398" t="s">
        <v>911</v>
      </c>
      <c r="D978" s="476" t="str">
        <f>VLOOKUP(C978,'1-Kosten per locatie'!$A$17:$C$89,3,FALSE)</f>
        <v>Kantoor</v>
      </c>
      <c r="E978" s="404" t="s">
        <v>366</v>
      </c>
      <c r="F978" s="400"/>
      <c r="G978" s="401" t="s">
        <v>1138</v>
      </c>
      <c r="H978" s="398" t="s">
        <v>196</v>
      </c>
      <c r="I978" s="433" t="s">
        <v>149</v>
      </c>
      <c r="J978" s="402" t="s">
        <v>198</v>
      </c>
      <c r="K978" s="403">
        <v>269.41000000000003</v>
      </c>
      <c r="L978" s="486">
        <f>VLOOKUP(D978,'1-Kosten per locatie'!$E$3:$G$9,3,FALSE)</f>
        <v>1</v>
      </c>
      <c r="M978" s="441">
        <v>104</v>
      </c>
      <c r="N978" s="124"/>
      <c r="O978" s="125" t="e">
        <f t="shared" si="75"/>
        <v>#DIV/0!</v>
      </c>
      <c r="P978" s="125">
        <f t="shared" si="76"/>
        <v>0</v>
      </c>
      <c r="Q978" s="383"/>
      <c r="R978" s="126">
        <f>IF(M978="nio",0,IF(M978&gt;0,VLOOKUP(I978,'2-Productie normen'!A:R,VLOOKUP(M978,'2-Productie normen'!T:U,2,FALSE),FALSE)))</f>
        <v>0</v>
      </c>
      <c r="S978" s="126">
        <f t="shared" si="77"/>
        <v>0</v>
      </c>
      <c r="T978" s="127" t="str">
        <f>IF(M978="nio",0,VLOOKUP(I978,'2-Productie normen'!A:R,14,FALSE))</f>
        <v>B</v>
      </c>
      <c r="U978" s="127"/>
      <c r="W978" s="93">
        <f t="shared" si="78"/>
        <v>28018.640000000003</v>
      </c>
    </row>
    <row r="979" spans="1:23" ht="14.1" customHeight="1">
      <c r="A979" s="109">
        <f t="shared" si="79"/>
        <v>979</v>
      </c>
      <c r="B979" s="476" t="str">
        <f>VLOOKUP(C979,'1-Kosten per locatie'!$A$17:$D$89,4,FALSE)</f>
        <v>Facilitaire Services</v>
      </c>
      <c r="C979" s="398" t="s">
        <v>911</v>
      </c>
      <c r="D979" s="476" t="str">
        <f>VLOOKUP(C979,'1-Kosten per locatie'!$A$17:$C$89,3,FALSE)</f>
        <v>Kantoor</v>
      </c>
      <c r="E979" s="404" t="s">
        <v>366</v>
      </c>
      <c r="F979" s="400"/>
      <c r="G979" s="401" t="s">
        <v>1139</v>
      </c>
      <c r="H979" s="398" t="s">
        <v>1017</v>
      </c>
      <c r="I979" s="433" t="s">
        <v>296</v>
      </c>
      <c r="J979" s="402" t="s">
        <v>198</v>
      </c>
      <c r="K979" s="403">
        <v>10.09</v>
      </c>
      <c r="L979" s="486">
        <f>VLOOKUP(D979,'1-Kosten per locatie'!$E$3:$G$9,3,FALSE)</f>
        <v>1</v>
      </c>
      <c r="M979" s="441">
        <v>156</v>
      </c>
      <c r="N979" s="124"/>
      <c r="O979" s="125" t="e">
        <f t="shared" si="75"/>
        <v>#DIV/0!</v>
      </c>
      <c r="P979" s="125">
        <f t="shared" si="76"/>
        <v>0</v>
      </c>
      <c r="Q979" s="383"/>
      <c r="R979" s="126">
        <f>IF(M979="nio",0,IF(M979&gt;0,VLOOKUP(I979,'2-Productie normen'!A:R,VLOOKUP(M979,'2-Productie normen'!T:U,2,FALSE),FALSE)))</f>
        <v>0</v>
      </c>
      <c r="S979" s="126">
        <f t="shared" si="77"/>
        <v>0</v>
      </c>
      <c r="T979" s="127" t="str">
        <f>IF(M979="nio",0,VLOOKUP(I979,'2-Productie normen'!A:R,14,FALSE))</f>
        <v>V</v>
      </c>
      <c r="U979" s="127"/>
      <c r="W979" s="93">
        <f t="shared" si="78"/>
        <v>1574.04</v>
      </c>
    </row>
    <row r="980" spans="1:23" ht="14.1" customHeight="1">
      <c r="A980" s="109">
        <f t="shared" si="79"/>
        <v>980</v>
      </c>
      <c r="B980" s="476" t="str">
        <f>VLOOKUP(C980,'1-Kosten per locatie'!$A$17:$D$89,4,FALSE)</f>
        <v>Facilitaire Services</v>
      </c>
      <c r="C980" s="398" t="s">
        <v>911</v>
      </c>
      <c r="D980" s="476" t="str">
        <f>VLOOKUP(C980,'1-Kosten per locatie'!$A$17:$C$89,3,FALSE)</f>
        <v>Kantoor</v>
      </c>
      <c r="E980" s="404" t="s">
        <v>366</v>
      </c>
      <c r="F980" s="400"/>
      <c r="G980" s="401" t="s">
        <v>1140</v>
      </c>
      <c r="H980" s="398" t="s">
        <v>196</v>
      </c>
      <c r="I980" s="433" t="s">
        <v>149</v>
      </c>
      <c r="J980" s="402" t="s">
        <v>198</v>
      </c>
      <c r="K980" s="403">
        <v>28.75</v>
      </c>
      <c r="L980" s="486">
        <f>VLOOKUP(D980,'1-Kosten per locatie'!$E$3:$G$9,3,FALSE)</f>
        <v>1</v>
      </c>
      <c r="M980" s="441">
        <v>104</v>
      </c>
      <c r="N980" s="124"/>
      <c r="O980" s="125" t="e">
        <f t="shared" si="75"/>
        <v>#DIV/0!</v>
      </c>
      <c r="P980" s="125">
        <f t="shared" si="76"/>
        <v>0</v>
      </c>
      <c r="Q980" s="383"/>
      <c r="R980" s="126">
        <f>IF(M980="nio",0,IF(M980&gt;0,VLOOKUP(I980,'2-Productie normen'!A:R,VLOOKUP(M980,'2-Productie normen'!T:U,2,FALSE),FALSE)))</f>
        <v>0</v>
      </c>
      <c r="S980" s="126">
        <f t="shared" si="77"/>
        <v>0</v>
      </c>
      <c r="T980" s="127" t="str">
        <f>IF(M980="nio",0,VLOOKUP(I980,'2-Productie normen'!A:R,14,FALSE))</f>
        <v>B</v>
      </c>
      <c r="U980" s="127"/>
      <c r="W980" s="93">
        <f t="shared" si="78"/>
        <v>2990</v>
      </c>
    </row>
    <row r="981" spans="1:23" ht="14.1" customHeight="1">
      <c r="A981" s="109">
        <f t="shared" si="79"/>
        <v>981</v>
      </c>
      <c r="B981" s="476" t="str">
        <f>VLOOKUP(C981,'1-Kosten per locatie'!$A$17:$D$89,4,FALSE)</f>
        <v>Facilitaire Services</v>
      </c>
      <c r="C981" s="398" t="s">
        <v>911</v>
      </c>
      <c r="D981" s="476" t="str">
        <f>VLOOKUP(C981,'1-Kosten per locatie'!$A$17:$C$89,3,FALSE)</f>
        <v>Kantoor</v>
      </c>
      <c r="E981" s="404" t="s">
        <v>366</v>
      </c>
      <c r="F981" s="400"/>
      <c r="G981" s="401" t="s">
        <v>1141</v>
      </c>
      <c r="H981" s="398" t="s">
        <v>196</v>
      </c>
      <c r="I981" s="433" t="s">
        <v>149</v>
      </c>
      <c r="J981" s="402" t="s">
        <v>198</v>
      </c>
      <c r="K981" s="403">
        <v>27.3</v>
      </c>
      <c r="L981" s="486">
        <f>VLOOKUP(D981,'1-Kosten per locatie'!$E$3:$G$9,3,FALSE)</f>
        <v>1</v>
      </c>
      <c r="M981" s="441">
        <v>104</v>
      </c>
      <c r="N981" s="124"/>
      <c r="O981" s="125" t="e">
        <f t="shared" si="75"/>
        <v>#DIV/0!</v>
      </c>
      <c r="P981" s="125">
        <f t="shared" si="76"/>
        <v>0</v>
      </c>
      <c r="Q981" s="383"/>
      <c r="R981" s="126">
        <f>IF(M981="nio",0,IF(M981&gt;0,VLOOKUP(I981,'2-Productie normen'!A:R,VLOOKUP(M981,'2-Productie normen'!T:U,2,FALSE),FALSE)))</f>
        <v>0</v>
      </c>
      <c r="S981" s="126">
        <f t="shared" si="77"/>
        <v>0</v>
      </c>
      <c r="T981" s="127" t="str">
        <f>IF(M981="nio",0,VLOOKUP(I981,'2-Productie normen'!A:R,14,FALSE))</f>
        <v>B</v>
      </c>
      <c r="U981" s="127"/>
      <c r="W981" s="93">
        <f t="shared" si="78"/>
        <v>2839.2000000000003</v>
      </c>
    </row>
    <row r="982" spans="1:23" ht="14.1" customHeight="1">
      <c r="A982" s="109">
        <f t="shared" si="79"/>
        <v>982</v>
      </c>
      <c r="B982" s="476" t="str">
        <f>VLOOKUP(C982,'1-Kosten per locatie'!$A$17:$D$89,4,FALSE)</f>
        <v>Facilitaire Services</v>
      </c>
      <c r="C982" s="398" t="s">
        <v>911</v>
      </c>
      <c r="D982" s="476" t="str">
        <f>VLOOKUP(C982,'1-Kosten per locatie'!$A$17:$C$89,3,FALSE)</f>
        <v>Kantoor</v>
      </c>
      <c r="E982" s="404" t="s">
        <v>366</v>
      </c>
      <c r="F982" s="400"/>
      <c r="G982" s="401" t="s">
        <v>1142</v>
      </c>
      <c r="H982" s="398" t="s">
        <v>196</v>
      </c>
      <c r="I982" s="433" t="s">
        <v>149</v>
      </c>
      <c r="J982" s="402" t="s">
        <v>198</v>
      </c>
      <c r="K982" s="403">
        <v>8.76</v>
      </c>
      <c r="L982" s="486">
        <f>VLOOKUP(D982,'1-Kosten per locatie'!$E$3:$G$9,3,FALSE)</f>
        <v>1</v>
      </c>
      <c r="M982" s="441">
        <v>104</v>
      </c>
      <c r="N982" s="124"/>
      <c r="O982" s="125" t="e">
        <f t="shared" si="75"/>
        <v>#DIV/0!</v>
      </c>
      <c r="P982" s="125">
        <f t="shared" si="76"/>
        <v>0</v>
      </c>
      <c r="Q982" s="383"/>
      <c r="R982" s="126">
        <f>IF(M982="nio",0,IF(M982&gt;0,VLOOKUP(I982,'2-Productie normen'!A:R,VLOOKUP(M982,'2-Productie normen'!T:U,2,FALSE),FALSE)))</f>
        <v>0</v>
      </c>
      <c r="S982" s="126">
        <f t="shared" si="77"/>
        <v>0</v>
      </c>
      <c r="T982" s="127" t="str">
        <f>IF(M982="nio",0,VLOOKUP(I982,'2-Productie normen'!A:R,14,FALSE))</f>
        <v>B</v>
      </c>
      <c r="U982" s="127"/>
      <c r="W982" s="93">
        <f t="shared" si="78"/>
        <v>911.04</v>
      </c>
    </row>
    <row r="983" spans="1:23" ht="14.1" customHeight="1">
      <c r="A983" s="109">
        <f t="shared" si="79"/>
        <v>983</v>
      </c>
      <c r="B983" s="476" t="str">
        <f>VLOOKUP(C983,'1-Kosten per locatie'!$A$17:$D$89,4,FALSE)</f>
        <v>Facilitaire Services</v>
      </c>
      <c r="C983" s="398" t="s">
        <v>911</v>
      </c>
      <c r="D983" s="476" t="str">
        <f>VLOOKUP(C983,'1-Kosten per locatie'!$A$17:$C$89,3,FALSE)</f>
        <v>Kantoor</v>
      </c>
      <c r="E983" s="404" t="s">
        <v>366</v>
      </c>
      <c r="F983" s="400"/>
      <c r="G983" s="401" t="s">
        <v>1143</v>
      </c>
      <c r="H983" s="398" t="s">
        <v>196</v>
      </c>
      <c r="I983" s="433" t="s">
        <v>149</v>
      </c>
      <c r="J983" s="402" t="s">
        <v>198</v>
      </c>
      <c r="K983" s="403">
        <v>8.66</v>
      </c>
      <c r="L983" s="486">
        <f>VLOOKUP(D983,'1-Kosten per locatie'!$E$3:$G$9,3,FALSE)</f>
        <v>1</v>
      </c>
      <c r="M983" s="441">
        <v>104</v>
      </c>
      <c r="N983" s="124"/>
      <c r="O983" s="125" t="e">
        <f t="shared" si="75"/>
        <v>#DIV/0!</v>
      </c>
      <c r="P983" s="125">
        <f t="shared" si="76"/>
        <v>0</v>
      </c>
      <c r="Q983" s="383"/>
      <c r="R983" s="126">
        <f>IF(M983="nio",0,IF(M983&gt;0,VLOOKUP(I983,'2-Productie normen'!A:R,VLOOKUP(M983,'2-Productie normen'!T:U,2,FALSE),FALSE)))</f>
        <v>0</v>
      </c>
      <c r="S983" s="126">
        <f t="shared" si="77"/>
        <v>0</v>
      </c>
      <c r="T983" s="127" t="str">
        <f>IF(M983="nio",0,VLOOKUP(I983,'2-Productie normen'!A:R,14,FALSE))</f>
        <v>B</v>
      </c>
      <c r="U983" s="127"/>
      <c r="W983" s="93">
        <f t="shared" si="78"/>
        <v>900.64</v>
      </c>
    </row>
    <row r="984" spans="1:23" ht="14.1" customHeight="1">
      <c r="A984" s="109">
        <f t="shared" si="79"/>
        <v>984</v>
      </c>
      <c r="B984" s="476" t="str">
        <f>VLOOKUP(C984,'1-Kosten per locatie'!$A$17:$D$89,4,FALSE)</f>
        <v>Facilitaire Services</v>
      </c>
      <c r="C984" s="398" t="s">
        <v>911</v>
      </c>
      <c r="D984" s="476" t="str">
        <f>VLOOKUP(C984,'1-Kosten per locatie'!$A$17:$C$89,3,FALSE)</f>
        <v>Kantoor</v>
      </c>
      <c r="E984" s="404" t="s">
        <v>366</v>
      </c>
      <c r="F984" s="400"/>
      <c r="G984" s="401" t="s">
        <v>1144</v>
      </c>
      <c r="H984" s="398" t="s">
        <v>196</v>
      </c>
      <c r="I984" s="433" t="s">
        <v>149</v>
      </c>
      <c r="J984" s="402" t="s">
        <v>198</v>
      </c>
      <c r="K984" s="403">
        <v>8.76</v>
      </c>
      <c r="L984" s="486">
        <f>VLOOKUP(D984,'1-Kosten per locatie'!$E$3:$G$9,3,FALSE)</f>
        <v>1</v>
      </c>
      <c r="M984" s="441">
        <v>104</v>
      </c>
      <c r="N984" s="124"/>
      <c r="O984" s="125" t="e">
        <f t="shared" si="75"/>
        <v>#DIV/0!</v>
      </c>
      <c r="P984" s="125">
        <f t="shared" si="76"/>
        <v>0</v>
      </c>
      <c r="Q984" s="383"/>
      <c r="R984" s="126">
        <f>IF(M984="nio",0,IF(M984&gt;0,VLOOKUP(I984,'2-Productie normen'!A:R,VLOOKUP(M984,'2-Productie normen'!T:U,2,FALSE),FALSE)))</f>
        <v>0</v>
      </c>
      <c r="S984" s="126">
        <f t="shared" si="77"/>
        <v>0</v>
      </c>
      <c r="T984" s="127" t="str">
        <f>IF(M984="nio",0,VLOOKUP(I984,'2-Productie normen'!A:R,14,FALSE))</f>
        <v>B</v>
      </c>
      <c r="U984" s="127"/>
      <c r="W984" s="93">
        <f t="shared" si="78"/>
        <v>911.04</v>
      </c>
    </row>
    <row r="985" spans="1:23" ht="14.1" customHeight="1">
      <c r="A985" s="109">
        <f t="shared" si="79"/>
        <v>985</v>
      </c>
      <c r="B985" s="476" t="str">
        <f>VLOOKUP(C985,'1-Kosten per locatie'!$A$17:$D$89,4,FALSE)</f>
        <v>Facilitaire Services</v>
      </c>
      <c r="C985" s="398" t="s">
        <v>911</v>
      </c>
      <c r="D985" s="476" t="str">
        <f>VLOOKUP(C985,'1-Kosten per locatie'!$A$17:$C$89,3,FALSE)</f>
        <v>Kantoor</v>
      </c>
      <c r="E985" s="404" t="s">
        <v>366</v>
      </c>
      <c r="F985" s="400"/>
      <c r="G985" s="401" t="s">
        <v>1145</v>
      </c>
      <c r="H985" s="398" t="s">
        <v>196</v>
      </c>
      <c r="I985" s="433" t="s">
        <v>149</v>
      </c>
      <c r="J985" s="402" t="s">
        <v>198</v>
      </c>
      <c r="K985" s="403">
        <v>8.66</v>
      </c>
      <c r="L985" s="486">
        <f>VLOOKUP(D985,'1-Kosten per locatie'!$E$3:$G$9,3,FALSE)</f>
        <v>1</v>
      </c>
      <c r="M985" s="441">
        <v>104</v>
      </c>
      <c r="N985" s="124"/>
      <c r="O985" s="125" t="e">
        <f t="shared" si="75"/>
        <v>#DIV/0!</v>
      </c>
      <c r="P985" s="125">
        <f t="shared" si="76"/>
        <v>0</v>
      </c>
      <c r="Q985" s="383"/>
      <c r="R985" s="126">
        <f>IF(M985="nio",0,IF(M985&gt;0,VLOOKUP(I985,'2-Productie normen'!A:R,VLOOKUP(M985,'2-Productie normen'!T:U,2,FALSE),FALSE)))</f>
        <v>0</v>
      </c>
      <c r="S985" s="126">
        <f t="shared" si="77"/>
        <v>0</v>
      </c>
      <c r="T985" s="127" t="str">
        <f>IF(M985="nio",0,VLOOKUP(I985,'2-Productie normen'!A:R,14,FALSE))</f>
        <v>B</v>
      </c>
      <c r="U985" s="127"/>
      <c r="W985" s="93">
        <f t="shared" si="78"/>
        <v>900.64</v>
      </c>
    </row>
    <row r="986" spans="1:23" ht="14.1" customHeight="1">
      <c r="A986" s="109">
        <f t="shared" si="79"/>
        <v>986</v>
      </c>
      <c r="B986" s="476" t="str">
        <f>VLOOKUP(C986,'1-Kosten per locatie'!$A$17:$D$89,4,FALSE)</f>
        <v>Facilitaire Services</v>
      </c>
      <c r="C986" s="398" t="s">
        <v>911</v>
      </c>
      <c r="D986" s="476" t="str">
        <f>VLOOKUP(C986,'1-Kosten per locatie'!$A$17:$C$89,3,FALSE)</f>
        <v>Kantoor</v>
      </c>
      <c r="E986" s="404" t="s">
        <v>747</v>
      </c>
      <c r="F986" s="400"/>
      <c r="G986" s="401" t="s">
        <v>1146</v>
      </c>
      <c r="H986" s="398" t="s">
        <v>914</v>
      </c>
      <c r="I986" s="433" t="s">
        <v>294</v>
      </c>
      <c r="J986" s="402" t="s">
        <v>839</v>
      </c>
      <c r="K986" s="403">
        <v>33.479999999999997</v>
      </c>
      <c r="L986" s="486">
        <f>VLOOKUP(D986,'1-Kosten per locatie'!$E$3:$G$9,3,FALSE)</f>
        <v>1</v>
      </c>
      <c r="M986" s="441">
        <v>156</v>
      </c>
      <c r="N986" s="124"/>
      <c r="O986" s="125" t="e">
        <f t="shared" si="75"/>
        <v>#DIV/0!</v>
      </c>
      <c r="P986" s="125">
        <f t="shared" si="76"/>
        <v>0</v>
      </c>
      <c r="Q986" s="383"/>
      <c r="R986" s="126">
        <f>IF(M986="nio",0,IF(M986&gt;0,VLOOKUP(I986,'2-Productie normen'!A:R,VLOOKUP(M986,'2-Productie normen'!T:U,2,FALSE),FALSE)))</f>
        <v>0</v>
      </c>
      <c r="S986" s="126">
        <f t="shared" si="77"/>
        <v>0</v>
      </c>
      <c r="T986" s="127" t="str">
        <f>IF(M986="nio",0,VLOOKUP(I986,'2-Productie normen'!A:R,14,FALSE))</f>
        <v>V</v>
      </c>
      <c r="U986" s="127"/>
      <c r="W986" s="93">
        <f t="shared" si="78"/>
        <v>5222.8799999999992</v>
      </c>
    </row>
    <row r="987" spans="1:23" ht="14.1" customHeight="1">
      <c r="A987" s="109">
        <f t="shared" si="79"/>
        <v>987</v>
      </c>
      <c r="B987" s="476" t="str">
        <f>VLOOKUP(C987,'1-Kosten per locatie'!$A$17:$D$89,4,FALSE)</f>
        <v>Facilitaire Services</v>
      </c>
      <c r="C987" s="398" t="s">
        <v>911</v>
      </c>
      <c r="D987" s="476" t="str">
        <f>VLOOKUP(C987,'1-Kosten per locatie'!$A$17:$C$89,3,FALSE)</f>
        <v>Kantoor</v>
      </c>
      <c r="E987" s="404" t="s">
        <v>747</v>
      </c>
      <c r="F987" s="400"/>
      <c r="G987" s="401" t="s">
        <v>1147</v>
      </c>
      <c r="H987" s="398" t="s">
        <v>195</v>
      </c>
      <c r="I987" s="455" t="s">
        <v>299</v>
      </c>
      <c r="J987" s="402" t="s">
        <v>839</v>
      </c>
      <c r="K987" s="403">
        <v>5.15</v>
      </c>
      <c r="L987" s="486">
        <f>VLOOKUP(D987,'1-Kosten per locatie'!$E$3:$G$9,3,FALSE)</f>
        <v>1</v>
      </c>
      <c r="M987" s="441" t="s">
        <v>101</v>
      </c>
      <c r="N987" s="124"/>
      <c r="O987" s="125">
        <f t="shared" si="75"/>
        <v>0</v>
      </c>
      <c r="P987" s="125">
        <f t="shared" si="76"/>
        <v>0</v>
      </c>
      <c r="Q987" s="383"/>
      <c r="R987" s="126">
        <f>IF(M987="nio",0,IF(M987&gt;0,VLOOKUP(I987,'2-Productie normen'!A:R,VLOOKUP(M987,'2-Productie normen'!T:U,2,FALSE),FALSE)))</f>
        <v>0</v>
      </c>
      <c r="S987" s="126">
        <f t="shared" si="77"/>
        <v>0</v>
      </c>
      <c r="T987" s="127">
        <f>IF(M987="nio",0,VLOOKUP(I987,'2-Productie normen'!A:R,14,FALSE))</f>
        <v>0</v>
      </c>
      <c r="U987" s="127"/>
      <c r="W987" s="93">
        <f t="shared" si="78"/>
        <v>0</v>
      </c>
    </row>
    <row r="988" spans="1:23" ht="14.1" customHeight="1">
      <c r="A988" s="109">
        <f t="shared" si="79"/>
        <v>988</v>
      </c>
      <c r="B988" s="476" t="str">
        <f>VLOOKUP(C988,'1-Kosten per locatie'!$A$17:$D$89,4,FALSE)</f>
        <v>Facilitaire Services</v>
      </c>
      <c r="C988" s="398" t="s">
        <v>911</v>
      </c>
      <c r="D988" s="476" t="str">
        <f>VLOOKUP(C988,'1-Kosten per locatie'!$A$17:$C$89,3,FALSE)</f>
        <v>Kantoor</v>
      </c>
      <c r="E988" s="404" t="s">
        <v>747</v>
      </c>
      <c r="F988" s="400"/>
      <c r="G988" s="401" t="s">
        <v>1148</v>
      </c>
      <c r="H988" s="398" t="s">
        <v>1067</v>
      </c>
      <c r="I988" s="455" t="s">
        <v>299</v>
      </c>
      <c r="J988" s="402" t="s">
        <v>302</v>
      </c>
      <c r="K988" s="403">
        <v>9.02</v>
      </c>
      <c r="L988" s="486">
        <f>VLOOKUP(D988,'1-Kosten per locatie'!$E$3:$G$9,3,FALSE)</f>
        <v>1</v>
      </c>
      <c r="M988" s="441" t="s">
        <v>101</v>
      </c>
      <c r="N988" s="124"/>
      <c r="O988" s="125">
        <f t="shared" si="75"/>
        <v>0</v>
      </c>
      <c r="P988" s="125">
        <f t="shared" si="76"/>
        <v>0</v>
      </c>
      <c r="Q988" s="383"/>
      <c r="R988" s="126">
        <f>IF(M988="nio",0,IF(M988&gt;0,VLOOKUP(I988,'2-Productie normen'!A:R,VLOOKUP(M988,'2-Productie normen'!T:U,2,FALSE),FALSE)))</f>
        <v>0</v>
      </c>
      <c r="S988" s="126">
        <f t="shared" si="77"/>
        <v>0</v>
      </c>
      <c r="T988" s="127">
        <f>IF(M988="nio",0,VLOOKUP(I988,'2-Productie normen'!A:R,14,FALSE))</f>
        <v>0</v>
      </c>
      <c r="U988" s="127"/>
      <c r="W988" s="93">
        <f t="shared" si="78"/>
        <v>0</v>
      </c>
    </row>
    <row r="989" spans="1:23" ht="14.1" customHeight="1">
      <c r="A989" s="109">
        <f t="shared" si="79"/>
        <v>989</v>
      </c>
      <c r="B989" s="476" t="str">
        <f>VLOOKUP(C989,'1-Kosten per locatie'!$A$17:$D$89,4,FALSE)</f>
        <v>Facilitaire Services</v>
      </c>
      <c r="C989" s="398" t="s">
        <v>911</v>
      </c>
      <c r="D989" s="476" t="str">
        <f>VLOOKUP(C989,'1-Kosten per locatie'!$A$17:$C$89,3,FALSE)</f>
        <v>Kantoor</v>
      </c>
      <c r="E989" s="404" t="s">
        <v>747</v>
      </c>
      <c r="F989" s="400"/>
      <c r="G989" s="401" t="s">
        <v>1149</v>
      </c>
      <c r="H989" s="398" t="s">
        <v>946</v>
      </c>
      <c r="I989" s="433" t="s">
        <v>15</v>
      </c>
      <c r="J989" s="402" t="s">
        <v>839</v>
      </c>
      <c r="K989" s="403">
        <v>9.1199999999999992</v>
      </c>
      <c r="L989" s="486">
        <f>VLOOKUP(D989,'1-Kosten per locatie'!$E$3:$G$9,3,FALSE)</f>
        <v>1</v>
      </c>
      <c r="M989" s="441">
        <v>255</v>
      </c>
      <c r="N989" s="124">
        <v>255</v>
      </c>
      <c r="O989" s="125" t="e">
        <f t="shared" si="75"/>
        <v>#DIV/0!</v>
      </c>
      <c r="P989" s="125" t="e">
        <f t="shared" si="76"/>
        <v>#DIV/0!</v>
      </c>
      <c r="Q989" s="383"/>
      <c r="R989" s="126">
        <f>IF(M989="nio",0,IF(M989&gt;0,VLOOKUP(I989,'2-Productie normen'!A:R,VLOOKUP(M989,'2-Productie normen'!T:U,2,FALSE),FALSE)))</f>
        <v>0</v>
      </c>
      <c r="S989" s="126">
        <f t="shared" si="77"/>
        <v>0</v>
      </c>
      <c r="T989" s="127" t="str">
        <f>IF(M989="nio",0,VLOOKUP(I989,'2-Productie normen'!A:R,14,FALSE))</f>
        <v>S</v>
      </c>
      <c r="U989" s="127"/>
      <c r="W989" s="93">
        <f t="shared" si="78"/>
        <v>4651.2</v>
      </c>
    </row>
    <row r="990" spans="1:23" ht="14.1" customHeight="1">
      <c r="A990" s="109">
        <f t="shared" si="79"/>
        <v>990</v>
      </c>
      <c r="B990" s="476" t="str">
        <f>VLOOKUP(C990,'1-Kosten per locatie'!$A$17:$D$89,4,FALSE)</f>
        <v>Facilitaire Services</v>
      </c>
      <c r="C990" s="398" t="s">
        <v>911</v>
      </c>
      <c r="D990" s="476" t="str">
        <f>VLOOKUP(C990,'1-Kosten per locatie'!$A$17:$C$89,3,FALSE)</f>
        <v>Kantoor</v>
      </c>
      <c r="E990" s="404" t="s">
        <v>747</v>
      </c>
      <c r="F990" s="400"/>
      <c r="G990" s="401" t="s">
        <v>1150</v>
      </c>
      <c r="H990" s="398" t="s">
        <v>946</v>
      </c>
      <c r="I990" s="433" t="s">
        <v>15</v>
      </c>
      <c r="J990" s="402" t="s">
        <v>948</v>
      </c>
      <c r="K990" s="403">
        <v>1.27</v>
      </c>
      <c r="L990" s="486">
        <f>VLOOKUP(D990,'1-Kosten per locatie'!$E$3:$G$9,3,FALSE)</f>
        <v>1</v>
      </c>
      <c r="M990" s="441">
        <v>255</v>
      </c>
      <c r="N990" s="124">
        <v>255</v>
      </c>
      <c r="O990" s="125" t="e">
        <f t="shared" si="75"/>
        <v>#DIV/0!</v>
      </c>
      <c r="P990" s="125" t="e">
        <f t="shared" si="76"/>
        <v>#DIV/0!</v>
      </c>
      <c r="Q990" s="383"/>
      <c r="R990" s="126">
        <f>IF(M990="nio",0,IF(M990&gt;0,VLOOKUP(I990,'2-Productie normen'!A:R,VLOOKUP(M990,'2-Productie normen'!T:U,2,FALSE),FALSE)))</f>
        <v>0</v>
      </c>
      <c r="S990" s="126">
        <f t="shared" si="77"/>
        <v>0</v>
      </c>
      <c r="T990" s="127" t="str">
        <f>IF(M990="nio",0,VLOOKUP(I990,'2-Productie normen'!A:R,14,FALSE))</f>
        <v>S</v>
      </c>
      <c r="U990" s="127"/>
      <c r="W990" s="93">
        <f t="shared" si="78"/>
        <v>647.70000000000005</v>
      </c>
    </row>
    <row r="991" spans="1:23" ht="14.1" customHeight="1">
      <c r="A991" s="109">
        <f t="shared" si="79"/>
        <v>991</v>
      </c>
      <c r="B991" s="476" t="str">
        <f>VLOOKUP(C991,'1-Kosten per locatie'!$A$17:$D$89,4,FALSE)</f>
        <v>Facilitaire Services</v>
      </c>
      <c r="C991" s="398" t="s">
        <v>911</v>
      </c>
      <c r="D991" s="476" t="str">
        <f>VLOOKUP(C991,'1-Kosten per locatie'!$A$17:$C$89,3,FALSE)</f>
        <v>Kantoor</v>
      </c>
      <c r="E991" s="404" t="s">
        <v>747</v>
      </c>
      <c r="F991" s="400"/>
      <c r="G991" s="401" t="s">
        <v>1151</v>
      </c>
      <c r="H991" s="398" t="s">
        <v>946</v>
      </c>
      <c r="I991" s="433" t="s">
        <v>15</v>
      </c>
      <c r="J991" s="402" t="s">
        <v>948</v>
      </c>
      <c r="K991" s="403">
        <v>1.27</v>
      </c>
      <c r="L991" s="486">
        <f>VLOOKUP(D991,'1-Kosten per locatie'!$E$3:$G$9,3,FALSE)</f>
        <v>1</v>
      </c>
      <c r="M991" s="441">
        <v>255</v>
      </c>
      <c r="N991" s="124">
        <v>255</v>
      </c>
      <c r="O991" s="125" t="e">
        <f t="shared" si="75"/>
        <v>#DIV/0!</v>
      </c>
      <c r="P991" s="125" t="e">
        <f t="shared" si="76"/>
        <v>#DIV/0!</v>
      </c>
      <c r="Q991" s="383"/>
      <c r="R991" s="126">
        <f>IF(M991="nio",0,IF(M991&gt;0,VLOOKUP(I991,'2-Productie normen'!A:R,VLOOKUP(M991,'2-Productie normen'!T:U,2,FALSE),FALSE)))</f>
        <v>0</v>
      </c>
      <c r="S991" s="126">
        <f t="shared" si="77"/>
        <v>0</v>
      </c>
      <c r="T991" s="127" t="str">
        <f>IF(M991="nio",0,VLOOKUP(I991,'2-Productie normen'!A:R,14,FALSE))</f>
        <v>S</v>
      </c>
      <c r="U991" s="127"/>
      <c r="W991" s="93">
        <f t="shared" si="78"/>
        <v>647.70000000000005</v>
      </c>
    </row>
    <row r="992" spans="1:23" ht="14.1" customHeight="1">
      <c r="A992" s="109">
        <f t="shared" si="79"/>
        <v>992</v>
      </c>
      <c r="B992" s="476" t="str">
        <f>VLOOKUP(C992,'1-Kosten per locatie'!$A$17:$D$89,4,FALSE)</f>
        <v>Facilitaire Services</v>
      </c>
      <c r="C992" s="398" t="s">
        <v>911</v>
      </c>
      <c r="D992" s="476" t="str">
        <f>VLOOKUP(C992,'1-Kosten per locatie'!$A$17:$C$89,3,FALSE)</f>
        <v>Kantoor</v>
      </c>
      <c r="E992" s="404" t="s">
        <v>747</v>
      </c>
      <c r="F992" s="400"/>
      <c r="G992" s="401" t="s">
        <v>1152</v>
      </c>
      <c r="H992" s="398" t="s">
        <v>914</v>
      </c>
      <c r="I992" s="433" t="s">
        <v>294</v>
      </c>
      <c r="J992" s="402" t="s">
        <v>839</v>
      </c>
      <c r="K992" s="403">
        <v>3.78</v>
      </c>
      <c r="L992" s="486">
        <f>VLOOKUP(D992,'1-Kosten per locatie'!$E$3:$G$9,3,FALSE)</f>
        <v>1</v>
      </c>
      <c r="M992" s="441">
        <v>156</v>
      </c>
      <c r="N992" s="124"/>
      <c r="O992" s="125" t="e">
        <f t="shared" si="75"/>
        <v>#DIV/0!</v>
      </c>
      <c r="P992" s="125">
        <f t="shared" si="76"/>
        <v>0</v>
      </c>
      <c r="Q992" s="383"/>
      <c r="R992" s="126">
        <f>IF(M992="nio",0,IF(M992&gt;0,VLOOKUP(I992,'2-Productie normen'!A:R,VLOOKUP(M992,'2-Productie normen'!T:U,2,FALSE),FALSE)))</f>
        <v>0</v>
      </c>
      <c r="S992" s="126">
        <f t="shared" si="77"/>
        <v>0</v>
      </c>
      <c r="T992" s="127" t="str">
        <f>IF(M992="nio",0,VLOOKUP(I992,'2-Productie normen'!A:R,14,FALSE))</f>
        <v>V</v>
      </c>
      <c r="U992" s="127"/>
      <c r="W992" s="93">
        <f t="shared" si="78"/>
        <v>589.67999999999995</v>
      </c>
    </row>
    <row r="993" spans="1:23" ht="14.1" customHeight="1">
      <c r="A993" s="109">
        <f t="shared" si="79"/>
        <v>993</v>
      </c>
      <c r="B993" s="476" t="str">
        <f>VLOOKUP(C993,'1-Kosten per locatie'!$A$17:$D$89,4,FALSE)</f>
        <v>Facilitaire Services</v>
      </c>
      <c r="C993" s="398" t="s">
        <v>911</v>
      </c>
      <c r="D993" s="476" t="str">
        <f>VLOOKUP(C993,'1-Kosten per locatie'!$A$17:$C$89,3,FALSE)</f>
        <v>Kantoor</v>
      </c>
      <c r="E993" s="404" t="s">
        <v>747</v>
      </c>
      <c r="F993" s="400"/>
      <c r="G993" s="401" t="s">
        <v>1153</v>
      </c>
      <c r="H993" s="398" t="s">
        <v>946</v>
      </c>
      <c r="I993" s="433" t="s">
        <v>15</v>
      </c>
      <c r="J993" s="402" t="s">
        <v>839</v>
      </c>
      <c r="K993" s="403">
        <v>9.58</v>
      </c>
      <c r="L993" s="486">
        <f>VLOOKUP(D993,'1-Kosten per locatie'!$E$3:$G$9,3,FALSE)</f>
        <v>1</v>
      </c>
      <c r="M993" s="441">
        <v>255</v>
      </c>
      <c r="N993" s="124">
        <v>255</v>
      </c>
      <c r="O993" s="125" t="e">
        <f t="shared" si="75"/>
        <v>#DIV/0!</v>
      </c>
      <c r="P993" s="125" t="e">
        <f t="shared" si="76"/>
        <v>#DIV/0!</v>
      </c>
      <c r="Q993" s="383"/>
      <c r="R993" s="126">
        <f>IF(M993="nio",0,IF(M993&gt;0,VLOOKUP(I993,'2-Productie normen'!A:R,VLOOKUP(M993,'2-Productie normen'!T:U,2,FALSE),FALSE)))</f>
        <v>0</v>
      </c>
      <c r="S993" s="126">
        <f t="shared" si="77"/>
        <v>0</v>
      </c>
      <c r="T993" s="127" t="str">
        <f>IF(M993="nio",0,VLOOKUP(I993,'2-Productie normen'!A:R,14,FALSE))</f>
        <v>S</v>
      </c>
      <c r="U993" s="127"/>
      <c r="W993" s="93">
        <f t="shared" si="78"/>
        <v>4885.8</v>
      </c>
    </row>
    <row r="994" spans="1:23" ht="14.1" customHeight="1">
      <c r="A994" s="109">
        <f t="shared" si="79"/>
        <v>994</v>
      </c>
      <c r="B994" s="476" t="str">
        <f>VLOOKUP(C994,'1-Kosten per locatie'!$A$17:$D$89,4,FALSE)</f>
        <v>Facilitaire Services</v>
      </c>
      <c r="C994" s="398" t="s">
        <v>911</v>
      </c>
      <c r="D994" s="476" t="str">
        <f>VLOOKUP(C994,'1-Kosten per locatie'!$A$17:$C$89,3,FALSE)</f>
        <v>Kantoor</v>
      </c>
      <c r="E994" s="404" t="s">
        <v>747</v>
      </c>
      <c r="F994" s="400"/>
      <c r="G994" s="401" t="s">
        <v>1154</v>
      </c>
      <c r="H994" s="398" t="s">
        <v>946</v>
      </c>
      <c r="I994" s="433" t="s">
        <v>15</v>
      </c>
      <c r="J994" s="402" t="s">
        <v>948</v>
      </c>
      <c r="K994" s="403">
        <v>1.27</v>
      </c>
      <c r="L994" s="486">
        <f>VLOOKUP(D994,'1-Kosten per locatie'!$E$3:$G$9,3,FALSE)</f>
        <v>1</v>
      </c>
      <c r="M994" s="441">
        <v>255</v>
      </c>
      <c r="N994" s="124">
        <v>255</v>
      </c>
      <c r="O994" s="125" t="e">
        <f t="shared" si="75"/>
        <v>#DIV/0!</v>
      </c>
      <c r="P994" s="125" t="e">
        <f t="shared" si="76"/>
        <v>#DIV/0!</v>
      </c>
      <c r="Q994" s="383"/>
      <c r="R994" s="126">
        <f>IF(M994="nio",0,IF(M994&gt;0,VLOOKUP(I994,'2-Productie normen'!A:R,VLOOKUP(M994,'2-Productie normen'!T:U,2,FALSE),FALSE)))</f>
        <v>0</v>
      </c>
      <c r="S994" s="126">
        <f t="shared" si="77"/>
        <v>0</v>
      </c>
      <c r="T994" s="127" t="str">
        <f>IF(M994="nio",0,VLOOKUP(I994,'2-Productie normen'!A:R,14,FALSE))</f>
        <v>S</v>
      </c>
      <c r="U994" s="127"/>
      <c r="W994" s="93">
        <f t="shared" si="78"/>
        <v>647.70000000000005</v>
      </c>
    </row>
    <row r="995" spans="1:23" ht="14.1" customHeight="1">
      <c r="A995" s="109">
        <f t="shared" si="79"/>
        <v>995</v>
      </c>
      <c r="B995" s="476" t="str">
        <f>VLOOKUP(C995,'1-Kosten per locatie'!$A$17:$D$89,4,FALSE)</f>
        <v>Facilitaire Services</v>
      </c>
      <c r="C995" s="398" t="s">
        <v>911</v>
      </c>
      <c r="D995" s="476" t="str">
        <f>VLOOKUP(C995,'1-Kosten per locatie'!$A$17:$C$89,3,FALSE)</f>
        <v>Kantoor</v>
      </c>
      <c r="E995" s="404" t="s">
        <v>747</v>
      </c>
      <c r="F995" s="400"/>
      <c r="G995" s="401" t="s">
        <v>1155</v>
      </c>
      <c r="H995" s="398" t="s">
        <v>946</v>
      </c>
      <c r="I995" s="433" t="s">
        <v>15</v>
      </c>
      <c r="J995" s="402" t="s">
        <v>948</v>
      </c>
      <c r="K995" s="403">
        <v>1.27</v>
      </c>
      <c r="L995" s="486">
        <f>VLOOKUP(D995,'1-Kosten per locatie'!$E$3:$G$9,3,FALSE)</f>
        <v>1</v>
      </c>
      <c r="M995" s="441">
        <v>255</v>
      </c>
      <c r="N995" s="124">
        <v>255</v>
      </c>
      <c r="O995" s="125" t="e">
        <f t="shared" si="75"/>
        <v>#DIV/0!</v>
      </c>
      <c r="P995" s="125" t="e">
        <f t="shared" si="76"/>
        <v>#DIV/0!</v>
      </c>
      <c r="Q995" s="383"/>
      <c r="R995" s="126">
        <f>IF(M995="nio",0,IF(M995&gt;0,VLOOKUP(I995,'2-Productie normen'!A:R,VLOOKUP(M995,'2-Productie normen'!T:U,2,FALSE),FALSE)))</f>
        <v>0</v>
      </c>
      <c r="S995" s="126">
        <f t="shared" si="77"/>
        <v>0</v>
      </c>
      <c r="T995" s="127" t="str">
        <f>IF(M995="nio",0,VLOOKUP(I995,'2-Productie normen'!A:R,14,FALSE))</f>
        <v>S</v>
      </c>
      <c r="U995" s="127"/>
      <c r="W995" s="93">
        <f t="shared" si="78"/>
        <v>647.70000000000005</v>
      </c>
    </row>
    <row r="996" spans="1:23" ht="14.1" customHeight="1">
      <c r="A996" s="109">
        <f t="shared" si="79"/>
        <v>996</v>
      </c>
      <c r="B996" s="476" t="str">
        <f>VLOOKUP(C996,'1-Kosten per locatie'!$A$17:$D$89,4,FALSE)</f>
        <v>Facilitaire Services</v>
      </c>
      <c r="C996" s="398" t="s">
        <v>911</v>
      </c>
      <c r="D996" s="476" t="str">
        <f>VLOOKUP(C996,'1-Kosten per locatie'!$A$17:$C$89,3,FALSE)</f>
        <v>Kantoor</v>
      </c>
      <c r="E996" s="404" t="s">
        <v>747</v>
      </c>
      <c r="F996" s="400"/>
      <c r="G996" s="401" t="s">
        <v>1156</v>
      </c>
      <c r="H996" s="398" t="s">
        <v>1067</v>
      </c>
      <c r="I996" s="455" t="s">
        <v>299</v>
      </c>
      <c r="J996" s="402" t="s">
        <v>839</v>
      </c>
      <c r="K996" s="403">
        <v>4.43</v>
      </c>
      <c r="L996" s="486">
        <f>VLOOKUP(D996,'1-Kosten per locatie'!$E$3:$G$9,3,FALSE)</f>
        <v>1</v>
      </c>
      <c r="M996" s="441" t="s">
        <v>101</v>
      </c>
      <c r="N996" s="124"/>
      <c r="O996" s="125">
        <f t="shared" si="75"/>
        <v>0</v>
      </c>
      <c r="P996" s="125">
        <f t="shared" si="76"/>
        <v>0</v>
      </c>
      <c r="Q996" s="383"/>
      <c r="R996" s="126">
        <f>IF(M996="nio",0,IF(M996&gt;0,VLOOKUP(I996,'2-Productie normen'!A:R,VLOOKUP(M996,'2-Productie normen'!T:U,2,FALSE),FALSE)))</f>
        <v>0</v>
      </c>
      <c r="S996" s="126">
        <f t="shared" si="77"/>
        <v>0</v>
      </c>
      <c r="T996" s="127">
        <f>IF(M996="nio",0,VLOOKUP(I996,'2-Productie normen'!A:R,14,FALSE))</f>
        <v>0</v>
      </c>
      <c r="U996" s="127"/>
      <c r="W996" s="93">
        <f t="shared" si="78"/>
        <v>0</v>
      </c>
    </row>
    <row r="997" spans="1:23" ht="14.1" customHeight="1">
      <c r="A997" s="109">
        <f t="shared" si="79"/>
        <v>997</v>
      </c>
      <c r="B997" s="476" t="str">
        <f>VLOOKUP(C997,'1-Kosten per locatie'!$A$17:$D$89,4,FALSE)</f>
        <v>Facilitaire Services</v>
      </c>
      <c r="C997" s="398" t="s">
        <v>911</v>
      </c>
      <c r="D997" s="476" t="str">
        <f>VLOOKUP(C997,'1-Kosten per locatie'!$A$17:$C$89,3,FALSE)</f>
        <v>Kantoor</v>
      </c>
      <c r="E997" s="404" t="s">
        <v>747</v>
      </c>
      <c r="F997" s="400"/>
      <c r="G997" s="401" t="s">
        <v>1157</v>
      </c>
      <c r="H997" s="398" t="s">
        <v>195</v>
      </c>
      <c r="I997" s="455" t="s">
        <v>299</v>
      </c>
      <c r="J997" s="402" t="s">
        <v>839</v>
      </c>
      <c r="K997" s="403">
        <v>3.66</v>
      </c>
      <c r="L997" s="486">
        <f>VLOOKUP(D997,'1-Kosten per locatie'!$E$3:$G$9,3,FALSE)</f>
        <v>1</v>
      </c>
      <c r="M997" s="441" t="s">
        <v>101</v>
      </c>
      <c r="N997" s="124"/>
      <c r="O997" s="125">
        <f t="shared" si="75"/>
        <v>0</v>
      </c>
      <c r="P997" s="125">
        <f t="shared" si="76"/>
        <v>0</v>
      </c>
      <c r="Q997" s="383"/>
      <c r="R997" s="126">
        <f>IF(M997="nio",0,IF(M997&gt;0,VLOOKUP(I997,'2-Productie normen'!A:R,VLOOKUP(M997,'2-Productie normen'!T:U,2,FALSE),FALSE)))</f>
        <v>0</v>
      </c>
      <c r="S997" s="126">
        <f t="shared" si="77"/>
        <v>0</v>
      </c>
      <c r="T997" s="127">
        <f>IF(M997="nio",0,VLOOKUP(I997,'2-Productie normen'!A:R,14,FALSE))</f>
        <v>0</v>
      </c>
      <c r="U997" s="127"/>
      <c r="W997" s="93">
        <f t="shared" si="78"/>
        <v>0</v>
      </c>
    </row>
    <row r="998" spans="1:23" ht="14.1" customHeight="1">
      <c r="A998" s="109">
        <f t="shared" si="79"/>
        <v>998</v>
      </c>
      <c r="B998" s="476" t="str">
        <f>VLOOKUP(C998,'1-Kosten per locatie'!$A$17:$D$89,4,FALSE)</f>
        <v>Facilitaire Services</v>
      </c>
      <c r="C998" s="398" t="s">
        <v>911</v>
      </c>
      <c r="D998" s="476" t="str">
        <f>VLOOKUP(C998,'1-Kosten per locatie'!$A$17:$C$89,3,FALSE)</f>
        <v>Kantoor</v>
      </c>
      <c r="E998" s="404" t="s">
        <v>747</v>
      </c>
      <c r="F998" s="400"/>
      <c r="G998" s="401" t="s">
        <v>1158</v>
      </c>
      <c r="H998" s="398" t="s">
        <v>195</v>
      </c>
      <c r="I998" s="455" t="s">
        <v>299</v>
      </c>
      <c r="J998" s="402" t="s">
        <v>839</v>
      </c>
      <c r="K998" s="403">
        <v>3.66</v>
      </c>
      <c r="L998" s="486">
        <f>VLOOKUP(D998,'1-Kosten per locatie'!$E$3:$G$9,3,FALSE)</f>
        <v>1</v>
      </c>
      <c r="M998" s="441" t="s">
        <v>101</v>
      </c>
      <c r="N998" s="124"/>
      <c r="O998" s="125">
        <f t="shared" si="75"/>
        <v>0</v>
      </c>
      <c r="P998" s="125">
        <f t="shared" si="76"/>
        <v>0</v>
      </c>
      <c r="Q998" s="383"/>
      <c r="R998" s="126">
        <f>IF(M998="nio",0,IF(M998&gt;0,VLOOKUP(I998,'2-Productie normen'!A:R,VLOOKUP(M998,'2-Productie normen'!T:U,2,FALSE),FALSE)))</f>
        <v>0</v>
      </c>
      <c r="S998" s="126">
        <f t="shared" si="77"/>
        <v>0</v>
      </c>
      <c r="T998" s="127">
        <f>IF(M998="nio",0,VLOOKUP(I998,'2-Productie normen'!A:R,14,FALSE))</f>
        <v>0</v>
      </c>
      <c r="U998" s="127"/>
      <c r="W998" s="93">
        <f t="shared" si="78"/>
        <v>0</v>
      </c>
    </row>
    <row r="999" spans="1:23" ht="14.1" customHeight="1">
      <c r="A999" s="109">
        <f t="shared" si="79"/>
        <v>999</v>
      </c>
      <c r="B999" s="476" t="str">
        <f>VLOOKUP(C999,'1-Kosten per locatie'!$A$17:$D$89,4,FALSE)</f>
        <v>Facilitaire Services</v>
      </c>
      <c r="C999" s="398" t="s">
        <v>911</v>
      </c>
      <c r="D999" s="476" t="str">
        <f>VLOOKUP(C999,'1-Kosten per locatie'!$A$17:$C$89,3,FALSE)</f>
        <v>Kantoor</v>
      </c>
      <c r="E999" s="404" t="s">
        <v>747</v>
      </c>
      <c r="F999" s="400"/>
      <c r="G999" s="401" t="s">
        <v>1159</v>
      </c>
      <c r="H999" s="398" t="s">
        <v>914</v>
      </c>
      <c r="I999" s="433" t="s">
        <v>294</v>
      </c>
      <c r="J999" s="402" t="s">
        <v>839</v>
      </c>
      <c r="K999" s="403">
        <v>25.63</v>
      </c>
      <c r="L999" s="486">
        <f>VLOOKUP(D999,'1-Kosten per locatie'!$E$3:$G$9,3,FALSE)</f>
        <v>1</v>
      </c>
      <c r="M999" s="441">
        <v>156</v>
      </c>
      <c r="N999" s="124"/>
      <c r="O999" s="125" t="e">
        <f t="shared" si="75"/>
        <v>#DIV/0!</v>
      </c>
      <c r="P999" s="125">
        <f t="shared" si="76"/>
        <v>0</v>
      </c>
      <c r="Q999" s="383"/>
      <c r="R999" s="126">
        <f>IF(M999="nio",0,IF(M999&gt;0,VLOOKUP(I999,'2-Productie normen'!A:R,VLOOKUP(M999,'2-Productie normen'!T:U,2,FALSE),FALSE)))</f>
        <v>0</v>
      </c>
      <c r="S999" s="126">
        <f t="shared" si="77"/>
        <v>0</v>
      </c>
      <c r="T999" s="127" t="str">
        <f>IF(M999="nio",0,VLOOKUP(I999,'2-Productie normen'!A:R,14,FALSE))</f>
        <v>V</v>
      </c>
      <c r="U999" s="127"/>
      <c r="W999" s="93">
        <f t="shared" si="78"/>
        <v>3998.2799999999997</v>
      </c>
    </row>
    <row r="1000" spans="1:23" ht="14.1" customHeight="1">
      <c r="A1000" s="109">
        <f t="shared" si="79"/>
        <v>1000</v>
      </c>
      <c r="B1000" s="476" t="str">
        <f>VLOOKUP(C1000,'1-Kosten per locatie'!$A$17:$D$89,4,FALSE)</f>
        <v>Facilitaire Services</v>
      </c>
      <c r="C1000" s="398" t="s">
        <v>911</v>
      </c>
      <c r="D1000" s="476" t="str">
        <f>VLOOKUP(C1000,'1-Kosten per locatie'!$A$17:$C$89,3,FALSE)</f>
        <v>Kantoor</v>
      </c>
      <c r="E1000" s="404" t="s">
        <v>747</v>
      </c>
      <c r="F1000" s="400"/>
      <c r="G1000" s="401" t="s">
        <v>1160</v>
      </c>
      <c r="H1000" s="398" t="s">
        <v>292</v>
      </c>
      <c r="I1000" s="433" t="s">
        <v>300</v>
      </c>
      <c r="J1000" s="402" t="s">
        <v>839</v>
      </c>
      <c r="K1000" s="403">
        <v>4.87</v>
      </c>
      <c r="L1000" s="486">
        <f>VLOOKUP(D1000,'1-Kosten per locatie'!$E$3:$G$9,3,FALSE)</f>
        <v>1</v>
      </c>
      <c r="M1000" s="441">
        <v>4</v>
      </c>
      <c r="N1000" s="124"/>
      <c r="O1000" s="125" t="e">
        <f t="shared" si="75"/>
        <v>#DIV/0!</v>
      </c>
      <c r="P1000" s="125">
        <f t="shared" si="76"/>
        <v>0</v>
      </c>
      <c r="Q1000" s="383"/>
      <c r="R1000" s="126">
        <f>IF(M1000="nio",0,IF(M1000&gt;0,VLOOKUP(I1000,'2-Productie normen'!A:R,VLOOKUP(M1000,'2-Productie normen'!T:U,2,FALSE),FALSE)))</f>
        <v>0</v>
      </c>
      <c r="S1000" s="126">
        <f t="shared" si="77"/>
        <v>0</v>
      </c>
      <c r="T1000" s="127" t="str">
        <f>IF(M1000="nio",0,VLOOKUP(I1000,'2-Productie normen'!A:R,14,FALSE))</f>
        <v>V</v>
      </c>
      <c r="U1000" s="127"/>
      <c r="W1000" s="93">
        <f t="shared" si="78"/>
        <v>19.48</v>
      </c>
    </row>
    <row r="1001" spans="1:23" ht="14.1" customHeight="1">
      <c r="A1001" s="109">
        <f t="shared" si="79"/>
        <v>1001</v>
      </c>
      <c r="B1001" s="476" t="str">
        <f>VLOOKUP(C1001,'1-Kosten per locatie'!$A$17:$D$89,4,FALSE)</f>
        <v>Facilitaire Services</v>
      </c>
      <c r="C1001" s="398" t="s">
        <v>911</v>
      </c>
      <c r="D1001" s="476" t="str">
        <f>VLOOKUP(C1001,'1-Kosten per locatie'!$A$17:$C$89,3,FALSE)</f>
        <v>Kantoor</v>
      </c>
      <c r="E1001" s="404" t="s">
        <v>747</v>
      </c>
      <c r="F1001" s="400"/>
      <c r="G1001" s="401" t="s">
        <v>1161</v>
      </c>
      <c r="H1001" s="398" t="s">
        <v>914</v>
      </c>
      <c r="I1001" s="433" t="s">
        <v>294</v>
      </c>
      <c r="J1001" s="402" t="s">
        <v>839</v>
      </c>
      <c r="K1001" s="403">
        <v>4.5</v>
      </c>
      <c r="L1001" s="486">
        <f>VLOOKUP(D1001,'1-Kosten per locatie'!$E$3:$G$9,3,FALSE)</f>
        <v>1</v>
      </c>
      <c r="M1001" s="441">
        <v>156</v>
      </c>
      <c r="N1001" s="124"/>
      <c r="O1001" s="125" t="e">
        <f t="shared" si="75"/>
        <v>#DIV/0!</v>
      </c>
      <c r="P1001" s="125">
        <f t="shared" si="76"/>
        <v>0</v>
      </c>
      <c r="Q1001" s="383"/>
      <c r="R1001" s="126">
        <f>IF(M1001="nio",0,IF(M1001&gt;0,VLOOKUP(I1001,'2-Productie normen'!A:R,VLOOKUP(M1001,'2-Productie normen'!T:U,2,FALSE),FALSE)))</f>
        <v>0</v>
      </c>
      <c r="S1001" s="126">
        <f t="shared" si="77"/>
        <v>0</v>
      </c>
      <c r="T1001" s="127" t="str">
        <f>IF(M1001="nio",0,VLOOKUP(I1001,'2-Productie normen'!A:R,14,FALSE))</f>
        <v>V</v>
      </c>
      <c r="U1001" s="127"/>
      <c r="W1001" s="93">
        <f t="shared" si="78"/>
        <v>702</v>
      </c>
    </row>
    <row r="1002" spans="1:23" ht="14.1" customHeight="1">
      <c r="A1002" s="109">
        <f t="shared" si="79"/>
        <v>1002</v>
      </c>
      <c r="B1002" s="476" t="str">
        <f>VLOOKUP(C1002,'1-Kosten per locatie'!$A$17:$D$89,4,FALSE)</f>
        <v>Facilitaire Services</v>
      </c>
      <c r="C1002" s="398" t="s">
        <v>911</v>
      </c>
      <c r="D1002" s="476" t="str">
        <f>VLOOKUP(C1002,'1-Kosten per locatie'!$A$17:$C$89,3,FALSE)</f>
        <v>Kantoor</v>
      </c>
      <c r="E1002" s="404" t="s">
        <v>747</v>
      </c>
      <c r="F1002" s="400"/>
      <c r="G1002" s="401" t="s">
        <v>1162</v>
      </c>
      <c r="H1002" s="398" t="s">
        <v>196</v>
      </c>
      <c r="I1002" s="433" t="s">
        <v>149</v>
      </c>
      <c r="J1002" s="402" t="s">
        <v>198</v>
      </c>
      <c r="K1002" s="403">
        <v>119.48</v>
      </c>
      <c r="L1002" s="486">
        <f>VLOOKUP(D1002,'1-Kosten per locatie'!$E$3:$G$9,3,FALSE)</f>
        <v>1</v>
      </c>
      <c r="M1002" s="441">
        <v>104</v>
      </c>
      <c r="N1002" s="124"/>
      <c r="O1002" s="125" t="e">
        <f t="shared" si="75"/>
        <v>#DIV/0!</v>
      </c>
      <c r="P1002" s="125">
        <f t="shared" si="76"/>
        <v>0</v>
      </c>
      <c r="Q1002" s="383"/>
      <c r="R1002" s="126">
        <f>IF(M1002="nio",0,IF(M1002&gt;0,VLOOKUP(I1002,'2-Productie normen'!A:R,VLOOKUP(M1002,'2-Productie normen'!T:U,2,FALSE),FALSE)))</f>
        <v>0</v>
      </c>
      <c r="S1002" s="126">
        <f t="shared" si="77"/>
        <v>0</v>
      </c>
      <c r="T1002" s="127" t="str">
        <f>IF(M1002="nio",0,VLOOKUP(I1002,'2-Productie normen'!A:R,14,FALSE))</f>
        <v>B</v>
      </c>
      <c r="U1002" s="127"/>
      <c r="W1002" s="93">
        <f t="shared" si="78"/>
        <v>12425.92</v>
      </c>
    </row>
    <row r="1003" spans="1:23" ht="14.1" customHeight="1">
      <c r="A1003" s="109">
        <f t="shared" si="79"/>
        <v>1003</v>
      </c>
      <c r="B1003" s="476" t="str">
        <f>VLOOKUP(C1003,'1-Kosten per locatie'!$A$17:$D$89,4,FALSE)</f>
        <v>Facilitaire Services</v>
      </c>
      <c r="C1003" s="398" t="s">
        <v>911</v>
      </c>
      <c r="D1003" s="476" t="str">
        <f>VLOOKUP(C1003,'1-Kosten per locatie'!$A$17:$C$89,3,FALSE)</f>
        <v>Kantoor</v>
      </c>
      <c r="E1003" s="404" t="s">
        <v>747</v>
      </c>
      <c r="F1003" s="400"/>
      <c r="G1003" s="401" t="s">
        <v>1163</v>
      </c>
      <c r="H1003" s="398" t="s">
        <v>196</v>
      </c>
      <c r="I1003" s="433" t="s">
        <v>149</v>
      </c>
      <c r="J1003" s="402" t="s">
        <v>198</v>
      </c>
      <c r="K1003" s="403">
        <v>10.65</v>
      </c>
      <c r="L1003" s="486">
        <f>VLOOKUP(D1003,'1-Kosten per locatie'!$E$3:$G$9,3,FALSE)</f>
        <v>1</v>
      </c>
      <c r="M1003" s="441">
        <v>104</v>
      </c>
      <c r="N1003" s="124"/>
      <c r="O1003" s="125" t="e">
        <f t="shared" si="75"/>
        <v>#DIV/0!</v>
      </c>
      <c r="P1003" s="125">
        <f t="shared" si="76"/>
        <v>0</v>
      </c>
      <c r="Q1003" s="383"/>
      <c r="R1003" s="126">
        <f>IF(M1003="nio",0,IF(M1003&gt;0,VLOOKUP(I1003,'2-Productie normen'!A:R,VLOOKUP(M1003,'2-Productie normen'!T:U,2,FALSE),FALSE)))</f>
        <v>0</v>
      </c>
      <c r="S1003" s="126">
        <f t="shared" si="77"/>
        <v>0</v>
      </c>
      <c r="T1003" s="127" t="str">
        <f>IF(M1003="nio",0,VLOOKUP(I1003,'2-Productie normen'!A:R,14,FALSE))</f>
        <v>B</v>
      </c>
      <c r="U1003" s="127"/>
      <c r="W1003" s="93">
        <f t="shared" si="78"/>
        <v>1107.6000000000001</v>
      </c>
    </row>
    <row r="1004" spans="1:23" ht="14.1" customHeight="1">
      <c r="A1004" s="109">
        <f t="shared" si="79"/>
        <v>1004</v>
      </c>
      <c r="B1004" s="476" t="str">
        <f>VLOOKUP(C1004,'1-Kosten per locatie'!$A$17:$D$89,4,FALSE)</f>
        <v>Facilitaire Services</v>
      </c>
      <c r="C1004" s="398" t="s">
        <v>911</v>
      </c>
      <c r="D1004" s="476" t="str">
        <f>VLOOKUP(C1004,'1-Kosten per locatie'!$A$17:$C$89,3,FALSE)</f>
        <v>Kantoor</v>
      </c>
      <c r="E1004" s="404" t="s">
        <v>747</v>
      </c>
      <c r="F1004" s="400"/>
      <c r="G1004" s="401" t="s">
        <v>1164</v>
      </c>
      <c r="H1004" s="398" t="s">
        <v>196</v>
      </c>
      <c r="I1004" s="433" t="s">
        <v>149</v>
      </c>
      <c r="J1004" s="402" t="s">
        <v>198</v>
      </c>
      <c r="K1004" s="403">
        <v>34.31</v>
      </c>
      <c r="L1004" s="486">
        <f>VLOOKUP(D1004,'1-Kosten per locatie'!$E$3:$G$9,3,FALSE)</f>
        <v>1</v>
      </c>
      <c r="M1004" s="441">
        <v>104</v>
      </c>
      <c r="N1004" s="124"/>
      <c r="O1004" s="125" t="e">
        <f t="shared" si="75"/>
        <v>#DIV/0!</v>
      </c>
      <c r="P1004" s="125">
        <f t="shared" si="76"/>
        <v>0</v>
      </c>
      <c r="Q1004" s="383"/>
      <c r="R1004" s="126">
        <f>IF(M1004="nio",0,IF(M1004&gt;0,VLOOKUP(I1004,'2-Productie normen'!A:R,VLOOKUP(M1004,'2-Productie normen'!T:U,2,FALSE),FALSE)))</f>
        <v>0</v>
      </c>
      <c r="S1004" s="126">
        <f t="shared" si="77"/>
        <v>0</v>
      </c>
      <c r="T1004" s="127" t="str">
        <f>IF(M1004="nio",0,VLOOKUP(I1004,'2-Productie normen'!A:R,14,FALSE))</f>
        <v>B</v>
      </c>
      <c r="U1004" s="127"/>
      <c r="W1004" s="93">
        <f t="shared" si="78"/>
        <v>3568.2400000000002</v>
      </c>
    </row>
    <row r="1005" spans="1:23" ht="14.1" customHeight="1">
      <c r="A1005" s="109">
        <f t="shared" si="79"/>
        <v>1005</v>
      </c>
      <c r="B1005" s="476" t="str">
        <f>VLOOKUP(C1005,'1-Kosten per locatie'!$A$17:$D$89,4,FALSE)</f>
        <v>Facilitaire Services</v>
      </c>
      <c r="C1005" s="398" t="s">
        <v>911</v>
      </c>
      <c r="D1005" s="476" t="str">
        <f>VLOOKUP(C1005,'1-Kosten per locatie'!$A$17:$C$89,3,FALSE)</f>
        <v>Kantoor</v>
      </c>
      <c r="E1005" s="404" t="s">
        <v>747</v>
      </c>
      <c r="F1005" s="400"/>
      <c r="G1005" s="401" t="s">
        <v>1165</v>
      </c>
      <c r="H1005" s="398" t="s">
        <v>1067</v>
      </c>
      <c r="I1005" s="455" t="s">
        <v>299</v>
      </c>
      <c r="J1005" s="402" t="s">
        <v>305</v>
      </c>
      <c r="K1005" s="403">
        <v>45.24</v>
      </c>
      <c r="L1005" s="486">
        <f>VLOOKUP(D1005,'1-Kosten per locatie'!$E$3:$G$9,3,FALSE)</f>
        <v>1</v>
      </c>
      <c r="M1005" s="441" t="s">
        <v>101</v>
      </c>
      <c r="N1005" s="124"/>
      <c r="O1005" s="125">
        <f t="shared" si="75"/>
        <v>0</v>
      </c>
      <c r="P1005" s="125">
        <f t="shared" si="76"/>
        <v>0</v>
      </c>
      <c r="Q1005" s="383"/>
      <c r="R1005" s="126">
        <f>IF(M1005="nio",0,IF(M1005&gt;0,VLOOKUP(I1005,'2-Productie normen'!A:R,VLOOKUP(M1005,'2-Productie normen'!T:U,2,FALSE),FALSE)))</f>
        <v>0</v>
      </c>
      <c r="S1005" s="126">
        <f t="shared" si="77"/>
        <v>0</v>
      </c>
      <c r="T1005" s="127">
        <f>IF(M1005="nio",0,VLOOKUP(I1005,'2-Productie normen'!A:R,14,FALSE))</f>
        <v>0</v>
      </c>
      <c r="U1005" s="127"/>
      <c r="W1005" s="93">
        <f t="shared" si="78"/>
        <v>0</v>
      </c>
    </row>
    <row r="1006" spans="1:23" ht="14.1" customHeight="1">
      <c r="A1006" s="109">
        <f t="shared" si="79"/>
        <v>1006</v>
      </c>
      <c r="B1006" s="476" t="str">
        <f>VLOOKUP(C1006,'1-Kosten per locatie'!$A$17:$D$89,4,FALSE)</f>
        <v>Facilitaire Services</v>
      </c>
      <c r="C1006" s="398" t="s">
        <v>911</v>
      </c>
      <c r="D1006" s="476" t="str">
        <f>VLOOKUP(C1006,'1-Kosten per locatie'!$A$17:$C$89,3,FALSE)</f>
        <v>Kantoor</v>
      </c>
      <c r="E1006" s="404" t="s">
        <v>747</v>
      </c>
      <c r="F1006" s="400"/>
      <c r="G1006" s="401" t="s">
        <v>1166</v>
      </c>
      <c r="H1006" s="398" t="s">
        <v>1017</v>
      </c>
      <c r="I1006" s="433" t="s">
        <v>296</v>
      </c>
      <c r="J1006" s="402" t="s">
        <v>198</v>
      </c>
      <c r="K1006" s="403">
        <v>59.07</v>
      </c>
      <c r="L1006" s="486">
        <f>VLOOKUP(D1006,'1-Kosten per locatie'!$E$3:$G$9,3,FALSE)</f>
        <v>1</v>
      </c>
      <c r="M1006" s="441">
        <v>156</v>
      </c>
      <c r="N1006" s="124"/>
      <c r="O1006" s="125" t="e">
        <f t="shared" si="75"/>
        <v>#DIV/0!</v>
      </c>
      <c r="P1006" s="125">
        <f t="shared" si="76"/>
        <v>0</v>
      </c>
      <c r="Q1006" s="383"/>
      <c r="R1006" s="126">
        <f>IF(M1006="nio",0,IF(M1006&gt;0,VLOOKUP(I1006,'2-Productie normen'!A:R,VLOOKUP(M1006,'2-Productie normen'!T:U,2,FALSE),FALSE)))</f>
        <v>0</v>
      </c>
      <c r="S1006" s="126">
        <f t="shared" si="77"/>
        <v>0</v>
      </c>
      <c r="T1006" s="127" t="str">
        <f>IF(M1006="nio",0,VLOOKUP(I1006,'2-Productie normen'!A:R,14,FALSE))</f>
        <v>V</v>
      </c>
      <c r="U1006" s="127"/>
      <c r="W1006" s="93">
        <f t="shared" si="78"/>
        <v>9214.92</v>
      </c>
    </row>
    <row r="1007" spans="1:23" ht="14.1" customHeight="1">
      <c r="A1007" s="109">
        <f t="shared" si="79"/>
        <v>1007</v>
      </c>
      <c r="B1007" s="476" t="str">
        <f>VLOOKUP(C1007,'1-Kosten per locatie'!$A$17:$D$89,4,FALSE)</f>
        <v>Facilitaire Services</v>
      </c>
      <c r="C1007" s="398" t="s">
        <v>911</v>
      </c>
      <c r="D1007" s="476" t="str">
        <f>VLOOKUP(C1007,'1-Kosten per locatie'!$A$17:$C$89,3,FALSE)</f>
        <v>Kantoor</v>
      </c>
      <c r="E1007" s="404" t="s">
        <v>747</v>
      </c>
      <c r="F1007" s="400"/>
      <c r="G1007" s="401" t="s">
        <v>1167</v>
      </c>
      <c r="H1007" s="398" t="s">
        <v>1067</v>
      </c>
      <c r="I1007" s="455" t="s">
        <v>299</v>
      </c>
      <c r="J1007" s="402" t="s">
        <v>302</v>
      </c>
      <c r="K1007" s="403">
        <v>34.119999999999997</v>
      </c>
      <c r="L1007" s="486">
        <f>VLOOKUP(D1007,'1-Kosten per locatie'!$E$3:$G$9,3,FALSE)</f>
        <v>1</v>
      </c>
      <c r="M1007" s="441" t="s">
        <v>101</v>
      </c>
      <c r="N1007" s="124"/>
      <c r="O1007" s="125">
        <f t="shared" si="75"/>
        <v>0</v>
      </c>
      <c r="P1007" s="125">
        <f t="shared" si="76"/>
        <v>0</v>
      </c>
      <c r="Q1007" s="383"/>
      <c r="R1007" s="126">
        <f>IF(M1007="nio",0,IF(M1007&gt;0,VLOOKUP(I1007,'2-Productie normen'!A:R,VLOOKUP(M1007,'2-Productie normen'!T:U,2,FALSE),FALSE)))</f>
        <v>0</v>
      </c>
      <c r="S1007" s="126">
        <f t="shared" si="77"/>
        <v>0</v>
      </c>
      <c r="T1007" s="127">
        <f>IF(M1007="nio",0,VLOOKUP(I1007,'2-Productie normen'!A:R,14,FALSE))</f>
        <v>0</v>
      </c>
      <c r="U1007" s="127"/>
      <c r="W1007" s="93">
        <f t="shared" si="78"/>
        <v>0</v>
      </c>
    </row>
    <row r="1008" spans="1:23" ht="14.1" customHeight="1">
      <c r="A1008" s="109">
        <f t="shared" si="79"/>
        <v>1008</v>
      </c>
      <c r="B1008" s="476" t="str">
        <f>VLOOKUP(C1008,'1-Kosten per locatie'!$A$17:$D$89,4,FALSE)</f>
        <v>Facilitaire Services</v>
      </c>
      <c r="C1008" s="398" t="s">
        <v>911</v>
      </c>
      <c r="D1008" s="476" t="str">
        <f>VLOOKUP(C1008,'1-Kosten per locatie'!$A$17:$C$89,3,FALSE)</f>
        <v>Kantoor</v>
      </c>
      <c r="E1008" s="404" t="s">
        <v>747</v>
      </c>
      <c r="F1008" s="400"/>
      <c r="G1008" s="401" t="s">
        <v>1168</v>
      </c>
      <c r="H1008" s="398" t="s">
        <v>1067</v>
      </c>
      <c r="I1008" s="455" t="s">
        <v>299</v>
      </c>
      <c r="J1008" s="402" t="s">
        <v>302</v>
      </c>
      <c r="K1008" s="403">
        <v>138.78</v>
      </c>
      <c r="L1008" s="486">
        <f>VLOOKUP(D1008,'1-Kosten per locatie'!$E$3:$G$9,3,FALSE)</f>
        <v>1</v>
      </c>
      <c r="M1008" s="441" t="s">
        <v>101</v>
      </c>
      <c r="N1008" s="124"/>
      <c r="O1008" s="125">
        <f t="shared" ref="O1008:O1070" si="80">IF(M1008="nio",0,IF(M1008&gt;0,M1008*K1008/R1008,0))*L1008</f>
        <v>0</v>
      </c>
      <c r="P1008" s="125">
        <f t="shared" ref="P1008:P1070" si="81">IF(N1008&gt;0,N1008*K1008/S1008,0)*L1008</f>
        <v>0</v>
      </c>
      <c r="Q1008" s="383"/>
      <c r="R1008" s="126">
        <f>IF(M1008="nio",0,IF(M1008&gt;0,VLOOKUP(I1008,'2-Productie normen'!A:R,VLOOKUP(M1008,'2-Productie normen'!T:U,2,FALSE),FALSE)))</f>
        <v>0</v>
      </c>
      <c r="S1008" s="126">
        <f t="shared" ref="S1008:S1070" si="82">IF(N1008&gt;0,R1008*$S$8,0)</f>
        <v>0</v>
      </c>
      <c r="T1008" s="127">
        <f>IF(M1008="nio",0,VLOOKUP(I1008,'2-Productie normen'!A:R,14,FALSE))</f>
        <v>0</v>
      </c>
      <c r="U1008" s="127"/>
      <c r="W1008" s="93">
        <f t="shared" ref="W1008:W1070" si="83">SUM(M1008:N1008)*K1008</f>
        <v>0</v>
      </c>
    </row>
    <row r="1009" spans="1:23" ht="14.1" customHeight="1">
      <c r="A1009" s="109">
        <f t="shared" si="79"/>
        <v>1009</v>
      </c>
      <c r="B1009" s="476" t="str">
        <f>VLOOKUP(C1009,'1-Kosten per locatie'!$A$17:$D$89,4,FALSE)</f>
        <v>Facilitaire Services</v>
      </c>
      <c r="C1009" s="398" t="s">
        <v>911</v>
      </c>
      <c r="D1009" s="476" t="str">
        <f>VLOOKUP(C1009,'1-Kosten per locatie'!$A$17:$C$89,3,FALSE)</f>
        <v>Kantoor</v>
      </c>
      <c r="E1009" s="404" t="s">
        <v>747</v>
      </c>
      <c r="F1009" s="400"/>
      <c r="G1009" s="401" t="s">
        <v>1169</v>
      </c>
      <c r="H1009" s="398" t="s">
        <v>1017</v>
      </c>
      <c r="I1009" s="433" t="s">
        <v>296</v>
      </c>
      <c r="J1009" s="402" t="s">
        <v>198</v>
      </c>
      <c r="K1009" s="403">
        <v>23.51</v>
      </c>
      <c r="L1009" s="486">
        <f>VLOOKUP(D1009,'1-Kosten per locatie'!$E$3:$G$9,3,FALSE)</f>
        <v>1</v>
      </c>
      <c r="M1009" s="441">
        <v>156</v>
      </c>
      <c r="N1009" s="124"/>
      <c r="O1009" s="125" t="e">
        <f t="shared" si="80"/>
        <v>#DIV/0!</v>
      </c>
      <c r="P1009" s="125">
        <f t="shared" si="81"/>
        <v>0</v>
      </c>
      <c r="Q1009" s="383"/>
      <c r="R1009" s="126">
        <f>IF(M1009="nio",0,IF(M1009&gt;0,VLOOKUP(I1009,'2-Productie normen'!A:R,VLOOKUP(M1009,'2-Productie normen'!T:U,2,FALSE),FALSE)))</f>
        <v>0</v>
      </c>
      <c r="S1009" s="126">
        <f t="shared" si="82"/>
        <v>0</v>
      </c>
      <c r="T1009" s="127" t="str">
        <f>IF(M1009="nio",0,VLOOKUP(I1009,'2-Productie normen'!A:R,14,FALSE))</f>
        <v>V</v>
      </c>
      <c r="U1009" s="127"/>
      <c r="W1009" s="93">
        <f t="shared" si="83"/>
        <v>3667.5600000000004</v>
      </c>
    </row>
    <row r="1010" spans="1:23" ht="14.1" customHeight="1">
      <c r="A1010" s="109">
        <f t="shared" si="79"/>
        <v>1010</v>
      </c>
      <c r="B1010" s="476" t="str">
        <f>VLOOKUP(C1010,'1-Kosten per locatie'!$A$17:$D$89,4,FALSE)</f>
        <v>Facilitaire Services</v>
      </c>
      <c r="C1010" s="398" t="s">
        <v>911</v>
      </c>
      <c r="D1010" s="476" t="str">
        <f>VLOOKUP(C1010,'1-Kosten per locatie'!$A$17:$C$89,3,FALSE)</f>
        <v>Kantoor</v>
      </c>
      <c r="E1010" s="404" t="s">
        <v>747</v>
      </c>
      <c r="F1010" s="400"/>
      <c r="G1010" s="401" t="s">
        <v>1170</v>
      </c>
      <c r="H1010" s="398" t="s">
        <v>196</v>
      </c>
      <c r="I1010" s="433" t="s">
        <v>149</v>
      </c>
      <c r="J1010" s="402" t="s">
        <v>198</v>
      </c>
      <c r="K1010" s="403">
        <v>241.95</v>
      </c>
      <c r="L1010" s="486">
        <f>VLOOKUP(D1010,'1-Kosten per locatie'!$E$3:$G$9,3,FALSE)</f>
        <v>1</v>
      </c>
      <c r="M1010" s="441">
        <v>104</v>
      </c>
      <c r="N1010" s="124"/>
      <c r="O1010" s="125" t="e">
        <f t="shared" si="80"/>
        <v>#DIV/0!</v>
      </c>
      <c r="P1010" s="125">
        <f t="shared" si="81"/>
        <v>0</v>
      </c>
      <c r="Q1010" s="383"/>
      <c r="R1010" s="126">
        <f>IF(M1010="nio",0,IF(M1010&gt;0,VLOOKUP(I1010,'2-Productie normen'!A:R,VLOOKUP(M1010,'2-Productie normen'!T:U,2,FALSE),FALSE)))</f>
        <v>0</v>
      </c>
      <c r="S1010" s="126">
        <f t="shared" si="82"/>
        <v>0</v>
      </c>
      <c r="T1010" s="127" t="str">
        <f>IF(M1010="nio",0,VLOOKUP(I1010,'2-Productie normen'!A:R,14,FALSE))</f>
        <v>B</v>
      </c>
      <c r="U1010" s="127"/>
      <c r="W1010" s="93">
        <f t="shared" si="83"/>
        <v>25162.799999999999</v>
      </c>
    </row>
    <row r="1011" spans="1:23" ht="14.1" customHeight="1">
      <c r="A1011" s="109">
        <f t="shared" si="79"/>
        <v>1011</v>
      </c>
      <c r="B1011" s="476" t="str">
        <f>VLOOKUP(C1011,'1-Kosten per locatie'!$A$17:$D$89,4,FALSE)</f>
        <v>Facilitaire Services</v>
      </c>
      <c r="C1011" s="398" t="s">
        <v>911</v>
      </c>
      <c r="D1011" s="476" t="str">
        <f>VLOOKUP(C1011,'1-Kosten per locatie'!$A$17:$C$89,3,FALSE)</f>
        <v>Kantoor</v>
      </c>
      <c r="E1011" s="404" t="s">
        <v>747</v>
      </c>
      <c r="F1011" s="400"/>
      <c r="G1011" s="401" t="s">
        <v>1171</v>
      </c>
      <c r="H1011" s="398" t="s">
        <v>196</v>
      </c>
      <c r="I1011" s="433" t="s">
        <v>149</v>
      </c>
      <c r="J1011" s="402" t="s">
        <v>198</v>
      </c>
      <c r="K1011" s="403">
        <v>8.69</v>
      </c>
      <c r="L1011" s="486">
        <f>VLOOKUP(D1011,'1-Kosten per locatie'!$E$3:$G$9,3,FALSE)</f>
        <v>1</v>
      </c>
      <c r="M1011" s="441">
        <v>104</v>
      </c>
      <c r="N1011" s="124"/>
      <c r="O1011" s="125" t="e">
        <f t="shared" si="80"/>
        <v>#DIV/0!</v>
      </c>
      <c r="P1011" s="125">
        <f t="shared" si="81"/>
        <v>0</v>
      </c>
      <c r="Q1011" s="383"/>
      <c r="R1011" s="126">
        <f>IF(M1011="nio",0,IF(M1011&gt;0,VLOOKUP(I1011,'2-Productie normen'!A:R,VLOOKUP(M1011,'2-Productie normen'!T:U,2,FALSE),FALSE)))</f>
        <v>0</v>
      </c>
      <c r="S1011" s="126">
        <f t="shared" si="82"/>
        <v>0</v>
      </c>
      <c r="T1011" s="127" t="str">
        <f>IF(M1011="nio",0,VLOOKUP(I1011,'2-Productie normen'!A:R,14,FALSE))</f>
        <v>B</v>
      </c>
      <c r="U1011" s="127"/>
      <c r="W1011" s="93">
        <f t="shared" si="83"/>
        <v>903.76</v>
      </c>
    </row>
    <row r="1012" spans="1:23" ht="14.1" customHeight="1">
      <c r="A1012" s="109">
        <f t="shared" si="79"/>
        <v>1012</v>
      </c>
      <c r="B1012" s="476" t="str">
        <f>VLOOKUP(C1012,'1-Kosten per locatie'!$A$17:$D$89,4,FALSE)</f>
        <v>Facilitaire Services</v>
      </c>
      <c r="C1012" s="398" t="s">
        <v>911</v>
      </c>
      <c r="D1012" s="476" t="str">
        <f>VLOOKUP(C1012,'1-Kosten per locatie'!$A$17:$C$89,3,FALSE)</f>
        <v>Kantoor</v>
      </c>
      <c r="E1012" s="404" t="s">
        <v>747</v>
      </c>
      <c r="F1012" s="400"/>
      <c r="G1012" s="401" t="s">
        <v>1172</v>
      </c>
      <c r="H1012" s="398" t="s">
        <v>196</v>
      </c>
      <c r="I1012" s="433" t="s">
        <v>149</v>
      </c>
      <c r="J1012" s="402" t="s">
        <v>198</v>
      </c>
      <c r="K1012" s="403">
        <v>8.6300000000000008</v>
      </c>
      <c r="L1012" s="486">
        <f>VLOOKUP(D1012,'1-Kosten per locatie'!$E$3:$G$9,3,FALSE)</f>
        <v>1</v>
      </c>
      <c r="M1012" s="441">
        <v>104</v>
      </c>
      <c r="N1012" s="124"/>
      <c r="O1012" s="125" t="e">
        <f t="shared" si="80"/>
        <v>#DIV/0!</v>
      </c>
      <c r="P1012" s="125">
        <f t="shared" si="81"/>
        <v>0</v>
      </c>
      <c r="Q1012" s="383"/>
      <c r="R1012" s="126">
        <f>IF(M1012="nio",0,IF(M1012&gt;0,VLOOKUP(I1012,'2-Productie normen'!A:R,VLOOKUP(M1012,'2-Productie normen'!T:U,2,FALSE),FALSE)))</f>
        <v>0</v>
      </c>
      <c r="S1012" s="126">
        <f t="shared" si="82"/>
        <v>0</v>
      </c>
      <c r="T1012" s="127" t="str">
        <f>IF(M1012="nio",0,VLOOKUP(I1012,'2-Productie normen'!A:R,14,FALSE))</f>
        <v>B</v>
      </c>
      <c r="U1012" s="127"/>
      <c r="W1012" s="93">
        <f t="shared" si="83"/>
        <v>897.5200000000001</v>
      </c>
    </row>
    <row r="1013" spans="1:23" ht="14.1" customHeight="1">
      <c r="A1013" s="109">
        <f t="shared" si="79"/>
        <v>1013</v>
      </c>
      <c r="B1013" s="476" t="str">
        <f>VLOOKUP(C1013,'1-Kosten per locatie'!$A$17:$D$89,4,FALSE)</f>
        <v>Facilitaire Services</v>
      </c>
      <c r="C1013" s="398" t="s">
        <v>911</v>
      </c>
      <c r="D1013" s="476" t="str">
        <f>VLOOKUP(C1013,'1-Kosten per locatie'!$A$17:$C$89,3,FALSE)</f>
        <v>Kantoor</v>
      </c>
      <c r="E1013" s="404" t="s">
        <v>747</v>
      </c>
      <c r="F1013" s="400"/>
      <c r="G1013" s="401" t="s">
        <v>1173</v>
      </c>
      <c r="H1013" s="398" t="s">
        <v>196</v>
      </c>
      <c r="I1013" s="433" t="s">
        <v>149</v>
      </c>
      <c r="J1013" s="402" t="s">
        <v>198</v>
      </c>
      <c r="K1013" s="403">
        <v>8.69</v>
      </c>
      <c r="L1013" s="486">
        <f>VLOOKUP(D1013,'1-Kosten per locatie'!$E$3:$G$9,3,FALSE)</f>
        <v>1</v>
      </c>
      <c r="M1013" s="441">
        <v>104</v>
      </c>
      <c r="N1013" s="124"/>
      <c r="O1013" s="125" t="e">
        <f t="shared" si="80"/>
        <v>#DIV/0!</v>
      </c>
      <c r="P1013" s="125">
        <f t="shared" si="81"/>
        <v>0</v>
      </c>
      <c r="Q1013" s="383"/>
      <c r="R1013" s="126">
        <f>IF(M1013="nio",0,IF(M1013&gt;0,VLOOKUP(I1013,'2-Productie normen'!A:R,VLOOKUP(M1013,'2-Productie normen'!T:U,2,FALSE),FALSE)))</f>
        <v>0</v>
      </c>
      <c r="S1013" s="126">
        <f t="shared" si="82"/>
        <v>0</v>
      </c>
      <c r="T1013" s="127" t="str">
        <f>IF(M1013="nio",0,VLOOKUP(I1013,'2-Productie normen'!A:R,14,FALSE))</f>
        <v>B</v>
      </c>
      <c r="U1013" s="127"/>
      <c r="W1013" s="93">
        <f t="shared" si="83"/>
        <v>903.76</v>
      </c>
    </row>
    <row r="1014" spans="1:23" ht="14.1" customHeight="1">
      <c r="A1014" s="109">
        <f t="shared" si="79"/>
        <v>1014</v>
      </c>
      <c r="B1014" s="476" t="str">
        <f>VLOOKUP(C1014,'1-Kosten per locatie'!$A$17:$D$89,4,FALSE)</f>
        <v>Facilitaire Services</v>
      </c>
      <c r="C1014" s="398" t="s">
        <v>911</v>
      </c>
      <c r="D1014" s="476" t="str">
        <f>VLOOKUP(C1014,'1-Kosten per locatie'!$A$17:$C$89,3,FALSE)</f>
        <v>Kantoor</v>
      </c>
      <c r="E1014" s="404" t="s">
        <v>747</v>
      </c>
      <c r="F1014" s="400"/>
      <c r="G1014" s="401"/>
      <c r="H1014" s="398" t="s">
        <v>319</v>
      </c>
      <c r="I1014" s="433" t="s">
        <v>298</v>
      </c>
      <c r="J1014" s="402" t="s">
        <v>839</v>
      </c>
      <c r="K1014" s="403">
        <v>10</v>
      </c>
      <c r="L1014" s="486">
        <f>VLOOKUP(D1014,'1-Kosten per locatie'!$E$3:$G$9,3,FALSE)</f>
        <v>1</v>
      </c>
      <c r="M1014" s="441">
        <v>255</v>
      </c>
      <c r="N1014" s="124"/>
      <c r="O1014" s="125" t="e">
        <f t="shared" si="80"/>
        <v>#DIV/0!</v>
      </c>
      <c r="P1014" s="125">
        <f t="shared" si="81"/>
        <v>0</v>
      </c>
      <c r="Q1014" s="383"/>
      <c r="R1014" s="126">
        <f>IF(M1014="nio",0,IF(M1014&gt;0,VLOOKUP(I1014,'2-Productie normen'!A:R,VLOOKUP(M1014,'2-Productie normen'!T:U,2,FALSE),FALSE)))</f>
        <v>0</v>
      </c>
      <c r="S1014" s="126">
        <f t="shared" si="82"/>
        <v>0</v>
      </c>
      <c r="T1014" s="127" t="str">
        <f>IF(M1014="nio",0,VLOOKUP(I1014,'2-Productie normen'!A:R,14,FALSE))</f>
        <v>V</v>
      </c>
      <c r="U1014" s="127"/>
      <c r="W1014" s="93">
        <f t="shared" si="83"/>
        <v>2550</v>
      </c>
    </row>
    <row r="1015" spans="1:23" ht="14.1" customHeight="1">
      <c r="A1015" s="109">
        <f t="shared" si="79"/>
        <v>1015</v>
      </c>
      <c r="B1015" s="476" t="str">
        <f>VLOOKUP(C1015,'1-Kosten per locatie'!$A$17:$D$89,4,FALSE)</f>
        <v>Facilitaire Services</v>
      </c>
      <c r="C1015" s="398" t="s">
        <v>911</v>
      </c>
      <c r="D1015" s="476" t="str">
        <f>VLOOKUP(C1015,'1-Kosten per locatie'!$A$17:$C$89,3,FALSE)</f>
        <v>Kantoor</v>
      </c>
      <c r="E1015" s="404" t="s">
        <v>747</v>
      </c>
      <c r="F1015" s="400"/>
      <c r="G1015" s="401"/>
      <c r="H1015" s="398" t="s">
        <v>319</v>
      </c>
      <c r="I1015" s="433" t="s">
        <v>298</v>
      </c>
      <c r="J1015" s="402" t="s">
        <v>839</v>
      </c>
      <c r="K1015" s="403">
        <v>10</v>
      </c>
      <c r="L1015" s="486">
        <f>VLOOKUP(D1015,'1-Kosten per locatie'!$E$3:$G$9,3,FALSE)</f>
        <v>1</v>
      </c>
      <c r="M1015" s="441">
        <v>255</v>
      </c>
      <c r="N1015" s="124"/>
      <c r="O1015" s="125" t="e">
        <f t="shared" si="80"/>
        <v>#DIV/0!</v>
      </c>
      <c r="P1015" s="125">
        <f t="shared" si="81"/>
        <v>0</v>
      </c>
      <c r="Q1015" s="383"/>
      <c r="R1015" s="126">
        <f>IF(M1015="nio",0,IF(M1015&gt;0,VLOOKUP(I1015,'2-Productie normen'!A:R,VLOOKUP(M1015,'2-Productie normen'!T:U,2,FALSE),FALSE)))</f>
        <v>0</v>
      </c>
      <c r="S1015" s="126">
        <f t="shared" si="82"/>
        <v>0</v>
      </c>
      <c r="T1015" s="127" t="str">
        <f>IF(M1015="nio",0,VLOOKUP(I1015,'2-Productie normen'!A:R,14,FALSE))</f>
        <v>V</v>
      </c>
      <c r="U1015" s="127"/>
      <c r="W1015" s="93">
        <f t="shared" si="83"/>
        <v>2550</v>
      </c>
    </row>
    <row r="1016" spans="1:23" ht="14.1" customHeight="1">
      <c r="A1016" s="109">
        <f t="shared" si="79"/>
        <v>1016</v>
      </c>
      <c r="B1016" s="476" t="str">
        <f>VLOOKUP(C1016,'1-Kosten per locatie'!$A$17:$D$89,4,FALSE)</f>
        <v>Facilitaire Services</v>
      </c>
      <c r="C1016" s="398" t="s">
        <v>911</v>
      </c>
      <c r="D1016" s="476" t="str">
        <f>VLOOKUP(C1016,'1-Kosten per locatie'!$A$17:$C$89,3,FALSE)</f>
        <v>Kantoor</v>
      </c>
      <c r="E1016" s="404" t="s">
        <v>747</v>
      </c>
      <c r="F1016" s="400"/>
      <c r="G1016" s="401" t="s">
        <v>1174</v>
      </c>
      <c r="H1016" s="398" t="s">
        <v>196</v>
      </c>
      <c r="I1016" s="433" t="s">
        <v>149</v>
      </c>
      <c r="J1016" s="402" t="s">
        <v>198</v>
      </c>
      <c r="K1016" s="403">
        <v>8.6300000000000008</v>
      </c>
      <c r="L1016" s="486">
        <f>VLOOKUP(D1016,'1-Kosten per locatie'!$E$3:$G$9,3,FALSE)</f>
        <v>1</v>
      </c>
      <c r="M1016" s="441">
        <v>104</v>
      </c>
      <c r="N1016" s="124"/>
      <c r="O1016" s="125" t="e">
        <f t="shared" si="80"/>
        <v>#DIV/0!</v>
      </c>
      <c r="P1016" s="125">
        <f t="shared" si="81"/>
        <v>0</v>
      </c>
      <c r="Q1016" s="383"/>
      <c r="R1016" s="126">
        <f>IF(M1016="nio",0,IF(M1016&gt;0,VLOOKUP(I1016,'2-Productie normen'!A:R,VLOOKUP(M1016,'2-Productie normen'!T:U,2,FALSE),FALSE)))</f>
        <v>0</v>
      </c>
      <c r="S1016" s="126">
        <f t="shared" si="82"/>
        <v>0</v>
      </c>
      <c r="T1016" s="127" t="str">
        <f>IF(M1016="nio",0,VLOOKUP(I1016,'2-Productie normen'!A:R,14,FALSE))</f>
        <v>B</v>
      </c>
      <c r="U1016" s="127"/>
      <c r="W1016" s="93">
        <f t="shared" si="83"/>
        <v>897.5200000000001</v>
      </c>
    </row>
    <row r="1017" spans="1:23" ht="14.1" customHeight="1">
      <c r="A1017" s="109">
        <f t="shared" si="79"/>
        <v>1017</v>
      </c>
      <c r="B1017" s="476" t="str">
        <f>VLOOKUP(C1017,'1-Kosten per locatie'!$A$17:$D$89,4,FALSE)</f>
        <v>Burgerzaken</v>
      </c>
      <c r="C1017" s="398" t="s">
        <v>1175</v>
      </c>
      <c r="D1017" s="476" t="str">
        <f>VLOOKUP(C1017,'1-Kosten per locatie'!$A$17:$C$89,3,FALSE)</f>
        <v>Kantoor</v>
      </c>
      <c r="E1017" s="400" t="s">
        <v>311</v>
      </c>
      <c r="F1017" s="400"/>
      <c r="G1017" s="400">
        <v>1</v>
      </c>
      <c r="H1017" s="398" t="s">
        <v>245</v>
      </c>
      <c r="I1017" s="433" t="s">
        <v>296</v>
      </c>
      <c r="J1017" s="401" t="s">
        <v>839</v>
      </c>
      <c r="K1017" s="403">
        <v>16</v>
      </c>
      <c r="L1017" s="486">
        <f>VLOOKUP(D1017,'1-Kosten per locatie'!$E$3:$G$9,3,FALSE)</f>
        <v>1</v>
      </c>
      <c r="M1017" s="441">
        <v>104</v>
      </c>
      <c r="N1017" s="124"/>
      <c r="O1017" s="125" t="e">
        <f t="shared" si="80"/>
        <v>#DIV/0!</v>
      </c>
      <c r="P1017" s="125">
        <f t="shared" si="81"/>
        <v>0</v>
      </c>
      <c r="Q1017" s="383"/>
      <c r="R1017" s="126">
        <f>IF(M1017="nio",0,IF(M1017&gt;0,VLOOKUP(I1017,'2-Productie normen'!A:R,VLOOKUP(M1017,'2-Productie normen'!T:U,2,FALSE),FALSE)))</f>
        <v>0</v>
      </c>
      <c r="S1017" s="126">
        <f t="shared" si="82"/>
        <v>0</v>
      </c>
      <c r="T1017" s="127" t="str">
        <f>IF(M1017="nio",0,VLOOKUP(I1017,'2-Productie normen'!A:R,14,FALSE))</f>
        <v>V</v>
      </c>
      <c r="U1017" s="127"/>
      <c r="W1017" s="93">
        <f t="shared" si="83"/>
        <v>1664</v>
      </c>
    </row>
    <row r="1018" spans="1:23" ht="14.1" customHeight="1">
      <c r="A1018" s="109">
        <f t="shared" si="79"/>
        <v>1018</v>
      </c>
      <c r="B1018" s="476" t="str">
        <f>VLOOKUP(C1018,'1-Kosten per locatie'!$A$17:$D$89,4,FALSE)</f>
        <v>Burgerzaken</v>
      </c>
      <c r="C1018" s="398" t="s">
        <v>1175</v>
      </c>
      <c r="D1018" s="476" t="str">
        <f>VLOOKUP(C1018,'1-Kosten per locatie'!$A$17:$C$89,3,FALSE)</f>
        <v>Kantoor</v>
      </c>
      <c r="E1018" s="400" t="s">
        <v>311</v>
      </c>
      <c r="F1018" s="400"/>
      <c r="G1018" s="400">
        <v>2</v>
      </c>
      <c r="H1018" s="398" t="s">
        <v>1176</v>
      </c>
      <c r="I1018" s="433" t="s">
        <v>149</v>
      </c>
      <c r="J1018" s="402" t="s">
        <v>198</v>
      </c>
      <c r="K1018" s="403">
        <v>46</v>
      </c>
      <c r="L1018" s="486">
        <f>VLOOKUP(D1018,'1-Kosten per locatie'!$E$3:$G$9,3,FALSE)</f>
        <v>1</v>
      </c>
      <c r="M1018" s="441">
        <v>104</v>
      </c>
      <c r="N1018" s="124"/>
      <c r="O1018" s="125" t="e">
        <f t="shared" si="80"/>
        <v>#DIV/0!</v>
      </c>
      <c r="P1018" s="125">
        <f t="shared" si="81"/>
        <v>0</v>
      </c>
      <c r="Q1018" s="383"/>
      <c r="R1018" s="126">
        <f>IF(M1018="nio",0,IF(M1018&gt;0,VLOOKUP(I1018,'2-Productie normen'!A:R,VLOOKUP(M1018,'2-Productie normen'!T:U,2,FALSE),FALSE)))</f>
        <v>0</v>
      </c>
      <c r="S1018" s="126">
        <f t="shared" si="82"/>
        <v>0</v>
      </c>
      <c r="T1018" s="127" t="str">
        <f>IF(M1018="nio",0,VLOOKUP(I1018,'2-Productie normen'!A:R,14,FALSE))</f>
        <v>B</v>
      </c>
      <c r="U1018" s="127"/>
      <c r="W1018" s="93">
        <f t="shared" si="83"/>
        <v>4784</v>
      </c>
    </row>
    <row r="1019" spans="1:23" ht="14.1" customHeight="1">
      <c r="A1019" s="109">
        <f t="shared" si="79"/>
        <v>1019</v>
      </c>
      <c r="B1019" s="476" t="str">
        <f>VLOOKUP(C1019,'1-Kosten per locatie'!$A$17:$D$89,4,FALSE)</f>
        <v>Burgerzaken</v>
      </c>
      <c r="C1019" s="398" t="s">
        <v>1175</v>
      </c>
      <c r="D1019" s="476" t="str">
        <f>VLOOKUP(C1019,'1-Kosten per locatie'!$A$17:$C$89,3,FALSE)</f>
        <v>Kantoor</v>
      </c>
      <c r="E1019" s="400" t="s">
        <v>311</v>
      </c>
      <c r="F1019" s="400"/>
      <c r="G1019" s="400">
        <v>3</v>
      </c>
      <c r="H1019" s="398" t="s">
        <v>192</v>
      </c>
      <c r="I1019" s="433" t="s">
        <v>149</v>
      </c>
      <c r="J1019" s="402" t="s">
        <v>198</v>
      </c>
      <c r="K1019" s="403">
        <v>15.6</v>
      </c>
      <c r="L1019" s="486">
        <f>VLOOKUP(D1019,'1-Kosten per locatie'!$E$3:$G$9,3,FALSE)</f>
        <v>1</v>
      </c>
      <c r="M1019" s="441">
        <v>104</v>
      </c>
      <c r="N1019" s="124"/>
      <c r="O1019" s="125" t="e">
        <f t="shared" si="80"/>
        <v>#DIV/0!</v>
      </c>
      <c r="P1019" s="125">
        <f t="shared" si="81"/>
        <v>0</v>
      </c>
      <c r="Q1019" s="383"/>
      <c r="R1019" s="126">
        <f>IF(M1019="nio",0,IF(M1019&gt;0,VLOOKUP(I1019,'2-Productie normen'!A:R,VLOOKUP(M1019,'2-Productie normen'!T:U,2,FALSE),FALSE)))</f>
        <v>0</v>
      </c>
      <c r="S1019" s="126">
        <f t="shared" si="82"/>
        <v>0</v>
      </c>
      <c r="T1019" s="127" t="str">
        <f>IF(M1019="nio",0,VLOOKUP(I1019,'2-Productie normen'!A:R,14,FALSE))</f>
        <v>B</v>
      </c>
      <c r="U1019" s="127"/>
      <c r="W1019" s="93">
        <f t="shared" si="83"/>
        <v>1622.3999999999999</v>
      </c>
    </row>
    <row r="1020" spans="1:23" ht="14.1" customHeight="1">
      <c r="A1020" s="109">
        <f t="shared" si="79"/>
        <v>1020</v>
      </c>
      <c r="B1020" s="476" t="str">
        <f>VLOOKUP(C1020,'1-Kosten per locatie'!$A$17:$D$89,4,FALSE)</f>
        <v>Burgerzaken</v>
      </c>
      <c r="C1020" s="398" t="s">
        <v>1175</v>
      </c>
      <c r="D1020" s="476" t="str">
        <f>VLOOKUP(C1020,'1-Kosten per locatie'!$A$17:$C$89,3,FALSE)</f>
        <v>Kantoor</v>
      </c>
      <c r="E1020" s="400" t="s">
        <v>311</v>
      </c>
      <c r="F1020" s="400"/>
      <c r="G1020" s="400">
        <v>4</v>
      </c>
      <c r="H1020" s="398" t="s">
        <v>196</v>
      </c>
      <c r="I1020" s="433" t="s">
        <v>149</v>
      </c>
      <c r="J1020" s="402" t="s">
        <v>198</v>
      </c>
      <c r="K1020" s="403">
        <v>26.3</v>
      </c>
      <c r="L1020" s="486">
        <f>VLOOKUP(D1020,'1-Kosten per locatie'!$E$3:$G$9,3,FALSE)</f>
        <v>1</v>
      </c>
      <c r="M1020" s="441">
        <v>104</v>
      </c>
      <c r="N1020" s="124"/>
      <c r="O1020" s="125" t="e">
        <f t="shared" si="80"/>
        <v>#DIV/0!</v>
      </c>
      <c r="P1020" s="125">
        <f t="shared" si="81"/>
        <v>0</v>
      </c>
      <c r="Q1020" s="383"/>
      <c r="R1020" s="126">
        <f>IF(M1020="nio",0,IF(M1020&gt;0,VLOOKUP(I1020,'2-Productie normen'!A:R,VLOOKUP(M1020,'2-Productie normen'!T:U,2,FALSE),FALSE)))</f>
        <v>0</v>
      </c>
      <c r="S1020" s="126">
        <f t="shared" si="82"/>
        <v>0</v>
      </c>
      <c r="T1020" s="127" t="str">
        <f>IF(M1020="nio",0,VLOOKUP(I1020,'2-Productie normen'!A:R,14,FALSE))</f>
        <v>B</v>
      </c>
      <c r="U1020" s="127"/>
      <c r="W1020" s="93">
        <f t="shared" si="83"/>
        <v>2735.2000000000003</v>
      </c>
    </row>
    <row r="1021" spans="1:23" ht="14.1" customHeight="1">
      <c r="A1021" s="109">
        <f t="shared" si="79"/>
        <v>1021</v>
      </c>
      <c r="B1021" s="476" t="str">
        <f>VLOOKUP(C1021,'1-Kosten per locatie'!$A$17:$D$89,4,FALSE)</f>
        <v>Burgerzaken</v>
      </c>
      <c r="C1021" s="398" t="s">
        <v>1175</v>
      </c>
      <c r="D1021" s="476" t="str">
        <f>VLOOKUP(C1021,'1-Kosten per locatie'!$A$17:$C$89,3,FALSE)</f>
        <v>Kantoor</v>
      </c>
      <c r="E1021" s="400" t="s">
        <v>311</v>
      </c>
      <c r="F1021" s="400"/>
      <c r="G1021" s="400">
        <v>5</v>
      </c>
      <c r="H1021" s="398" t="s">
        <v>193</v>
      </c>
      <c r="I1021" s="433" t="s">
        <v>296</v>
      </c>
      <c r="J1021" s="402" t="s">
        <v>305</v>
      </c>
      <c r="K1021" s="403">
        <v>6</v>
      </c>
      <c r="L1021" s="486">
        <f>VLOOKUP(D1021,'1-Kosten per locatie'!$E$3:$G$9,3,FALSE)</f>
        <v>1</v>
      </c>
      <c r="M1021" s="441">
        <v>104</v>
      </c>
      <c r="N1021" s="124"/>
      <c r="O1021" s="125" t="e">
        <f t="shared" si="80"/>
        <v>#DIV/0!</v>
      </c>
      <c r="P1021" s="125">
        <f t="shared" si="81"/>
        <v>0</v>
      </c>
      <c r="Q1021" s="383"/>
      <c r="R1021" s="126">
        <f>IF(M1021="nio",0,IF(M1021&gt;0,VLOOKUP(I1021,'2-Productie normen'!A:R,VLOOKUP(M1021,'2-Productie normen'!T:U,2,FALSE),FALSE)))</f>
        <v>0</v>
      </c>
      <c r="S1021" s="126">
        <f t="shared" si="82"/>
        <v>0</v>
      </c>
      <c r="T1021" s="127" t="str">
        <f>IF(M1021="nio",0,VLOOKUP(I1021,'2-Productie normen'!A:R,14,FALSE))</f>
        <v>V</v>
      </c>
      <c r="U1021" s="127"/>
      <c r="W1021" s="93">
        <f t="shared" si="83"/>
        <v>624</v>
      </c>
    </row>
    <row r="1022" spans="1:23" ht="14.1" customHeight="1">
      <c r="A1022" s="109">
        <f t="shared" si="79"/>
        <v>1022</v>
      </c>
      <c r="B1022" s="476" t="str">
        <f>VLOOKUP(C1022,'1-Kosten per locatie'!$A$17:$D$89,4,FALSE)</f>
        <v>Burgerzaken</v>
      </c>
      <c r="C1022" s="398" t="s">
        <v>1175</v>
      </c>
      <c r="D1022" s="476" t="str">
        <f>VLOOKUP(C1022,'1-Kosten per locatie'!$A$17:$C$89,3,FALSE)</f>
        <v>Kantoor</v>
      </c>
      <c r="E1022" s="400" t="s">
        <v>311</v>
      </c>
      <c r="F1022" s="400"/>
      <c r="G1022" s="400">
        <v>6</v>
      </c>
      <c r="H1022" s="398" t="s">
        <v>319</v>
      </c>
      <c r="I1022" s="433" t="s">
        <v>298</v>
      </c>
      <c r="J1022" s="402" t="s">
        <v>304</v>
      </c>
      <c r="K1022" s="403">
        <v>2.7</v>
      </c>
      <c r="L1022" s="486">
        <f>VLOOKUP(D1022,'1-Kosten per locatie'!$E$3:$G$9,3,FALSE)</f>
        <v>1</v>
      </c>
      <c r="M1022" s="441">
        <v>104</v>
      </c>
      <c r="N1022" s="124"/>
      <c r="O1022" s="125" t="e">
        <f t="shared" si="80"/>
        <v>#DIV/0!</v>
      </c>
      <c r="P1022" s="125">
        <f t="shared" si="81"/>
        <v>0</v>
      </c>
      <c r="Q1022" s="383"/>
      <c r="R1022" s="126">
        <f>IF(M1022="nio",0,IF(M1022&gt;0,VLOOKUP(I1022,'2-Productie normen'!A:R,VLOOKUP(M1022,'2-Productie normen'!T:U,2,FALSE),FALSE)))</f>
        <v>0</v>
      </c>
      <c r="S1022" s="126">
        <f t="shared" si="82"/>
        <v>0</v>
      </c>
      <c r="T1022" s="127" t="str">
        <f>IF(M1022="nio",0,VLOOKUP(I1022,'2-Productie normen'!A:R,14,FALSE))</f>
        <v>V</v>
      </c>
      <c r="U1022" s="127"/>
      <c r="W1022" s="93">
        <f t="shared" si="83"/>
        <v>280.8</v>
      </c>
    </row>
    <row r="1023" spans="1:23" ht="14.1" customHeight="1">
      <c r="A1023" s="109">
        <f t="shared" si="79"/>
        <v>1023</v>
      </c>
      <c r="B1023" s="476" t="str">
        <f>VLOOKUP(C1023,'1-Kosten per locatie'!$A$17:$D$89,4,FALSE)</f>
        <v>Burgerzaken</v>
      </c>
      <c r="C1023" s="398" t="s">
        <v>1175</v>
      </c>
      <c r="D1023" s="476" t="str">
        <f>VLOOKUP(C1023,'1-Kosten per locatie'!$A$17:$C$89,3,FALSE)</f>
        <v>Kantoor</v>
      </c>
      <c r="E1023" s="400" t="s">
        <v>311</v>
      </c>
      <c r="F1023" s="400"/>
      <c r="G1023" s="400">
        <v>7</v>
      </c>
      <c r="H1023" s="398" t="s">
        <v>946</v>
      </c>
      <c r="I1023" s="433" t="s">
        <v>15</v>
      </c>
      <c r="J1023" s="402" t="s">
        <v>304</v>
      </c>
      <c r="K1023" s="403">
        <v>1.6</v>
      </c>
      <c r="L1023" s="486">
        <f>VLOOKUP(D1023,'1-Kosten per locatie'!$E$3:$G$9,3,FALSE)</f>
        <v>1</v>
      </c>
      <c r="M1023" s="441">
        <v>104</v>
      </c>
      <c r="N1023" s="124"/>
      <c r="O1023" s="125" t="e">
        <f t="shared" si="80"/>
        <v>#DIV/0!</v>
      </c>
      <c r="P1023" s="125">
        <f t="shared" si="81"/>
        <v>0</v>
      </c>
      <c r="Q1023" s="383"/>
      <c r="R1023" s="126">
        <f>IF(M1023="nio",0,IF(M1023&gt;0,VLOOKUP(I1023,'2-Productie normen'!A:R,VLOOKUP(M1023,'2-Productie normen'!T:U,2,FALSE),FALSE)))</f>
        <v>0</v>
      </c>
      <c r="S1023" s="126">
        <f t="shared" si="82"/>
        <v>0</v>
      </c>
      <c r="T1023" s="127" t="str">
        <f>IF(M1023="nio",0,VLOOKUP(I1023,'2-Productie normen'!A:R,14,FALSE))</f>
        <v>S</v>
      </c>
      <c r="U1023" s="127"/>
      <c r="W1023" s="93">
        <f t="shared" si="83"/>
        <v>166.4</v>
      </c>
    </row>
    <row r="1024" spans="1:23" ht="14.1" customHeight="1">
      <c r="A1024" s="109">
        <f t="shared" si="79"/>
        <v>1024</v>
      </c>
      <c r="B1024" s="476" t="str">
        <f>VLOOKUP(C1024,'1-Kosten per locatie'!$A$17:$D$89,4,FALSE)</f>
        <v>Ombudsman</v>
      </c>
      <c r="C1024" s="397" t="s">
        <v>1177</v>
      </c>
      <c r="D1024" s="476" t="str">
        <f>VLOOKUP(C1024,'1-Kosten per locatie'!$A$17:$C$89,3,FALSE)</f>
        <v>Kantoor</v>
      </c>
      <c r="E1024" s="400" t="s">
        <v>311</v>
      </c>
      <c r="F1024" s="400"/>
      <c r="G1024" s="401"/>
      <c r="H1024" s="398" t="s">
        <v>197</v>
      </c>
      <c r="I1024" s="433" t="s">
        <v>297</v>
      </c>
      <c r="J1024" s="402" t="s">
        <v>198</v>
      </c>
      <c r="K1024" s="403">
        <v>15</v>
      </c>
      <c r="L1024" s="486">
        <f>VLOOKUP(D1024,'1-Kosten per locatie'!$E$3:$G$9,3,FALSE)</f>
        <v>1</v>
      </c>
      <c r="M1024" s="441">
        <v>104</v>
      </c>
      <c r="N1024" s="124"/>
      <c r="O1024" s="125" t="e">
        <f t="shared" si="80"/>
        <v>#DIV/0!</v>
      </c>
      <c r="P1024" s="125">
        <f t="shared" si="81"/>
        <v>0</v>
      </c>
      <c r="Q1024" s="383"/>
      <c r="R1024" s="126">
        <f>IF(M1024="nio",0,IF(M1024&gt;0,VLOOKUP(I1024,'2-Productie normen'!A:R,VLOOKUP(M1024,'2-Productie normen'!T:U,2,FALSE),FALSE)))</f>
        <v>0</v>
      </c>
      <c r="S1024" s="126">
        <f t="shared" si="82"/>
        <v>0</v>
      </c>
      <c r="T1024" s="127" t="str">
        <f>IF(M1024="nio",0,VLOOKUP(I1024,'2-Productie normen'!A:R,14,FALSE))</f>
        <v>B</v>
      </c>
      <c r="U1024" s="127"/>
      <c r="W1024" s="93">
        <f t="shared" si="83"/>
        <v>1560</v>
      </c>
    </row>
    <row r="1025" spans="1:23" ht="14.1" customHeight="1">
      <c r="A1025" s="109">
        <f t="shared" si="79"/>
        <v>1025</v>
      </c>
      <c r="B1025" s="476" t="str">
        <f>VLOOKUP(C1025,'1-Kosten per locatie'!$A$17:$D$89,4,FALSE)</f>
        <v>Ombudsman</v>
      </c>
      <c r="C1025" s="397" t="s">
        <v>1177</v>
      </c>
      <c r="D1025" s="476" t="str">
        <f>VLOOKUP(C1025,'1-Kosten per locatie'!$A$17:$C$89,3,FALSE)</f>
        <v>Kantoor</v>
      </c>
      <c r="E1025" s="400" t="s">
        <v>311</v>
      </c>
      <c r="F1025" s="400"/>
      <c r="G1025" s="401"/>
      <c r="H1025" s="398" t="s">
        <v>197</v>
      </c>
      <c r="I1025" s="433" t="s">
        <v>297</v>
      </c>
      <c r="J1025" s="402" t="s">
        <v>198</v>
      </c>
      <c r="K1025" s="403">
        <v>15</v>
      </c>
      <c r="L1025" s="486">
        <f>VLOOKUP(D1025,'1-Kosten per locatie'!$E$3:$G$9,3,FALSE)</f>
        <v>1</v>
      </c>
      <c r="M1025" s="441">
        <v>104</v>
      </c>
      <c r="N1025" s="124"/>
      <c r="O1025" s="125" t="e">
        <f t="shared" si="80"/>
        <v>#DIV/0!</v>
      </c>
      <c r="P1025" s="125">
        <f t="shared" si="81"/>
        <v>0</v>
      </c>
      <c r="Q1025" s="383"/>
      <c r="R1025" s="126">
        <f>IF(M1025="nio",0,IF(M1025&gt;0,VLOOKUP(I1025,'2-Productie normen'!A:R,VLOOKUP(M1025,'2-Productie normen'!T:U,2,FALSE),FALSE)))</f>
        <v>0</v>
      </c>
      <c r="S1025" s="126">
        <f t="shared" si="82"/>
        <v>0</v>
      </c>
      <c r="T1025" s="127" t="str">
        <f>IF(M1025="nio",0,VLOOKUP(I1025,'2-Productie normen'!A:R,14,FALSE))</f>
        <v>B</v>
      </c>
      <c r="U1025" s="127"/>
      <c r="W1025" s="93">
        <f t="shared" si="83"/>
        <v>1560</v>
      </c>
    </row>
    <row r="1026" spans="1:23" ht="14.1" customHeight="1">
      <c r="A1026" s="109">
        <f t="shared" si="79"/>
        <v>1026</v>
      </c>
      <c r="B1026" s="476" t="str">
        <f>VLOOKUP(C1026,'1-Kosten per locatie'!$A$17:$D$89,4,FALSE)</f>
        <v>Ombudsman</v>
      </c>
      <c r="C1026" s="397" t="s">
        <v>1177</v>
      </c>
      <c r="D1026" s="476" t="str">
        <f>VLOOKUP(C1026,'1-Kosten per locatie'!$A$17:$C$89,3,FALSE)</f>
        <v>Kantoor</v>
      </c>
      <c r="E1026" s="400" t="s">
        <v>311</v>
      </c>
      <c r="F1026" s="400"/>
      <c r="G1026" s="401"/>
      <c r="H1026" s="398" t="s">
        <v>196</v>
      </c>
      <c r="I1026" s="433" t="s">
        <v>149</v>
      </c>
      <c r="J1026" s="402" t="s">
        <v>198</v>
      </c>
      <c r="K1026" s="403">
        <v>25</v>
      </c>
      <c r="L1026" s="486">
        <f>VLOOKUP(D1026,'1-Kosten per locatie'!$E$3:$G$9,3,FALSE)</f>
        <v>1</v>
      </c>
      <c r="M1026" s="441">
        <v>104</v>
      </c>
      <c r="N1026" s="124"/>
      <c r="O1026" s="125" t="e">
        <f t="shared" si="80"/>
        <v>#DIV/0!</v>
      </c>
      <c r="P1026" s="125">
        <f t="shared" si="81"/>
        <v>0</v>
      </c>
      <c r="Q1026" s="383"/>
      <c r="R1026" s="126">
        <f>IF(M1026="nio",0,IF(M1026&gt;0,VLOOKUP(I1026,'2-Productie normen'!A:R,VLOOKUP(M1026,'2-Productie normen'!T:U,2,FALSE),FALSE)))</f>
        <v>0</v>
      </c>
      <c r="S1026" s="126">
        <f t="shared" si="82"/>
        <v>0</v>
      </c>
      <c r="T1026" s="127" t="str">
        <f>IF(M1026="nio",0,VLOOKUP(I1026,'2-Productie normen'!A:R,14,FALSE))</f>
        <v>B</v>
      </c>
      <c r="U1026" s="127"/>
      <c r="W1026" s="93">
        <f t="shared" si="83"/>
        <v>2600</v>
      </c>
    </row>
    <row r="1027" spans="1:23" ht="14.1" customHeight="1">
      <c r="A1027" s="109">
        <f t="shared" ref="A1027:A1090" si="84">A1026+1</f>
        <v>1027</v>
      </c>
      <c r="B1027" s="476" t="str">
        <f>VLOOKUP(C1027,'1-Kosten per locatie'!$A$17:$D$89,4,FALSE)</f>
        <v>Ombudsman</v>
      </c>
      <c r="C1027" s="397" t="s">
        <v>1177</v>
      </c>
      <c r="D1027" s="476" t="str">
        <f>VLOOKUP(C1027,'1-Kosten per locatie'!$A$17:$C$89,3,FALSE)</f>
        <v>Kantoor</v>
      </c>
      <c r="E1027" s="400" t="s">
        <v>311</v>
      </c>
      <c r="F1027" s="400"/>
      <c r="G1027" s="401"/>
      <c r="H1027" s="398" t="s">
        <v>196</v>
      </c>
      <c r="I1027" s="433" t="s">
        <v>149</v>
      </c>
      <c r="J1027" s="402" t="s">
        <v>198</v>
      </c>
      <c r="K1027" s="403">
        <v>11.7</v>
      </c>
      <c r="L1027" s="486">
        <f>VLOOKUP(D1027,'1-Kosten per locatie'!$E$3:$G$9,3,FALSE)</f>
        <v>1</v>
      </c>
      <c r="M1027" s="441">
        <v>104</v>
      </c>
      <c r="N1027" s="124"/>
      <c r="O1027" s="125" t="e">
        <f t="shared" si="80"/>
        <v>#DIV/0!</v>
      </c>
      <c r="P1027" s="125">
        <f t="shared" si="81"/>
        <v>0</v>
      </c>
      <c r="Q1027" s="383"/>
      <c r="R1027" s="126">
        <f>IF(M1027="nio",0,IF(M1027&gt;0,VLOOKUP(I1027,'2-Productie normen'!A:R,VLOOKUP(M1027,'2-Productie normen'!T:U,2,FALSE),FALSE)))</f>
        <v>0</v>
      </c>
      <c r="S1027" s="126">
        <f t="shared" si="82"/>
        <v>0</v>
      </c>
      <c r="T1027" s="127" t="str">
        <f>IF(M1027="nio",0,VLOOKUP(I1027,'2-Productie normen'!A:R,14,FALSE))</f>
        <v>B</v>
      </c>
      <c r="U1027" s="127"/>
      <c r="W1027" s="93">
        <f t="shared" si="83"/>
        <v>1216.8</v>
      </c>
    </row>
    <row r="1028" spans="1:23" ht="14.1" customHeight="1">
      <c r="A1028" s="109">
        <f t="shared" si="84"/>
        <v>1028</v>
      </c>
      <c r="B1028" s="476" t="str">
        <f>VLOOKUP(C1028,'1-Kosten per locatie'!$A$17:$D$89,4,FALSE)</f>
        <v>Ombudsman</v>
      </c>
      <c r="C1028" s="397" t="s">
        <v>1177</v>
      </c>
      <c r="D1028" s="476" t="str">
        <f>VLOOKUP(C1028,'1-Kosten per locatie'!$A$17:$C$89,3,FALSE)</f>
        <v>Kantoor</v>
      </c>
      <c r="E1028" s="400" t="s">
        <v>311</v>
      </c>
      <c r="F1028" s="400"/>
      <c r="G1028" s="401"/>
      <c r="H1028" s="398" t="s">
        <v>319</v>
      </c>
      <c r="I1028" s="433" t="s">
        <v>298</v>
      </c>
      <c r="J1028" s="402" t="s">
        <v>305</v>
      </c>
      <c r="K1028" s="403">
        <v>20</v>
      </c>
      <c r="L1028" s="486">
        <f>VLOOKUP(D1028,'1-Kosten per locatie'!$E$3:$G$9,3,FALSE)</f>
        <v>1</v>
      </c>
      <c r="M1028" s="441">
        <v>104</v>
      </c>
      <c r="N1028" s="124"/>
      <c r="O1028" s="125" t="e">
        <f t="shared" si="80"/>
        <v>#DIV/0!</v>
      </c>
      <c r="P1028" s="125">
        <f t="shared" si="81"/>
        <v>0</v>
      </c>
      <c r="Q1028" s="383"/>
      <c r="R1028" s="126">
        <f>IF(M1028="nio",0,IF(M1028&gt;0,VLOOKUP(I1028,'2-Productie normen'!A:R,VLOOKUP(M1028,'2-Productie normen'!T:U,2,FALSE),FALSE)))</f>
        <v>0</v>
      </c>
      <c r="S1028" s="126">
        <f t="shared" si="82"/>
        <v>0</v>
      </c>
      <c r="T1028" s="127" t="str">
        <f>IF(M1028="nio",0,VLOOKUP(I1028,'2-Productie normen'!A:R,14,FALSE))</f>
        <v>V</v>
      </c>
      <c r="U1028" s="127"/>
      <c r="W1028" s="93">
        <f t="shared" si="83"/>
        <v>2080</v>
      </c>
    </row>
    <row r="1029" spans="1:23" ht="14.1" customHeight="1">
      <c r="A1029" s="109">
        <f t="shared" si="84"/>
        <v>1029</v>
      </c>
      <c r="B1029" s="476" t="str">
        <f>VLOOKUP(C1029,'1-Kosten per locatie'!$A$17:$D$89,4,FALSE)</f>
        <v>Ombudsman</v>
      </c>
      <c r="C1029" s="397" t="s">
        <v>1177</v>
      </c>
      <c r="D1029" s="476" t="str">
        <f>VLOOKUP(C1029,'1-Kosten per locatie'!$A$17:$C$89,3,FALSE)</f>
        <v>Kantoor</v>
      </c>
      <c r="E1029" s="400" t="s">
        <v>311</v>
      </c>
      <c r="F1029" s="400"/>
      <c r="G1029" s="401"/>
      <c r="H1029" s="398" t="s">
        <v>870</v>
      </c>
      <c r="I1029" s="433" t="s">
        <v>15</v>
      </c>
      <c r="J1029" s="402" t="s">
        <v>304</v>
      </c>
      <c r="K1029" s="403">
        <v>3</v>
      </c>
      <c r="L1029" s="486">
        <f>VLOOKUP(D1029,'1-Kosten per locatie'!$E$3:$G$9,3,FALSE)</f>
        <v>1</v>
      </c>
      <c r="M1029" s="441">
        <v>104</v>
      </c>
      <c r="N1029" s="124"/>
      <c r="O1029" s="125" t="e">
        <f t="shared" si="80"/>
        <v>#DIV/0!</v>
      </c>
      <c r="P1029" s="125">
        <f t="shared" si="81"/>
        <v>0</v>
      </c>
      <c r="Q1029" s="383"/>
      <c r="R1029" s="126">
        <f>IF(M1029="nio",0,IF(M1029&gt;0,VLOOKUP(I1029,'2-Productie normen'!A:R,VLOOKUP(M1029,'2-Productie normen'!T:U,2,FALSE),FALSE)))</f>
        <v>0</v>
      </c>
      <c r="S1029" s="126">
        <f t="shared" si="82"/>
        <v>0</v>
      </c>
      <c r="T1029" s="127" t="str">
        <f>IF(M1029="nio",0,VLOOKUP(I1029,'2-Productie normen'!A:R,14,FALSE))</f>
        <v>S</v>
      </c>
      <c r="U1029" s="127"/>
      <c r="W1029" s="93">
        <f t="shared" si="83"/>
        <v>312</v>
      </c>
    </row>
    <row r="1030" spans="1:23" ht="14.1" customHeight="1">
      <c r="A1030" s="109">
        <f t="shared" si="84"/>
        <v>1030</v>
      </c>
      <c r="B1030" s="476" t="str">
        <f>VLOOKUP(C1030,'1-Kosten per locatie'!$A$17:$D$89,4,FALSE)</f>
        <v>Ombudsman</v>
      </c>
      <c r="C1030" s="397" t="s">
        <v>1177</v>
      </c>
      <c r="D1030" s="476" t="str">
        <f>VLOOKUP(C1030,'1-Kosten per locatie'!$A$17:$C$89,3,FALSE)</f>
        <v>Kantoor</v>
      </c>
      <c r="E1030" s="400" t="s">
        <v>311</v>
      </c>
      <c r="F1030" s="400"/>
      <c r="G1030" s="401"/>
      <c r="H1030" s="398" t="s">
        <v>870</v>
      </c>
      <c r="I1030" s="433" t="s">
        <v>15</v>
      </c>
      <c r="J1030" s="402" t="s">
        <v>304</v>
      </c>
      <c r="K1030" s="403">
        <v>3</v>
      </c>
      <c r="L1030" s="486">
        <f>VLOOKUP(D1030,'1-Kosten per locatie'!$E$3:$G$9,3,FALSE)</f>
        <v>1</v>
      </c>
      <c r="M1030" s="441">
        <v>104</v>
      </c>
      <c r="N1030" s="124"/>
      <c r="O1030" s="125" t="e">
        <f t="shared" si="80"/>
        <v>#DIV/0!</v>
      </c>
      <c r="P1030" s="125">
        <f t="shared" si="81"/>
        <v>0</v>
      </c>
      <c r="Q1030" s="383"/>
      <c r="R1030" s="126">
        <f>IF(M1030="nio",0,IF(M1030&gt;0,VLOOKUP(I1030,'2-Productie normen'!A:R,VLOOKUP(M1030,'2-Productie normen'!T:U,2,FALSE),FALSE)))</f>
        <v>0</v>
      </c>
      <c r="S1030" s="126">
        <f t="shared" si="82"/>
        <v>0</v>
      </c>
      <c r="T1030" s="127" t="str">
        <f>IF(M1030="nio",0,VLOOKUP(I1030,'2-Productie normen'!A:R,14,FALSE))</f>
        <v>S</v>
      </c>
      <c r="U1030" s="127"/>
      <c r="W1030" s="93">
        <f t="shared" si="83"/>
        <v>312</v>
      </c>
    </row>
    <row r="1031" spans="1:23" ht="14.1" customHeight="1">
      <c r="A1031" s="109">
        <f t="shared" si="84"/>
        <v>1031</v>
      </c>
      <c r="B1031" s="476" t="str">
        <f>VLOOKUP(C1031,'1-Kosten per locatie'!$A$17:$D$89,4,FALSE)</f>
        <v>Ombudsman</v>
      </c>
      <c r="C1031" s="397" t="s">
        <v>1177</v>
      </c>
      <c r="D1031" s="476" t="str">
        <f>VLOOKUP(C1031,'1-Kosten per locatie'!$A$17:$C$89,3,FALSE)</f>
        <v>Kantoor</v>
      </c>
      <c r="E1031" s="400" t="s">
        <v>311</v>
      </c>
      <c r="F1031" s="400"/>
      <c r="G1031" s="401"/>
      <c r="H1031" s="398" t="s">
        <v>214</v>
      </c>
      <c r="I1031" s="433" t="s">
        <v>294</v>
      </c>
      <c r="J1031" s="402" t="s">
        <v>1178</v>
      </c>
      <c r="K1031" s="403">
        <v>3.7</v>
      </c>
      <c r="L1031" s="486">
        <f>VLOOKUP(D1031,'1-Kosten per locatie'!$E$3:$G$9,3,FALSE)</f>
        <v>1</v>
      </c>
      <c r="M1031" s="441">
        <v>104</v>
      </c>
      <c r="N1031" s="124"/>
      <c r="O1031" s="125" t="e">
        <f t="shared" si="80"/>
        <v>#DIV/0!</v>
      </c>
      <c r="P1031" s="125">
        <f t="shared" si="81"/>
        <v>0</v>
      </c>
      <c r="Q1031" s="383"/>
      <c r="R1031" s="126">
        <f>IF(M1031="nio",0,IF(M1031&gt;0,VLOOKUP(I1031,'2-Productie normen'!A:R,VLOOKUP(M1031,'2-Productie normen'!T:U,2,FALSE),FALSE)))</f>
        <v>0</v>
      </c>
      <c r="S1031" s="126">
        <f t="shared" si="82"/>
        <v>0</v>
      </c>
      <c r="T1031" s="127" t="str">
        <f>IF(M1031="nio",0,VLOOKUP(I1031,'2-Productie normen'!A:R,14,FALSE))</f>
        <v>V</v>
      </c>
      <c r="U1031" s="127"/>
      <c r="W1031" s="93">
        <f t="shared" si="83"/>
        <v>384.8</v>
      </c>
    </row>
    <row r="1032" spans="1:23" ht="14.1" customHeight="1">
      <c r="A1032" s="109">
        <f t="shared" si="84"/>
        <v>1032</v>
      </c>
      <c r="B1032" s="476" t="str">
        <f>VLOOKUP(C1032,'1-Kosten per locatie'!$A$17:$D$89,4,FALSE)</f>
        <v>Ombudsman</v>
      </c>
      <c r="C1032" s="397" t="s">
        <v>1177</v>
      </c>
      <c r="D1032" s="476" t="str">
        <f>VLOOKUP(C1032,'1-Kosten per locatie'!$A$17:$C$89,3,FALSE)</f>
        <v>Kantoor</v>
      </c>
      <c r="E1032" s="400">
        <v>-1</v>
      </c>
      <c r="F1032" s="400"/>
      <c r="G1032" s="401"/>
      <c r="H1032" s="398" t="s">
        <v>192</v>
      </c>
      <c r="I1032" s="433" t="s">
        <v>149</v>
      </c>
      <c r="J1032" s="402" t="s">
        <v>198</v>
      </c>
      <c r="K1032" s="403">
        <v>108</v>
      </c>
      <c r="L1032" s="486">
        <f>VLOOKUP(D1032,'1-Kosten per locatie'!$E$3:$G$9,3,FALSE)</f>
        <v>1</v>
      </c>
      <c r="M1032" s="441">
        <v>104</v>
      </c>
      <c r="N1032" s="124"/>
      <c r="O1032" s="125" t="e">
        <f t="shared" si="80"/>
        <v>#DIV/0!</v>
      </c>
      <c r="P1032" s="125">
        <f t="shared" si="81"/>
        <v>0</v>
      </c>
      <c r="Q1032" s="383"/>
      <c r="R1032" s="126">
        <f>IF(M1032="nio",0,IF(M1032&gt;0,VLOOKUP(I1032,'2-Productie normen'!A:R,VLOOKUP(M1032,'2-Productie normen'!T:U,2,FALSE),FALSE)))</f>
        <v>0</v>
      </c>
      <c r="S1032" s="126">
        <f t="shared" si="82"/>
        <v>0</v>
      </c>
      <c r="T1032" s="127" t="str">
        <f>IF(M1032="nio",0,VLOOKUP(I1032,'2-Productie normen'!A:R,14,FALSE))</f>
        <v>B</v>
      </c>
      <c r="U1032" s="127"/>
      <c r="W1032" s="93">
        <f t="shared" si="83"/>
        <v>11232</v>
      </c>
    </row>
    <row r="1033" spans="1:23" ht="14.1" customHeight="1">
      <c r="A1033" s="109">
        <f t="shared" si="84"/>
        <v>1033</v>
      </c>
      <c r="B1033" s="476" t="str">
        <f>VLOOKUP(C1033,'1-Kosten per locatie'!$A$17:$D$89,4,FALSE)</f>
        <v>Ombudsman</v>
      </c>
      <c r="C1033" s="397" t="s">
        <v>1177</v>
      </c>
      <c r="D1033" s="476" t="str">
        <f>VLOOKUP(C1033,'1-Kosten per locatie'!$A$17:$C$89,3,FALSE)</f>
        <v>Kantoor</v>
      </c>
      <c r="E1033" s="400">
        <v>-1</v>
      </c>
      <c r="F1033" s="400"/>
      <c r="G1033" s="401"/>
      <c r="H1033" s="398" t="s">
        <v>292</v>
      </c>
      <c r="I1033" s="433" t="s">
        <v>149</v>
      </c>
      <c r="J1033" s="402" t="s">
        <v>305</v>
      </c>
      <c r="K1033" s="403">
        <v>2.2000000000000002</v>
      </c>
      <c r="L1033" s="486">
        <f>VLOOKUP(D1033,'1-Kosten per locatie'!$E$3:$G$9,3,FALSE)</f>
        <v>1</v>
      </c>
      <c r="M1033" s="441">
        <v>104</v>
      </c>
      <c r="N1033" s="124"/>
      <c r="O1033" s="125" t="e">
        <f t="shared" si="80"/>
        <v>#DIV/0!</v>
      </c>
      <c r="P1033" s="125">
        <f t="shared" si="81"/>
        <v>0</v>
      </c>
      <c r="Q1033" s="383"/>
      <c r="R1033" s="126">
        <f>IF(M1033="nio",0,IF(M1033&gt;0,VLOOKUP(I1033,'2-Productie normen'!A:R,VLOOKUP(M1033,'2-Productie normen'!T:U,2,FALSE),FALSE)))</f>
        <v>0</v>
      </c>
      <c r="S1033" s="126">
        <f t="shared" si="82"/>
        <v>0</v>
      </c>
      <c r="T1033" s="127" t="str">
        <f>IF(M1033="nio",0,VLOOKUP(I1033,'2-Productie normen'!A:R,14,FALSE))</f>
        <v>B</v>
      </c>
      <c r="U1033" s="127"/>
      <c r="W1033" s="93">
        <f t="shared" si="83"/>
        <v>228.8</v>
      </c>
    </row>
    <row r="1034" spans="1:23" ht="14.1" customHeight="1">
      <c r="A1034" s="109">
        <f t="shared" si="84"/>
        <v>1034</v>
      </c>
      <c r="B1034" s="476" t="str">
        <f>VLOOKUP(C1034,'1-Kosten per locatie'!$A$17:$D$89,4,FALSE)</f>
        <v>Facilitaire Services</v>
      </c>
      <c r="C1034" s="398" t="s">
        <v>1179</v>
      </c>
      <c r="D1034" s="476" t="str">
        <f>VLOOKUP(C1034,'1-Kosten per locatie'!$A$17:$C$89,3,FALSE)</f>
        <v>Kantoor</v>
      </c>
      <c r="E1034" s="400" t="s">
        <v>311</v>
      </c>
      <c r="F1034" s="400"/>
      <c r="G1034" s="401"/>
      <c r="H1034" s="398" t="s">
        <v>1180</v>
      </c>
      <c r="I1034" s="433" t="s">
        <v>15</v>
      </c>
      <c r="J1034" s="401" t="s">
        <v>304</v>
      </c>
      <c r="K1034" s="403">
        <v>8</v>
      </c>
      <c r="L1034" s="486">
        <f>VLOOKUP(D1034,'1-Kosten per locatie'!$E$3:$G$9,3,FALSE)</f>
        <v>1</v>
      </c>
      <c r="M1034" s="441">
        <v>255</v>
      </c>
      <c r="N1034" s="124"/>
      <c r="O1034" s="125" t="e">
        <f t="shared" si="80"/>
        <v>#DIV/0!</v>
      </c>
      <c r="P1034" s="125">
        <f t="shared" si="81"/>
        <v>0</v>
      </c>
      <c r="Q1034" s="383"/>
      <c r="R1034" s="126">
        <f>IF(M1034="nio",0,IF(M1034&gt;0,VLOOKUP(I1034,'2-Productie normen'!A:R,VLOOKUP(M1034,'2-Productie normen'!T:U,2,FALSE),FALSE)))</f>
        <v>0</v>
      </c>
      <c r="S1034" s="126">
        <f t="shared" si="82"/>
        <v>0</v>
      </c>
      <c r="T1034" s="127" t="str">
        <f>IF(M1034="nio",0,VLOOKUP(I1034,'2-Productie normen'!A:R,14,FALSE))</f>
        <v>S</v>
      </c>
      <c r="U1034" s="127"/>
      <c r="W1034" s="93">
        <f t="shared" si="83"/>
        <v>2040</v>
      </c>
    </row>
    <row r="1035" spans="1:23" ht="14.1" customHeight="1">
      <c r="A1035" s="109">
        <f t="shared" si="84"/>
        <v>1035</v>
      </c>
      <c r="B1035" s="476" t="str">
        <f>VLOOKUP(C1035,'1-Kosten per locatie'!$A$17:$D$89,4,FALSE)</f>
        <v>Facilitaire Services</v>
      </c>
      <c r="C1035" s="398" t="s">
        <v>1181</v>
      </c>
      <c r="D1035" s="476" t="str">
        <f>VLOOKUP(C1035,'1-Kosten per locatie'!$A$17:$C$89,3,FALSE)</f>
        <v>Wijkpost</v>
      </c>
      <c r="E1035" s="399" t="s">
        <v>1182</v>
      </c>
      <c r="F1035" s="400"/>
      <c r="G1035" s="400">
        <v>1</v>
      </c>
      <c r="H1035" s="397" t="s">
        <v>1183</v>
      </c>
      <c r="I1035" s="433" t="s">
        <v>1200</v>
      </c>
      <c r="J1035" s="408" t="s">
        <v>1184</v>
      </c>
      <c r="K1035" s="409">
        <v>24</v>
      </c>
      <c r="L1035" s="486">
        <f>VLOOKUP(D1035,'1-Kosten per locatie'!$E$3:$G$9,3,FALSE)</f>
        <v>1</v>
      </c>
      <c r="M1035" s="441">
        <v>156</v>
      </c>
      <c r="N1035" s="124"/>
      <c r="O1035" s="125" t="e">
        <f t="shared" si="80"/>
        <v>#DIV/0!</v>
      </c>
      <c r="P1035" s="125">
        <f t="shared" si="81"/>
        <v>0</v>
      </c>
      <c r="Q1035" s="383"/>
      <c r="R1035" s="126">
        <f>IF(M1035="nio",0,IF(M1035&gt;0,VLOOKUP(I1035,'2-Productie normen'!A:R,VLOOKUP(M1035,'2-Productie normen'!T:U,2,FALSE),FALSE)))</f>
        <v>0</v>
      </c>
      <c r="S1035" s="126">
        <f t="shared" si="82"/>
        <v>0</v>
      </c>
      <c r="T1035" s="127" t="str">
        <f>IF(M1035="nio",0,VLOOKUP(I1035,'2-Productie normen'!A:R,14,FALSE))</f>
        <v>V</v>
      </c>
      <c r="U1035" s="127"/>
      <c r="W1035" s="93">
        <f t="shared" si="83"/>
        <v>3744</v>
      </c>
    </row>
    <row r="1036" spans="1:23" ht="14.1" customHeight="1">
      <c r="A1036" s="109">
        <f t="shared" si="84"/>
        <v>1036</v>
      </c>
      <c r="B1036" s="476" t="str">
        <f>VLOOKUP(C1036,'1-Kosten per locatie'!$A$17:$D$89,4,FALSE)</f>
        <v>Facilitaire Services</v>
      </c>
      <c r="C1036" s="398" t="s">
        <v>1181</v>
      </c>
      <c r="D1036" s="476" t="str">
        <f>VLOOKUP(C1036,'1-Kosten per locatie'!$A$17:$C$89,3,FALSE)</f>
        <v>Wijkpost</v>
      </c>
      <c r="E1036" s="399" t="s">
        <v>1182</v>
      </c>
      <c r="F1036" s="400"/>
      <c r="G1036" s="400">
        <v>2</v>
      </c>
      <c r="H1036" s="397" t="s">
        <v>193</v>
      </c>
      <c r="I1036" s="433" t="s">
        <v>296</v>
      </c>
      <c r="J1036" s="408" t="s">
        <v>1184</v>
      </c>
      <c r="K1036" s="409">
        <v>6</v>
      </c>
      <c r="L1036" s="486">
        <f>VLOOKUP(D1036,'1-Kosten per locatie'!$E$3:$G$9,3,FALSE)</f>
        <v>1</v>
      </c>
      <c r="M1036" s="441">
        <v>156</v>
      </c>
      <c r="N1036" s="124"/>
      <c r="O1036" s="125" t="e">
        <f t="shared" si="80"/>
        <v>#DIV/0!</v>
      </c>
      <c r="P1036" s="125">
        <f t="shared" si="81"/>
        <v>0</v>
      </c>
      <c r="Q1036" s="383"/>
      <c r="R1036" s="126">
        <f>IF(M1036="nio",0,IF(M1036&gt;0,VLOOKUP(I1036,'2-Productie normen'!A:R,VLOOKUP(M1036,'2-Productie normen'!T:U,2,FALSE),FALSE)))</f>
        <v>0</v>
      </c>
      <c r="S1036" s="126">
        <f t="shared" si="82"/>
        <v>0</v>
      </c>
      <c r="T1036" s="127" t="str">
        <f>IF(M1036="nio",0,VLOOKUP(I1036,'2-Productie normen'!A:R,14,FALSE))</f>
        <v>V</v>
      </c>
      <c r="U1036" s="127"/>
      <c r="W1036" s="93">
        <f t="shared" si="83"/>
        <v>936</v>
      </c>
    </row>
    <row r="1037" spans="1:23" ht="14.1" customHeight="1">
      <c r="A1037" s="109">
        <f t="shared" si="84"/>
        <v>1037</v>
      </c>
      <c r="B1037" s="476" t="str">
        <f>VLOOKUP(C1037,'1-Kosten per locatie'!$A$17:$D$89,4,FALSE)</f>
        <v>Facilitaire Services</v>
      </c>
      <c r="C1037" s="398" t="s">
        <v>1181</v>
      </c>
      <c r="D1037" s="476" t="str">
        <f>VLOOKUP(C1037,'1-Kosten per locatie'!$A$17:$C$89,3,FALSE)</f>
        <v>Wijkpost</v>
      </c>
      <c r="E1037" s="399" t="s">
        <v>1182</v>
      </c>
      <c r="F1037" s="400"/>
      <c r="G1037" s="400">
        <v>3</v>
      </c>
      <c r="H1037" s="397" t="s">
        <v>870</v>
      </c>
      <c r="I1037" s="433" t="s">
        <v>15</v>
      </c>
      <c r="J1037" s="408" t="s">
        <v>1184</v>
      </c>
      <c r="K1037" s="409">
        <v>4</v>
      </c>
      <c r="L1037" s="486">
        <f>VLOOKUP(D1037,'1-Kosten per locatie'!$E$3:$G$9,3,FALSE)</f>
        <v>1</v>
      </c>
      <c r="M1037" s="441">
        <v>156</v>
      </c>
      <c r="N1037" s="124"/>
      <c r="O1037" s="125" t="e">
        <f t="shared" si="80"/>
        <v>#DIV/0!</v>
      </c>
      <c r="P1037" s="125">
        <f t="shared" si="81"/>
        <v>0</v>
      </c>
      <c r="Q1037" s="383"/>
      <c r="R1037" s="126">
        <f>IF(M1037="nio",0,IF(M1037&gt;0,VLOOKUP(I1037,'2-Productie normen'!A:R,VLOOKUP(M1037,'2-Productie normen'!T:U,2,FALSE),FALSE)))</f>
        <v>0</v>
      </c>
      <c r="S1037" s="126">
        <f t="shared" si="82"/>
        <v>0</v>
      </c>
      <c r="T1037" s="127" t="str">
        <f>IF(M1037="nio",0,VLOOKUP(I1037,'2-Productie normen'!A:R,14,FALSE))</f>
        <v>S</v>
      </c>
      <c r="U1037" s="127"/>
      <c r="W1037" s="93">
        <f t="shared" si="83"/>
        <v>624</v>
      </c>
    </row>
    <row r="1038" spans="1:23" ht="14.1" customHeight="1">
      <c r="A1038" s="109">
        <f t="shared" si="84"/>
        <v>1038</v>
      </c>
      <c r="B1038" s="476" t="str">
        <f>VLOOKUP(C1038,'1-Kosten per locatie'!$A$17:$D$89,4,FALSE)</f>
        <v>Facilitaire Services</v>
      </c>
      <c r="C1038" s="398" t="s">
        <v>1181</v>
      </c>
      <c r="D1038" s="476" t="str">
        <f>VLOOKUP(C1038,'1-Kosten per locatie'!$A$17:$C$89,3,FALSE)</f>
        <v>Wijkpost</v>
      </c>
      <c r="E1038" s="399" t="s">
        <v>1182</v>
      </c>
      <c r="F1038" s="400"/>
      <c r="G1038" s="400">
        <v>4</v>
      </c>
      <c r="H1038" s="397" t="s">
        <v>1185</v>
      </c>
      <c r="I1038" s="433" t="s">
        <v>1201</v>
      </c>
      <c r="J1038" s="408" t="s">
        <v>1184</v>
      </c>
      <c r="K1038" s="409">
        <v>2</v>
      </c>
      <c r="L1038" s="486">
        <f>VLOOKUP(D1038,'1-Kosten per locatie'!$E$3:$G$9,3,FALSE)</f>
        <v>1</v>
      </c>
      <c r="M1038" s="441">
        <v>156</v>
      </c>
      <c r="N1038" s="124"/>
      <c r="O1038" s="125" t="e">
        <f t="shared" si="80"/>
        <v>#DIV/0!</v>
      </c>
      <c r="P1038" s="125">
        <f t="shared" si="81"/>
        <v>0</v>
      </c>
      <c r="Q1038" s="383"/>
      <c r="R1038" s="126">
        <f>IF(M1038="nio",0,IF(M1038&gt;0,VLOOKUP(I1038,'2-Productie normen'!A:R,VLOOKUP(M1038,'2-Productie normen'!T:U,2,FALSE),FALSE)))</f>
        <v>0</v>
      </c>
      <c r="S1038" s="126">
        <f t="shared" si="82"/>
        <v>0</v>
      </c>
      <c r="T1038" s="127" t="str">
        <f>IF(M1038="nio",0,VLOOKUP(I1038,'2-Productie normen'!A:R,14,FALSE))</f>
        <v>V</v>
      </c>
      <c r="U1038" s="127"/>
      <c r="W1038" s="93">
        <f t="shared" si="83"/>
        <v>312</v>
      </c>
    </row>
    <row r="1039" spans="1:23" ht="14.1" customHeight="1">
      <c r="A1039" s="109">
        <f t="shared" si="84"/>
        <v>1039</v>
      </c>
      <c r="B1039" s="476" t="str">
        <f>VLOOKUP(C1039,'1-Kosten per locatie'!$A$17:$D$89,4,FALSE)</f>
        <v>Facilitaire Services</v>
      </c>
      <c r="C1039" s="398" t="s">
        <v>1181</v>
      </c>
      <c r="D1039" s="476" t="str">
        <f>VLOOKUP(C1039,'1-Kosten per locatie'!$A$17:$C$89,3,FALSE)</f>
        <v>Wijkpost</v>
      </c>
      <c r="E1039" s="399" t="s">
        <v>311</v>
      </c>
      <c r="F1039" s="400"/>
      <c r="G1039" s="400">
        <v>1</v>
      </c>
      <c r="H1039" s="397" t="s">
        <v>1186</v>
      </c>
      <c r="I1039" s="455" t="s">
        <v>299</v>
      </c>
      <c r="J1039" s="402" t="s">
        <v>305</v>
      </c>
      <c r="K1039" s="409">
        <v>13.78</v>
      </c>
      <c r="L1039" s="486">
        <f>VLOOKUP(D1039,'1-Kosten per locatie'!$E$3:$G$9,3,FALSE)</f>
        <v>1</v>
      </c>
      <c r="M1039" s="441" t="s">
        <v>101</v>
      </c>
      <c r="N1039" s="124"/>
      <c r="O1039" s="125">
        <f t="shared" si="80"/>
        <v>0</v>
      </c>
      <c r="P1039" s="125">
        <f t="shared" si="81"/>
        <v>0</v>
      </c>
      <c r="Q1039" s="383"/>
      <c r="R1039" s="126">
        <f>IF(M1039="nio",0,IF(M1039&gt;0,VLOOKUP(I1039,'2-Productie normen'!A:R,VLOOKUP(M1039,'2-Productie normen'!T:U,2,FALSE),FALSE)))</f>
        <v>0</v>
      </c>
      <c r="S1039" s="126">
        <f t="shared" si="82"/>
        <v>0</v>
      </c>
      <c r="T1039" s="127">
        <f>IF(M1039="nio",0,VLOOKUP(I1039,'2-Productie normen'!A:R,14,FALSE))</f>
        <v>0</v>
      </c>
      <c r="U1039" s="127"/>
      <c r="W1039" s="93">
        <f t="shared" si="83"/>
        <v>0</v>
      </c>
    </row>
    <row r="1040" spans="1:23" ht="14.1" customHeight="1">
      <c r="A1040" s="109">
        <f t="shared" si="84"/>
        <v>1040</v>
      </c>
      <c r="B1040" s="476" t="str">
        <f>VLOOKUP(C1040,'1-Kosten per locatie'!$A$17:$D$89,4,FALSE)</f>
        <v>Facilitaire Services</v>
      </c>
      <c r="C1040" s="398" t="s">
        <v>1181</v>
      </c>
      <c r="D1040" s="476" t="str">
        <f>VLOOKUP(C1040,'1-Kosten per locatie'!$A$17:$C$89,3,FALSE)</f>
        <v>Wijkpost</v>
      </c>
      <c r="E1040" s="399" t="s">
        <v>311</v>
      </c>
      <c r="F1040" s="400"/>
      <c r="G1040" s="400">
        <v>2</v>
      </c>
      <c r="H1040" s="397" t="s">
        <v>196</v>
      </c>
      <c r="I1040" s="455" t="s">
        <v>299</v>
      </c>
      <c r="J1040" s="402" t="s">
        <v>305</v>
      </c>
      <c r="K1040" s="409">
        <v>9.84</v>
      </c>
      <c r="L1040" s="486">
        <f>VLOOKUP(D1040,'1-Kosten per locatie'!$E$3:$G$9,3,FALSE)</f>
        <v>1</v>
      </c>
      <c r="M1040" s="441" t="s">
        <v>101</v>
      </c>
      <c r="N1040" s="124"/>
      <c r="O1040" s="125">
        <f t="shared" si="80"/>
        <v>0</v>
      </c>
      <c r="P1040" s="125">
        <f t="shared" si="81"/>
        <v>0</v>
      </c>
      <c r="Q1040" s="383"/>
      <c r="R1040" s="126">
        <f>IF(M1040="nio",0,IF(M1040&gt;0,VLOOKUP(I1040,'2-Productie normen'!A:R,VLOOKUP(M1040,'2-Productie normen'!T:U,2,FALSE),FALSE)))</f>
        <v>0</v>
      </c>
      <c r="S1040" s="126">
        <f t="shared" si="82"/>
        <v>0</v>
      </c>
      <c r="T1040" s="127">
        <f>IF(M1040="nio",0,VLOOKUP(I1040,'2-Productie normen'!A:R,14,FALSE))</f>
        <v>0</v>
      </c>
      <c r="U1040" s="127"/>
      <c r="W1040" s="93">
        <f t="shared" si="83"/>
        <v>0</v>
      </c>
    </row>
    <row r="1041" spans="1:23" ht="14.1" customHeight="1">
      <c r="A1041" s="109">
        <f t="shared" si="84"/>
        <v>1041</v>
      </c>
      <c r="B1041" s="476" t="str">
        <f>VLOOKUP(C1041,'1-Kosten per locatie'!$A$17:$D$89,4,FALSE)</f>
        <v>Facilitaire Services</v>
      </c>
      <c r="C1041" s="398" t="s">
        <v>1181</v>
      </c>
      <c r="D1041" s="476" t="str">
        <f>VLOOKUP(C1041,'1-Kosten per locatie'!$A$17:$C$89,3,FALSE)</f>
        <v>Wijkpost</v>
      </c>
      <c r="E1041" s="400" t="s">
        <v>311</v>
      </c>
      <c r="F1041" s="400"/>
      <c r="G1041" s="400">
        <v>3</v>
      </c>
      <c r="H1041" s="398" t="s">
        <v>1187</v>
      </c>
      <c r="I1041" s="433" t="s">
        <v>1557</v>
      </c>
      <c r="J1041" s="408" t="s">
        <v>1184</v>
      </c>
      <c r="K1041" s="403">
        <v>1.5</v>
      </c>
      <c r="L1041" s="486">
        <f>VLOOKUP(D1041,'1-Kosten per locatie'!$E$3:$G$9,3,FALSE)</f>
        <v>1</v>
      </c>
      <c r="M1041" s="441">
        <v>156</v>
      </c>
      <c r="N1041" s="124"/>
      <c r="O1041" s="125" t="e">
        <f t="shared" si="80"/>
        <v>#DIV/0!</v>
      </c>
      <c r="P1041" s="125">
        <f t="shared" si="81"/>
        <v>0</v>
      </c>
      <c r="Q1041" s="383"/>
      <c r="R1041" s="126">
        <f>IF(M1041="nio",0,IF(M1041&gt;0,VLOOKUP(I1041,'2-Productie normen'!A:R,VLOOKUP(M1041,'2-Productie normen'!T:U,2,FALSE),FALSE)))</f>
        <v>0</v>
      </c>
      <c r="S1041" s="126">
        <f t="shared" si="82"/>
        <v>0</v>
      </c>
      <c r="T1041" s="127" t="str">
        <f>IF(M1041="nio",0,VLOOKUP(I1041,'2-Productie normen'!A:R,14,FALSE))</f>
        <v>S</v>
      </c>
      <c r="U1041" s="127"/>
      <c r="W1041" s="93">
        <f t="shared" si="83"/>
        <v>234</v>
      </c>
    </row>
    <row r="1042" spans="1:23" ht="14.1" customHeight="1">
      <c r="A1042" s="109">
        <f t="shared" si="84"/>
        <v>1042</v>
      </c>
      <c r="B1042" s="476" t="str">
        <f>VLOOKUP(C1042,'1-Kosten per locatie'!$A$17:$D$89,4,FALSE)</f>
        <v>Facilitaire Services</v>
      </c>
      <c r="C1042" s="398" t="s">
        <v>1181</v>
      </c>
      <c r="D1042" s="476" t="str">
        <f>VLOOKUP(C1042,'1-Kosten per locatie'!$A$17:$C$89,3,FALSE)</f>
        <v>Wijkpost</v>
      </c>
      <c r="E1042" s="400" t="s">
        <v>311</v>
      </c>
      <c r="F1042" s="400"/>
      <c r="G1042" s="400">
        <v>4</v>
      </c>
      <c r="H1042" s="398" t="s">
        <v>1188</v>
      </c>
      <c r="I1042" s="433" t="s">
        <v>1201</v>
      </c>
      <c r="J1042" s="408" t="s">
        <v>1184</v>
      </c>
      <c r="K1042" s="403">
        <v>10.8</v>
      </c>
      <c r="L1042" s="486">
        <f>VLOOKUP(D1042,'1-Kosten per locatie'!$E$3:$G$9,3,FALSE)</f>
        <v>1</v>
      </c>
      <c r="M1042" s="441">
        <v>156</v>
      </c>
      <c r="N1042" s="124"/>
      <c r="O1042" s="125" t="e">
        <f t="shared" si="80"/>
        <v>#DIV/0!</v>
      </c>
      <c r="P1042" s="125">
        <f t="shared" si="81"/>
        <v>0</v>
      </c>
      <c r="Q1042" s="383"/>
      <c r="R1042" s="126">
        <f>IF(M1042="nio",0,IF(M1042&gt;0,VLOOKUP(I1042,'2-Productie normen'!A:R,VLOOKUP(M1042,'2-Productie normen'!T:U,2,FALSE),FALSE)))</f>
        <v>0</v>
      </c>
      <c r="S1042" s="126">
        <f t="shared" si="82"/>
        <v>0</v>
      </c>
      <c r="T1042" s="127" t="str">
        <f>IF(M1042="nio",0,VLOOKUP(I1042,'2-Productie normen'!A:R,14,FALSE))</f>
        <v>V</v>
      </c>
      <c r="U1042" s="127"/>
      <c r="W1042" s="93">
        <f t="shared" si="83"/>
        <v>1684.8000000000002</v>
      </c>
    </row>
    <row r="1043" spans="1:23" ht="14.1" customHeight="1">
      <c r="A1043" s="109">
        <f t="shared" si="84"/>
        <v>1043</v>
      </c>
      <c r="B1043" s="476" t="str">
        <f>VLOOKUP(C1043,'1-Kosten per locatie'!$A$17:$D$89,4,FALSE)</f>
        <v>Facilitaire Services</v>
      </c>
      <c r="C1043" s="398" t="s">
        <v>1181</v>
      </c>
      <c r="D1043" s="476" t="str">
        <f>VLOOKUP(C1043,'1-Kosten per locatie'!$A$17:$C$89,3,FALSE)</f>
        <v>Wijkpost</v>
      </c>
      <c r="E1043" s="400" t="s">
        <v>311</v>
      </c>
      <c r="F1043" s="400"/>
      <c r="G1043" s="400">
        <v>5</v>
      </c>
      <c r="H1043" s="398" t="s">
        <v>1189</v>
      </c>
      <c r="I1043" s="433" t="s">
        <v>1201</v>
      </c>
      <c r="J1043" s="408" t="s">
        <v>1184</v>
      </c>
      <c r="K1043" s="403">
        <v>10.7</v>
      </c>
      <c r="L1043" s="486">
        <f>VLOOKUP(D1043,'1-Kosten per locatie'!$E$3:$G$9,3,FALSE)</f>
        <v>1</v>
      </c>
      <c r="M1043" s="441">
        <v>156</v>
      </c>
      <c r="N1043" s="124"/>
      <c r="O1043" s="125" t="e">
        <f t="shared" si="80"/>
        <v>#DIV/0!</v>
      </c>
      <c r="P1043" s="125">
        <f t="shared" si="81"/>
        <v>0</v>
      </c>
      <c r="Q1043" s="383"/>
      <c r="R1043" s="126">
        <f>IF(M1043="nio",0,IF(M1043&gt;0,VLOOKUP(I1043,'2-Productie normen'!A:R,VLOOKUP(M1043,'2-Productie normen'!T:U,2,FALSE),FALSE)))</f>
        <v>0</v>
      </c>
      <c r="S1043" s="126">
        <f t="shared" si="82"/>
        <v>0</v>
      </c>
      <c r="T1043" s="127" t="str">
        <f>IF(M1043="nio",0,VLOOKUP(I1043,'2-Productie normen'!A:R,14,FALSE))</f>
        <v>V</v>
      </c>
      <c r="U1043" s="127"/>
      <c r="W1043" s="93">
        <f t="shared" si="83"/>
        <v>1669.1999999999998</v>
      </c>
    </row>
    <row r="1044" spans="1:23" ht="14.1" customHeight="1">
      <c r="A1044" s="109">
        <f t="shared" si="84"/>
        <v>1044</v>
      </c>
      <c r="B1044" s="476" t="str">
        <f>VLOOKUP(C1044,'1-Kosten per locatie'!$A$17:$D$89,4,FALSE)</f>
        <v>Facilitaire Services</v>
      </c>
      <c r="C1044" s="398" t="s">
        <v>1181</v>
      </c>
      <c r="D1044" s="476" t="str">
        <f>VLOOKUP(C1044,'1-Kosten per locatie'!$A$17:$C$89,3,FALSE)</f>
        <v>Wijkpost</v>
      </c>
      <c r="E1044" s="400" t="s">
        <v>311</v>
      </c>
      <c r="F1044" s="400"/>
      <c r="G1044" s="400">
        <v>6</v>
      </c>
      <c r="H1044" s="398" t="s">
        <v>1190</v>
      </c>
      <c r="I1044" s="433" t="s">
        <v>1557</v>
      </c>
      <c r="J1044" s="408" t="s">
        <v>1184</v>
      </c>
      <c r="K1044" s="403">
        <v>1.7</v>
      </c>
      <c r="L1044" s="486">
        <f>VLOOKUP(D1044,'1-Kosten per locatie'!$E$3:$G$9,3,FALSE)</f>
        <v>1</v>
      </c>
      <c r="M1044" s="441">
        <v>156</v>
      </c>
      <c r="N1044" s="124"/>
      <c r="O1044" s="125" t="e">
        <f t="shared" si="80"/>
        <v>#DIV/0!</v>
      </c>
      <c r="P1044" s="125">
        <f t="shared" si="81"/>
        <v>0</v>
      </c>
      <c r="Q1044" s="383"/>
      <c r="R1044" s="126">
        <f>IF(M1044="nio",0,IF(M1044&gt;0,VLOOKUP(I1044,'2-Productie normen'!A:R,VLOOKUP(M1044,'2-Productie normen'!T:U,2,FALSE),FALSE)))</f>
        <v>0</v>
      </c>
      <c r="S1044" s="126">
        <f t="shared" si="82"/>
        <v>0</v>
      </c>
      <c r="T1044" s="127" t="str">
        <f>IF(M1044="nio",0,VLOOKUP(I1044,'2-Productie normen'!A:R,14,FALSE))</f>
        <v>S</v>
      </c>
      <c r="U1044" s="127"/>
      <c r="W1044" s="93">
        <f t="shared" si="83"/>
        <v>265.2</v>
      </c>
    </row>
    <row r="1045" spans="1:23" ht="14.1" customHeight="1">
      <c r="A1045" s="109">
        <f t="shared" si="84"/>
        <v>1045</v>
      </c>
      <c r="B1045" s="476" t="str">
        <f>VLOOKUP(C1045,'1-Kosten per locatie'!$A$17:$D$89,4,FALSE)</f>
        <v>Facilitaire Services</v>
      </c>
      <c r="C1045" s="398" t="s">
        <v>1181</v>
      </c>
      <c r="D1045" s="476" t="str">
        <f>VLOOKUP(C1045,'1-Kosten per locatie'!$A$17:$C$89,3,FALSE)</f>
        <v>Wijkpost</v>
      </c>
      <c r="E1045" s="399" t="s">
        <v>311</v>
      </c>
      <c r="F1045" s="400"/>
      <c r="G1045" s="400">
        <v>7</v>
      </c>
      <c r="H1045" s="397" t="s">
        <v>874</v>
      </c>
      <c r="I1045" s="433" t="s">
        <v>296</v>
      </c>
      <c r="J1045" s="408" t="s">
        <v>304</v>
      </c>
      <c r="K1045" s="409">
        <v>16.600000000000001</v>
      </c>
      <c r="L1045" s="486">
        <f>VLOOKUP(D1045,'1-Kosten per locatie'!$E$3:$G$9,3,FALSE)</f>
        <v>1</v>
      </c>
      <c r="M1045" s="441">
        <v>156</v>
      </c>
      <c r="N1045" s="124"/>
      <c r="O1045" s="125" t="e">
        <f t="shared" si="80"/>
        <v>#DIV/0!</v>
      </c>
      <c r="P1045" s="125">
        <f t="shared" si="81"/>
        <v>0</v>
      </c>
      <c r="Q1045" s="383"/>
      <c r="R1045" s="126">
        <f>IF(M1045="nio",0,IF(M1045&gt;0,VLOOKUP(I1045,'2-Productie normen'!A:R,VLOOKUP(M1045,'2-Productie normen'!T:U,2,FALSE),FALSE)))</f>
        <v>0</v>
      </c>
      <c r="S1045" s="126">
        <f t="shared" si="82"/>
        <v>0</v>
      </c>
      <c r="T1045" s="127" t="str">
        <f>IF(M1045="nio",0,VLOOKUP(I1045,'2-Productie normen'!A:R,14,FALSE))</f>
        <v>V</v>
      </c>
      <c r="U1045" s="127"/>
      <c r="W1045" s="93">
        <f t="shared" si="83"/>
        <v>2589.6000000000004</v>
      </c>
    </row>
    <row r="1046" spans="1:23" ht="14.1" customHeight="1">
      <c r="A1046" s="109">
        <f t="shared" si="84"/>
        <v>1046</v>
      </c>
      <c r="B1046" s="476" t="str">
        <f>VLOOKUP(C1046,'1-Kosten per locatie'!$A$17:$D$89,4,FALSE)</f>
        <v>Facilitaire Services</v>
      </c>
      <c r="C1046" s="398" t="s">
        <v>1181</v>
      </c>
      <c r="D1046" s="476" t="str">
        <f>VLOOKUP(C1046,'1-Kosten per locatie'!$A$17:$C$89,3,FALSE)</f>
        <v>Wijkpost</v>
      </c>
      <c r="E1046" s="399" t="s">
        <v>311</v>
      </c>
      <c r="F1046" s="400"/>
      <c r="G1046" s="400">
        <v>7</v>
      </c>
      <c r="H1046" s="397" t="s">
        <v>1191</v>
      </c>
      <c r="I1046" s="433" t="s">
        <v>15</v>
      </c>
      <c r="J1046" s="408" t="s">
        <v>1184</v>
      </c>
      <c r="K1046" s="409">
        <v>5.4</v>
      </c>
      <c r="L1046" s="486">
        <f>VLOOKUP(D1046,'1-Kosten per locatie'!$E$3:$G$9,3,FALSE)</f>
        <v>1</v>
      </c>
      <c r="M1046" s="441">
        <v>156</v>
      </c>
      <c r="N1046" s="124"/>
      <c r="O1046" s="125" t="e">
        <f t="shared" si="80"/>
        <v>#DIV/0!</v>
      </c>
      <c r="P1046" s="125">
        <f t="shared" si="81"/>
        <v>0</v>
      </c>
      <c r="Q1046" s="383"/>
      <c r="R1046" s="126">
        <f>IF(M1046="nio",0,IF(M1046&gt;0,VLOOKUP(I1046,'2-Productie normen'!A:R,VLOOKUP(M1046,'2-Productie normen'!T:U,2,FALSE),FALSE)))</f>
        <v>0</v>
      </c>
      <c r="S1046" s="126">
        <f t="shared" si="82"/>
        <v>0</v>
      </c>
      <c r="T1046" s="127" t="str">
        <f>IF(M1046="nio",0,VLOOKUP(I1046,'2-Productie normen'!A:R,14,FALSE))</f>
        <v>S</v>
      </c>
      <c r="U1046" s="127"/>
      <c r="W1046" s="93">
        <f t="shared" si="83"/>
        <v>842.40000000000009</v>
      </c>
    </row>
    <row r="1047" spans="1:23" ht="14.1" customHeight="1">
      <c r="A1047" s="109">
        <f t="shared" si="84"/>
        <v>1047</v>
      </c>
      <c r="B1047" s="476" t="str">
        <f>VLOOKUP(C1047,'1-Kosten per locatie'!$A$17:$D$89,4,FALSE)</f>
        <v>NDE</v>
      </c>
      <c r="C1047" s="398" t="s">
        <v>1192</v>
      </c>
      <c r="D1047" s="476" t="str">
        <f>VLOOKUP(C1047,'1-Kosten per locatie'!$A$17:$C$89,3,FALSE)</f>
        <v>Wijkpost</v>
      </c>
      <c r="E1047" s="399" t="s">
        <v>311</v>
      </c>
      <c r="F1047" s="400"/>
      <c r="G1047" s="400">
        <v>9</v>
      </c>
      <c r="H1047" s="397" t="s">
        <v>177</v>
      </c>
      <c r="I1047" s="433" t="s">
        <v>1200</v>
      </c>
      <c r="J1047" s="408" t="s">
        <v>200</v>
      </c>
      <c r="K1047" s="409">
        <v>20.5</v>
      </c>
      <c r="L1047" s="486">
        <f>VLOOKUP(D1047,'1-Kosten per locatie'!$E$3:$G$9,3,FALSE)</f>
        <v>1</v>
      </c>
      <c r="M1047" s="441">
        <v>156</v>
      </c>
      <c r="N1047" s="124"/>
      <c r="O1047" s="125" t="e">
        <f t="shared" si="80"/>
        <v>#DIV/0!</v>
      </c>
      <c r="P1047" s="125">
        <f t="shared" si="81"/>
        <v>0</v>
      </c>
      <c r="Q1047" s="383"/>
      <c r="R1047" s="126">
        <f>IF(M1047="nio",0,IF(M1047&gt;0,VLOOKUP(I1047,'2-Productie normen'!A:R,VLOOKUP(M1047,'2-Productie normen'!T:U,2,FALSE),FALSE)))</f>
        <v>0</v>
      </c>
      <c r="S1047" s="126">
        <f t="shared" si="82"/>
        <v>0</v>
      </c>
      <c r="T1047" s="127" t="str">
        <f>IF(M1047="nio",0,VLOOKUP(I1047,'2-Productie normen'!A:R,14,FALSE))</f>
        <v>V</v>
      </c>
      <c r="U1047" s="127"/>
      <c r="W1047" s="93">
        <f t="shared" si="83"/>
        <v>3198</v>
      </c>
    </row>
    <row r="1048" spans="1:23" ht="14.1" customHeight="1">
      <c r="A1048" s="109">
        <f t="shared" si="84"/>
        <v>1048</v>
      </c>
      <c r="B1048" s="476" t="str">
        <f>VLOOKUP(C1048,'1-Kosten per locatie'!$A$17:$D$89,4,FALSE)</f>
        <v>NDE</v>
      </c>
      <c r="C1048" s="398" t="s">
        <v>1192</v>
      </c>
      <c r="D1048" s="476" t="str">
        <f>VLOOKUP(C1048,'1-Kosten per locatie'!$A$17:$C$89,3,FALSE)</f>
        <v>Wijkpost</v>
      </c>
      <c r="E1048" s="399" t="s">
        <v>311</v>
      </c>
      <c r="F1048" s="400"/>
      <c r="G1048" s="400">
        <v>10</v>
      </c>
      <c r="H1048" s="397" t="s">
        <v>1193</v>
      </c>
      <c r="I1048" s="433" t="s">
        <v>149</v>
      </c>
      <c r="J1048" s="408" t="s">
        <v>1194</v>
      </c>
      <c r="K1048" s="409">
        <v>36</v>
      </c>
      <c r="L1048" s="486">
        <f>VLOOKUP(D1048,'1-Kosten per locatie'!$E$3:$G$9,3,FALSE)</f>
        <v>1</v>
      </c>
      <c r="M1048" s="441">
        <v>104</v>
      </c>
      <c r="N1048" s="124"/>
      <c r="O1048" s="125" t="e">
        <f t="shared" si="80"/>
        <v>#DIV/0!</v>
      </c>
      <c r="P1048" s="125">
        <f t="shared" si="81"/>
        <v>0</v>
      </c>
      <c r="Q1048" s="383"/>
      <c r="R1048" s="126">
        <f>IF(M1048="nio",0,IF(M1048&gt;0,VLOOKUP(I1048,'2-Productie normen'!A:R,VLOOKUP(M1048,'2-Productie normen'!T:U,2,FALSE),FALSE)))</f>
        <v>0</v>
      </c>
      <c r="S1048" s="126">
        <f t="shared" si="82"/>
        <v>0</v>
      </c>
      <c r="T1048" s="127" t="str">
        <f>IF(M1048="nio",0,VLOOKUP(I1048,'2-Productie normen'!A:R,14,FALSE))</f>
        <v>B</v>
      </c>
      <c r="U1048" s="127"/>
      <c r="W1048" s="93">
        <f t="shared" si="83"/>
        <v>3744</v>
      </c>
    </row>
    <row r="1049" spans="1:23" ht="14.1" customHeight="1">
      <c r="A1049" s="109">
        <f t="shared" si="84"/>
        <v>1049</v>
      </c>
      <c r="B1049" s="476" t="str">
        <f>VLOOKUP(C1049,'1-Kosten per locatie'!$A$17:$D$89,4,FALSE)</f>
        <v>NDE</v>
      </c>
      <c r="C1049" s="398" t="s">
        <v>1192</v>
      </c>
      <c r="D1049" s="476" t="str">
        <f>VLOOKUP(C1049,'1-Kosten per locatie'!$A$17:$C$89,3,FALSE)</f>
        <v>Wijkpost</v>
      </c>
      <c r="E1049" s="399" t="s">
        <v>311</v>
      </c>
      <c r="F1049" s="400"/>
      <c r="G1049" s="400">
        <v>11</v>
      </c>
      <c r="H1049" s="397" t="s">
        <v>1195</v>
      </c>
      <c r="I1049" s="455" t="s">
        <v>299</v>
      </c>
      <c r="J1049" s="408" t="s">
        <v>1184</v>
      </c>
      <c r="K1049" s="409">
        <v>49.96</v>
      </c>
      <c r="L1049" s="486">
        <f>VLOOKUP(D1049,'1-Kosten per locatie'!$E$3:$G$9,3,FALSE)</f>
        <v>1</v>
      </c>
      <c r="M1049" s="441" t="s">
        <v>101</v>
      </c>
      <c r="N1049" s="124"/>
      <c r="O1049" s="125">
        <f t="shared" si="80"/>
        <v>0</v>
      </c>
      <c r="P1049" s="125">
        <f t="shared" si="81"/>
        <v>0</v>
      </c>
      <c r="Q1049" s="383"/>
      <c r="R1049" s="126">
        <f>IF(M1049="nio",0,IF(M1049&gt;0,VLOOKUP(I1049,'2-Productie normen'!A:R,VLOOKUP(M1049,'2-Productie normen'!T:U,2,FALSE),FALSE)))</f>
        <v>0</v>
      </c>
      <c r="S1049" s="126">
        <f t="shared" si="82"/>
        <v>0</v>
      </c>
      <c r="T1049" s="127">
        <f>IF(M1049="nio",0,VLOOKUP(I1049,'2-Productie normen'!A:R,14,FALSE))</f>
        <v>0</v>
      </c>
      <c r="U1049" s="127"/>
      <c r="W1049" s="93">
        <f t="shared" si="83"/>
        <v>0</v>
      </c>
    </row>
    <row r="1050" spans="1:23" ht="14.1" customHeight="1">
      <c r="A1050" s="109">
        <f t="shared" si="84"/>
        <v>1050</v>
      </c>
      <c r="B1050" s="476" t="str">
        <f>VLOOKUP(C1050,'1-Kosten per locatie'!$A$17:$D$89,4,FALSE)</f>
        <v>NDE</v>
      </c>
      <c r="C1050" s="398" t="s">
        <v>1192</v>
      </c>
      <c r="D1050" s="476" t="str">
        <f>VLOOKUP(C1050,'1-Kosten per locatie'!$A$17:$C$89,3,FALSE)</f>
        <v>Wijkpost</v>
      </c>
      <c r="E1050" s="399" t="s">
        <v>311</v>
      </c>
      <c r="F1050" s="400"/>
      <c r="G1050" s="400">
        <v>12</v>
      </c>
      <c r="H1050" s="397" t="s">
        <v>1193</v>
      </c>
      <c r="I1050" s="455" t="s">
        <v>299</v>
      </c>
      <c r="J1050" s="408" t="s">
        <v>305</v>
      </c>
      <c r="K1050" s="409">
        <v>23.7</v>
      </c>
      <c r="L1050" s="486">
        <f>VLOOKUP(D1050,'1-Kosten per locatie'!$E$3:$G$9,3,FALSE)</f>
        <v>1</v>
      </c>
      <c r="M1050" s="441" t="s">
        <v>101</v>
      </c>
      <c r="N1050" s="124"/>
      <c r="O1050" s="125">
        <f t="shared" si="80"/>
        <v>0</v>
      </c>
      <c r="P1050" s="125">
        <f t="shared" si="81"/>
        <v>0</v>
      </c>
      <c r="Q1050" s="383"/>
      <c r="R1050" s="126">
        <f>IF(M1050="nio",0,IF(M1050&gt;0,VLOOKUP(I1050,'2-Productie normen'!A:R,VLOOKUP(M1050,'2-Productie normen'!T:U,2,FALSE),FALSE)))</f>
        <v>0</v>
      </c>
      <c r="S1050" s="126">
        <f t="shared" si="82"/>
        <v>0</v>
      </c>
      <c r="T1050" s="127">
        <f>IF(M1050="nio",0,VLOOKUP(I1050,'2-Productie normen'!A:R,14,FALSE))</f>
        <v>0</v>
      </c>
      <c r="U1050" s="127"/>
      <c r="W1050" s="93">
        <f t="shared" si="83"/>
        <v>0</v>
      </c>
    </row>
    <row r="1051" spans="1:23" ht="14.1" customHeight="1">
      <c r="A1051" s="109">
        <f t="shared" si="84"/>
        <v>1051</v>
      </c>
      <c r="B1051" s="476" t="str">
        <f>VLOOKUP(C1051,'1-Kosten per locatie'!$A$17:$D$89,4,FALSE)</f>
        <v>Facilitaire Services</v>
      </c>
      <c r="C1051" s="397" t="s">
        <v>1196</v>
      </c>
      <c r="D1051" s="476" t="str">
        <f>VLOOKUP(C1051,'1-Kosten per locatie'!$A$17:$C$89,3,FALSE)</f>
        <v>Wijkpost</v>
      </c>
      <c r="E1051" s="399" t="s">
        <v>311</v>
      </c>
      <c r="F1051" s="400"/>
      <c r="G1051" s="399"/>
      <c r="H1051" s="398" t="s">
        <v>1197</v>
      </c>
      <c r="I1051" s="433" t="s">
        <v>149</v>
      </c>
      <c r="J1051" s="411" t="s">
        <v>304</v>
      </c>
      <c r="K1051" s="403">
        <v>25</v>
      </c>
      <c r="L1051" s="486">
        <f>VLOOKUP(D1051,'1-Kosten per locatie'!$E$3:$G$9,3,FALSE)</f>
        <v>1</v>
      </c>
      <c r="M1051" s="441">
        <v>255</v>
      </c>
      <c r="N1051" s="124"/>
      <c r="O1051" s="125" t="e">
        <f t="shared" si="80"/>
        <v>#DIV/0!</v>
      </c>
      <c r="P1051" s="125">
        <f t="shared" si="81"/>
        <v>0</v>
      </c>
      <c r="Q1051" s="383"/>
      <c r="R1051" s="126">
        <f>IF(M1051="nio",0,IF(M1051&gt;0,VLOOKUP(I1051,'2-Productie normen'!A:R,VLOOKUP(M1051,'2-Productie normen'!T:U,2,FALSE),FALSE)))</f>
        <v>0</v>
      </c>
      <c r="S1051" s="126">
        <f t="shared" si="82"/>
        <v>0</v>
      </c>
      <c r="T1051" s="127" t="str">
        <f>IF(M1051="nio",0,VLOOKUP(I1051,'2-Productie normen'!A:R,14,FALSE))</f>
        <v>B</v>
      </c>
      <c r="U1051" s="127"/>
      <c r="W1051" s="93">
        <f t="shared" si="83"/>
        <v>6375</v>
      </c>
    </row>
    <row r="1052" spans="1:23" ht="14.1" customHeight="1">
      <c r="A1052" s="109">
        <f t="shared" si="84"/>
        <v>1052</v>
      </c>
      <c r="B1052" s="476" t="str">
        <f>VLOOKUP(C1052,'1-Kosten per locatie'!$A$17:$D$89,4,FALSE)</f>
        <v>Facilitaire Services</v>
      </c>
      <c r="C1052" s="397" t="s">
        <v>1196</v>
      </c>
      <c r="D1052" s="476" t="str">
        <f>VLOOKUP(C1052,'1-Kosten per locatie'!$A$17:$C$89,3,FALSE)</f>
        <v>Wijkpost</v>
      </c>
      <c r="E1052" s="399" t="s">
        <v>311</v>
      </c>
      <c r="F1052" s="400"/>
      <c r="G1052" s="399"/>
      <c r="H1052" s="398" t="s">
        <v>1198</v>
      </c>
      <c r="I1052" s="433" t="s">
        <v>15</v>
      </c>
      <c r="J1052" s="411" t="s">
        <v>304</v>
      </c>
      <c r="K1052" s="403">
        <v>2</v>
      </c>
      <c r="L1052" s="486">
        <f>VLOOKUP(D1052,'1-Kosten per locatie'!$E$3:$G$9,3,FALSE)</f>
        <v>1</v>
      </c>
      <c r="M1052" s="441">
        <v>255</v>
      </c>
      <c r="N1052" s="124"/>
      <c r="O1052" s="125" t="e">
        <f t="shared" si="80"/>
        <v>#DIV/0!</v>
      </c>
      <c r="P1052" s="125">
        <f t="shared" si="81"/>
        <v>0</v>
      </c>
      <c r="Q1052" s="383"/>
      <c r="R1052" s="126">
        <f>IF(M1052="nio",0,IF(M1052&gt;0,VLOOKUP(I1052,'2-Productie normen'!A:R,VLOOKUP(M1052,'2-Productie normen'!T:U,2,FALSE),FALSE)))</f>
        <v>0</v>
      </c>
      <c r="S1052" s="126">
        <f t="shared" si="82"/>
        <v>0</v>
      </c>
      <c r="T1052" s="127" t="str">
        <f>IF(M1052="nio",0,VLOOKUP(I1052,'2-Productie normen'!A:R,14,FALSE))</f>
        <v>S</v>
      </c>
      <c r="U1052" s="127"/>
      <c r="W1052" s="93">
        <f t="shared" si="83"/>
        <v>510</v>
      </c>
    </row>
    <row r="1053" spans="1:23" ht="14.1" customHeight="1">
      <c r="A1053" s="109">
        <f t="shared" si="84"/>
        <v>1053</v>
      </c>
      <c r="B1053" s="476" t="str">
        <f>VLOOKUP(C1053,'1-Kosten per locatie'!$A$17:$D$89,4,FALSE)</f>
        <v>Facilitaire Services</v>
      </c>
      <c r="C1053" s="397" t="s">
        <v>1196</v>
      </c>
      <c r="D1053" s="476" t="str">
        <f>VLOOKUP(C1053,'1-Kosten per locatie'!$A$17:$C$89,3,FALSE)</f>
        <v>Wijkpost</v>
      </c>
      <c r="E1053" s="399" t="s">
        <v>311</v>
      </c>
      <c r="F1053" s="400"/>
      <c r="G1053" s="399"/>
      <c r="H1053" s="398" t="s">
        <v>319</v>
      </c>
      <c r="I1053" s="433" t="s">
        <v>298</v>
      </c>
      <c r="J1053" s="411" t="s">
        <v>304</v>
      </c>
      <c r="K1053" s="403">
        <v>3</v>
      </c>
      <c r="L1053" s="486">
        <f>VLOOKUP(D1053,'1-Kosten per locatie'!$E$3:$G$9,3,FALSE)</f>
        <v>1</v>
      </c>
      <c r="M1053" s="441">
        <v>255</v>
      </c>
      <c r="N1053" s="124"/>
      <c r="O1053" s="125" t="e">
        <f t="shared" si="80"/>
        <v>#DIV/0!</v>
      </c>
      <c r="P1053" s="125">
        <f t="shared" si="81"/>
        <v>0</v>
      </c>
      <c r="Q1053" s="383"/>
      <c r="R1053" s="126">
        <f>IF(M1053="nio",0,IF(M1053&gt;0,VLOOKUP(I1053,'2-Productie normen'!A:R,VLOOKUP(M1053,'2-Productie normen'!T:U,2,FALSE),FALSE)))</f>
        <v>0</v>
      </c>
      <c r="S1053" s="126">
        <f t="shared" si="82"/>
        <v>0</v>
      </c>
      <c r="T1053" s="127" t="str">
        <f>IF(M1053="nio",0,VLOOKUP(I1053,'2-Productie normen'!A:R,14,FALSE))</f>
        <v>V</v>
      </c>
      <c r="U1053" s="127"/>
      <c r="W1053" s="93">
        <f t="shared" si="83"/>
        <v>765</v>
      </c>
    </row>
    <row r="1054" spans="1:23" ht="14.1" customHeight="1">
      <c r="A1054" s="109">
        <f t="shared" si="84"/>
        <v>1054</v>
      </c>
      <c r="B1054" s="476" t="str">
        <f>VLOOKUP(C1054,'1-Kosten per locatie'!$A$17:$D$89,4,FALSE)</f>
        <v>Facilitaire Services</v>
      </c>
      <c r="C1054" s="397" t="s">
        <v>1196</v>
      </c>
      <c r="D1054" s="476" t="str">
        <f>VLOOKUP(C1054,'1-Kosten per locatie'!$A$17:$C$89,3,FALSE)</f>
        <v>Wijkpost</v>
      </c>
      <c r="E1054" s="399" t="s">
        <v>311</v>
      </c>
      <c r="F1054" s="400"/>
      <c r="G1054" s="399"/>
      <c r="H1054" s="398" t="s">
        <v>178</v>
      </c>
      <c r="I1054" s="433" t="s">
        <v>1200</v>
      </c>
      <c r="J1054" s="402" t="s">
        <v>305</v>
      </c>
      <c r="K1054" s="403">
        <v>22</v>
      </c>
      <c r="L1054" s="486">
        <f>VLOOKUP(D1054,'1-Kosten per locatie'!$E$3:$G$9,3,FALSE)</f>
        <v>1</v>
      </c>
      <c r="M1054" s="441">
        <v>255</v>
      </c>
      <c r="N1054" s="124"/>
      <c r="O1054" s="125" t="e">
        <f t="shared" si="80"/>
        <v>#DIV/0!</v>
      </c>
      <c r="P1054" s="125">
        <f t="shared" si="81"/>
        <v>0</v>
      </c>
      <c r="Q1054" s="383"/>
      <c r="R1054" s="126">
        <f>IF(M1054="nio",0,IF(M1054&gt;0,VLOOKUP(I1054,'2-Productie normen'!A:R,VLOOKUP(M1054,'2-Productie normen'!T:U,2,FALSE),FALSE)))</f>
        <v>0</v>
      </c>
      <c r="S1054" s="126">
        <f t="shared" si="82"/>
        <v>0</v>
      </c>
      <c r="T1054" s="127" t="str">
        <f>IF(M1054="nio",0,VLOOKUP(I1054,'2-Productie normen'!A:R,14,FALSE))</f>
        <v>V</v>
      </c>
      <c r="U1054" s="127"/>
      <c r="W1054" s="93">
        <f t="shared" si="83"/>
        <v>5610</v>
      </c>
    </row>
    <row r="1055" spans="1:23" ht="14.1" customHeight="1">
      <c r="A1055" s="109">
        <f t="shared" si="84"/>
        <v>1055</v>
      </c>
      <c r="B1055" s="476" t="str">
        <f>VLOOKUP(C1055,'1-Kosten per locatie'!$A$17:$D$89,4,FALSE)</f>
        <v>Facilitaire Services</v>
      </c>
      <c r="C1055" s="397" t="s">
        <v>1196</v>
      </c>
      <c r="D1055" s="476" t="str">
        <f>VLOOKUP(C1055,'1-Kosten per locatie'!$A$17:$C$89,3,FALSE)</f>
        <v>Wijkpost</v>
      </c>
      <c r="E1055" s="399" t="s">
        <v>311</v>
      </c>
      <c r="F1055" s="400"/>
      <c r="G1055" s="399"/>
      <c r="H1055" s="398" t="s">
        <v>946</v>
      </c>
      <c r="I1055" s="433" t="s">
        <v>15</v>
      </c>
      <c r="J1055" s="411" t="s">
        <v>304</v>
      </c>
      <c r="K1055" s="403">
        <v>2</v>
      </c>
      <c r="L1055" s="486">
        <f>VLOOKUP(D1055,'1-Kosten per locatie'!$E$3:$G$9,3,FALSE)</f>
        <v>1</v>
      </c>
      <c r="M1055" s="441">
        <v>255</v>
      </c>
      <c r="N1055" s="124"/>
      <c r="O1055" s="125" t="e">
        <f t="shared" si="80"/>
        <v>#DIV/0!</v>
      </c>
      <c r="P1055" s="125">
        <f t="shared" si="81"/>
        <v>0</v>
      </c>
      <c r="Q1055" s="383"/>
      <c r="R1055" s="126">
        <f>IF(M1055="nio",0,IF(M1055&gt;0,VLOOKUP(I1055,'2-Productie normen'!A:R,VLOOKUP(M1055,'2-Productie normen'!T:U,2,FALSE),FALSE)))</f>
        <v>0</v>
      </c>
      <c r="S1055" s="126">
        <f t="shared" si="82"/>
        <v>0</v>
      </c>
      <c r="T1055" s="127" t="str">
        <f>IF(M1055="nio",0,VLOOKUP(I1055,'2-Productie normen'!A:R,14,FALSE))</f>
        <v>S</v>
      </c>
      <c r="U1055" s="127"/>
      <c r="W1055" s="93">
        <f t="shared" si="83"/>
        <v>510</v>
      </c>
    </row>
    <row r="1056" spans="1:23" ht="14.1" customHeight="1">
      <c r="A1056" s="109">
        <f t="shared" si="84"/>
        <v>1056</v>
      </c>
      <c r="B1056" s="476" t="str">
        <f>VLOOKUP(C1056,'1-Kosten per locatie'!$A$17:$D$89,4,FALSE)</f>
        <v>Facilitaire Services</v>
      </c>
      <c r="C1056" s="397" t="s">
        <v>1196</v>
      </c>
      <c r="D1056" s="476" t="str">
        <f>VLOOKUP(C1056,'1-Kosten per locatie'!$A$17:$C$89,3,FALSE)</f>
        <v>Wijkpost</v>
      </c>
      <c r="E1056" s="399" t="s">
        <v>311</v>
      </c>
      <c r="F1056" s="400"/>
      <c r="G1056" s="399"/>
      <c r="H1056" s="398" t="s">
        <v>319</v>
      </c>
      <c r="I1056" s="433" t="s">
        <v>298</v>
      </c>
      <c r="J1056" s="402" t="s">
        <v>305</v>
      </c>
      <c r="K1056" s="403">
        <v>3</v>
      </c>
      <c r="L1056" s="486">
        <f>VLOOKUP(D1056,'1-Kosten per locatie'!$E$3:$G$9,3,FALSE)</f>
        <v>1</v>
      </c>
      <c r="M1056" s="441">
        <v>255</v>
      </c>
      <c r="N1056" s="124"/>
      <c r="O1056" s="125" t="e">
        <f t="shared" si="80"/>
        <v>#DIV/0!</v>
      </c>
      <c r="P1056" s="125">
        <f t="shared" si="81"/>
        <v>0</v>
      </c>
      <c r="Q1056" s="383"/>
      <c r="R1056" s="126">
        <f>IF(M1056="nio",0,IF(M1056&gt;0,VLOOKUP(I1056,'2-Productie normen'!A:R,VLOOKUP(M1056,'2-Productie normen'!T:U,2,FALSE),FALSE)))</f>
        <v>0</v>
      </c>
      <c r="S1056" s="126">
        <f t="shared" si="82"/>
        <v>0</v>
      </c>
      <c r="T1056" s="127" t="str">
        <f>IF(M1056="nio",0,VLOOKUP(I1056,'2-Productie normen'!A:R,14,FALSE))</f>
        <v>V</v>
      </c>
      <c r="U1056" s="127"/>
      <c r="W1056" s="93">
        <f t="shared" si="83"/>
        <v>765</v>
      </c>
    </row>
    <row r="1057" spans="1:23" ht="14.1" customHeight="1">
      <c r="A1057" s="109">
        <f t="shared" si="84"/>
        <v>1057</v>
      </c>
      <c r="B1057" s="476" t="str">
        <f>VLOOKUP(C1057,'1-Kosten per locatie'!$A$17:$D$89,4,FALSE)</f>
        <v>Facilitaire Services</v>
      </c>
      <c r="C1057" s="397" t="s">
        <v>1199</v>
      </c>
      <c r="D1057" s="476" t="str">
        <f>VLOOKUP(C1057,'1-Kosten per locatie'!$A$17:$C$89,3,FALSE)</f>
        <v>Wijkpost</v>
      </c>
      <c r="E1057" s="400" t="s">
        <v>311</v>
      </c>
      <c r="F1057" s="400"/>
      <c r="G1057" s="401"/>
      <c r="H1057" s="398" t="s">
        <v>1200</v>
      </c>
      <c r="I1057" s="433" t="s">
        <v>1200</v>
      </c>
      <c r="J1057" s="402" t="s">
        <v>305</v>
      </c>
      <c r="K1057" s="398">
        <v>49</v>
      </c>
      <c r="L1057" s="486">
        <f>VLOOKUP(D1057,'1-Kosten per locatie'!$E$3:$G$9,3,FALSE)</f>
        <v>1</v>
      </c>
      <c r="M1057" s="441">
        <v>255</v>
      </c>
      <c r="N1057" s="124"/>
      <c r="O1057" s="125" t="e">
        <f t="shared" si="80"/>
        <v>#DIV/0!</v>
      </c>
      <c r="P1057" s="125">
        <f t="shared" si="81"/>
        <v>0</v>
      </c>
      <c r="Q1057" s="383"/>
      <c r="R1057" s="126">
        <f>IF(M1057="nio",0,IF(M1057&gt;0,VLOOKUP(I1057,'2-Productie normen'!A:R,VLOOKUP(M1057,'2-Productie normen'!T:U,2,FALSE),FALSE)))</f>
        <v>0</v>
      </c>
      <c r="S1057" s="126">
        <f t="shared" si="82"/>
        <v>0</v>
      </c>
      <c r="T1057" s="127" t="str">
        <f>IF(M1057="nio",0,VLOOKUP(I1057,'2-Productie normen'!A:R,14,FALSE))</f>
        <v>V</v>
      </c>
      <c r="U1057" s="127"/>
      <c r="W1057" s="93">
        <f t="shared" si="83"/>
        <v>12495</v>
      </c>
    </row>
    <row r="1058" spans="1:23" ht="14.1" customHeight="1">
      <c r="A1058" s="109">
        <f t="shared" si="84"/>
        <v>1058</v>
      </c>
      <c r="B1058" s="476" t="str">
        <f>VLOOKUP(C1058,'1-Kosten per locatie'!$A$17:$D$89,4,FALSE)</f>
        <v>Facilitaire Services</v>
      </c>
      <c r="C1058" s="397" t="s">
        <v>1199</v>
      </c>
      <c r="D1058" s="476" t="str">
        <f>VLOOKUP(C1058,'1-Kosten per locatie'!$A$17:$C$89,3,FALSE)</f>
        <v>Wijkpost</v>
      </c>
      <c r="E1058" s="400" t="s">
        <v>311</v>
      </c>
      <c r="F1058" s="400"/>
      <c r="G1058" s="401"/>
      <c r="H1058" s="398" t="s">
        <v>196</v>
      </c>
      <c r="I1058" s="433" t="s">
        <v>149</v>
      </c>
      <c r="J1058" s="402" t="s">
        <v>305</v>
      </c>
      <c r="K1058" s="398">
        <v>12</v>
      </c>
      <c r="L1058" s="486">
        <f>VLOOKUP(D1058,'1-Kosten per locatie'!$E$3:$G$9,3,FALSE)</f>
        <v>1</v>
      </c>
      <c r="M1058" s="441">
        <v>104</v>
      </c>
      <c r="N1058" s="124"/>
      <c r="O1058" s="125" t="e">
        <f t="shared" si="80"/>
        <v>#DIV/0!</v>
      </c>
      <c r="P1058" s="125">
        <f t="shared" si="81"/>
        <v>0</v>
      </c>
      <c r="Q1058" s="383"/>
      <c r="R1058" s="126">
        <f>IF(M1058="nio",0,IF(M1058&gt;0,VLOOKUP(I1058,'2-Productie normen'!A:R,VLOOKUP(M1058,'2-Productie normen'!T:U,2,FALSE),FALSE)))</f>
        <v>0</v>
      </c>
      <c r="S1058" s="126">
        <f t="shared" si="82"/>
        <v>0</v>
      </c>
      <c r="T1058" s="127" t="str">
        <f>IF(M1058="nio",0,VLOOKUP(I1058,'2-Productie normen'!A:R,14,FALSE))</f>
        <v>B</v>
      </c>
      <c r="U1058" s="127"/>
      <c r="W1058" s="93">
        <f t="shared" si="83"/>
        <v>1248</v>
      </c>
    </row>
    <row r="1059" spans="1:23" ht="14.1" customHeight="1">
      <c r="A1059" s="109">
        <f t="shared" si="84"/>
        <v>1059</v>
      </c>
      <c r="B1059" s="476" t="str">
        <f>VLOOKUP(C1059,'1-Kosten per locatie'!$A$17:$D$89,4,FALSE)</f>
        <v>Facilitaire Services</v>
      </c>
      <c r="C1059" s="397" t="s">
        <v>1199</v>
      </c>
      <c r="D1059" s="476" t="str">
        <f>VLOOKUP(C1059,'1-Kosten per locatie'!$A$17:$C$89,3,FALSE)</f>
        <v>Wijkpost</v>
      </c>
      <c r="E1059" s="400" t="s">
        <v>311</v>
      </c>
      <c r="F1059" s="400"/>
      <c r="G1059" s="401"/>
      <c r="H1059" s="398" t="s">
        <v>193</v>
      </c>
      <c r="I1059" s="433" t="s">
        <v>296</v>
      </c>
      <c r="J1059" s="402" t="s">
        <v>304</v>
      </c>
      <c r="K1059" s="398">
        <v>9</v>
      </c>
      <c r="L1059" s="486">
        <f>VLOOKUP(D1059,'1-Kosten per locatie'!$E$3:$G$9,3,FALSE)</f>
        <v>1</v>
      </c>
      <c r="M1059" s="441">
        <v>255</v>
      </c>
      <c r="N1059" s="124"/>
      <c r="O1059" s="125" t="e">
        <f t="shared" si="80"/>
        <v>#DIV/0!</v>
      </c>
      <c r="P1059" s="125">
        <f t="shared" si="81"/>
        <v>0</v>
      </c>
      <c r="Q1059" s="383"/>
      <c r="R1059" s="126">
        <f>IF(M1059="nio",0,IF(M1059&gt;0,VLOOKUP(I1059,'2-Productie normen'!A:R,VLOOKUP(M1059,'2-Productie normen'!T:U,2,FALSE),FALSE)))</f>
        <v>0</v>
      </c>
      <c r="S1059" s="126">
        <f t="shared" si="82"/>
        <v>0</v>
      </c>
      <c r="T1059" s="127" t="str">
        <f>IF(M1059="nio",0,VLOOKUP(I1059,'2-Productie normen'!A:R,14,FALSE))</f>
        <v>V</v>
      </c>
      <c r="U1059" s="127"/>
      <c r="W1059" s="93">
        <f t="shared" si="83"/>
        <v>2295</v>
      </c>
    </row>
    <row r="1060" spans="1:23" ht="14.1" customHeight="1">
      <c r="A1060" s="109">
        <f t="shared" si="84"/>
        <v>1060</v>
      </c>
      <c r="B1060" s="476" t="str">
        <f>VLOOKUP(C1060,'1-Kosten per locatie'!$A$17:$D$89,4,FALSE)</f>
        <v>Facilitaire Services</v>
      </c>
      <c r="C1060" s="397" t="s">
        <v>1199</v>
      </c>
      <c r="D1060" s="476" t="str">
        <f>VLOOKUP(C1060,'1-Kosten per locatie'!$A$17:$C$89,3,FALSE)</f>
        <v>Wijkpost</v>
      </c>
      <c r="E1060" s="400" t="s">
        <v>311</v>
      </c>
      <c r="F1060" s="400"/>
      <c r="G1060" s="401"/>
      <c r="H1060" s="398" t="s">
        <v>92</v>
      </c>
      <c r="I1060" s="433" t="s">
        <v>15</v>
      </c>
      <c r="J1060" s="402" t="s">
        <v>304</v>
      </c>
      <c r="K1060" s="398">
        <v>7</v>
      </c>
      <c r="L1060" s="486">
        <f>VLOOKUP(D1060,'1-Kosten per locatie'!$E$3:$G$9,3,FALSE)</f>
        <v>1</v>
      </c>
      <c r="M1060" s="441">
        <v>255</v>
      </c>
      <c r="N1060" s="124"/>
      <c r="O1060" s="125" t="e">
        <f t="shared" si="80"/>
        <v>#DIV/0!</v>
      </c>
      <c r="P1060" s="125">
        <f t="shared" si="81"/>
        <v>0</v>
      </c>
      <c r="Q1060" s="383"/>
      <c r="R1060" s="126">
        <f>IF(M1060="nio",0,IF(M1060&gt;0,VLOOKUP(I1060,'2-Productie normen'!A:R,VLOOKUP(M1060,'2-Productie normen'!T:U,2,FALSE),FALSE)))</f>
        <v>0</v>
      </c>
      <c r="S1060" s="126">
        <f t="shared" si="82"/>
        <v>0</v>
      </c>
      <c r="T1060" s="127" t="str">
        <f>IF(M1060="nio",0,VLOOKUP(I1060,'2-Productie normen'!A:R,14,FALSE))</f>
        <v>S</v>
      </c>
      <c r="U1060" s="127"/>
      <c r="W1060" s="93">
        <f t="shared" si="83"/>
        <v>1785</v>
      </c>
    </row>
    <row r="1061" spans="1:23" ht="14.1" customHeight="1">
      <c r="A1061" s="109">
        <f t="shared" si="84"/>
        <v>1061</v>
      </c>
      <c r="B1061" s="476" t="str">
        <f>VLOOKUP(C1061,'1-Kosten per locatie'!$A$17:$D$89,4,FALSE)</f>
        <v>Facilitaire Services</v>
      </c>
      <c r="C1061" s="397" t="s">
        <v>1199</v>
      </c>
      <c r="D1061" s="476" t="str">
        <f>VLOOKUP(C1061,'1-Kosten per locatie'!$A$17:$C$89,3,FALSE)</f>
        <v>Wijkpost</v>
      </c>
      <c r="E1061" s="400" t="s">
        <v>311</v>
      </c>
      <c r="F1061" s="400"/>
      <c r="G1061" s="401"/>
      <c r="H1061" s="398" t="s">
        <v>1201</v>
      </c>
      <c r="I1061" s="433" t="s">
        <v>1201</v>
      </c>
      <c r="J1061" s="402" t="s">
        <v>304</v>
      </c>
      <c r="K1061" s="398">
        <v>16</v>
      </c>
      <c r="L1061" s="486">
        <f>VLOOKUP(D1061,'1-Kosten per locatie'!$E$3:$G$9,3,FALSE)</f>
        <v>1</v>
      </c>
      <c r="M1061" s="441">
        <v>255</v>
      </c>
      <c r="N1061" s="124"/>
      <c r="O1061" s="125" t="e">
        <f t="shared" si="80"/>
        <v>#DIV/0!</v>
      </c>
      <c r="P1061" s="125">
        <f t="shared" si="81"/>
        <v>0</v>
      </c>
      <c r="Q1061" s="383"/>
      <c r="R1061" s="126">
        <f>IF(M1061="nio",0,IF(M1061&gt;0,VLOOKUP(I1061,'2-Productie normen'!A:R,VLOOKUP(M1061,'2-Productie normen'!T:U,2,FALSE),FALSE)))</f>
        <v>0</v>
      </c>
      <c r="S1061" s="126">
        <f t="shared" si="82"/>
        <v>0</v>
      </c>
      <c r="T1061" s="127" t="str">
        <f>IF(M1061="nio",0,VLOOKUP(I1061,'2-Productie normen'!A:R,14,FALSE))</f>
        <v>V</v>
      </c>
      <c r="U1061" s="127"/>
      <c r="W1061" s="93">
        <f t="shared" si="83"/>
        <v>4080</v>
      </c>
    </row>
    <row r="1062" spans="1:23" ht="14.1" customHeight="1">
      <c r="A1062" s="109">
        <f t="shared" si="84"/>
        <v>1062</v>
      </c>
      <c r="B1062" s="476" t="str">
        <f>VLOOKUP(C1062,'1-Kosten per locatie'!$A$17:$D$89,4,FALSE)</f>
        <v>GGD</v>
      </c>
      <c r="C1062" s="397" t="s">
        <v>1202</v>
      </c>
      <c r="D1062" s="476" t="str">
        <f>VLOOKUP(C1062,'1-Kosten per locatie'!$A$17:$C$89,3,FALSE)</f>
        <v>Consultatiebureau</v>
      </c>
      <c r="E1062" s="399" t="s">
        <v>311</v>
      </c>
      <c r="F1062" s="400"/>
      <c r="G1062" s="399">
        <v>9</v>
      </c>
      <c r="H1062" s="397" t="s">
        <v>196</v>
      </c>
      <c r="I1062" s="433" t="s">
        <v>149</v>
      </c>
      <c r="J1062" s="402" t="s">
        <v>305</v>
      </c>
      <c r="K1062" s="397">
        <v>8</v>
      </c>
      <c r="L1062" s="486">
        <f>VLOOKUP(D1062,'1-Kosten per locatie'!$E$3:$G$9,3,FALSE)</f>
        <v>1</v>
      </c>
      <c r="M1062" s="441">
        <v>156</v>
      </c>
      <c r="N1062" s="124"/>
      <c r="O1062" s="125" t="e">
        <f t="shared" si="80"/>
        <v>#DIV/0!</v>
      </c>
      <c r="P1062" s="125">
        <f t="shared" si="81"/>
        <v>0</v>
      </c>
      <c r="Q1062" s="383"/>
      <c r="R1062" s="126">
        <f>IF(M1062="nio",0,IF(M1062&gt;0,VLOOKUP(I1062,'2-Productie normen'!A:R,VLOOKUP(M1062,'2-Productie normen'!T:U,2,FALSE),FALSE)))</f>
        <v>0</v>
      </c>
      <c r="S1062" s="126">
        <f t="shared" si="82"/>
        <v>0</v>
      </c>
      <c r="T1062" s="127" t="str">
        <f>IF(M1062="nio",0,VLOOKUP(I1062,'2-Productie normen'!A:R,14,FALSE))</f>
        <v>B</v>
      </c>
      <c r="U1062" s="127"/>
      <c r="W1062" s="93">
        <f t="shared" si="83"/>
        <v>1248</v>
      </c>
    </row>
    <row r="1063" spans="1:23" ht="14.1" customHeight="1">
      <c r="A1063" s="109">
        <f t="shared" si="84"/>
        <v>1063</v>
      </c>
      <c r="B1063" s="476" t="str">
        <f>VLOOKUP(C1063,'1-Kosten per locatie'!$A$17:$D$89,4,FALSE)</f>
        <v>GGD</v>
      </c>
      <c r="C1063" s="397" t="s">
        <v>1202</v>
      </c>
      <c r="D1063" s="476" t="str">
        <f>VLOOKUP(C1063,'1-Kosten per locatie'!$A$17:$C$89,3,FALSE)</f>
        <v>Consultatiebureau</v>
      </c>
      <c r="E1063" s="399" t="s">
        <v>311</v>
      </c>
      <c r="F1063" s="400"/>
      <c r="G1063" s="399">
        <v>10</v>
      </c>
      <c r="H1063" s="397" t="s">
        <v>1203</v>
      </c>
      <c r="I1063" s="433" t="s">
        <v>2087</v>
      </c>
      <c r="J1063" s="402" t="s">
        <v>305</v>
      </c>
      <c r="K1063" s="397">
        <v>82</v>
      </c>
      <c r="L1063" s="486">
        <f>VLOOKUP(D1063,'1-Kosten per locatie'!$E$3:$G$9,3,FALSE)</f>
        <v>1</v>
      </c>
      <c r="M1063" s="441">
        <v>255</v>
      </c>
      <c r="N1063" s="124"/>
      <c r="O1063" s="125" t="e">
        <f t="shared" si="80"/>
        <v>#DIV/0!</v>
      </c>
      <c r="P1063" s="125">
        <f t="shared" si="81"/>
        <v>0</v>
      </c>
      <c r="Q1063" s="383"/>
      <c r="R1063" s="126">
        <f>IF(M1063="nio",0,IF(M1063&gt;0,VLOOKUP(I1063,'2-Productie normen'!A:R,VLOOKUP(M1063,'2-Productie normen'!T:U,2,FALSE),FALSE)))</f>
        <v>0</v>
      </c>
      <c r="S1063" s="126">
        <f t="shared" si="82"/>
        <v>0</v>
      </c>
      <c r="T1063" s="127" t="str">
        <f>IF(M1063="nio",0,VLOOKUP(I1063,'2-Productie normen'!A:R,14,FALSE))</f>
        <v>V</v>
      </c>
      <c r="U1063" s="127"/>
      <c r="W1063" s="93">
        <f t="shared" si="83"/>
        <v>20910</v>
      </c>
    </row>
    <row r="1064" spans="1:23" ht="14.1" customHeight="1">
      <c r="A1064" s="109">
        <f t="shared" si="84"/>
        <v>1064</v>
      </c>
      <c r="B1064" s="476" t="str">
        <f>VLOOKUP(C1064,'1-Kosten per locatie'!$A$17:$D$89,4,FALSE)</f>
        <v>GGD</v>
      </c>
      <c r="C1064" s="397" t="s">
        <v>1202</v>
      </c>
      <c r="D1064" s="476" t="str">
        <f>VLOOKUP(C1064,'1-Kosten per locatie'!$A$17:$C$89,3,FALSE)</f>
        <v>Consultatiebureau</v>
      </c>
      <c r="E1064" s="399" t="s">
        <v>311</v>
      </c>
      <c r="F1064" s="400"/>
      <c r="G1064" s="399">
        <v>11</v>
      </c>
      <c r="H1064" s="397" t="s">
        <v>193</v>
      </c>
      <c r="I1064" s="433" t="s">
        <v>2087</v>
      </c>
      <c r="J1064" s="402" t="s">
        <v>305</v>
      </c>
      <c r="K1064" s="397">
        <v>21.3</v>
      </c>
      <c r="L1064" s="486">
        <f>VLOOKUP(D1064,'1-Kosten per locatie'!$E$3:$G$9,3,FALSE)</f>
        <v>1</v>
      </c>
      <c r="M1064" s="441">
        <v>255</v>
      </c>
      <c r="N1064" s="124"/>
      <c r="O1064" s="125" t="e">
        <f t="shared" si="80"/>
        <v>#DIV/0!</v>
      </c>
      <c r="P1064" s="125">
        <f t="shared" si="81"/>
        <v>0</v>
      </c>
      <c r="Q1064" s="383"/>
      <c r="R1064" s="126">
        <f>IF(M1064="nio",0,IF(M1064&gt;0,VLOOKUP(I1064,'2-Productie normen'!A:R,VLOOKUP(M1064,'2-Productie normen'!T:U,2,FALSE),FALSE)))</f>
        <v>0</v>
      </c>
      <c r="S1064" s="126">
        <f t="shared" si="82"/>
        <v>0</v>
      </c>
      <c r="T1064" s="127" t="str">
        <f>IF(M1064="nio",0,VLOOKUP(I1064,'2-Productie normen'!A:R,14,FALSE))</f>
        <v>V</v>
      </c>
      <c r="U1064" s="127"/>
      <c r="W1064" s="93">
        <f t="shared" si="83"/>
        <v>5431.5</v>
      </c>
    </row>
    <row r="1065" spans="1:23" ht="14.1" customHeight="1">
      <c r="A1065" s="109">
        <f t="shared" si="84"/>
        <v>1065</v>
      </c>
      <c r="B1065" s="476" t="str">
        <f>VLOOKUP(C1065,'1-Kosten per locatie'!$A$17:$D$89,4,FALSE)</f>
        <v>GGD</v>
      </c>
      <c r="C1065" s="397" t="s">
        <v>1202</v>
      </c>
      <c r="D1065" s="476" t="str">
        <f>VLOOKUP(C1065,'1-Kosten per locatie'!$A$17:$C$89,3,FALSE)</f>
        <v>Consultatiebureau</v>
      </c>
      <c r="E1065" s="399" t="s">
        <v>311</v>
      </c>
      <c r="F1065" s="400"/>
      <c r="G1065" s="399">
        <v>12</v>
      </c>
      <c r="H1065" s="397" t="s">
        <v>193</v>
      </c>
      <c r="I1065" s="433" t="s">
        <v>296</v>
      </c>
      <c r="J1065" s="397" t="s">
        <v>198</v>
      </c>
      <c r="K1065" s="397">
        <v>46.5</v>
      </c>
      <c r="L1065" s="486">
        <f>VLOOKUP(D1065,'1-Kosten per locatie'!$E$3:$G$9,3,FALSE)</f>
        <v>1</v>
      </c>
      <c r="M1065" s="441">
        <v>156</v>
      </c>
      <c r="N1065" s="124"/>
      <c r="O1065" s="125" t="e">
        <f t="shared" si="80"/>
        <v>#DIV/0!</v>
      </c>
      <c r="P1065" s="125">
        <f t="shared" si="81"/>
        <v>0</v>
      </c>
      <c r="Q1065" s="383"/>
      <c r="R1065" s="126">
        <f>IF(M1065="nio",0,IF(M1065&gt;0,VLOOKUP(I1065,'2-Productie normen'!A:R,VLOOKUP(M1065,'2-Productie normen'!T:U,2,FALSE),FALSE)))</f>
        <v>0</v>
      </c>
      <c r="S1065" s="126">
        <f t="shared" si="82"/>
        <v>0</v>
      </c>
      <c r="T1065" s="127" t="str">
        <f>IF(M1065="nio",0,VLOOKUP(I1065,'2-Productie normen'!A:R,14,FALSE))</f>
        <v>V</v>
      </c>
      <c r="U1065" s="127"/>
      <c r="W1065" s="93">
        <f t="shared" si="83"/>
        <v>7254</v>
      </c>
    </row>
    <row r="1066" spans="1:23" ht="14.1" customHeight="1">
      <c r="A1066" s="109">
        <f t="shared" si="84"/>
        <v>1066</v>
      </c>
      <c r="B1066" s="476" t="str">
        <f>VLOOKUP(C1066,'1-Kosten per locatie'!$A$17:$D$89,4,FALSE)</f>
        <v>GGD</v>
      </c>
      <c r="C1066" s="397" t="s">
        <v>1202</v>
      </c>
      <c r="D1066" s="476" t="str">
        <f>VLOOKUP(C1066,'1-Kosten per locatie'!$A$17:$C$89,3,FALSE)</f>
        <v>Consultatiebureau</v>
      </c>
      <c r="E1066" s="399" t="s">
        <v>311</v>
      </c>
      <c r="F1066" s="400"/>
      <c r="G1066" s="399">
        <v>13</v>
      </c>
      <c r="H1066" s="397" t="s">
        <v>150</v>
      </c>
      <c r="I1066" s="433" t="s">
        <v>300</v>
      </c>
      <c r="J1066" s="397" t="s">
        <v>198</v>
      </c>
      <c r="K1066" s="397">
        <v>42</v>
      </c>
      <c r="L1066" s="486">
        <f>VLOOKUP(D1066,'1-Kosten per locatie'!$E$3:$G$9,3,FALSE)</f>
        <v>1</v>
      </c>
      <c r="M1066" s="441">
        <v>52</v>
      </c>
      <c r="N1066" s="124"/>
      <c r="O1066" s="125" t="e">
        <f t="shared" si="80"/>
        <v>#DIV/0!</v>
      </c>
      <c r="P1066" s="125">
        <f t="shared" si="81"/>
        <v>0</v>
      </c>
      <c r="Q1066" s="383"/>
      <c r="R1066" s="126">
        <f>IF(M1066="nio",0,IF(M1066&gt;0,VLOOKUP(I1066,'2-Productie normen'!A:R,VLOOKUP(M1066,'2-Productie normen'!T:U,2,FALSE),FALSE)))</f>
        <v>0</v>
      </c>
      <c r="S1066" s="126">
        <f t="shared" si="82"/>
        <v>0</v>
      </c>
      <c r="T1066" s="127" t="str">
        <f>IF(M1066="nio",0,VLOOKUP(I1066,'2-Productie normen'!A:R,14,FALSE))</f>
        <v>V</v>
      </c>
      <c r="U1066" s="127"/>
      <c r="W1066" s="93">
        <f t="shared" si="83"/>
        <v>2184</v>
      </c>
    </row>
    <row r="1067" spans="1:23" ht="14.1" customHeight="1">
      <c r="A1067" s="109">
        <f t="shared" si="84"/>
        <v>1067</v>
      </c>
      <c r="B1067" s="476" t="str">
        <f>VLOOKUP(C1067,'1-Kosten per locatie'!$A$17:$D$89,4,FALSE)</f>
        <v>GGD</v>
      </c>
      <c r="C1067" s="397" t="s">
        <v>1202</v>
      </c>
      <c r="D1067" s="476" t="str">
        <f>VLOOKUP(C1067,'1-Kosten per locatie'!$A$17:$C$89,3,FALSE)</f>
        <v>Consultatiebureau</v>
      </c>
      <c r="E1067" s="399" t="s">
        <v>311</v>
      </c>
      <c r="F1067" s="400"/>
      <c r="G1067" s="399">
        <v>14</v>
      </c>
      <c r="H1067" s="397" t="s">
        <v>196</v>
      </c>
      <c r="I1067" s="433" t="s">
        <v>149</v>
      </c>
      <c r="J1067" s="397" t="s">
        <v>198</v>
      </c>
      <c r="K1067" s="397">
        <v>25</v>
      </c>
      <c r="L1067" s="486">
        <f>VLOOKUP(D1067,'1-Kosten per locatie'!$E$3:$G$9,3,FALSE)</f>
        <v>1</v>
      </c>
      <c r="M1067" s="441">
        <v>156</v>
      </c>
      <c r="N1067" s="124"/>
      <c r="O1067" s="125" t="e">
        <f t="shared" si="80"/>
        <v>#DIV/0!</v>
      </c>
      <c r="P1067" s="125">
        <f t="shared" si="81"/>
        <v>0</v>
      </c>
      <c r="Q1067" s="383"/>
      <c r="R1067" s="126">
        <f>IF(M1067="nio",0,IF(M1067&gt;0,VLOOKUP(I1067,'2-Productie normen'!A:R,VLOOKUP(M1067,'2-Productie normen'!T:U,2,FALSE),FALSE)))</f>
        <v>0</v>
      </c>
      <c r="S1067" s="126">
        <f t="shared" si="82"/>
        <v>0</v>
      </c>
      <c r="T1067" s="127" t="str">
        <f>IF(M1067="nio",0,VLOOKUP(I1067,'2-Productie normen'!A:R,14,FALSE))</f>
        <v>B</v>
      </c>
      <c r="U1067" s="127"/>
      <c r="W1067" s="93">
        <f t="shared" si="83"/>
        <v>3900</v>
      </c>
    </row>
    <row r="1068" spans="1:23" ht="14.1" customHeight="1">
      <c r="A1068" s="109">
        <f t="shared" si="84"/>
        <v>1068</v>
      </c>
      <c r="B1068" s="476" t="str">
        <f>VLOOKUP(C1068,'1-Kosten per locatie'!$A$17:$D$89,4,FALSE)</f>
        <v>GGD</v>
      </c>
      <c r="C1068" s="397" t="s">
        <v>1202</v>
      </c>
      <c r="D1068" s="476" t="str">
        <f>VLOOKUP(C1068,'1-Kosten per locatie'!$A$17:$C$89,3,FALSE)</f>
        <v>Consultatiebureau</v>
      </c>
      <c r="E1068" s="399" t="s">
        <v>311</v>
      </c>
      <c r="F1068" s="400"/>
      <c r="G1068" s="399">
        <v>15</v>
      </c>
      <c r="H1068" s="397" t="s">
        <v>192</v>
      </c>
      <c r="I1068" s="433" t="s">
        <v>297</v>
      </c>
      <c r="J1068" s="397" t="s">
        <v>198</v>
      </c>
      <c r="K1068" s="397">
        <v>37.200000000000003</v>
      </c>
      <c r="L1068" s="486">
        <f>VLOOKUP(D1068,'1-Kosten per locatie'!$E$3:$G$9,3,FALSE)</f>
        <v>1</v>
      </c>
      <c r="M1068" s="441">
        <v>255</v>
      </c>
      <c r="N1068" s="124"/>
      <c r="O1068" s="125" t="e">
        <f t="shared" si="80"/>
        <v>#DIV/0!</v>
      </c>
      <c r="P1068" s="125">
        <f t="shared" si="81"/>
        <v>0</v>
      </c>
      <c r="Q1068" s="383"/>
      <c r="R1068" s="126">
        <f>IF(M1068="nio",0,IF(M1068&gt;0,VLOOKUP(I1068,'2-Productie normen'!A:R,VLOOKUP(M1068,'2-Productie normen'!T:U,2,FALSE),FALSE)))</f>
        <v>0</v>
      </c>
      <c r="S1068" s="126">
        <f t="shared" si="82"/>
        <v>0</v>
      </c>
      <c r="T1068" s="127" t="str">
        <f>IF(M1068="nio",0,VLOOKUP(I1068,'2-Productie normen'!A:R,14,FALSE))</f>
        <v>B</v>
      </c>
      <c r="U1068" s="127"/>
      <c r="W1068" s="93">
        <f t="shared" si="83"/>
        <v>9486</v>
      </c>
    </row>
    <row r="1069" spans="1:23" ht="14.1" customHeight="1">
      <c r="A1069" s="109">
        <f t="shared" si="84"/>
        <v>1069</v>
      </c>
      <c r="B1069" s="476" t="str">
        <f>VLOOKUP(C1069,'1-Kosten per locatie'!$A$17:$D$89,4,FALSE)</f>
        <v>GGD</v>
      </c>
      <c r="C1069" s="397" t="s">
        <v>1202</v>
      </c>
      <c r="D1069" s="476" t="str">
        <f>VLOOKUP(C1069,'1-Kosten per locatie'!$A$17:$C$89,3,FALSE)</f>
        <v>Consultatiebureau</v>
      </c>
      <c r="E1069" s="399" t="s">
        <v>311</v>
      </c>
      <c r="F1069" s="400"/>
      <c r="G1069" s="399">
        <v>16</v>
      </c>
      <c r="H1069" s="397" t="s">
        <v>196</v>
      </c>
      <c r="I1069" s="433" t="s">
        <v>149</v>
      </c>
      <c r="J1069" s="397" t="s">
        <v>198</v>
      </c>
      <c r="K1069" s="397">
        <v>31</v>
      </c>
      <c r="L1069" s="486">
        <f>VLOOKUP(D1069,'1-Kosten per locatie'!$E$3:$G$9,3,FALSE)</f>
        <v>1</v>
      </c>
      <c r="M1069" s="441">
        <v>156</v>
      </c>
      <c r="N1069" s="124"/>
      <c r="O1069" s="125" t="e">
        <f t="shared" si="80"/>
        <v>#DIV/0!</v>
      </c>
      <c r="P1069" s="125">
        <f t="shared" si="81"/>
        <v>0</v>
      </c>
      <c r="Q1069" s="383"/>
      <c r="R1069" s="126">
        <f>IF(M1069="nio",0,IF(M1069&gt;0,VLOOKUP(I1069,'2-Productie normen'!A:R,VLOOKUP(M1069,'2-Productie normen'!T:U,2,FALSE),FALSE)))</f>
        <v>0</v>
      </c>
      <c r="S1069" s="126">
        <f t="shared" si="82"/>
        <v>0</v>
      </c>
      <c r="T1069" s="127" t="str">
        <f>IF(M1069="nio",0,VLOOKUP(I1069,'2-Productie normen'!A:R,14,FALSE))</f>
        <v>B</v>
      </c>
      <c r="U1069" s="127"/>
      <c r="W1069" s="93">
        <f t="shared" si="83"/>
        <v>4836</v>
      </c>
    </row>
    <row r="1070" spans="1:23" ht="14.1" customHeight="1">
      <c r="A1070" s="109">
        <f t="shared" si="84"/>
        <v>1070</v>
      </c>
      <c r="B1070" s="476" t="str">
        <f>VLOOKUP(C1070,'1-Kosten per locatie'!$A$17:$D$89,4,FALSE)</f>
        <v>GGD</v>
      </c>
      <c r="C1070" s="397" t="s">
        <v>1202</v>
      </c>
      <c r="D1070" s="476" t="str">
        <f>VLOOKUP(C1070,'1-Kosten per locatie'!$A$17:$C$89,3,FALSE)</f>
        <v>Consultatiebureau</v>
      </c>
      <c r="E1070" s="399" t="s">
        <v>311</v>
      </c>
      <c r="F1070" s="400"/>
      <c r="G1070" s="399">
        <v>17</v>
      </c>
      <c r="H1070" s="397" t="s">
        <v>196</v>
      </c>
      <c r="I1070" s="433" t="s">
        <v>149</v>
      </c>
      <c r="J1070" s="397" t="s">
        <v>198</v>
      </c>
      <c r="K1070" s="397">
        <v>25.8</v>
      </c>
      <c r="L1070" s="486">
        <f>VLOOKUP(D1070,'1-Kosten per locatie'!$E$3:$G$9,3,FALSE)</f>
        <v>1</v>
      </c>
      <c r="M1070" s="441">
        <v>156</v>
      </c>
      <c r="N1070" s="124"/>
      <c r="O1070" s="125" t="e">
        <f t="shared" si="80"/>
        <v>#DIV/0!</v>
      </c>
      <c r="P1070" s="125">
        <f t="shared" si="81"/>
        <v>0</v>
      </c>
      <c r="Q1070" s="383"/>
      <c r="R1070" s="126">
        <f>IF(M1070="nio",0,IF(M1070&gt;0,VLOOKUP(I1070,'2-Productie normen'!A:R,VLOOKUP(M1070,'2-Productie normen'!T:U,2,FALSE),FALSE)))</f>
        <v>0</v>
      </c>
      <c r="S1070" s="126">
        <f t="shared" si="82"/>
        <v>0</v>
      </c>
      <c r="T1070" s="127" t="str">
        <f>IF(M1070="nio",0,VLOOKUP(I1070,'2-Productie normen'!A:R,14,FALSE))</f>
        <v>B</v>
      </c>
      <c r="U1070" s="127"/>
      <c r="W1070" s="93">
        <f t="shared" si="83"/>
        <v>4024.8</v>
      </c>
    </row>
    <row r="1071" spans="1:23" ht="14.1" customHeight="1">
      <c r="A1071" s="109">
        <f t="shared" si="84"/>
        <v>1071</v>
      </c>
      <c r="B1071" s="476" t="str">
        <f>VLOOKUP(C1071,'1-Kosten per locatie'!$A$17:$D$89,4,FALSE)</f>
        <v>GGD</v>
      </c>
      <c r="C1071" s="397" t="s">
        <v>1202</v>
      </c>
      <c r="D1071" s="476" t="str">
        <f>VLOOKUP(C1071,'1-Kosten per locatie'!$A$17:$C$89,3,FALSE)</f>
        <v>Consultatiebureau</v>
      </c>
      <c r="E1071" s="399" t="s">
        <v>311</v>
      </c>
      <c r="F1071" s="400"/>
      <c r="G1071" s="399">
        <v>18</v>
      </c>
      <c r="H1071" s="397" t="s">
        <v>226</v>
      </c>
      <c r="I1071" s="433" t="s">
        <v>298</v>
      </c>
      <c r="J1071" s="402" t="s">
        <v>305</v>
      </c>
      <c r="K1071" s="397">
        <v>26</v>
      </c>
      <c r="L1071" s="486">
        <f>VLOOKUP(D1071,'1-Kosten per locatie'!$E$3:$G$9,3,FALSE)</f>
        <v>1</v>
      </c>
      <c r="M1071" s="441">
        <v>255</v>
      </c>
      <c r="N1071" s="124"/>
      <c r="O1071" s="125" t="e">
        <f t="shared" ref="O1071:O1134" si="85">IF(M1071="nio",0,IF(M1071&gt;0,M1071*K1071/R1071,0))*L1071</f>
        <v>#DIV/0!</v>
      </c>
      <c r="P1071" s="125">
        <f t="shared" ref="P1071:P1134" si="86">IF(N1071&gt;0,N1071*K1071/S1071,0)*L1071</f>
        <v>0</v>
      </c>
      <c r="Q1071" s="383"/>
      <c r="R1071" s="126">
        <f>IF(M1071="nio",0,IF(M1071&gt;0,VLOOKUP(I1071,'2-Productie normen'!A:R,VLOOKUP(M1071,'2-Productie normen'!T:U,2,FALSE),FALSE)))</f>
        <v>0</v>
      </c>
      <c r="S1071" s="126">
        <f t="shared" ref="S1071:S1134" si="87">IF(N1071&gt;0,R1071*$S$8,0)</f>
        <v>0</v>
      </c>
      <c r="T1071" s="127" t="str">
        <f>IF(M1071="nio",0,VLOOKUP(I1071,'2-Productie normen'!A:R,14,FALSE))</f>
        <v>V</v>
      </c>
      <c r="U1071" s="127"/>
      <c r="W1071" s="93">
        <f t="shared" ref="W1071:W1134" si="88">SUM(M1071:N1071)*K1071</f>
        <v>6630</v>
      </c>
    </row>
    <row r="1072" spans="1:23" ht="14.1" customHeight="1">
      <c r="A1072" s="109">
        <f t="shared" si="84"/>
        <v>1072</v>
      </c>
      <c r="B1072" s="476" t="str">
        <f>VLOOKUP(C1072,'1-Kosten per locatie'!$A$17:$D$89,4,FALSE)</f>
        <v>GGD</v>
      </c>
      <c r="C1072" s="397" t="s">
        <v>1202</v>
      </c>
      <c r="D1072" s="476" t="str">
        <f>VLOOKUP(C1072,'1-Kosten per locatie'!$A$17:$C$89,3,FALSE)</f>
        <v>Consultatiebureau</v>
      </c>
      <c r="E1072" s="399" t="s">
        <v>311</v>
      </c>
      <c r="F1072" s="400"/>
      <c r="G1072" s="399">
        <v>19</v>
      </c>
      <c r="H1072" s="397" t="s">
        <v>196</v>
      </c>
      <c r="I1072" s="433" t="s">
        <v>149</v>
      </c>
      <c r="J1072" s="397" t="s">
        <v>198</v>
      </c>
      <c r="K1072" s="397">
        <v>31</v>
      </c>
      <c r="L1072" s="486">
        <f>VLOOKUP(D1072,'1-Kosten per locatie'!$E$3:$G$9,3,FALSE)</f>
        <v>1</v>
      </c>
      <c r="M1072" s="441">
        <v>156</v>
      </c>
      <c r="N1072" s="124"/>
      <c r="O1072" s="125" t="e">
        <f t="shared" si="85"/>
        <v>#DIV/0!</v>
      </c>
      <c r="P1072" s="125">
        <f t="shared" si="86"/>
        <v>0</v>
      </c>
      <c r="Q1072" s="383"/>
      <c r="R1072" s="126">
        <f>IF(M1072="nio",0,IF(M1072&gt;0,VLOOKUP(I1072,'2-Productie normen'!A:R,VLOOKUP(M1072,'2-Productie normen'!T:U,2,FALSE),FALSE)))</f>
        <v>0</v>
      </c>
      <c r="S1072" s="126">
        <f t="shared" si="87"/>
        <v>0</v>
      </c>
      <c r="T1072" s="127" t="str">
        <f>IF(M1072="nio",0,VLOOKUP(I1072,'2-Productie normen'!A:R,14,FALSE))</f>
        <v>B</v>
      </c>
      <c r="U1072" s="127"/>
      <c r="W1072" s="93">
        <f t="shared" si="88"/>
        <v>4836</v>
      </c>
    </row>
    <row r="1073" spans="1:23" ht="14.1" customHeight="1">
      <c r="A1073" s="109">
        <f t="shared" si="84"/>
        <v>1073</v>
      </c>
      <c r="B1073" s="476" t="str">
        <f>VLOOKUP(C1073,'1-Kosten per locatie'!$A$17:$D$89,4,FALSE)</f>
        <v>GGD</v>
      </c>
      <c r="C1073" s="397" t="s">
        <v>1202</v>
      </c>
      <c r="D1073" s="476" t="str">
        <f>VLOOKUP(C1073,'1-Kosten per locatie'!$A$17:$C$89,3,FALSE)</f>
        <v>Consultatiebureau</v>
      </c>
      <c r="E1073" s="399" t="s">
        <v>311</v>
      </c>
      <c r="F1073" s="400"/>
      <c r="G1073" s="399">
        <v>20</v>
      </c>
      <c r="H1073" s="397" t="s">
        <v>196</v>
      </c>
      <c r="I1073" s="433" t="s">
        <v>149</v>
      </c>
      <c r="J1073" s="397" t="s">
        <v>198</v>
      </c>
      <c r="K1073" s="397">
        <v>31</v>
      </c>
      <c r="L1073" s="486">
        <f>VLOOKUP(D1073,'1-Kosten per locatie'!$E$3:$G$9,3,FALSE)</f>
        <v>1</v>
      </c>
      <c r="M1073" s="441">
        <v>156</v>
      </c>
      <c r="N1073" s="124"/>
      <c r="O1073" s="125" t="e">
        <f t="shared" si="85"/>
        <v>#DIV/0!</v>
      </c>
      <c r="P1073" s="125">
        <f t="shared" si="86"/>
        <v>0</v>
      </c>
      <c r="Q1073" s="383"/>
      <c r="R1073" s="126">
        <f>IF(M1073="nio",0,IF(M1073&gt;0,VLOOKUP(I1073,'2-Productie normen'!A:R,VLOOKUP(M1073,'2-Productie normen'!T:U,2,FALSE),FALSE)))</f>
        <v>0</v>
      </c>
      <c r="S1073" s="126">
        <f t="shared" si="87"/>
        <v>0</v>
      </c>
      <c r="T1073" s="127" t="str">
        <f>IF(M1073="nio",0,VLOOKUP(I1073,'2-Productie normen'!A:R,14,FALSE))</f>
        <v>B</v>
      </c>
      <c r="U1073" s="127"/>
      <c r="W1073" s="93">
        <f t="shared" si="88"/>
        <v>4836</v>
      </c>
    </row>
    <row r="1074" spans="1:23" ht="14.1" customHeight="1">
      <c r="A1074" s="109">
        <f t="shared" si="84"/>
        <v>1074</v>
      </c>
      <c r="B1074" s="476" t="str">
        <f>VLOOKUP(C1074,'1-Kosten per locatie'!$A$17:$D$89,4,FALSE)</f>
        <v>GGD</v>
      </c>
      <c r="C1074" s="397" t="s">
        <v>1202</v>
      </c>
      <c r="D1074" s="476" t="str">
        <f>VLOOKUP(C1074,'1-Kosten per locatie'!$A$17:$C$89,3,FALSE)</f>
        <v>Consultatiebureau</v>
      </c>
      <c r="E1074" s="399" t="s">
        <v>311</v>
      </c>
      <c r="F1074" s="400"/>
      <c r="G1074" s="399">
        <v>21</v>
      </c>
      <c r="H1074" s="397" t="s">
        <v>192</v>
      </c>
      <c r="I1074" s="433" t="s">
        <v>297</v>
      </c>
      <c r="J1074" s="397" t="s">
        <v>198</v>
      </c>
      <c r="K1074" s="397">
        <v>13.7</v>
      </c>
      <c r="L1074" s="486">
        <f>VLOOKUP(D1074,'1-Kosten per locatie'!$E$3:$G$9,3,FALSE)</f>
        <v>1</v>
      </c>
      <c r="M1074" s="441">
        <v>255</v>
      </c>
      <c r="N1074" s="124"/>
      <c r="O1074" s="125" t="e">
        <f t="shared" si="85"/>
        <v>#DIV/0!</v>
      </c>
      <c r="P1074" s="125">
        <f t="shared" si="86"/>
        <v>0</v>
      </c>
      <c r="Q1074" s="383"/>
      <c r="R1074" s="126">
        <f>IF(M1074="nio",0,IF(M1074&gt;0,VLOOKUP(I1074,'2-Productie normen'!A:R,VLOOKUP(M1074,'2-Productie normen'!T:U,2,FALSE),FALSE)))</f>
        <v>0</v>
      </c>
      <c r="S1074" s="126">
        <f t="shared" si="87"/>
        <v>0</v>
      </c>
      <c r="T1074" s="127" t="str">
        <f>IF(M1074="nio",0,VLOOKUP(I1074,'2-Productie normen'!A:R,14,FALSE))</f>
        <v>B</v>
      </c>
      <c r="U1074" s="127"/>
      <c r="W1074" s="93">
        <f t="shared" si="88"/>
        <v>3493.5</v>
      </c>
    </row>
    <row r="1075" spans="1:23" ht="14.1" customHeight="1">
      <c r="A1075" s="109">
        <f t="shared" si="84"/>
        <v>1075</v>
      </c>
      <c r="B1075" s="476" t="str">
        <f>VLOOKUP(C1075,'1-Kosten per locatie'!$A$17:$D$89,4,FALSE)</f>
        <v>GGD</v>
      </c>
      <c r="C1075" s="397" t="s">
        <v>1202</v>
      </c>
      <c r="D1075" s="476" t="str">
        <f>VLOOKUP(C1075,'1-Kosten per locatie'!$A$17:$C$89,3,FALSE)</f>
        <v>Consultatiebureau</v>
      </c>
      <c r="E1075" s="399" t="s">
        <v>311</v>
      </c>
      <c r="F1075" s="400"/>
      <c r="G1075" s="399">
        <v>22</v>
      </c>
      <c r="H1075" s="397" t="s">
        <v>193</v>
      </c>
      <c r="I1075" s="433" t="s">
        <v>296</v>
      </c>
      <c r="J1075" s="397" t="s">
        <v>198</v>
      </c>
      <c r="K1075" s="397">
        <v>9.3000000000000007</v>
      </c>
      <c r="L1075" s="486">
        <f>VLOOKUP(D1075,'1-Kosten per locatie'!$E$3:$G$9,3,FALSE)</f>
        <v>1</v>
      </c>
      <c r="M1075" s="441">
        <v>156</v>
      </c>
      <c r="N1075" s="124"/>
      <c r="O1075" s="125" t="e">
        <f t="shared" si="85"/>
        <v>#DIV/0!</v>
      </c>
      <c r="P1075" s="125">
        <f t="shared" si="86"/>
        <v>0</v>
      </c>
      <c r="Q1075" s="383"/>
      <c r="R1075" s="126">
        <f>IF(M1075="nio",0,IF(M1075&gt;0,VLOOKUP(I1075,'2-Productie normen'!A:R,VLOOKUP(M1075,'2-Productie normen'!T:U,2,FALSE),FALSE)))</f>
        <v>0</v>
      </c>
      <c r="S1075" s="126">
        <f t="shared" si="87"/>
        <v>0</v>
      </c>
      <c r="T1075" s="127" t="str">
        <f>IF(M1075="nio",0,VLOOKUP(I1075,'2-Productie normen'!A:R,14,FALSE))</f>
        <v>V</v>
      </c>
      <c r="U1075" s="127"/>
      <c r="W1075" s="93">
        <f t="shared" si="88"/>
        <v>1450.8000000000002</v>
      </c>
    </row>
    <row r="1076" spans="1:23" ht="14.1" customHeight="1">
      <c r="A1076" s="109">
        <f t="shared" si="84"/>
        <v>1076</v>
      </c>
      <c r="B1076" s="476" t="str">
        <f>VLOOKUP(C1076,'1-Kosten per locatie'!$A$17:$D$89,4,FALSE)</f>
        <v>GGD</v>
      </c>
      <c r="C1076" s="397" t="s">
        <v>1202</v>
      </c>
      <c r="D1076" s="476" t="str">
        <f>VLOOKUP(C1076,'1-Kosten per locatie'!$A$17:$C$89,3,FALSE)</f>
        <v>Consultatiebureau</v>
      </c>
      <c r="E1076" s="399" t="s">
        <v>311</v>
      </c>
      <c r="F1076" s="400"/>
      <c r="G1076" s="399">
        <v>23</v>
      </c>
      <c r="H1076" s="397" t="s">
        <v>1204</v>
      </c>
      <c r="I1076" s="452" t="s">
        <v>2083</v>
      </c>
      <c r="J1076" s="402" t="s">
        <v>305</v>
      </c>
      <c r="K1076" s="397">
        <v>60</v>
      </c>
      <c r="L1076" s="486">
        <f>VLOOKUP(D1076,'1-Kosten per locatie'!$E$3:$G$9,3,FALSE)</f>
        <v>1</v>
      </c>
      <c r="M1076" s="441">
        <v>255</v>
      </c>
      <c r="N1076" s="124"/>
      <c r="O1076" s="125" t="e">
        <f t="shared" si="85"/>
        <v>#DIV/0!</v>
      </c>
      <c r="P1076" s="125">
        <f t="shared" si="86"/>
        <v>0</v>
      </c>
      <c r="Q1076" s="383"/>
      <c r="R1076" s="126">
        <f>IF(M1076="nio",0,IF(M1076&gt;0,VLOOKUP(I1076,'2-Productie normen'!A:R,VLOOKUP(M1076,'2-Productie normen'!T:U,2,FALSE),FALSE)))</f>
        <v>0</v>
      </c>
      <c r="S1076" s="126">
        <f t="shared" si="87"/>
        <v>0</v>
      </c>
      <c r="T1076" s="127" t="str">
        <f>IF(M1076="nio",0,VLOOKUP(I1076,'2-Productie normen'!A:R,14,FALSE))</f>
        <v>V</v>
      </c>
      <c r="U1076" s="127"/>
      <c r="W1076" s="93">
        <f t="shared" si="88"/>
        <v>15300</v>
      </c>
    </row>
    <row r="1077" spans="1:23" ht="14.1" customHeight="1">
      <c r="A1077" s="109">
        <f t="shared" si="84"/>
        <v>1077</v>
      </c>
      <c r="B1077" s="476" t="str">
        <f>VLOOKUP(C1077,'1-Kosten per locatie'!$A$17:$D$89,4,FALSE)</f>
        <v>GGD</v>
      </c>
      <c r="C1077" s="397" t="s">
        <v>1202</v>
      </c>
      <c r="D1077" s="476" t="str">
        <f>VLOOKUP(C1077,'1-Kosten per locatie'!$A$17:$C$89,3,FALSE)</f>
        <v>Consultatiebureau</v>
      </c>
      <c r="E1077" s="399" t="s">
        <v>311</v>
      </c>
      <c r="F1077" s="400"/>
      <c r="G1077" s="399">
        <v>24</v>
      </c>
      <c r="H1077" s="397" t="s">
        <v>197</v>
      </c>
      <c r="I1077" s="433" t="s">
        <v>2088</v>
      </c>
      <c r="J1077" s="402" t="s">
        <v>305</v>
      </c>
      <c r="K1077" s="397">
        <v>23.6</v>
      </c>
      <c r="L1077" s="486">
        <f>VLOOKUP(D1077,'1-Kosten per locatie'!$E$3:$G$9,3,FALSE)</f>
        <v>1</v>
      </c>
      <c r="M1077" s="441">
        <v>255</v>
      </c>
      <c r="N1077" s="124"/>
      <c r="O1077" s="125" t="e">
        <f t="shared" si="85"/>
        <v>#DIV/0!</v>
      </c>
      <c r="P1077" s="125">
        <f t="shared" si="86"/>
        <v>0</v>
      </c>
      <c r="Q1077" s="383"/>
      <c r="R1077" s="126">
        <f>IF(M1077="nio",0,IF(M1077&gt;0,VLOOKUP(I1077,'2-Productie normen'!A:R,VLOOKUP(M1077,'2-Productie normen'!T:U,2,FALSE),FALSE)))</f>
        <v>0</v>
      </c>
      <c r="S1077" s="126">
        <f t="shared" si="87"/>
        <v>0</v>
      </c>
      <c r="T1077" s="127" t="str">
        <f>IF(M1077="nio",0,VLOOKUP(I1077,'2-Productie normen'!A:R,14,FALSE))</f>
        <v>V</v>
      </c>
      <c r="U1077" s="127"/>
      <c r="W1077" s="93">
        <f t="shared" si="88"/>
        <v>6018</v>
      </c>
    </row>
    <row r="1078" spans="1:23" ht="14.1" customHeight="1">
      <c r="A1078" s="109">
        <f t="shared" si="84"/>
        <v>1078</v>
      </c>
      <c r="B1078" s="476" t="str">
        <f>VLOOKUP(C1078,'1-Kosten per locatie'!$A$17:$D$89,4,FALSE)</f>
        <v>GGD</v>
      </c>
      <c r="C1078" s="397" t="s">
        <v>1202</v>
      </c>
      <c r="D1078" s="476" t="str">
        <f>VLOOKUP(C1078,'1-Kosten per locatie'!$A$17:$C$89,3,FALSE)</f>
        <v>Consultatiebureau</v>
      </c>
      <c r="E1078" s="399" t="s">
        <v>311</v>
      </c>
      <c r="F1078" s="400"/>
      <c r="G1078" s="399">
        <v>25</v>
      </c>
      <c r="H1078" s="397" t="s">
        <v>197</v>
      </c>
      <c r="I1078" s="433" t="s">
        <v>2088</v>
      </c>
      <c r="J1078" s="402" t="s">
        <v>305</v>
      </c>
      <c r="K1078" s="397">
        <v>26.5</v>
      </c>
      <c r="L1078" s="486">
        <f>VLOOKUP(D1078,'1-Kosten per locatie'!$E$3:$G$9,3,FALSE)</f>
        <v>1</v>
      </c>
      <c r="M1078" s="441">
        <v>255</v>
      </c>
      <c r="N1078" s="124"/>
      <c r="O1078" s="125" t="e">
        <f t="shared" si="85"/>
        <v>#DIV/0!</v>
      </c>
      <c r="P1078" s="125">
        <f t="shared" si="86"/>
        <v>0</v>
      </c>
      <c r="Q1078" s="383"/>
      <c r="R1078" s="126">
        <f>IF(M1078="nio",0,IF(M1078&gt;0,VLOOKUP(I1078,'2-Productie normen'!A:R,VLOOKUP(M1078,'2-Productie normen'!T:U,2,FALSE),FALSE)))</f>
        <v>0</v>
      </c>
      <c r="S1078" s="126">
        <f t="shared" si="87"/>
        <v>0</v>
      </c>
      <c r="T1078" s="127" t="str">
        <f>IF(M1078="nio",0,VLOOKUP(I1078,'2-Productie normen'!A:R,14,FALSE))</f>
        <v>V</v>
      </c>
      <c r="U1078" s="127"/>
      <c r="W1078" s="93">
        <f t="shared" si="88"/>
        <v>6757.5</v>
      </c>
    </row>
    <row r="1079" spans="1:23" ht="14.1" customHeight="1">
      <c r="A1079" s="109">
        <f t="shared" si="84"/>
        <v>1079</v>
      </c>
      <c r="B1079" s="476" t="str">
        <f>VLOOKUP(C1079,'1-Kosten per locatie'!$A$17:$D$89,4,FALSE)</f>
        <v>GGD</v>
      </c>
      <c r="C1079" s="397" t="s">
        <v>1202</v>
      </c>
      <c r="D1079" s="476" t="str">
        <f>VLOOKUP(C1079,'1-Kosten per locatie'!$A$17:$C$89,3,FALSE)</f>
        <v>Consultatiebureau</v>
      </c>
      <c r="E1079" s="399" t="s">
        <v>311</v>
      </c>
      <c r="F1079" s="400"/>
      <c r="G1079" s="399">
        <v>26</v>
      </c>
      <c r="H1079" s="397" t="s">
        <v>1203</v>
      </c>
      <c r="I1079" s="433" t="s">
        <v>2087</v>
      </c>
      <c r="J1079" s="402" t="s">
        <v>305</v>
      </c>
      <c r="K1079" s="397">
        <v>9</v>
      </c>
      <c r="L1079" s="486">
        <f>VLOOKUP(D1079,'1-Kosten per locatie'!$E$3:$G$9,3,FALSE)</f>
        <v>1</v>
      </c>
      <c r="M1079" s="441">
        <v>255</v>
      </c>
      <c r="N1079" s="124"/>
      <c r="O1079" s="125" t="e">
        <f t="shared" si="85"/>
        <v>#DIV/0!</v>
      </c>
      <c r="P1079" s="125">
        <f t="shared" si="86"/>
        <v>0</v>
      </c>
      <c r="Q1079" s="383"/>
      <c r="R1079" s="126">
        <f>IF(M1079="nio",0,IF(M1079&gt;0,VLOOKUP(I1079,'2-Productie normen'!A:R,VLOOKUP(M1079,'2-Productie normen'!T:U,2,FALSE),FALSE)))</f>
        <v>0</v>
      </c>
      <c r="S1079" s="126">
        <f t="shared" si="87"/>
        <v>0</v>
      </c>
      <c r="T1079" s="127" t="str">
        <f>IF(M1079="nio",0,VLOOKUP(I1079,'2-Productie normen'!A:R,14,FALSE))</f>
        <v>V</v>
      </c>
      <c r="U1079" s="127"/>
      <c r="W1079" s="93">
        <f t="shared" si="88"/>
        <v>2295</v>
      </c>
    </row>
    <row r="1080" spans="1:23" ht="14.1" customHeight="1">
      <c r="A1080" s="109">
        <f t="shared" si="84"/>
        <v>1080</v>
      </c>
      <c r="B1080" s="476" t="str">
        <f>VLOOKUP(C1080,'1-Kosten per locatie'!$A$17:$D$89,4,FALSE)</f>
        <v>GGD</v>
      </c>
      <c r="C1080" s="397" t="s">
        <v>1202</v>
      </c>
      <c r="D1080" s="476" t="str">
        <f>VLOOKUP(C1080,'1-Kosten per locatie'!$A$17:$C$89,3,FALSE)</f>
        <v>Consultatiebureau</v>
      </c>
      <c r="E1080" s="399" t="s">
        <v>311</v>
      </c>
      <c r="F1080" s="400"/>
      <c r="G1080" s="399">
        <v>27</v>
      </c>
      <c r="H1080" s="397" t="s">
        <v>946</v>
      </c>
      <c r="I1080" s="433" t="s">
        <v>15</v>
      </c>
      <c r="J1080" s="397" t="s">
        <v>200</v>
      </c>
      <c r="K1080" s="397">
        <v>10.6</v>
      </c>
      <c r="L1080" s="486">
        <f>VLOOKUP(D1080,'1-Kosten per locatie'!$E$3:$G$9,3,FALSE)</f>
        <v>1</v>
      </c>
      <c r="M1080" s="441">
        <v>255</v>
      </c>
      <c r="N1080" s="124"/>
      <c r="O1080" s="125" t="e">
        <f t="shared" si="85"/>
        <v>#DIV/0!</v>
      </c>
      <c r="P1080" s="125">
        <f t="shared" si="86"/>
        <v>0</v>
      </c>
      <c r="Q1080" s="383"/>
      <c r="R1080" s="126">
        <f>IF(M1080="nio",0,IF(M1080&gt;0,VLOOKUP(I1080,'2-Productie normen'!A:R,VLOOKUP(M1080,'2-Productie normen'!T:U,2,FALSE),FALSE)))</f>
        <v>0</v>
      </c>
      <c r="S1080" s="126">
        <f t="shared" si="87"/>
        <v>0</v>
      </c>
      <c r="T1080" s="127" t="str">
        <f>IF(M1080="nio",0,VLOOKUP(I1080,'2-Productie normen'!A:R,14,FALSE))</f>
        <v>S</v>
      </c>
      <c r="U1080" s="127"/>
      <c r="W1080" s="93">
        <f t="shared" si="88"/>
        <v>2703</v>
      </c>
    </row>
    <row r="1081" spans="1:23" ht="14.1" customHeight="1">
      <c r="A1081" s="109">
        <f t="shared" si="84"/>
        <v>1081</v>
      </c>
      <c r="B1081" s="476" t="str">
        <f>VLOOKUP(C1081,'1-Kosten per locatie'!$A$17:$D$89,4,FALSE)</f>
        <v>GGD</v>
      </c>
      <c r="C1081" s="397" t="s">
        <v>1202</v>
      </c>
      <c r="D1081" s="476" t="str">
        <f>VLOOKUP(C1081,'1-Kosten per locatie'!$A$17:$C$89,3,FALSE)</f>
        <v>Consultatiebureau</v>
      </c>
      <c r="E1081" s="399" t="s">
        <v>311</v>
      </c>
      <c r="F1081" s="400"/>
      <c r="G1081" s="399">
        <v>28</v>
      </c>
      <c r="H1081" s="397" t="s">
        <v>245</v>
      </c>
      <c r="I1081" s="433" t="s">
        <v>293</v>
      </c>
      <c r="J1081" s="397" t="s">
        <v>198</v>
      </c>
      <c r="K1081" s="397">
        <v>10.3</v>
      </c>
      <c r="L1081" s="486">
        <f>VLOOKUP(D1081,'1-Kosten per locatie'!$E$3:$G$9,3,FALSE)</f>
        <v>1</v>
      </c>
      <c r="M1081" s="441">
        <v>255</v>
      </c>
      <c r="N1081" s="124"/>
      <c r="O1081" s="125" t="e">
        <f t="shared" si="85"/>
        <v>#DIV/0!</v>
      </c>
      <c r="P1081" s="125">
        <f t="shared" si="86"/>
        <v>0</v>
      </c>
      <c r="Q1081" s="383"/>
      <c r="R1081" s="126">
        <f>IF(M1081="nio",0,IF(M1081&gt;0,VLOOKUP(I1081,'2-Productie normen'!A:R,VLOOKUP(M1081,'2-Productie normen'!T:U,2,FALSE),FALSE)))</f>
        <v>0</v>
      </c>
      <c r="S1081" s="126">
        <f t="shared" si="87"/>
        <v>0</v>
      </c>
      <c r="T1081" s="127" t="str">
        <f>IF(M1081="nio",0,VLOOKUP(I1081,'2-Productie normen'!A:R,14,FALSE))</f>
        <v>V</v>
      </c>
      <c r="U1081" s="127"/>
      <c r="W1081" s="93">
        <f t="shared" si="88"/>
        <v>2626.5</v>
      </c>
    </row>
    <row r="1082" spans="1:23" ht="14.1" customHeight="1">
      <c r="A1082" s="109">
        <f t="shared" si="84"/>
        <v>1082</v>
      </c>
      <c r="B1082" s="476" t="str">
        <f>VLOOKUP(C1082,'1-Kosten per locatie'!$A$17:$D$89,4,FALSE)</f>
        <v>GGD</v>
      </c>
      <c r="C1082" s="397" t="s">
        <v>1205</v>
      </c>
      <c r="D1082" s="476" t="str">
        <f>VLOOKUP(C1082,'1-Kosten per locatie'!$A$17:$C$89,3,FALSE)</f>
        <v>Consultatiebureau</v>
      </c>
      <c r="E1082" s="399" t="s">
        <v>311</v>
      </c>
      <c r="F1082" s="400"/>
      <c r="G1082" s="399">
        <v>1</v>
      </c>
      <c r="H1082" s="397" t="s">
        <v>217</v>
      </c>
      <c r="I1082" s="433" t="s">
        <v>2087</v>
      </c>
      <c r="J1082" s="402" t="s">
        <v>305</v>
      </c>
      <c r="K1082" s="397">
        <v>24.200000000000003</v>
      </c>
      <c r="L1082" s="486">
        <f>VLOOKUP(D1082,'1-Kosten per locatie'!$E$3:$G$9,3,FALSE)</f>
        <v>1</v>
      </c>
      <c r="M1082" s="441">
        <v>255</v>
      </c>
      <c r="N1082" s="124"/>
      <c r="O1082" s="125" t="e">
        <f t="shared" si="85"/>
        <v>#DIV/0!</v>
      </c>
      <c r="P1082" s="125">
        <f t="shared" si="86"/>
        <v>0</v>
      </c>
      <c r="Q1082" s="383"/>
      <c r="R1082" s="126">
        <f>IF(M1082="nio",0,IF(M1082&gt;0,VLOOKUP(I1082,'2-Productie normen'!A:R,VLOOKUP(M1082,'2-Productie normen'!T:U,2,FALSE),FALSE)))</f>
        <v>0</v>
      </c>
      <c r="S1082" s="126">
        <f t="shared" si="87"/>
        <v>0</v>
      </c>
      <c r="T1082" s="127" t="str">
        <f>IF(M1082="nio",0,VLOOKUP(I1082,'2-Productie normen'!A:R,14,FALSE))</f>
        <v>V</v>
      </c>
      <c r="U1082" s="127"/>
      <c r="W1082" s="93">
        <f t="shared" si="88"/>
        <v>6171.0000000000009</v>
      </c>
    </row>
    <row r="1083" spans="1:23" ht="14.1" customHeight="1">
      <c r="A1083" s="109">
        <f t="shared" si="84"/>
        <v>1083</v>
      </c>
      <c r="B1083" s="476" t="str">
        <f>VLOOKUP(C1083,'1-Kosten per locatie'!$A$17:$D$89,4,FALSE)</f>
        <v>GGD</v>
      </c>
      <c r="C1083" s="397" t="s">
        <v>1205</v>
      </c>
      <c r="D1083" s="476" t="str">
        <f>VLOOKUP(C1083,'1-Kosten per locatie'!$A$17:$C$89,3,FALSE)</f>
        <v>Consultatiebureau</v>
      </c>
      <c r="E1083" s="399" t="s">
        <v>311</v>
      </c>
      <c r="F1083" s="400"/>
      <c r="G1083" s="399">
        <v>1</v>
      </c>
      <c r="H1083" s="397" t="s">
        <v>217</v>
      </c>
      <c r="I1083" s="433" t="s">
        <v>293</v>
      </c>
      <c r="J1083" s="402" t="s">
        <v>446</v>
      </c>
      <c r="K1083" s="397">
        <v>4.9000000000000004</v>
      </c>
      <c r="L1083" s="486">
        <f>VLOOKUP(D1083,'1-Kosten per locatie'!$E$3:$G$9,3,FALSE)</f>
        <v>1</v>
      </c>
      <c r="M1083" s="441">
        <v>255</v>
      </c>
      <c r="N1083" s="124"/>
      <c r="O1083" s="125" t="e">
        <f t="shared" si="85"/>
        <v>#DIV/0!</v>
      </c>
      <c r="P1083" s="125">
        <f t="shared" si="86"/>
        <v>0</v>
      </c>
      <c r="Q1083" s="383"/>
      <c r="R1083" s="126">
        <f>IF(M1083="nio",0,IF(M1083&gt;0,VLOOKUP(I1083,'2-Productie normen'!A:R,VLOOKUP(M1083,'2-Productie normen'!T:U,2,FALSE),FALSE)))</f>
        <v>0</v>
      </c>
      <c r="S1083" s="126">
        <f t="shared" si="87"/>
        <v>0</v>
      </c>
      <c r="T1083" s="127" t="str">
        <f>IF(M1083="nio",0,VLOOKUP(I1083,'2-Productie normen'!A:R,14,FALSE))</f>
        <v>V</v>
      </c>
      <c r="U1083" s="127"/>
      <c r="W1083" s="93">
        <f t="shared" si="88"/>
        <v>1249.5</v>
      </c>
    </row>
    <row r="1084" spans="1:23" ht="14.1" customHeight="1">
      <c r="A1084" s="109">
        <f t="shared" si="84"/>
        <v>1084</v>
      </c>
      <c r="B1084" s="476" t="str">
        <f>VLOOKUP(C1084,'1-Kosten per locatie'!$A$17:$D$89,4,FALSE)</f>
        <v>GGD</v>
      </c>
      <c r="C1084" s="397" t="s">
        <v>1205</v>
      </c>
      <c r="D1084" s="476" t="str">
        <f>VLOOKUP(C1084,'1-Kosten per locatie'!$A$17:$C$89,3,FALSE)</f>
        <v>Consultatiebureau</v>
      </c>
      <c r="E1084" s="399" t="s">
        <v>311</v>
      </c>
      <c r="F1084" s="400"/>
      <c r="G1084" s="399">
        <v>2</v>
      </c>
      <c r="H1084" s="397" t="s">
        <v>192</v>
      </c>
      <c r="I1084" s="433" t="s">
        <v>297</v>
      </c>
      <c r="J1084" s="397" t="s">
        <v>198</v>
      </c>
      <c r="K1084" s="397">
        <v>39.4</v>
      </c>
      <c r="L1084" s="486">
        <f>VLOOKUP(D1084,'1-Kosten per locatie'!$E$3:$G$9,3,FALSE)</f>
        <v>1</v>
      </c>
      <c r="M1084" s="441">
        <v>255</v>
      </c>
      <c r="N1084" s="124"/>
      <c r="O1084" s="125" t="e">
        <f t="shared" si="85"/>
        <v>#DIV/0!</v>
      </c>
      <c r="P1084" s="125">
        <f t="shared" si="86"/>
        <v>0</v>
      </c>
      <c r="Q1084" s="383"/>
      <c r="R1084" s="126">
        <f>IF(M1084="nio",0,IF(M1084&gt;0,VLOOKUP(I1084,'2-Productie normen'!A:R,VLOOKUP(M1084,'2-Productie normen'!T:U,2,FALSE),FALSE)))</f>
        <v>0</v>
      </c>
      <c r="S1084" s="126">
        <f t="shared" si="87"/>
        <v>0</v>
      </c>
      <c r="T1084" s="127" t="str">
        <f>IF(M1084="nio",0,VLOOKUP(I1084,'2-Productie normen'!A:R,14,FALSE))</f>
        <v>B</v>
      </c>
      <c r="U1084" s="127"/>
      <c r="W1084" s="93">
        <f t="shared" si="88"/>
        <v>10047</v>
      </c>
    </row>
    <row r="1085" spans="1:23" ht="14.1" customHeight="1">
      <c r="A1085" s="109">
        <f t="shared" si="84"/>
        <v>1085</v>
      </c>
      <c r="B1085" s="476" t="str">
        <f>VLOOKUP(C1085,'1-Kosten per locatie'!$A$17:$D$89,4,FALSE)</f>
        <v>GGD</v>
      </c>
      <c r="C1085" s="397" t="s">
        <v>1205</v>
      </c>
      <c r="D1085" s="476" t="str">
        <f>VLOOKUP(C1085,'1-Kosten per locatie'!$A$17:$C$89,3,FALSE)</f>
        <v>Consultatiebureau</v>
      </c>
      <c r="E1085" s="399" t="s">
        <v>311</v>
      </c>
      <c r="F1085" s="400"/>
      <c r="G1085" s="399">
        <v>3</v>
      </c>
      <c r="H1085" s="397" t="s">
        <v>870</v>
      </c>
      <c r="I1085" s="433" t="s">
        <v>15</v>
      </c>
      <c r="J1085" s="397" t="s">
        <v>304</v>
      </c>
      <c r="K1085" s="397">
        <v>1.6</v>
      </c>
      <c r="L1085" s="486">
        <f>VLOOKUP(D1085,'1-Kosten per locatie'!$E$3:$G$9,3,FALSE)</f>
        <v>1</v>
      </c>
      <c r="M1085" s="441">
        <v>255</v>
      </c>
      <c r="N1085" s="124"/>
      <c r="O1085" s="125" t="e">
        <f t="shared" si="85"/>
        <v>#DIV/0!</v>
      </c>
      <c r="P1085" s="125">
        <f t="shared" si="86"/>
        <v>0</v>
      </c>
      <c r="Q1085" s="383"/>
      <c r="R1085" s="126">
        <f>IF(M1085="nio",0,IF(M1085&gt;0,VLOOKUP(I1085,'2-Productie normen'!A:R,VLOOKUP(M1085,'2-Productie normen'!T:U,2,FALSE),FALSE)))</f>
        <v>0</v>
      </c>
      <c r="S1085" s="126">
        <f t="shared" si="87"/>
        <v>0</v>
      </c>
      <c r="T1085" s="127" t="str">
        <f>IF(M1085="nio",0,VLOOKUP(I1085,'2-Productie normen'!A:R,14,FALSE))</f>
        <v>S</v>
      </c>
      <c r="U1085" s="127"/>
      <c r="W1085" s="93">
        <f t="shared" si="88"/>
        <v>408</v>
      </c>
    </row>
    <row r="1086" spans="1:23" ht="14.1" customHeight="1">
      <c r="A1086" s="109">
        <f t="shared" si="84"/>
        <v>1086</v>
      </c>
      <c r="B1086" s="476" t="str">
        <f>VLOOKUP(C1086,'1-Kosten per locatie'!$A$17:$D$89,4,FALSE)</f>
        <v>GGD</v>
      </c>
      <c r="C1086" s="397" t="s">
        <v>1205</v>
      </c>
      <c r="D1086" s="476" t="str">
        <f>VLOOKUP(C1086,'1-Kosten per locatie'!$A$17:$C$89,3,FALSE)</f>
        <v>Consultatiebureau</v>
      </c>
      <c r="E1086" s="399" t="s">
        <v>311</v>
      </c>
      <c r="F1086" s="400"/>
      <c r="G1086" s="399">
        <v>4</v>
      </c>
      <c r="H1086" s="397" t="s">
        <v>1206</v>
      </c>
      <c r="I1086" s="433" t="s">
        <v>294</v>
      </c>
      <c r="J1086" s="397" t="s">
        <v>302</v>
      </c>
      <c r="K1086" s="397">
        <v>5.3</v>
      </c>
      <c r="L1086" s="486">
        <f>VLOOKUP(D1086,'1-Kosten per locatie'!$E$3:$G$9,3,FALSE)</f>
        <v>1</v>
      </c>
      <c r="M1086" s="441">
        <v>255</v>
      </c>
      <c r="N1086" s="124"/>
      <c r="O1086" s="125" t="e">
        <f t="shared" si="85"/>
        <v>#DIV/0!</v>
      </c>
      <c r="P1086" s="125">
        <f t="shared" si="86"/>
        <v>0</v>
      </c>
      <c r="Q1086" s="383"/>
      <c r="R1086" s="126">
        <f>IF(M1086="nio",0,IF(M1086&gt;0,VLOOKUP(I1086,'2-Productie normen'!A:R,VLOOKUP(M1086,'2-Productie normen'!T:U,2,FALSE),FALSE)))</f>
        <v>0</v>
      </c>
      <c r="S1086" s="126">
        <f t="shared" si="87"/>
        <v>0</v>
      </c>
      <c r="T1086" s="127" t="str">
        <f>IF(M1086="nio",0,VLOOKUP(I1086,'2-Productie normen'!A:R,14,FALSE))</f>
        <v>V</v>
      </c>
      <c r="U1086" s="127"/>
      <c r="W1086" s="93">
        <f t="shared" si="88"/>
        <v>1351.5</v>
      </c>
    </row>
    <row r="1087" spans="1:23" ht="14.1" customHeight="1">
      <c r="A1087" s="109">
        <f t="shared" si="84"/>
        <v>1087</v>
      </c>
      <c r="B1087" s="476" t="str">
        <f>VLOOKUP(C1087,'1-Kosten per locatie'!$A$17:$D$89,4,FALSE)</f>
        <v>GGD</v>
      </c>
      <c r="C1087" s="397" t="s">
        <v>1205</v>
      </c>
      <c r="D1087" s="476" t="str">
        <f>VLOOKUP(C1087,'1-Kosten per locatie'!$A$17:$C$89,3,FALSE)</f>
        <v>Consultatiebureau</v>
      </c>
      <c r="E1087" s="399" t="s">
        <v>311</v>
      </c>
      <c r="F1087" s="400"/>
      <c r="G1087" s="399">
        <v>5</v>
      </c>
      <c r="H1087" s="397" t="s">
        <v>870</v>
      </c>
      <c r="I1087" s="433" t="s">
        <v>15</v>
      </c>
      <c r="J1087" s="402" t="s">
        <v>305</v>
      </c>
      <c r="K1087" s="397">
        <v>2</v>
      </c>
      <c r="L1087" s="486">
        <f>VLOOKUP(D1087,'1-Kosten per locatie'!$E$3:$G$9,3,FALSE)</f>
        <v>1</v>
      </c>
      <c r="M1087" s="441">
        <v>255</v>
      </c>
      <c r="N1087" s="124"/>
      <c r="O1087" s="125" t="e">
        <f t="shared" si="85"/>
        <v>#DIV/0!</v>
      </c>
      <c r="P1087" s="125">
        <f t="shared" si="86"/>
        <v>0</v>
      </c>
      <c r="Q1087" s="383"/>
      <c r="R1087" s="126">
        <f>IF(M1087="nio",0,IF(M1087&gt;0,VLOOKUP(I1087,'2-Productie normen'!A:R,VLOOKUP(M1087,'2-Productie normen'!T:U,2,FALSE),FALSE)))</f>
        <v>0</v>
      </c>
      <c r="S1087" s="126">
        <f t="shared" si="87"/>
        <v>0</v>
      </c>
      <c r="T1087" s="127" t="str">
        <f>IF(M1087="nio",0,VLOOKUP(I1087,'2-Productie normen'!A:R,14,FALSE))</f>
        <v>S</v>
      </c>
      <c r="U1087" s="127"/>
      <c r="W1087" s="93">
        <f t="shared" si="88"/>
        <v>510</v>
      </c>
    </row>
    <row r="1088" spans="1:23" ht="14.1" customHeight="1">
      <c r="A1088" s="109">
        <f t="shared" si="84"/>
        <v>1088</v>
      </c>
      <c r="B1088" s="476" t="str">
        <f>VLOOKUP(C1088,'1-Kosten per locatie'!$A$17:$D$89,4,FALSE)</f>
        <v>GGD</v>
      </c>
      <c r="C1088" s="397" t="s">
        <v>1205</v>
      </c>
      <c r="D1088" s="476" t="str">
        <f>VLOOKUP(C1088,'1-Kosten per locatie'!$A$17:$C$89,3,FALSE)</f>
        <v>Consultatiebureau</v>
      </c>
      <c r="E1088" s="399" t="s">
        <v>311</v>
      </c>
      <c r="F1088" s="400"/>
      <c r="G1088" s="399">
        <v>6</v>
      </c>
      <c r="H1088" s="397" t="s">
        <v>1204</v>
      </c>
      <c r="I1088" s="452" t="s">
        <v>2083</v>
      </c>
      <c r="J1088" s="402" t="s">
        <v>305</v>
      </c>
      <c r="K1088" s="397">
        <v>63.9</v>
      </c>
      <c r="L1088" s="486">
        <f>VLOOKUP(D1088,'1-Kosten per locatie'!$E$3:$G$9,3,FALSE)</f>
        <v>1</v>
      </c>
      <c r="M1088" s="441">
        <v>255</v>
      </c>
      <c r="N1088" s="124"/>
      <c r="O1088" s="125" t="e">
        <f t="shared" si="85"/>
        <v>#DIV/0!</v>
      </c>
      <c r="P1088" s="125">
        <f t="shared" si="86"/>
        <v>0</v>
      </c>
      <c r="Q1088" s="383"/>
      <c r="R1088" s="126">
        <f>IF(M1088="nio",0,IF(M1088&gt;0,VLOOKUP(I1088,'2-Productie normen'!A:R,VLOOKUP(M1088,'2-Productie normen'!T:U,2,FALSE),FALSE)))</f>
        <v>0</v>
      </c>
      <c r="S1088" s="126">
        <f t="shared" si="87"/>
        <v>0</v>
      </c>
      <c r="T1088" s="127" t="str">
        <f>IF(M1088="nio",0,VLOOKUP(I1088,'2-Productie normen'!A:R,14,FALSE))</f>
        <v>V</v>
      </c>
      <c r="U1088" s="127"/>
      <c r="W1088" s="93">
        <f t="shared" si="88"/>
        <v>16294.5</v>
      </c>
    </row>
    <row r="1089" spans="1:23" ht="14.1" customHeight="1">
      <c r="A1089" s="109">
        <f t="shared" si="84"/>
        <v>1089</v>
      </c>
      <c r="B1089" s="476" t="str">
        <f>VLOOKUP(C1089,'1-Kosten per locatie'!$A$17:$D$89,4,FALSE)</f>
        <v>GGD</v>
      </c>
      <c r="C1089" s="397" t="s">
        <v>1205</v>
      </c>
      <c r="D1089" s="476" t="str">
        <f>VLOOKUP(C1089,'1-Kosten per locatie'!$A$17:$C$89,3,FALSE)</f>
        <v>Consultatiebureau</v>
      </c>
      <c r="E1089" s="399" t="s">
        <v>311</v>
      </c>
      <c r="F1089" s="400"/>
      <c r="G1089" s="399">
        <v>7</v>
      </c>
      <c r="H1089" s="397" t="s">
        <v>150</v>
      </c>
      <c r="I1089" s="433" t="s">
        <v>298</v>
      </c>
      <c r="J1089" s="402" t="s">
        <v>305</v>
      </c>
      <c r="K1089" s="397">
        <v>4</v>
      </c>
      <c r="L1089" s="486">
        <f>VLOOKUP(D1089,'1-Kosten per locatie'!$E$3:$G$9,3,FALSE)</f>
        <v>1</v>
      </c>
      <c r="M1089" s="441">
        <v>255</v>
      </c>
      <c r="N1089" s="124"/>
      <c r="O1089" s="125" t="e">
        <f t="shared" si="85"/>
        <v>#DIV/0!</v>
      </c>
      <c r="P1089" s="125">
        <f t="shared" si="86"/>
        <v>0</v>
      </c>
      <c r="Q1089" s="383"/>
      <c r="R1089" s="126">
        <f>IF(M1089="nio",0,IF(M1089&gt;0,VLOOKUP(I1089,'2-Productie normen'!A:R,VLOOKUP(M1089,'2-Productie normen'!T:U,2,FALSE),FALSE)))</f>
        <v>0</v>
      </c>
      <c r="S1089" s="126">
        <f t="shared" si="87"/>
        <v>0</v>
      </c>
      <c r="T1089" s="127" t="str">
        <f>IF(M1089="nio",0,VLOOKUP(I1089,'2-Productie normen'!A:R,14,FALSE))</f>
        <v>V</v>
      </c>
      <c r="U1089" s="127"/>
      <c r="W1089" s="93">
        <f t="shared" si="88"/>
        <v>1020</v>
      </c>
    </row>
    <row r="1090" spans="1:23" ht="14.1" customHeight="1">
      <c r="A1090" s="109">
        <f t="shared" si="84"/>
        <v>1090</v>
      </c>
      <c r="B1090" s="476" t="str">
        <f>VLOOKUP(C1090,'1-Kosten per locatie'!$A$17:$D$89,4,FALSE)</f>
        <v>GGD</v>
      </c>
      <c r="C1090" s="397" t="s">
        <v>1205</v>
      </c>
      <c r="D1090" s="476" t="str">
        <f>VLOOKUP(C1090,'1-Kosten per locatie'!$A$17:$C$89,3,FALSE)</f>
        <v>Consultatiebureau</v>
      </c>
      <c r="E1090" s="399" t="s">
        <v>311</v>
      </c>
      <c r="F1090" s="400"/>
      <c r="G1090" s="399">
        <v>8</v>
      </c>
      <c r="H1090" s="397" t="s">
        <v>226</v>
      </c>
      <c r="I1090" s="433" t="s">
        <v>298</v>
      </c>
      <c r="J1090" s="402" t="s">
        <v>305</v>
      </c>
      <c r="K1090" s="397">
        <v>4</v>
      </c>
      <c r="L1090" s="486">
        <f>VLOOKUP(D1090,'1-Kosten per locatie'!$E$3:$G$9,3,FALSE)</f>
        <v>1</v>
      </c>
      <c r="M1090" s="441">
        <v>255</v>
      </c>
      <c r="N1090" s="124"/>
      <c r="O1090" s="125" t="e">
        <f t="shared" si="85"/>
        <v>#DIV/0!</v>
      </c>
      <c r="P1090" s="125">
        <f t="shared" si="86"/>
        <v>0</v>
      </c>
      <c r="Q1090" s="383"/>
      <c r="R1090" s="126">
        <f>IF(M1090="nio",0,IF(M1090&gt;0,VLOOKUP(I1090,'2-Productie normen'!A:R,VLOOKUP(M1090,'2-Productie normen'!T:U,2,FALSE),FALSE)))</f>
        <v>0</v>
      </c>
      <c r="S1090" s="126">
        <f t="shared" si="87"/>
        <v>0</v>
      </c>
      <c r="T1090" s="127" t="str">
        <f>IF(M1090="nio",0,VLOOKUP(I1090,'2-Productie normen'!A:R,14,FALSE))</f>
        <v>V</v>
      </c>
      <c r="U1090" s="127"/>
      <c r="W1090" s="93">
        <f t="shared" si="88"/>
        <v>1020</v>
      </c>
    </row>
    <row r="1091" spans="1:23" ht="14.1" customHeight="1">
      <c r="A1091" s="109">
        <f t="shared" ref="A1091:A1154" si="89">A1090+1</f>
        <v>1091</v>
      </c>
      <c r="B1091" s="476" t="str">
        <f>VLOOKUP(C1091,'1-Kosten per locatie'!$A$17:$D$89,4,FALSE)</f>
        <v>GGD</v>
      </c>
      <c r="C1091" s="397" t="s">
        <v>1205</v>
      </c>
      <c r="D1091" s="476" t="str">
        <f>VLOOKUP(C1091,'1-Kosten per locatie'!$A$17:$C$89,3,FALSE)</f>
        <v>Consultatiebureau</v>
      </c>
      <c r="E1091" s="399" t="s">
        <v>311</v>
      </c>
      <c r="F1091" s="400"/>
      <c r="G1091" s="399">
        <v>9</v>
      </c>
      <c r="H1091" s="397" t="s">
        <v>197</v>
      </c>
      <c r="I1091" s="433" t="s">
        <v>2088</v>
      </c>
      <c r="J1091" s="402" t="s">
        <v>305</v>
      </c>
      <c r="K1091" s="397">
        <v>14.8</v>
      </c>
      <c r="L1091" s="486">
        <f>VLOOKUP(D1091,'1-Kosten per locatie'!$E$3:$G$9,3,FALSE)</f>
        <v>1</v>
      </c>
      <c r="M1091" s="441">
        <v>255</v>
      </c>
      <c r="N1091" s="124"/>
      <c r="O1091" s="125" t="e">
        <f t="shared" si="85"/>
        <v>#DIV/0!</v>
      </c>
      <c r="P1091" s="125">
        <f t="shared" si="86"/>
        <v>0</v>
      </c>
      <c r="Q1091" s="383"/>
      <c r="R1091" s="126">
        <f>IF(M1091="nio",0,IF(M1091&gt;0,VLOOKUP(I1091,'2-Productie normen'!A:R,VLOOKUP(M1091,'2-Productie normen'!T:U,2,FALSE),FALSE)))</f>
        <v>0</v>
      </c>
      <c r="S1091" s="126">
        <f t="shared" si="87"/>
        <v>0</v>
      </c>
      <c r="T1091" s="127" t="str">
        <f>IF(M1091="nio",0,VLOOKUP(I1091,'2-Productie normen'!A:R,14,FALSE))</f>
        <v>V</v>
      </c>
      <c r="U1091" s="127"/>
      <c r="W1091" s="93">
        <f t="shared" si="88"/>
        <v>3774</v>
      </c>
    </row>
    <row r="1092" spans="1:23" ht="14.1" customHeight="1">
      <c r="A1092" s="109">
        <f t="shared" si="89"/>
        <v>1092</v>
      </c>
      <c r="B1092" s="476" t="str">
        <f>VLOOKUP(C1092,'1-Kosten per locatie'!$A$17:$D$89,4,FALSE)</f>
        <v>GGD</v>
      </c>
      <c r="C1092" s="397" t="s">
        <v>1205</v>
      </c>
      <c r="D1092" s="476" t="str">
        <f>VLOOKUP(C1092,'1-Kosten per locatie'!$A$17:$C$89,3,FALSE)</f>
        <v>Consultatiebureau</v>
      </c>
      <c r="E1092" s="399" t="s">
        <v>311</v>
      </c>
      <c r="F1092" s="400"/>
      <c r="G1092" s="399">
        <v>10</v>
      </c>
      <c r="H1092" s="397" t="s">
        <v>197</v>
      </c>
      <c r="I1092" s="433" t="s">
        <v>2088</v>
      </c>
      <c r="J1092" s="402" t="s">
        <v>305</v>
      </c>
      <c r="K1092" s="397">
        <v>21.8</v>
      </c>
      <c r="L1092" s="486">
        <f>VLOOKUP(D1092,'1-Kosten per locatie'!$E$3:$G$9,3,FALSE)</f>
        <v>1</v>
      </c>
      <c r="M1092" s="441">
        <v>255</v>
      </c>
      <c r="N1092" s="124"/>
      <c r="O1092" s="125" t="e">
        <f t="shared" si="85"/>
        <v>#DIV/0!</v>
      </c>
      <c r="P1092" s="125">
        <f t="shared" si="86"/>
        <v>0</v>
      </c>
      <c r="Q1092" s="383"/>
      <c r="R1092" s="126">
        <f>IF(M1092="nio",0,IF(M1092&gt;0,VLOOKUP(I1092,'2-Productie normen'!A:R,VLOOKUP(M1092,'2-Productie normen'!T:U,2,FALSE),FALSE)))</f>
        <v>0</v>
      </c>
      <c r="S1092" s="126">
        <f t="shared" si="87"/>
        <v>0</v>
      </c>
      <c r="T1092" s="127" t="str">
        <f>IF(M1092="nio",0,VLOOKUP(I1092,'2-Productie normen'!A:R,14,FALSE))</f>
        <v>V</v>
      </c>
      <c r="U1092" s="127"/>
      <c r="W1092" s="93">
        <f t="shared" si="88"/>
        <v>5559</v>
      </c>
    </row>
    <row r="1093" spans="1:23" ht="14.1" customHeight="1">
      <c r="A1093" s="109">
        <f t="shared" si="89"/>
        <v>1093</v>
      </c>
      <c r="B1093" s="476" t="str">
        <f>VLOOKUP(C1093,'1-Kosten per locatie'!$A$17:$D$89,4,FALSE)</f>
        <v>GGD</v>
      </c>
      <c r="C1093" s="397" t="s">
        <v>1205</v>
      </c>
      <c r="D1093" s="476" t="str">
        <f>VLOOKUP(C1093,'1-Kosten per locatie'!$A$17:$C$89,3,FALSE)</f>
        <v>Consultatiebureau</v>
      </c>
      <c r="E1093" s="399" t="s">
        <v>311</v>
      </c>
      <c r="F1093" s="400"/>
      <c r="G1093" s="399">
        <v>11</v>
      </c>
      <c r="H1093" s="397" t="s">
        <v>197</v>
      </c>
      <c r="I1093" s="433" t="s">
        <v>2088</v>
      </c>
      <c r="J1093" s="402" t="s">
        <v>305</v>
      </c>
      <c r="K1093" s="397">
        <v>20.7</v>
      </c>
      <c r="L1093" s="486">
        <f>VLOOKUP(D1093,'1-Kosten per locatie'!$E$3:$G$9,3,FALSE)</f>
        <v>1</v>
      </c>
      <c r="M1093" s="441">
        <v>255</v>
      </c>
      <c r="N1093" s="124"/>
      <c r="O1093" s="125" t="e">
        <f t="shared" si="85"/>
        <v>#DIV/0!</v>
      </c>
      <c r="P1093" s="125">
        <f t="shared" si="86"/>
        <v>0</v>
      </c>
      <c r="Q1093" s="383"/>
      <c r="R1093" s="126">
        <f>IF(M1093="nio",0,IF(M1093&gt;0,VLOOKUP(I1093,'2-Productie normen'!A:R,VLOOKUP(M1093,'2-Productie normen'!T:U,2,FALSE),FALSE)))</f>
        <v>0</v>
      </c>
      <c r="S1093" s="126">
        <f t="shared" si="87"/>
        <v>0</v>
      </c>
      <c r="T1093" s="127" t="str">
        <f>IF(M1093="nio",0,VLOOKUP(I1093,'2-Productie normen'!A:R,14,FALSE))</f>
        <v>V</v>
      </c>
      <c r="U1093" s="127"/>
      <c r="W1093" s="93">
        <f t="shared" si="88"/>
        <v>5278.5</v>
      </c>
    </row>
    <row r="1094" spans="1:23" ht="14.1" customHeight="1">
      <c r="A1094" s="109">
        <f t="shared" si="89"/>
        <v>1094</v>
      </c>
      <c r="B1094" s="476" t="str">
        <f>VLOOKUP(C1094,'1-Kosten per locatie'!$A$17:$D$89,4,FALSE)</f>
        <v>GGD</v>
      </c>
      <c r="C1094" s="397" t="s">
        <v>1205</v>
      </c>
      <c r="D1094" s="476" t="str">
        <f>VLOOKUP(C1094,'1-Kosten per locatie'!$A$17:$C$89,3,FALSE)</f>
        <v>Consultatiebureau</v>
      </c>
      <c r="E1094" s="399" t="s">
        <v>311</v>
      </c>
      <c r="F1094" s="400"/>
      <c r="G1094" s="399">
        <v>12</v>
      </c>
      <c r="H1094" s="397" t="s">
        <v>197</v>
      </c>
      <c r="I1094" s="433" t="s">
        <v>2088</v>
      </c>
      <c r="J1094" s="402" t="s">
        <v>305</v>
      </c>
      <c r="K1094" s="397">
        <v>20.7</v>
      </c>
      <c r="L1094" s="486">
        <f>VLOOKUP(D1094,'1-Kosten per locatie'!$E$3:$G$9,3,FALSE)</f>
        <v>1</v>
      </c>
      <c r="M1094" s="441">
        <v>255</v>
      </c>
      <c r="N1094" s="124"/>
      <c r="O1094" s="125" t="e">
        <f t="shared" si="85"/>
        <v>#DIV/0!</v>
      </c>
      <c r="P1094" s="125">
        <f t="shared" si="86"/>
        <v>0</v>
      </c>
      <c r="Q1094" s="383"/>
      <c r="R1094" s="126">
        <f>IF(M1094="nio",0,IF(M1094&gt;0,VLOOKUP(I1094,'2-Productie normen'!A:R,VLOOKUP(M1094,'2-Productie normen'!T:U,2,FALSE),FALSE)))</f>
        <v>0</v>
      </c>
      <c r="S1094" s="126">
        <f t="shared" si="87"/>
        <v>0</v>
      </c>
      <c r="T1094" s="127" t="str">
        <f>IF(M1094="nio",0,VLOOKUP(I1094,'2-Productie normen'!A:R,14,FALSE))</f>
        <v>V</v>
      </c>
      <c r="U1094" s="127"/>
      <c r="W1094" s="93">
        <f t="shared" si="88"/>
        <v>5278.5</v>
      </c>
    </row>
    <row r="1095" spans="1:23" ht="14.1" customHeight="1">
      <c r="A1095" s="109">
        <f t="shared" si="89"/>
        <v>1095</v>
      </c>
      <c r="B1095" s="476" t="str">
        <f>VLOOKUP(C1095,'1-Kosten per locatie'!$A$17:$D$89,4,FALSE)</f>
        <v>GGD</v>
      </c>
      <c r="C1095" s="397" t="s">
        <v>1205</v>
      </c>
      <c r="D1095" s="476" t="str">
        <f>VLOOKUP(C1095,'1-Kosten per locatie'!$A$17:$C$89,3,FALSE)</f>
        <v>Consultatiebureau</v>
      </c>
      <c r="E1095" s="400" t="s">
        <v>322</v>
      </c>
      <c r="F1095" s="400"/>
      <c r="G1095" s="399">
        <v>13</v>
      </c>
      <c r="H1095" s="397" t="s">
        <v>217</v>
      </c>
      <c r="I1095" s="433" t="s">
        <v>293</v>
      </c>
      <c r="J1095" s="397" t="s">
        <v>198</v>
      </c>
      <c r="K1095" s="397">
        <v>7</v>
      </c>
      <c r="L1095" s="486">
        <f>VLOOKUP(D1095,'1-Kosten per locatie'!$E$3:$G$9,3,FALSE)</f>
        <v>1</v>
      </c>
      <c r="M1095" s="441">
        <v>156</v>
      </c>
      <c r="N1095" s="124"/>
      <c r="O1095" s="125" t="e">
        <f t="shared" si="85"/>
        <v>#DIV/0!</v>
      </c>
      <c r="P1095" s="125">
        <f t="shared" si="86"/>
        <v>0</v>
      </c>
      <c r="Q1095" s="383"/>
      <c r="R1095" s="126">
        <f>IF(M1095="nio",0,IF(M1095&gt;0,VLOOKUP(I1095,'2-Productie normen'!A:R,VLOOKUP(M1095,'2-Productie normen'!T:U,2,FALSE),FALSE)))</f>
        <v>0</v>
      </c>
      <c r="S1095" s="126">
        <f t="shared" si="87"/>
        <v>0</v>
      </c>
      <c r="T1095" s="127" t="str">
        <f>IF(M1095="nio",0,VLOOKUP(I1095,'2-Productie normen'!A:R,14,FALSE))</f>
        <v>V</v>
      </c>
      <c r="U1095" s="127"/>
      <c r="W1095" s="93">
        <f t="shared" si="88"/>
        <v>1092</v>
      </c>
    </row>
    <row r="1096" spans="1:23" ht="14.1" customHeight="1">
      <c r="A1096" s="109">
        <f t="shared" si="89"/>
        <v>1096</v>
      </c>
      <c r="B1096" s="476" t="str">
        <f>VLOOKUP(C1096,'1-Kosten per locatie'!$A$17:$D$89,4,FALSE)</f>
        <v>GGD</v>
      </c>
      <c r="C1096" s="397" t="s">
        <v>1205</v>
      </c>
      <c r="D1096" s="476" t="str">
        <f>VLOOKUP(C1096,'1-Kosten per locatie'!$A$17:$C$89,3,FALSE)</f>
        <v>Consultatiebureau</v>
      </c>
      <c r="E1096" s="400" t="s">
        <v>322</v>
      </c>
      <c r="F1096" s="400"/>
      <c r="G1096" s="399">
        <v>14</v>
      </c>
      <c r="H1096" s="397" t="s">
        <v>196</v>
      </c>
      <c r="I1096" s="433" t="s">
        <v>149</v>
      </c>
      <c r="J1096" s="397" t="s">
        <v>198</v>
      </c>
      <c r="K1096" s="397">
        <v>26.2</v>
      </c>
      <c r="L1096" s="486">
        <f>VLOOKUP(D1096,'1-Kosten per locatie'!$E$3:$G$9,3,FALSE)</f>
        <v>1</v>
      </c>
      <c r="M1096" s="441">
        <v>156</v>
      </c>
      <c r="N1096" s="124"/>
      <c r="O1096" s="125" t="e">
        <f t="shared" si="85"/>
        <v>#DIV/0!</v>
      </c>
      <c r="P1096" s="125">
        <f t="shared" si="86"/>
        <v>0</v>
      </c>
      <c r="Q1096" s="383"/>
      <c r="R1096" s="126">
        <f>IF(M1096="nio",0,IF(M1096&gt;0,VLOOKUP(I1096,'2-Productie normen'!A:R,VLOOKUP(M1096,'2-Productie normen'!T:U,2,FALSE),FALSE)))</f>
        <v>0</v>
      </c>
      <c r="S1096" s="126">
        <f t="shared" si="87"/>
        <v>0</v>
      </c>
      <c r="T1096" s="127" t="str">
        <f>IF(M1096="nio",0,VLOOKUP(I1096,'2-Productie normen'!A:R,14,FALSE))</f>
        <v>B</v>
      </c>
      <c r="U1096" s="127"/>
      <c r="W1096" s="93">
        <f t="shared" si="88"/>
        <v>4087.2</v>
      </c>
    </row>
    <row r="1097" spans="1:23" ht="14.1" customHeight="1">
      <c r="A1097" s="109">
        <f t="shared" si="89"/>
        <v>1097</v>
      </c>
      <c r="B1097" s="476" t="str">
        <f>VLOOKUP(C1097,'1-Kosten per locatie'!$A$17:$D$89,4,FALSE)</f>
        <v>GGD</v>
      </c>
      <c r="C1097" s="397" t="s">
        <v>1205</v>
      </c>
      <c r="D1097" s="476" t="str">
        <f>VLOOKUP(C1097,'1-Kosten per locatie'!$A$17:$C$89,3,FALSE)</f>
        <v>Consultatiebureau</v>
      </c>
      <c r="E1097" s="400" t="s">
        <v>322</v>
      </c>
      <c r="F1097" s="400"/>
      <c r="G1097" s="399">
        <v>15</v>
      </c>
      <c r="H1097" s="397" t="s">
        <v>196</v>
      </c>
      <c r="I1097" s="433" t="s">
        <v>149</v>
      </c>
      <c r="J1097" s="397" t="s">
        <v>198</v>
      </c>
      <c r="K1097" s="397">
        <v>24.2</v>
      </c>
      <c r="L1097" s="486">
        <f>VLOOKUP(D1097,'1-Kosten per locatie'!$E$3:$G$9,3,FALSE)</f>
        <v>1</v>
      </c>
      <c r="M1097" s="441">
        <v>156</v>
      </c>
      <c r="N1097" s="124"/>
      <c r="O1097" s="125" t="e">
        <f t="shared" si="85"/>
        <v>#DIV/0!</v>
      </c>
      <c r="P1097" s="125">
        <f t="shared" si="86"/>
        <v>0</v>
      </c>
      <c r="Q1097" s="383"/>
      <c r="R1097" s="126">
        <f>IF(M1097="nio",0,IF(M1097&gt;0,VLOOKUP(I1097,'2-Productie normen'!A:R,VLOOKUP(M1097,'2-Productie normen'!T:U,2,FALSE),FALSE)))</f>
        <v>0</v>
      </c>
      <c r="S1097" s="126">
        <f t="shared" si="87"/>
        <v>0</v>
      </c>
      <c r="T1097" s="127" t="str">
        <f>IF(M1097="nio",0,VLOOKUP(I1097,'2-Productie normen'!A:R,14,FALSE))</f>
        <v>B</v>
      </c>
      <c r="U1097" s="127"/>
      <c r="W1097" s="93">
        <f t="shared" si="88"/>
        <v>3775.2</v>
      </c>
    </row>
    <row r="1098" spans="1:23" ht="14.1" customHeight="1">
      <c r="A1098" s="109">
        <f t="shared" si="89"/>
        <v>1098</v>
      </c>
      <c r="B1098" s="476" t="str">
        <f>VLOOKUP(C1098,'1-Kosten per locatie'!$A$17:$D$89,4,FALSE)</f>
        <v>GGD</v>
      </c>
      <c r="C1098" s="397" t="s">
        <v>1205</v>
      </c>
      <c r="D1098" s="476" t="str">
        <f>VLOOKUP(C1098,'1-Kosten per locatie'!$A$17:$C$89,3,FALSE)</f>
        <v>Consultatiebureau</v>
      </c>
      <c r="E1098" s="400" t="s">
        <v>322</v>
      </c>
      <c r="F1098" s="400"/>
      <c r="G1098" s="399">
        <v>16</v>
      </c>
      <c r="H1098" s="397" t="s">
        <v>196</v>
      </c>
      <c r="I1098" s="433" t="s">
        <v>149</v>
      </c>
      <c r="J1098" s="397" t="s">
        <v>198</v>
      </c>
      <c r="K1098" s="397">
        <v>19.3</v>
      </c>
      <c r="L1098" s="486">
        <f>VLOOKUP(D1098,'1-Kosten per locatie'!$E$3:$G$9,3,FALSE)</f>
        <v>1</v>
      </c>
      <c r="M1098" s="441">
        <v>156</v>
      </c>
      <c r="N1098" s="124"/>
      <c r="O1098" s="125" t="e">
        <f t="shared" si="85"/>
        <v>#DIV/0!</v>
      </c>
      <c r="P1098" s="125">
        <f t="shared" si="86"/>
        <v>0</v>
      </c>
      <c r="Q1098" s="383"/>
      <c r="R1098" s="126">
        <f>IF(M1098="nio",0,IF(M1098&gt;0,VLOOKUP(I1098,'2-Productie normen'!A:R,VLOOKUP(M1098,'2-Productie normen'!T:U,2,FALSE),FALSE)))</f>
        <v>0</v>
      </c>
      <c r="S1098" s="126">
        <f t="shared" si="87"/>
        <v>0</v>
      </c>
      <c r="T1098" s="127" t="str">
        <f>IF(M1098="nio",0,VLOOKUP(I1098,'2-Productie normen'!A:R,14,FALSE))</f>
        <v>B</v>
      </c>
      <c r="U1098" s="127"/>
      <c r="W1098" s="93">
        <f t="shared" si="88"/>
        <v>3010.8</v>
      </c>
    </row>
    <row r="1099" spans="1:23" ht="14.1" customHeight="1">
      <c r="A1099" s="109">
        <f t="shared" si="89"/>
        <v>1099</v>
      </c>
      <c r="B1099" s="476" t="str">
        <f>VLOOKUP(C1099,'1-Kosten per locatie'!$A$17:$D$89,4,FALSE)</f>
        <v>GGD</v>
      </c>
      <c r="C1099" s="397" t="s">
        <v>1205</v>
      </c>
      <c r="D1099" s="476" t="str">
        <f>VLOOKUP(C1099,'1-Kosten per locatie'!$A$17:$C$89,3,FALSE)</f>
        <v>Consultatiebureau</v>
      </c>
      <c r="E1099" s="400" t="s">
        <v>322</v>
      </c>
      <c r="F1099" s="400"/>
      <c r="G1099" s="399">
        <v>17</v>
      </c>
      <c r="H1099" s="397" t="s">
        <v>196</v>
      </c>
      <c r="I1099" s="433" t="s">
        <v>149</v>
      </c>
      <c r="J1099" s="397" t="s">
        <v>198</v>
      </c>
      <c r="K1099" s="397">
        <v>23.8</v>
      </c>
      <c r="L1099" s="486">
        <f>VLOOKUP(D1099,'1-Kosten per locatie'!$E$3:$G$9,3,FALSE)</f>
        <v>1</v>
      </c>
      <c r="M1099" s="441">
        <v>156</v>
      </c>
      <c r="N1099" s="124"/>
      <c r="O1099" s="125" t="e">
        <f t="shared" si="85"/>
        <v>#DIV/0!</v>
      </c>
      <c r="P1099" s="125">
        <f t="shared" si="86"/>
        <v>0</v>
      </c>
      <c r="Q1099" s="383"/>
      <c r="R1099" s="126">
        <f>IF(M1099="nio",0,IF(M1099&gt;0,VLOOKUP(I1099,'2-Productie normen'!A:R,VLOOKUP(M1099,'2-Productie normen'!T:U,2,FALSE),FALSE)))</f>
        <v>0</v>
      </c>
      <c r="S1099" s="126">
        <f t="shared" si="87"/>
        <v>0</v>
      </c>
      <c r="T1099" s="127" t="str">
        <f>IF(M1099="nio",0,VLOOKUP(I1099,'2-Productie normen'!A:R,14,FALSE))</f>
        <v>B</v>
      </c>
      <c r="U1099" s="127"/>
      <c r="W1099" s="93">
        <f t="shared" si="88"/>
        <v>3712.8</v>
      </c>
    </row>
    <row r="1100" spans="1:23" ht="14.1" customHeight="1">
      <c r="A1100" s="109">
        <f t="shared" si="89"/>
        <v>1100</v>
      </c>
      <c r="B1100" s="476" t="str">
        <f>VLOOKUP(C1100,'1-Kosten per locatie'!$A$17:$D$89,4,FALSE)</f>
        <v>GGD</v>
      </c>
      <c r="C1100" s="397" t="s">
        <v>1205</v>
      </c>
      <c r="D1100" s="476" t="str">
        <f>VLOOKUP(C1100,'1-Kosten per locatie'!$A$17:$C$89,3,FALSE)</f>
        <v>Consultatiebureau</v>
      </c>
      <c r="E1100" s="400" t="s">
        <v>322</v>
      </c>
      <c r="F1100" s="400"/>
      <c r="G1100" s="399">
        <v>18</v>
      </c>
      <c r="H1100" s="397" t="s">
        <v>196</v>
      </c>
      <c r="I1100" s="433" t="s">
        <v>149</v>
      </c>
      <c r="J1100" s="397" t="s">
        <v>198</v>
      </c>
      <c r="K1100" s="397">
        <v>22</v>
      </c>
      <c r="L1100" s="486">
        <f>VLOOKUP(D1100,'1-Kosten per locatie'!$E$3:$G$9,3,FALSE)</f>
        <v>1</v>
      </c>
      <c r="M1100" s="441">
        <v>156</v>
      </c>
      <c r="N1100" s="124"/>
      <c r="O1100" s="125" t="e">
        <f t="shared" si="85"/>
        <v>#DIV/0!</v>
      </c>
      <c r="P1100" s="125">
        <f t="shared" si="86"/>
        <v>0</v>
      </c>
      <c r="Q1100" s="383"/>
      <c r="R1100" s="126">
        <f>IF(M1100="nio",0,IF(M1100&gt;0,VLOOKUP(I1100,'2-Productie normen'!A:R,VLOOKUP(M1100,'2-Productie normen'!T:U,2,FALSE),FALSE)))</f>
        <v>0</v>
      </c>
      <c r="S1100" s="126">
        <f t="shared" si="87"/>
        <v>0</v>
      </c>
      <c r="T1100" s="127" t="str">
        <f>IF(M1100="nio",0,VLOOKUP(I1100,'2-Productie normen'!A:R,14,FALSE))</f>
        <v>B</v>
      </c>
      <c r="U1100" s="127"/>
      <c r="W1100" s="93">
        <f t="shared" si="88"/>
        <v>3432</v>
      </c>
    </row>
    <row r="1101" spans="1:23" ht="14.1" customHeight="1">
      <c r="A1101" s="109">
        <f t="shared" si="89"/>
        <v>1101</v>
      </c>
      <c r="B1101" s="476" t="str">
        <f>VLOOKUP(C1101,'1-Kosten per locatie'!$A$17:$D$89,4,FALSE)</f>
        <v>GGD</v>
      </c>
      <c r="C1101" s="397" t="s">
        <v>1205</v>
      </c>
      <c r="D1101" s="476" t="str">
        <f>VLOOKUP(C1101,'1-Kosten per locatie'!$A$17:$C$89,3,FALSE)</f>
        <v>Consultatiebureau</v>
      </c>
      <c r="E1101" s="400" t="s">
        <v>322</v>
      </c>
      <c r="F1101" s="400"/>
      <c r="G1101" s="399">
        <v>19</v>
      </c>
      <c r="H1101" s="397" t="s">
        <v>870</v>
      </c>
      <c r="I1101" s="433" t="s">
        <v>15</v>
      </c>
      <c r="J1101" s="397" t="s">
        <v>304</v>
      </c>
      <c r="K1101" s="397">
        <v>1.6</v>
      </c>
      <c r="L1101" s="486">
        <f>VLOOKUP(D1101,'1-Kosten per locatie'!$E$3:$G$9,3,FALSE)</f>
        <v>1</v>
      </c>
      <c r="M1101" s="441">
        <v>255</v>
      </c>
      <c r="N1101" s="124"/>
      <c r="O1101" s="125" t="e">
        <f t="shared" si="85"/>
        <v>#DIV/0!</v>
      </c>
      <c r="P1101" s="125">
        <f t="shared" si="86"/>
        <v>0</v>
      </c>
      <c r="Q1101" s="383"/>
      <c r="R1101" s="126">
        <f>IF(M1101="nio",0,IF(M1101&gt;0,VLOOKUP(I1101,'2-Productie normen'!A:R,VLOOKUP(M1101,'2-Productie normen'!T:U,2,FALSE),FALSE)))</f>
        <v>0</v>
      </c>
      <c r="S1101" s="126">
        <f t="shared" si="87"/>
        <v>0</v>
      </c>
      <c r="T1101" s="127" t="str">
        <f>IF(M1101="nio",0,VLOOKUP(I1101,'2-Productie normen'!A:R,14,FALSE))</f>
        <v>S</v>
      </c>
      <c r="U1101" s="127"/>
      <c r="W1101" s="93">
        <f t="shared" si="88"/>
        <v>408</v>
      </c>
    </row>
    <row r="1102" spans="1:23" ht="14.1" customHeight="1">
      <c r="A1102" s="109">
        <f t="shared" si="89"/>
        <v>1102</v>
      </c>
      <c r="B1102" s="476" t="str">
        <f>VLOOKUP(C1102,'1-Kosten per locatie'!$A$17:$D$89,4,FALSE)</f>
        <v>GGD</v>
      </c>
      <c r="C1102" s="397" t="s">
        <v>1207</v>
      </c>
      <c r="D1102" s="476" t="str">
        <f>VLOOKUP(C1102,'1-Kosten per locatie'!$A$17:$C$89,3,FALSE)</f>
        <v>Consultatiebureau</v>
      </c>
      <c r="E1102" s="397"/>
      <c r="F1102" s="400"/>
      <c r="G1102" s="399">
        <v>1</v>
      </c>
      <c r="H1102" s="397" t="s">
        <v>245</v>
      </c>
      <c r="I1102" s="433" t="s">
        <v>293</v>
      </c>
      <c r="J1102" s="410" t="s">
        <v>198</v>
      </c>
      <c r="K1102" s="397">
        <v>4</v>
      </c>
      <c r="L1102" s="486">
        <f>VLOOKUP(D1102,'1-Kosten per locatie'!$E$3:$G$9,3,FALSE)</f>
        <v>1</v>
      </c>
      <c r="M1102" s="441">
        <v>156</v>
      </c>
      <c r="N1102" s="124"/>
      <c r="O1102" s="125" t="e">
        <f t="shared" si="85"/>
        <v>#DIV/0!</v>
      </c>
      <c r="P1102" s="125">
        <f t="shared" si="86"/>
        <v>0</v>
      </c>
      <c r="Q1102" s="383"/>
      <c r="R1102" s="126">
        <f>IF(M1102="nio",0,IF(M1102&gt;0,VLOOKUP(I1102,'2-Productie normen'!A:R,VLOOKUP(M1102,'2-Productie normen'!T:U,2,FALSE),FALSE)))</f>
        <v>0</v>
      </c>
      <c r="S1102" s="126">
        <f t="shared" si="87"/>
        <v>0</v>
      </c>
      <c r="T1102" s="127" t="str">
        <f>IF(M1102="nio",0,VLOOKUP(I1102,'2-Productie normen'!A:R,14,FALSE))</f>
        <v>V</v>
      </c>
      <c r="U1102" s="127"/>
      <c r="W1102" s="93">
        <f t="shared" si="88"/>
        <v>624</v>
      </c>
    </row>
    <row r="1103" spans="1:23" ht="14.1" customHeight="1">
      <c r="A1103" s="109">
        <f t="shared" si="89"/>
        <v>1103</v>
      </c>
      <c r="B1103" s="476" t="str">
        <f>VLOOKUP(C1103,'1-Kosten per locatie'!$A$17:$D$89,4,FALSE)</f>
        <v>GGD</v>
      </c>
      <c r="C1103" s="397" t="s">
        <v>1207</v>
      </c>
      <c r="D1103" s="476" t="str">
        <f>VLOOKUP(C1103,'1-Kosten per locatie'!$A$17:$C$89,3,FALSE)</f>
        <v>Consultatiebureau</v>
      </c>
      <c r="E1103" s="399" t="s">
        <v>311</v>
      </c>
      <c r="F1103" s="400"/>
      <c r="G1103" s="399">
        <v>2</v>
      </c>
      <c r="H1103" s="397" t="s">
        <v>1204</v>
      </c>
      <c r="I1103" s="452" t="s">
        <v>2083</v>
      </c>
      <c r="J1103" s="402" t="s">
        <v>305</v>
      </c>
      <c r="K1103" s="397">
        <v>50</v>
      </c>
      <c r="L1103" s="486">
        <f>VLOOKUP(D1103,'1-Kosten per locatie'!$E$3:$G$9,3,FALSE)</f>
        <v>1</v>
      </c>
      <c r="M1103" s="441">
        <v>156</v>
      </c>
      <c r="N1103" s="124"/>
      <c r="O1103" s="125" t="e">
        <f t="shared" si="85"/>
        <v>#DIV/0!</v>
      </c>
      <c r="P1103" s="125">
        <f t="shared" si="86"/>
        <v>0</v>
      </c>
      <c r="Q1103" s="383"/>
      <c r="R1103" s="126">
        <f>IF(M1103="nio",0,IF(M1103&gt;0,VLOOKUP(I1103,'2-Productie normen'!A:R,VLOOKUP(M1103,'2-Productie normen'!T:U,2,FALSE),FALSE)))</f>
        <v>0</v>
      </c>
      <c r="S1103" s="126">
        <f t="shared" si="87"/>
        <v>0</v>
      </c>
      <c r="T1103" s="127" t="str">
        <f>IF(M1103="nio",0,VLOOKUP(I1103,'2-Productie normen'!A:R,14,FALSE))</f>
        <v>V</v>
      </c>
      <c r="U1103" s="127"/>
      <c r="W1103" s="93">
        <f t="shared" si="88"/>
        <v>7800</v>
      </c>
    </row>
    <row r="1104" spans="1:23" ht="14.1" customHeight="1">
      <c r="A1104" s="109">
        <f t="shared" si="89"/>
        <v>1104</v>
      </c>
      <c r="B1104" s="476" t="str">
        <f>VLOOKUP(C1104,'1-Kosten per locatie'!$A$17:$D$89,4,FALSE)</f>
        <v>GGD</v>
      </c>
      <c r="C1104" s="397" t="s">
        <v>1207</v>
      </c>
      <c r="D1104" s="476" t="str">
        <f>VLOOKUP(C1104,'1-Kosten per locatie'!$A$17:$C$89,3,FALSE)</f>
        <v>Consultatiebureau</v>
      </c>
      <c r="E1104" s="399" t="s">
        <v>311</v>
      </c>
      <c r="F1104" s="400"/>
      <c r="G1104" s="399">
        <v>3</v>
      </c>
      <c r="H1104" s="397" t="s">
        <v>1208</v>
      </c>
      <c r="I1104" s="433" t="s">
        <v>2088</v>
      </c>
      <c r="J1104" s="402" t="s">
        <v>305</v>
      </c>
      <c r="K1104" s="397">
        <v>15</v>
      </c>
      <c r="L1104" s="486">
        <f>VLOOKUP(D1104,'1-Kosten per locatie'!$E$3:$G$9,3,FALSE)</f>
        <v>1</v>
      </c>
      <c r="M1104" s="441">
        <v>156</v>
      </c>
      <c r="N1104" s="124"/>
      <c r="O1104" s="125" t="e">
        <f t="shared" si="85"/>
        <v>#DIV/0!</v>
      </c>
      <c r="P1104" s="125">
        <f t="shared" si="86"/>
        <v>0</v>
      </c>
      <c r="Q1104" s="383"/>
      <c r="R1104" s="126">
        <f>IF(M1104="nio",0,IF(M1104&gt;0,VLOOKUP(I1104,'2-Productie normen'!A:R,VLOOKUP(M1104,'2-Productie normen'!T:U,2,FALSE),FALSE)))</f>
        <v>0</v>
      </c>
      <c r="S1104" s="126">
        <f t="shared" si="87"/>
        <v>0</v>
      </c>
      <c r="T1104" s="127" t="str">
        <f>IF(M1104="nio",0,VLOOKUP(I1104,'2-Productie normen'!A:R,14,FALSE))</f>
        <v>V</v>
      </c>
      <c r="U1104" s="127"/>
      <c r="W1104" s="93">
        <f t="shared" si="88"/>
        <v>2340</v>
      </c>
    </row>
    <row r="1105" spans="1:23" ht="14.1" customHeight="1">
      <c r="A1105" s="109">
        <f t="shared" si="89"/>
        <v>1105</v>
      </c>
      <c r="B1105" s="476" t="str">
        <f>VLOOKUP(C1105,'1-Kosten per locatie'!$A$17:$D$89,4,FALSE)</f>
        <v>GGD</v>
      </c>
      <c r="C1105" s="397" t="s">
        <v>1207</v>
      </c>
      <c r="D1105" s="476" t="str">
        <f>VLOOKUP(C1105,'1-Kosten per locatie'!$A$17:$C$89,3,FALSE)</f>
        <v>Consultatiebureau</v>
      </c>
      <c r="E1105" s="399" t="s">
        <v>311</v>
      </c>
      <c r="F1105" s="400"/>
      <c r="G1105" s="399">
        <v>4</v>
      </c>
      <c r="H1105" s="397" t="s">
        <v>1209</v>
      </c>
      <c r="I1105" s="433" t="s">
        <v>2088</v>
      </c>
      <c r="J1105" s="402" t="s">
        <v>305</v>
      </c>
      <c r="K1105" s="397">
        <v>18</v>
      </c>
      <c r="L1105" s="486">
        <f>VLOOKUP(D1105,'1-Kosten per locatie'!$E$3:$G$9,3,FALSE)</f>
        <v>1</v>
      </c>
      <c r="M1105" s="441">
        <v>156</v>
      </c>
      <c r="N1105" s="124"/>
      <c r="O1105" s="125" t="e">
        <f t="shared" si="85"/>
        <v>#DIV/0!</v>
      </c>
      <c r="P1105" s="125">
        <f t="shared" si="86"/>
        <v>0</v>
      </c>
      <c r="Q1105" s="383"/>
      <c r="R1105" s="126">
        <f>IF(M1105="nio",0,IF(M1105&gt;0,VLOOKUP(I1105,'2-Productie normen'!A:R,VLOOKUP(M1105,'2-Productie normen'!T:U,2,FALSE),FALSE)))</f>
        <v>0</v>
      </c>
      <c r="S1105" s="126">
        <f t="shared" si="87"/>
        <v>0</v>
      </c>
      <c r="T1105" s="127" t="str">
        <f>IF(M1105="nio",0,VLOOKUP(I1105,'2-Productie normen'!A:R,14,FALSE))</f>
        <v>V</v>
      </c>
      <c r="U1105" s="127"/>
      <c r="W1105" s="93">
        <f t="shared" si="88"/>
        <v>2808</v>
      </c>
    </row>
    <row r="1106" spans="1:23" ht="14.1" customHeight="1">
      <c r="A1106" s="109">
        <f t="shared" si="89"/>
        <v>1106</v>
      </c>
      <c r="B1106" s="476" t="str">
        <f>VLOOKUP(C1106,'1-Kosten per locatie'!$A$17:$D$89,4,FALSE)</f>
        <v>GGD</v>
      </c>
      <c r="C1106" s="397" t="s">
        <v>1207</v>
      </c>
      <c r="D1106" s="476" t="str">
        <f>VLOOKUP(C1106,'1-Kosten per locatie'!$A$17:$C$89,3,FALSE)</f>
        <v>Consultatiebureau</v>
      </c>
      <c r="E1106" s="397"/>
      <c r="F1106" s="400"/>
      <c r="G1106" s="399">
        <v>5</v>
      </c>
      <c r="H1106" s="397" t="s">
        <v>1208</v>
      </c>
      <c r="I1106" s="433" t="s">
        <v>149</v>
      </c>
      <c r="J1106" s="410" t="s">
        <v>198</v>
      </c>
      <c r="K1106" s="397">
        <v>16</v>
      </c>
      <c r="L1106" s="486">
        <f>VLOOKUP(D1106,'1-Kosten per locatie'!$E$3:$G$9,3,FALSE)</f>
        <v>1</v>
      </c>
      <c r="M1106" s="441">
        <v>156</v>
      </c>
      <c r="N1106" s="124"/>
      <c r="O1106" s="125" t="e">
        <f t="shared" si="85"/>
        <v>#DIV/0!</v>
      </c>
      <c r="P1106" s="125">
        <f t="shared" si="86"/>
        <v>0</v>
      </c>
      <c r="Q1106" s="383"/>
      <c r="R1106" s="126">
        <f>IF(M1106="nio",0,IF(M1106&gt;0,VLOOKUP(I1106,'2-Productie normen'!A:R,VLOOKUP(M1106,'2-Productie normen'!T:U,2,FALSE),FALSE)))</f>
        <v>0</v>
      </c>
      <c r="S1106" s="126">
        <f t="shared" si="87"/>
        <v>0</v>
      </c>
      <c r="T1106" s="127" t="str">
        <f>IF(M1106="nio",0,VLOOKUP(I1106,'2-Productie normen'!A:R,14,FALSE))</f>
        <v>B</v>
      </c>
      <c r="U1106" s="127"/>
      <c r="W1106" s="93">
        <f t="shared" si="88"/>
        <v>2496</v>
      </c>
    </row>
    <row r="1107" spans="1:23" ht="14.1" customHeight="1">
      <c r="A1107" s="109">
        <f t="shared" si="89"/>
        <v>1107</v>
      </c>
      <c r="B1107" s="476" t="str">
        <f>VLOOKUP(C1107,'1-Kosten per locatie'!$A$17:$D$89,4,FALSE)</f>
        <v>GGD</v>
      </c>
      <c r="C1107" s="397" t="s">
        <v>1207</v>
      </c>
      <c r="D1107" s="476" t="str">
        <f>VLOOKUP(C1107,'1-Kosten per locatie'!$A$17:$C$89,3,FALSE)</f>
        <v>Consultatiebureau</v>
      </c>
      <c r="E1107" s="399" t="s">
        <v>311</v>
      </c>
      <c r="F1107" s="400"/>
      <c r="G1107" s="399">
        <v>6</v>
      </c>
      <c r="H1107" s="397" t="s">
        <v>870</v>
      </c>
      <c r="I1107" s="433" t="s">
        <v>15</v>
      </c>
      <c r="J1107" s="410" t="s">
        <v>304</v>
      </c>
      <c r="K1107" s="397">
        <v>4</v>
      </c>
      <c r="L1107" s="486">
        <f>VLOOKUP(D1107,'1-Kosten per locatie'!$E$3:$G$9,3,FALSE)</f>
        <v>1</v>
      </c>
      <c r="M1107" s="441">
        <v>156</v>
      </c>
      <c r="N1107" s="124"/>
      <c r="O1107" s="125" t="e">
        <f t="shared" si="85"/>
        <v>#DIV/0!</v>
      </c>
      <c r="P1107" s="125">
        <f t="shared" si="86"/>
        <v>0</v>
      </c>
      <c r="Q1107" s="383"/>
      <c r="R1107" s="126">
        <f>IF(M1107="nio",0,IF(M1107&gt;0,VLOOKUP(I1107,'2-Productie normen'!A:R,VLOOKUP(M1107,'2-Productie normen'!T:U,2,FALSE),FALSE)))</f>
        <v>0</v>
      </c>
      <c r="S1107" s="126">
        <f t="shared" si="87"/>
        <v>0</v>
      </c>
      <c r="T1107" s="127" t="str">
        <f>IF(M1107="nio",0,VLOOKUP(I1107,'2-Productie normen'!A:R,14,FALSE))</f>
        <v>S</v>
      </c>
      <c r="U1107" s="127"/>
      <c r="W1107" s="93">
        <f t="shared" si="88"/>
        <v>624</v>
      </c>
    </row>
    <row r="1108" spans="1:23" ht="14.1" customHeight="1">
      <c r="A1108" s="109">
        <f t="shared" si="89"/>
        <v>1108</v>
      </c>
      <c r="B1108" s="476" t="str">
        <f>VLOOKUP(C1108,'1-Kosten per locatie'!$A$17:$D$89,4,FALSE)</f>
        <v>Wij Rivierenbuurt</v>
      </c>
      <c r="C1108" s="398" t="s">
        <v>1210</v>
      </c>
      <c r="D1108" s="476" t="str">
        <f>VLOOKUP(C1108,'1-Kosten per locatie'!$A$17:$C$89,3,FALSE)</f>
        <v>Wij team</v>
      </c>
      <c r="E1108" s="400">
        <v>0</v>
      </c>
      <c r="F1108" s="397"/>
      <c r="G1108" s="401">
        <v>1</v>
      </c>
      <c r="H1108" s="398" t="s">
        <v>245</v>
      </c>
      <c r="I1108" s="433" t="s">
        <v>296</v>
      </c>
      <c r="J1108" s="402" t="s">
        <v>198</v>
      </c>
      <c r="K1108" s="403">
        <v>21</v>
      </c>
      <c r="L1108" s="486">
        <f>VLOOKUP(D1108,'1-Kosten per locatie'!$E$3:$G$9,3,FALSE)</f>
        <v>1</v>
      </c>
      <c r="M1108" s="441">
        <v>255</v>
      </c>
      <c r="N1108" s="124"/>
      <c r="O1108" s="125" t="e">
        <f t="shared" si="85"/>
        <v>#DIV/0!</v>
      </c>
      <c r="P1108" s="125">
        <f t="shared" si="86"/>
        <v>0</v>
      </c>
      <c r="Q1108" s="383"/>
      <c r="R1108" s="126">
        <f>IF(M1108="nio",0,IF(M1108&gt;0,VLOOKUP(I1108,'2-Productie normen'!A:R,VLOOKUP(M1108,'2-Productie normen'!T:U,2,FALSE),FALSE)))</f>
        <v>0</v>
      </c>
      <c r="S1108" s="126">
        <f t="shared" si="87"/>
        <v>0</v>
      </c>
      <c r="T1108" s="127" t="str">
        <f>IF(M1108="nio",0,VLOOKUP(I1108,'2-Productie normen'!A:R,14,FALSE))</f>
        <v>V</v>
      </c>
      <c r="U1108" s="127"/>
      <c r="W1108" s="93">
        <f t="shared" si="88"/>
        <v>5355</v>
      </c>
    </row>
    <row r="1109" spans="1:23" ht="14.1" customHeight="1">
      <c r="A1109" s="109">
        <f t="shared" si="89"/>
        <v>1109</v>
      </c>
      <c r="B1109" s="476" t="str">
        <f>VLOOKUP(C1109,'1-Kosten per locatie'!$A$17:$D$89,4,FALSE)</f>
        <v>Wij Rivierenbuurt</v>
      </c>
      <c r="C1109" s="398" t="s">
        <v>1210</v>
      </c>
      <c r="D1109" s="476" t="str">
        <f>VLOOKUP(C1109,'1-Kosten per locatie'!$A$17:$C$89,3,FALSE)</f>
        <v>Wij team</v>
      </c>
      <c r="E1109" s="400">
        <v>0</v>
      </c>
      <c r="F1109" s="397"/>
      <c r="G1109" s="401">
        <v>2</v>
      </c>
      <c r="H1109" s="398" t="s">
        <v>197</v>
      </c>
      <c r="I1109" s="433" t="s">
        <v>297</v>
      </c>
      <c r="J1109" s="402" t="s">
        <v>198</v>
      </c>
      <c r="K1109" s="403">
        <v>13.2</v>
      </c>
      <c r="L1109" s="486">
        <f>VLOOKUP(D1109,'1-Kosten per locatie'!$E$3:$G$9,3,FALSE)</f>
        <v>1</v>
      </c>
      <c r="M1109" s="441">
        <v>255</v>
      </c>
      <c r="N1109" s="124"/>
      <c r="O1109" s="125" t="e">
        <f t="shared" si="85"/>
        <v>#DIV/0!</v>
      </c>
      <c r="P1109" s="125">
        <f t="shared" si="86"/>
        <v>0</v>
      </c>
      <c r="Q1109" s="383"/>
      <c r="R1109" s="126">
        <f>IF(M1109="nio",0,IF(M1109&gt;0,VLOOKUP(I1109,'2-Productie normen'!A:R,VLOOKUP(M1109,'2-Productie normen'!T:U,2,FALSE),FALSE)))</f>
        <v>0</v>
      </c>
      <c r="S1109" s="126">
        <f t="shared" si="87"/>
        <v>0</v>
      </c>
      <c r="T1109" s="127" t="str">
        <f>IF(M1109="nio",0,VLOOKUP(I1109,'2-Productie normen'!A:R,14,FALSE))</f>
        <v>B</v>
      </c>
      <c r="U1109" s="127"/>
      <c r="W1109" s="93">
        <f t="shared" si="88"/>
        <v>3366</v>
      </c>
    </row>
    <row r="1110" spans="1:23" ht="14.1" customHeight="1">
      <c r="A1110" s="109">
        <f t="shared" si="89"/>
        <v>1110</v>
      </c>
      <c r="B1110" s="476" t="str">
        <f>VLOOKUP(C1110,'1-Kosten per locatie'!$A$17:$D$89,4,FALSE)</f>
        <v>Wij Rivierenbuurt</v>
      </c>
      <c r="C1110" s="398" t="s">
        <v>1210</v>
      </c>
      <c r="D1110" s="476" t="str">
        <f>VLOOKUP(C1110,'1-Kosten per locatie'!$A$17:$C$89,3,FALSE)</f>
        <v>Wij team</v>
      </c>
      <c r="E1110" s="400">
        <v>0</v>
      </c>
      <c r="F1110" s="397"/>
      <c r="G1110" s="401">
        <v>3</v>
      </c>
      <c r="H1110" s="398" t="s">
        <v>1211</v>
      </c>
      <c r="I1110" s="433" t="s">
        <v>297</v>
      </c>
      <c r="J1110" s="402" t="s">
        <v>198</v>
      </c>
      <c r="K1110" s="403">
        <v>28.3</v>
      </c>
      <c r="L1110" s="486">
        <f>VLOOKUP(D1110,'1-Kosten per locatie'!$E$3:$G$9,3,FALSE)</f>
        <v>1</v>
      </c>
      <c r="M1110" s="441">
        <v>255</v>
      </c>
      <c r="N1110" s="124"/>
      <c r="O1110" s="125" t="e">
        <f t="shared" si="85"/>
        <v>#DIV/0!</v>
      </c>
      <c r="P1110" s="125">
        <f t="shared" si="86"/>
        <v>0</v>
      </c>
      <c r="Q1110" s="383"/>
      <c r="R1110" s="126">
        <f>IF(M1110="nio",0,IF(M1110&gt;0,VLOOKUP(I1110,'2-Productie normen'!A:R,VLOOKUP(M1110,'2-Productie normen'!T:U,2,FALSE),FALSE)))</f>
        <v>0</v>
      </c>
      <c r="S1110" s="126">
        <f t="shared" si="87"/>
        <v>0</v>
      </c>
      <c r="T1110" s="127" t="str">
        <f>IF(M1110="nio",0,VLOOKUP(I1110,'2-Productie normen'!A:R,14,FALSE))</f>
        <v>B</v>
      </c>
      <c r="U1110" s="127"/>
      <c r="W1110" s="93">
        <f t="shared" si="88"/>
        <v>7216.5</v>
      </c>
    </row>
    <row r="1111" spans="1:23" ht="14.1" customHeight="1">
      <c r="A1111" s="109">
        <f t="shared" si="89"/>
        <v>1111</v>
      </c>
      <c r="B1111" s="476" t="str">
        <f>VLOOKUP(C1111,'1-Kosten per locatie'!$A$17:$D$89,4,FALSE)</f>
        <v>Wij Rivierenbuurt</v>
      </c>
      <c r="C1111" s="398" t="s">
        <v>1210</v>
      </c>
      <c r="D1111" s="476" t="str">
        <f>VLOOKUP(C1111,'1-Kosten per locatie'!$A$17:$C$89,3,FALSE)</f>
        <v>Wij team</v>
      </c>
      <c r="E1111" s="400">
        <v>0</v>
      </c>
      <c r="F1111" s="397"/>
      <c r="G1111" s="401">
        <v>3</v>
      </c>
      <c r="H1111" s="398" t="s">
        <v>477</v>
      </c>
      <c r="I1111" s="433" t="s">
        <v>296</v>
      </c>
      <c r="J1111" s="402" t="s">
        <v>305</v>
      </c>
      <c r="K1111" s="403">
        <v>58.1</v>
      </c>
      <c r="L1111" s="486">
        <f>VLOOKUP(D1111,'1-Kosten per locatie'!$E$3:$G$9,3,FALSE)</f>
        <v>1</v>
      </c>
      <c r="M1111" s="441">
        <v>156</v>
      </c>
      <c r="N1111" s="124"/>
      <c r="O1111" s="125" t="e">
        <f t="shared" si="85"/>
        <v>#DIV/0!</v>
      </c>
      <c r="P1111" s="125">
        <f t="shared" si="86"/>
        <v>0</v>
      </c>
      <c r="Q1111" s="383"/>
      <c r="R1111" s="126">
        <f>IF(M1111="nio",0,IF(M1111&gt;0,VLOOKUP(I1111,'2-Productie normen'!A:R,VLOOKUP(M1111,'2-Productie normen'!T:U,2,FALSE),FALSE)))</f>
        <v>0</v>
      </c>
      <c r="S1111" s="126">
        <f t="shared" si="87"/>
        <v>0</v>
      </c>
      <c r="T1111" s="127" t="str">
        <f>IF(M1111="nio",0,VLOOKUP(I1111,'2-Productie normen'!A:R,14,FALSE))</f>
        <v>V</v>
      </c>
      <c r="U1111" s="127"/>
      <c r="W1111" s="93">
        <f t="shared" si="88"/>
        <v>9063.6</v>
      </c>
    </row>
    <row r="1112" spans="1:23" ht="14.1" customHeight="1">
      <c r="A1112" s="109">
        <f t="shared" si="89"/>
        <v>1112</v>
      </c>
      <c r="B1112" s="476" t="str">
        <f>VLOOKUP(C1112,'1-Kosten per locatie'!$A$17:$D$89,4,FALSE)</f>
        <v>Wij Rivierenbuurt</v>
      </c>
      <c r="C1112" s="398" t="s">
        <v>1210</v>
      </c>
      <c r="D1112" s="476" t="str">
        <f>VLOOKUP(C1112,'1-Kosten per locatie'!$A$17:$C$89,3,FALSE)</f>
        <v>Wij team</v>
      </c>
      <c r="E1112" s="400">
        <v>0</v>
      </c>
      <c r="F1112" s="397"/>
      <c r="G1112" s="401">
        <v>4</v>
      </c>
      <c r="H1112" s="398" t="s">
        <v>196</v>
      </c>
      <c r="I1112" s="433" t="s">
        <v>149</v>
      </c>
      <c r="J1112" s="402" t="s">
        <v>1212</v>
      </c>
      <c r="K1112" s="403">
        <v>76.400000000000006</v>
      </c>
      <c r="L1112" s="486">
        <f>VLOOKUP(D1112,'1-Kosten per locatie'!$E$3:$G$9,3,FALSE)</f>
        <v>1</v>
      </c>
      <c r="M1112" s="441">
        <v>104</v>
      </c>
      <c r="N1112" s="124"/>
      <c r="O1112" s="125" t="e">
        <f t="shared" si="85"/>
        <v>#DIV/0!</v>
      </c>
      <c r="P1112" s="125">
        <f t="shared" si="86"/>
        <v>0</v>
      </c>
      <c r="Q1112" s="383"/>
      <c r="R1112" s="126">
        <f>IF(M1112="nio",0,IF(M1112&gt;0,VLOOKUP(I1112,'2-Productie normen'!A:R,VLOOKUP(M1112,'2-Productie normen'!T:U,2,FALSE),FALSE)))</f>
        <v>0</v>
      </c>
      <c r="S1112" s="126">
        <f t="shared" si="87"/>
        <v>0</v>
      </c>
      <c r="T1112" s="127" t="str">
        <f>IF(M1112="nio",0,VLOOKUP(I1112,'2-Productie normen'!A:R,14,FALSE))</f>
        <v>B</v>
      </c>
      <c r="U1112" s="127"/>
      <c r="W1112" s="93">
        <f t="shared" si="88"/>
        <v>7945.6</v>
      </c>
    </row>
    <row r="1113" spans="1:23" ht="14.1" customHeight="1">
      <c r="A1113" s="109">
        <f t="shared" si="89"/>
        <v>1113</v>
      </c>
      <c r="B1113" s="476" t="str">
        <f>VLOOKUP(C1113,'1-Kosten per locatie'!$A$17:$D$89,4,FALSE)</f>
        <v>Wij Rivierenbuurt</v>
      </c>
      <c r="C1113" s="398" t="s">
        <v>1210</v>
      </c>
      <c r="D1113" s="476" t="str">
        <f>VLOOKUP(C1113,'1-Kosten per locatie'!$A$17:$C$89,3,FALSE)</f>
        <v>Wij team</v>
      </c>
      <c r="E1113" s="400">
        <v>0</v>
      </c>
      <c r="F1113" s="397"/>
      <c r="G1113" s="401">
        <v>5</v>
      </c>
      <c r="H1113" s="398" t="s">
        <v>196</v>
      </c>
      <c r="I1113" s="433" t="s">
        <v>149</v>
      </c>
      <c r="J1113" s="402" t="s">
        <v>1212</v>
      </c>
      <c r="K1113" s="403">
        <v>11.3</v>
      </c>
      <c r="L1113" s="486">
        <f>VLOOKUP(D1113,'1-Kosten per locatie'!$E$3:$G$9,3,FALSE)</f>
        <v>1</v>
      </c>
      <c r="M1113" s="441">
        <v>104</v>
      </c>
      <c r="N1113" s="124"/>
      <c r="O1113" s="125" t="e">
        <f t="shared" si="85"/>
        <v>#DIV/0!</v>
      </c>
      <c r="P1113" s="125">
        <f t="shared" si="86"/>
        <v>0</v>
      </c>
      <c r="Q1113" s="383"/>
      <c r="R1113" s="126">
        <f>IF(M1113="nio",0,IF(M1113&gt;0,VLOOKUP(I1113,'2-Productie normen'!A:R,VLOOKUP(M1113,'2-Productie normen'!T:U,2,FALSE),FALSE)))</f>
        <v>0</v>
      </c>
      <c r="S1113" s="126">
        <f t="shared" si="87"/>
        <v>0</v>
      </c>
      <c r="T1113" s="127" t="str">
        <f>IF(M1113="nio",0,VLOOKUP(I1113,'2-Productie normen'!A:R,14,FALSE))</f>
        <v>B</v>
      </c>
      <c r="U1113" s="127"/>
      <c r="W1113" s="93">
        <f t="shared" si="88"/>
        <v>1175.2</v>
      </c>
    </row>
    <row r="1114" spans="1:23" ht="14.1" customHeight="1">
      <c r="A1114" s="109">
        <f t="shared" si="89"/>
        <v>1114</v>
      </c>
      <c r="B1114" s="476" t="str">
        <f>VLOOKUP(C1114,'1-Kosten per locatie'!$A$17:$D$89,4,FALSE)</f>
        <v>Wij Rivierenbuurt</v>
      </c>
      <c r="C1114" s="398" t="s">
        <v>1210</v>
      </c>
      <c r="D1114" s="476" t="str">
        <f>VLOOKUP(C1114,'1-Kosten per locatie'!$A$17:$C$89,3,FALSE)</f>
        <v>Wij team</v>
      </c>
      <c r="E1114" s="400">
        <v>0</v>
      </c>
      <c r="F1114" s="397"/>
      <c r="G1114" s="401">
        <v>6</v>
      </c>
      <c r="H1114" s="398" t="s">
        <v>196</v>
      </c>
      <c r="I1114" s="433" t="s">
        <v>149</v>
      </c>
      <c r="J1114" s="402" t="s">
        <v>198</v>
      </c>
      <c r="K1114" s="403">
        <v>20.8</v>
      </c>
      <c r="L1114" s="486">
        <f>VLOOKUP(D1114,'1-Kosten per locatie'!$E$3:$G$9,3,FALSE)</f>
        <v>1</v>
      </c>
      <c r="M1114" s="441">
        <v>104</v>
      </c>
      <c r="N1114" s="124"/>
      <c r="O1114" s="125" t="e">
        <f t="shared" si="85"/>
        <v>#DIV/0!</v>
      </c>
      <c r="P1114" s="125">
        <f t="shared" si="86"/>
        <v>0</v>
      </c>
      <c r="Q1114" s="383"/>
      <c r="R1114" s="126">
        <f>IF(M1114="nio",0,IF(M1114&gt;0,VLOOKUP(I1114,'2-Productie normen'!A:R,VLOOKUP(M1114,'2-Productie normen'!T:U,2,FALSE),FALSE)))</f>
        <v>0</v>
      </c>
      <c r="S1114" s="126">
        <f t="shared" si="87"/>
        <v>0</v>
      </c>
      <c r="T1114" s="127" t="str">
        <f>IF(M1114="nio",0,VLOOKUP(I1114,'2-Productie normen'!A:R,14,FALSE))</f>
        <v>B</v>
      </c>
      <c r="U1114" s="127"/>
      <c r="W1114" s="93">
        <f t="shared" si="88"/>
        <v>2163.2000000000003</v>
      </c>
    </row>
    <row r="1115" spans="1:23" ht="14.1" customHeight="1">
      <c r="A1115" s="109">
        <f t="shared" si="89"/>
        <v>1115</v>
      </c>
      <c r="B1115" s="476" t="str">
        <f>VLOOKUP(C1115,'1-Kosten per locatie'!$A$17:$D$89,4,FALSE)</f>
        <v>Wij Rivierenbuurt</v>
      </c>
      <c r="C1115" s="398" t="s">
        <v>1210</v>
      </c>
      <c r="D1115" s="476" t="str">
        <f>VLOOKUP(C1115,'1-Kosten per locatie'!$A$17:$C$89,3,FALSE)</f>
        <v>Wij team</v>
      </c>
      <c r="E1115" s="400">
        <v>0</v>
      </c>
      <c r="F1115" s="397"/>
      <c r="G1115" s="401" t="s">
        <v>1213</v>
      </c>
      <c r="H1115" s="398" t="s">
        <v>477</v>
      </c>
      <c r="I1115" s="433" t="s">
        <v>296</v>
      </c>
      <c r="J1115" s="402" t="s">
        <v>305</v>
      </c>
      <c r="K1115" s="403">
        <v>58.1</v>
      </c>
      <c r="L1115" s="486">
        <f>VLOOKUP(D1115,'1-Kosten per locatie'!$E$3:$G$9,3,FALSE)</f>
        <v>1</v>
      </c>
      <c r="M1115" s="441">
        <v>156</v>
      </c>
      <c r="N1115" s="124"/>
      <c r="O1115" s="125" t="e">
        <f t="shared" si="85"/>
        <v>#DIV/0!</v>
      </c>
      <c r="P1115" s="125">
        <f t="shared" si="86"/>
        <v>0</v>
      </c>
      <c r="Q1115" s="383"/>
      <c r="R1115" s="126">
        <f>IF(M1115="nio",0,IF(M1115&gt;0,VLOOKUP(I1115,'2-Productie normen'!A:R,VLOOKUP(M1115,'2-Productie normen'!T:U,2,FALSE),FALSE)))</f>
        <v>0</v>
      </c>
      <c r="S1115" s="126">
        <f t="shared" si="87"/>
        <v>0</v>
      </c>
      <c r="T1115" s="127" t="str">
        <f>IF(M1115="nio",0,VLOOKUP(I1115,'2-Productie normen'!A:R,14,FALSE))</f>
        <v>V</v>
      </c>
      <c r="U1115" s="127"/>
      <c r="W1115" s="93">
        <f t="shared" si="88"/>
        <v>9063.6</v>
      </c>
    </row>
    <row r="1116" spans="1:23" ht="14.1" customHeight="1">
      <c r="A1116" s="109">
        <f t="shared" si="89"/>
        <v>1116</v>
      </c>
      <c r="B1116" s="476" t="str">
        <f>VLOOKUP(C1116,'1-Kosten per locatie'!$A$17:$D$89,4,FALSE)</f>
        <v>Wij Rivierenbuurt</v>
      </c>
      <c r="C1116" s="398" t="s">
        <v>1210</v>
      </c>
      <c r="D1116" s="476" t="str">
        <f>VLOOKUP(C1116,'1-Kosten per locatie'!$A$17:$C$89,3,FALSE)</f>
        <v>Wij team</v>
      </c>
      <c r="E1116" s="400">
        <v>0</v>
      </c>
      <c r="F1116" s="397"/>
      <c r="G1116" s="401" t="s">
        <v>1214</v>
      </c>
      <c r="H1116" s="398" t="s">
        <v>489</v>
      </c>
      <c r="I1116" s="433" t="s">
        <v>15</v>
      </c>
      <c r="J1116" s="402" t="s">
        <v>304</v>
      </c>
      <c r="K1116" s="403">
        <v>1.4</v>
      </c>
      <c r="L1116" s="486">
        <f>VLOOKUP(D1116,'1-Kosten per locatie'!$E$3:$G$9,3,FALSE)</f>
        <v>1</v>
      </c>
      <c r="M1116" s="441">
        <v>255</v>
      </c>
      <c r="N1116" s="124"/>
      <c r="O1116" s="125" t="e">
        <f t="shared" si="85"/>
        <v>#DIV/0!</v>
      </c>
      <c r="P1116" s="125">
        <f t="shared" si="86"/>
        <v>0</v>
      </c>
      <c r="Q1116" s="383"/>
      <c r="R1116" s="126">
        <f>IF(M1116="nio",0,IF(M1116&gt;0,VLOOKUP(I1116,'2-Productie normen'!A:R,VLOOKUP(M1116,'2-Productie normen'!T:U,2,FALSE),FALSE)))</f>
        <v>0</v>
      </c>
      <c r="S1116" s="126">
        <f t="shared" si="87"/>
        <v>0</v>
      </c>
      <c r="T1116" s="127" t="str">
        <f>IF(M1116="nio",0,VLOOKUP(I1116,'2-Productie normen'!A:R,14,FALSE))</f>
        <v>S</v>
      </c>
      <c r="U1116" s="127"/>
      <c r="W1116" s="93">
        <f t="shared" si="88"/>
        <v>357</v>
      </c>
    </row>
    <row r="1117" spans="1:23" ht="14.1" customHeight="1">
      <c r="A1117" s="109">
        <f t="shared" si="89"/>
        <v>1117</v>
      </c>
      <c r="B1117" s="476" t="str">
        <f>VLOOKUP(C1117,'1-Kosten per locatie'!$A$17:$D$89,4,FALSE)</f>
        <v>Wij Rivierenbuurt</v>
      </c>
      <c r="C1117" s="398" t="s">
        <v>1210</v>
      </c>
      <c r="D1117" s="476" t="str">
        <f>VLOOKUP(C1117,'1-Kosten per locatie'!$A$17:$C$89,3,FALSE)</f>
        <v>Wij team</v>
      </c>
      <c r="E1117" s="400">
        <v>0</v>
      </c>
      <c r="F1117" s="397"/>
      <c r="G1117" s="401" t="s">
        <v>1215</v>
      </c>
      <c r="H1117" s="398" t="s">
        <v>1216</v>
      </c>
      <c r="I1117" s="433" t="s">
        <v>15</v>
      </c>
      <c r="J1117" s="402" t="s">
        <v>304</v>
      </c>
      <c r="K1117" s="403">
        <v>1.6</v>
      </c>
      <c r="L1117" s="486">
        <f>VLOOKUP(D1117,'1-Kosten per locatie'!$E$3:$G$9,3,FALSE)</f>
        <v>1</v>
      </c>
      <c r="M1117" s="441">
        <v>255</v>
      </c>
      <c r="N1117" s="124"/>
      <c r="O1117" s="125" t="e">
        <f t="shared" si="85"/>
        <v>#DIV/0!</v>
      </c>
      <c r="P1117" s="125">
        <f t="shared" si="86"/>
        <v>0</v>
      </c>
      <c r="Q1117" s="383"/>
      <c r="R1117" s="126">
        <f>IF(M1117="nio",0,IF(M1117&gt;0,VLOOKUP(I1117,'2-Productie normen'!A:R,VLOOKUP(M1117,'2-Productie normen'!T:U,2,FALSE),FALSE)))</f>
        <v>0</v>
      </c>
      <c r="S1117" s="126">
        <f t="shared" si="87"/>
        <v>0</v>
      </c>
      <c r="T1117" s="127" t="str">
        <f>IF(M1117="nio",0,VLOOKUP(I1117,'2-Productie normen'!A:R,14,FALSE))</f>
        <v>S</v>
      </c>
      <c r="U1117" s="127"/>
      <c r="W1117" s="93">
        <f t="shared" si="88"/>
        <v>408</v>
      </c>
    </row>
    <row r="1118" spans="1:23" ht="14.1" customHeight="1">
      <c r="A1118" s="109">
        <f t="shared" si="89"/>
        <v>1118</v>
      </c>
      <c r="B1118" s="476" t="str">
        <f>VLOOKUP(C1118,'1-Kosten per locatie'!$A$17:$D$89,4,FALSE)</f>
        <v>Wij Rivierenbuurt</v>
      </c>
      <c r="C1118" s="398" t="s">
        <v>1210</v>
      </c>
      <c r="D1118" s="476" t="str">
        <f>VLOOKUP(C1118,'1-Kosten per locatie'!$A$17:$C$89,3,FALSE)</f>
        <v>Wij team</v>
      </c>
      <c r="E1118" s="400">
        <v>0</v>
      </c>
      <c r="F1118" s="397"/>
      <c r="G1118" s="401" t="s">
        <v>1217</v>
      </c>
      <c r="H1118" s="398" t="s">
        <v>1216</v>
      </c>
      <c r="I1118" s="433" t="s">
        <v>15</v>
      </c>
      <c r="J1118" s="402" t="s">
        <v>304</v>
      </c>
      <c r="K1118" s="403">
        <v>1.6</v>
      </c>
      <c r="L1118" s="486">
        <f>VLOOKUP(D1118,'1-Kosten per locatie'!$E$3:$G$9,3,FALSE)</f>
        <v>1</v>
      </c>
      <c r="M1118" s="441">
        <v>255</v>
      </c>
      <c r="N1118" s="124"/>
      <c r="O1118" s="125" t="e">
        <f t="shared" si="85"/>
        <v>#DIV/0!</v>
      </c>
      <c r="P1118" s="125">
        <f t="shared" si="86"/>
        <v>0</v>
      </c>
      <c r="Q1118" s="383"/>
      <c r="R1118" s="126">
        <f>IF(M1118="nio",0,IF(M1118&gt;0,VLOOKUP(I1118,'2-Productie normen'!A:R,VLOOKUP(M1118,'2-Productie normen'!T:U,2,FALSE),FALSE)))</f>
        <v>0</v>
      </c>
      <c r="S1118" s="126">
        <f t="shared" si="87"/>
        <v>0</v>
      </c>
      <c r="T1118" s="127" t="str">
        <f>IF(M1118="nio",0,VLOOKUP(I1118,'2-Productie normen'!A:R,14,FALSE))</f>
        <v>S</v>
      </c>
      <c r="U1118" s="127"/>
      <c r="W1118" s="93">
        <f t="shared" si="88"/>
        <v>408</v>
      </c>
    </row>
    <row r="1119" spans="1:23" ht="14.1" customHeight="1">
      <c r="A1119" s="109">
        <f t="shared" si="89"/>
        <v>1119</v>
      </c>
      <c r="B1119" s="476" t="str">
        <f>VLOOKUP(C1119,'1-Kosten per locatie'!$A$17:$D$89,4,FALSE)</f>
        <v>Wij Rivierenbuurt</v>
      </c>
      <c r="C1119" s="398" t="s">
        <v>1210</v>
      </c>
      <c r="D1119" s="476" t="str">
        <f>VLOOKUP(C1119,'1-Kosten per locatie'!$A$17:$C$89,3,FALSE)</f>
        <v>Wij team</v>
      </c>
      <c r="E1119" s="400">
        <v>0</v>
      </c>
      <c r="F1119" s="397"/>
      <c r="G1119" s="401" t="s">
        <v>1218</v>
      </c>
      <c r="H1119" s="398" t="s">
        <v>1219</v>
      </c>
      <c r="I1119" s="433" t="s">
        <v>296</v>
      </c>
      <c r="J1119" s="402" t="s">
        <v>305</v>
      </c>
      <c r="K1119" s="403">
        <v>3</v>
      </c>
      <c r="L1119" s="486">
        <f>VLOOKUP(D1119,'1-Kosten per locatie'!$E$3:$G$9,3,FALSE)</f>
        <v>1</v>
      </c>
      <c r="M1119" s="441">
        <v>156</v>
      </c>
      <c r="N1119" s="124"/>
      <c r="O1119" s="125" t="e">
        <f t="shared" si="85"/>
        <v>#DIV/0!</v>
      </c>
      <c r="P1119" s="125">
        <f t="shared" si="86"/>
        <v>0</v>
      </c>
      <c r="Q1119" s="383"/>
      <c r="R1119" s="126">
        <f>IF(M1119="nio",0,IF(M1119&gt;0,VLOOKUP(I1119,'2-Productie normen'!A:R,VLOOKUP(M1119,'2-Productie normen'!T:U,2,FALSE),FALSE)))</f>
        <v>0</v>
      </c>
      <c r="S1119" s="126">
        <f t="shared" si="87"/>
        <v>0</v>
      </c>
      <c r="T1119" s="127" t="str">
        <f>IF(M1119="nio",0,VLOOKUP(I1119,'2-Productie normen'!A:R,14,FALSE))</f>
        <v>V</v>
      </c>
      <c r="U1119" s="127"/>
      <c r="W1119" s="93">
        <f t="shared" si="88"/>
        <v>468</v>
      </c>
    </row>
    <row r="1120" spans="1:23" ht="14.1" customHeight="1">
      <c r="A1120" s="109">
        <f t="shared" si="89"/>
        <v>1120</v>
      </c>
      <c r="B1120" s="476" t="str">
        <f>VLOOKUP(C1120,'1-Kosten per locatie'!$A$17:$D$89,4,FALSE)</f>
        <v>Wij Rivierenbuurt</v>
      </c>
      <c r="C1120" s="398" t="s">
        <v>1210</v>
      </c>
      <c r="D1120" s="476" t="str">
        <f>VLOOKUP(C1120,'1-Kosten per locatie'!$A$17:$C$89,3,FALSE)</f>
        <v>Wij team</v>
      </c>
      <c r="E1120" s="400">
        <v>0</v>
      </c>
      <c r="F1120" s="397"/>
      <c r="G1120" s="401" t="s">
        <v>1220</v>
      </c>
      <c r="H1120" s="398" t="s">
        <v>483</v>
      </c>
      <c r="I1120" s="433" t="s">
        <v>15</v>
      </c>
      <c r="J1120" s="402" t="s">
        <v>304</v>
      </c>
      <c r="K1120" s="403">
        <v>4.8499999999999996</v>
      </c>
      <c r="L1120" s="486">
        <f>VLOOKUP(D1120,'1-Kosten per locatie'!$E$3:$G$9,3,FALSE)</f>
        <v>1</v>
      </c>
      <c r="M1120" s="441">
        <v>255</v>
      </c>
      <c r="N1120" s="124"/>
      <c r="O1120" s="125" t="e">
        <f t="shared" si="85"/>
        <v>#DIV/0!</v>
      </c>
      <c r="P1120" s="125">
        <f t="shared" si="86"/>
        <v>0</v>
      </c>
      <c r="Q1120" s="383"/>
      <c r="R1120" s="126">
        <f>IF(M1120="nio",0,IF(M1120&gt;0,VLOOKUP(I1120,'2-Productie normen'!A:R,VLOOKUP(M1120,'2-Productie normen'!T:U,2,FALSE),FALSE)))</f>
        <v>0</v>
      </c>
      <c r="S1120" s="126">
        <f t="shared" si="87"/>
        <v>0</v>
      </c>
      <c r="T1120" s="127" t="str">
        <f>IF(M1120="nio",0,VLOOKUP(I1120,'2-Productie normen'!A:R,14,FALSE))</f>
        <v>S</v>
      </c>
      <c r="U1120" s="127"/>
      <c r="W1120" s="93">
        <f t="shared" si="88"/>
        <v>1236.75</v>
      </c>
    </row>
    <row r="1121" spans="1:23" ht="14.1" customHeight="1">
      <c r="A1121" s="109">
        <f t="shared" si="89"/>
        <v>1121</v>
      </c>
      <c r="B1121" s="476" t="str">
        <f>VLOOKUP(C1121,'1-Kosten per locatie'!$A$17:$D$89,4,FALSE)</f>
        <v>Wij Rivierenbuurt</v>
      </c>
      <c r="C1121" s="398" t="s">
        <v>1210</v>
      </c>
      <c r="D1121" s="476" t="str">
        <f>VLOOKUP(C1121,'1-Kosten per locatie'!$A$17:$C$89,3,FALSE)</f>
        <v>Wij team</v>
      </c>
      <c r="E1121" s="400">
        <v>0</v>
      </c>
      <c r="F1121" s="397"/>
      <c r="G1121" s="401">
        <v>9</v>
      </c>
      <c r="H1121" s="398" t="s">
        <v>196</v>
      </c>
      <c r="I1121" s="433" t="s">
        <v>149</v>
      </c>
      <c r="J1121" s="402" t="s">
        <v>198</v>
      </c>
      <c r="K1121" s="403">
        <v>57.5</v>
      </c>
      <c r="L1121" s="486">
        <f>VLOOKUP(D1121,'1-Kosten per locatie'!$E$3:$G$9,3,FALSE)</f>
        <v>1</v>
      </c>
      <c r="M1121" s="441">
        <v>104</v>
      </c>
      <c r="N1121" s="124"/>
      <c r="O1121" s="125" t="e">
        <f t="shared" si="85"/>
        <v>#DIV/0!</v>
      </c>
      <c r="P1121" s="125">
        <f t="shared" si="86"/>
        <v>0</v>
      </c>
      <c r="Q1121" s="383"/>
      <c r="R1121" s="126">
        <f>IF(M1121="nio",0,IF(M1121&gt;0,VLOOKUP(I1121,'2-Productie normen'!A:R,VLOOKUP(M1121,'2-Productie normen'!T:U,2,FALSE),FALSE)))</f>
        <v>0</v>
      </c>
      <c r="S1121" s="126">
        <f t="shared" si="87"/>
        <v>0</v>
      </c>
      <c r="T1121" s="127" t="str">
        <f>IF(M1121="nio",0,VLOOKUP(I1121,'2-Productie normen'!A:R,14,FALSE))</f>
        <v>B</v>
      </c>
      <c r="U1121" s="127"/>
      <c r="W1121" s="93">
        <f t="shared" si="88"/>
        <v>5980</v>
      </c>
    </row>
    <row r="1122" spans="1:23" ht="14.1" customHeight="1">
      <c r="A1122" s="109">
        <f t="shared" si="89"/>
        <v>1122</v>
      </c>
      <c r="B1122" s="476" t="str">
        <f>VLOOKUP(C1122,'1-Kosten per locatie'!$A$17:$D$89,4,FALSE)</f>
        <v>Wij Rivierenbuurt</v>
      </c>
      <c r="C1122" s="398" t="s">
        <v>1210</v>
      </c>
      <c r="D1122" s="476" t="str">
        <f>VLOOKUP(C1122,'1-Kosten per locatie'!$A$17:$C$89,3,FALSE)</f>
        <v>Wij team</v>
      </c>
      <c r="E1122" s="400">
        <v>0</v>
      </c>
      <c r="F1122" s="397"/>
      <c r="G1122" s="401">
        <v>10</v>
      </c>
      <c r="H1122" s="398" t="s">
        <v>196</v>
      </c>
      <c r="I1122" s="433" t="s">
        <v>149</v>
      </c>
      <c r="J1122" s="402" t="s">
        <v>198</v>
      </c>
      <c r="K1122" s="403">
        <v>28.3</v>
      </c>
      <c r="L1122" s="486">
        <f>VLOOKUP(D1122,'1-Kosten per locatie'!$E$3:$G$9,3,FALSE)</f>
        <v>1</v>
      </c>
      <c r="M1122" s="441">
        <v>104</v>
      </c>
      <c r="N1122" s="124"/>
      <c r="O1122" s="125" t="e">
        <f t="shared" si="85"/>
        <v>#DIV/0!</v>
      </c>
      <c r="P1122" s="125">
        <f t="shared" si="86"/>
        <v>0</v>
      </c>
      <c r="Q1122" s="383"/>
      <c r="R1122" s="126">
        <f>IF(M1122="nio",0,IF(M1122&gt;0,VLOOKUP(I1122,'2-Productie normen'!A:R,VLOOKUP(M1122,'2-Productie normen'!T:U,2,FALSE),FALSE)))</f>
        <v>0</v>
      </c>
      <c r="S1122" s="126">
        <f t="shared" si="87"/>
        <v>0</v>
      </c>
      <c r="T1122" s="127" t="str">
        <f>IF(M1122="nio",0,VLOOKUP(I1122,'2-Productie normen'!A:R,14,FALSE))</f>
        <v>B</v>
      </c>
      <c r="U1122" s="127"/>
      <c r="W1122" s="93">
        <f t="shared" si="88"/>
        <v>2943.2000000000003</v>
      </c>
    </row>
    <row r="1123" spans="1:23" ht="14.1" customHeight="1">
      <c r="A1123" s="109">
        <f t="shared" si="89"/>
        <v>1123</v>
      </c>
      <c r="B1123" s="476" t="str">
        <f>VLOOKUP(C1123,'1-Kosten per locatie'!$A$17:$D$89,4,FALSE)</f>
        <v>Wij Rivierenbuurt</v>
      </c>
      <c r="C1123" s="398" t="s">
        <v>1210</v>
      </c>
      <c r="D1123" s="476" t="str">
        <f>VLOOKUP(C1123,'1-Kosten per locatie'!$A$17:$C$89,3,FALSE)</f>
        <v>Wij team</v>
      </c>
      <c r="E1123" s="400">
        <v>0</v>
      </c>
      <c r="F1123" s="397"/>
      <c r="G1123" s="401">
        <v>11</v>
      </c>
      <c r="H1123" s="398" t="s">
        <v>226</v>
      </c>
      <c r="I1123" s="433" t="s">
        <v>298</v>
      </c>
      <c r="J1123" s="402" t="s">
        <v>305</v>
      </c>
      <c r="K1123" s="403">
        <v>28.3</v>
      </c>
      <c r="L1123" s="486">
        <f>VLOOKUP(D1123,'1-Kosten per locatie'!$E$3:$G$9,3,FALSE)</f>
        <v>1</v>
      </c>
      <c r="M1123" s="441">
        <v>255</v>
      </c>
      <c r="N1123" s="124"/>
      <c r="O1123" s="125" t="e">
        <f t="shared" si="85"/>
        <v>#DIV/0!</v>
      </c>
      <c r="P1123" s="125">
        <f t="shared" si="86"/>
        <v>0</v>
      </c>
      <c r="Q1123" s="383"/>
      <c r="R1123" s="126">
        <f>IF(M1123="nio",0,IF(M1123&gt;0,VLOOKUP(I1123,'2-Productie normen'!A:R,VLOOKUP(M1123,'2-Productie normen'!T:U,2,FALSE),FALSE)))</f>
        <v>0</v>
      </c>
      <c r="S1123" s="126">
        <f t="shared" si="87"/>
        <v>0</v>
      </c>
      <c r="T1123" s="127" t="str">
        <f>IF(M1123="nio",0,VLOOKUP(I1123,'2-Productie normen'!A:R,14,FALSE))</f>
        <v>V</v>
      </c>
      <c r="U1123" s="127"/>
      <c r="W1123" s="93">
        <f t="shared" si="88"/>
        <v>7216.5</v>
      </c>
    </row>
    <row r="1124" spans="1:23" ht="14.1" customHeight="1">
      <c r="A1124" s="109">
        <f t="shared" si="89"/>
        <v>1124</v>
      </c>
      <c r="B1124" s="476" t="str">
        <f>VLOOKUP(C1124,'1-Kosten per locatie'!$A$17:$D$89,4,FALSE)</f>
        <v>Wij Rivierenbuurt</v>
      </c>
      <c r="C1124" s="398" t="s">
        <v>1210</v>
      </c>
      <c r="D1124" s="476" t="str">
        <f>VLOOKUP(C1124,'1-Kosten per locatie'!$A$17:$C$89,3,FALSE)</f>
        <v>Wij team</v>
      </c>
      <c r="E1124" s="400">
        <v>0</v>
      </c>
      <c r="F1124" s="397"/>
      <c r="G1124" s="401">
        <v>12</v>
      </c>
      <c r="H1124" s="398" t="s">
        <v>197</v>
      </c>
      <c r="I1124" s="433" t="s">
        <v>149</v>
      </c>
      <c r="J1124" s="402" t="s">
        <v>198</v>
      </c>
      <c r="K1124" s="403">
        <v>9.3000000000000007</v>
      </c>
      <c r="L1124" s="486">
        <f>VLOOKUP(D1124,'1-Kosten per locatie'!$E$3:$G$9,3,FALSE)</f>
        <v>1</v>
      </c>
      <c r="M1124" s="441">
        <v>104</v>
      </c>
      <c r="N1124" s="124"/>
      <c r="O1124" s="125" t="e">
        <f t="shared" si="85"/>
        <v>#DIV/0!</v>
      </c>
      <c r="P1124" s="125">
        <f t="shared" si="86"/>
        <v>0</v>
      </c>
      <c r="Q1124" s="383"/>
      <c r="R1124" s="126">
        <f>IF(M1124="nio",0,IF(M1124&gt;0,VLOOKUP(I1124,'2-Productie normen'!A:R,VLOOKUP(M1124,'2-Productie normen'!T:U,2,FALSE),FALSE)))</f>
        <v>0</v>
      </c>
      <c r="S1124" s="126">
        <f t="shared" si="87"/>
        <v>0</v>
      </c>
      <c r="T1124" s="127" t="str">
        <f>IF(M1124="nio",0,VLOOKUP(I1124,'2-Productie normen'!A:R,14,FALSE))</f>
        <v>B</v>
      </c>
      <c r="U1124" s="127"/>
      <c r="W1124" s="93">
        <f t="shared" si="88"/>
        <v>967.2</v>
      </c>
    </row>
    <row r="1125" spans="1:23" ht="14.1" customHeight="1">
      <c r="A1125" s="109">
        <f t="shared" si="89"/>
        <v>1125</v>
      </c>
      <c r="B1125" s="476" t="str">
        <f>VLOOKUP(C1125,'1-Kosten per locatie'!$A$17:$D$89,4,FALSE)</f>
        <v>Wij Rivierenbuurt</v>
      </c>
      <c r="C1125" s="398" t="s">
        <v>1210</v>
      </c>
      <c r="D1125" s="476" t="str">
        <f>VLOOKUP(C1125,'1-Kosten per locatie'!$A$17:$C$89,3,FALSE)</f>
        <v>Wij team</v>
      </c>
      <c r="E1125" s="400">
        <v>0</v>
      </c>
      <c r="F1125" s="397"/>
      <c r="G1125" s="401">
        <v>13</v>
      </c>
      <c r="H1125" s="398" t="s">
        <v>197</v>
      </c>
      <c r="I1125" s="433" t="s">
        <v>149</v>
      </c>
      <c r="J1125" s="402" t="s">
        <v>198</v>
      </c>
      <c r="K1125" s="403">
        <v>9.3000000000000007</v>
      </c>
      <c r="L1125" s="486">
        <f>VLOOKUP(D1125,'1-Kosten per locatie'!$E$3:$G$9,3,FALSE)</f>
        <v>1</v>
      </c>
      <c r="M1125" s="441">
        <v>104</v>
      </c>
      <c r="N1125" s="124"/>
      <c r="O1125" s="125" t="e">
        <f t="shared" si="85"/>
        <v>#DIV/0!</v>
      </c>
      <c r="P1125" s="125">
        <f t="shared" si="86"/>
        <v>0</v>
      </c>
      <c r="Q1125" s="383"/>
      <c r="R1125" s="126">
        <f>IF(M1125="nio",0,IF(M1125&gt;0,VLOOKUP(I1125,'2-Productie normen'!A:R,VLOOKUP(M1125,'2-Productie normen'!T:U,2,FALSE),FALSE)))</f>
        <v>0</v>
      </c>
      <c r="S1125" s="126">
        <f t="shared" si="87"/>
        <v>0</v>
      </c>
      <c r="T1125" s="127" t="str">
        <f>IF(M1125="nio",0,VLOOKUP(I1125,'2-Productie normen'!A:R,14,FALSE))</f>
        <v>B</v>
      </c>
      <c r="U1125" s="127"/>
      <c r="W1125" s="93">
        <f t="shared" si="88"/>
        <v>967.2</v>
      </c>
    </row>
    <row r="1126" spans="1:23" ht="14.1" customHeight="1">
      <c r="A1126" s="109">
        <f t="shared" si="89"/>
        <v>1126</v>
      </c>
      <c r="B1126" s="476" t="str">
        <f>VLOOKUP(C1126,'1-Kosten per locatie'!$A$17:$D$89,4,FALSE)</f>
        <v>Wij Rivierenbuurt</v>
      </c>
      <c r="C1126" s="398" t="s">
        <v>1210</v>
      </c>
      <c r="D1126" s="476" t="str">
        <f>VLOOKUP(C1126,'1-Kosten per locatie'!$A$17:$C$89,3,FALSE)</f>
        <v>Wij team</v>
      </c>
      <c r="E1126" s="400">
        <v>0</v>
      </c>
      <c r="F1126" s="397"/>
      <c r="G1126" s="401">
        <v>14</v>
      </c>
      <c r="H1126" s="398" t="s">
        <v>631</v>
      </c>
      <c r="I1126" s="433" t="s">
        <v>2087</v>
      </c>
      <c r="J1126" s="402" t="s">
        <v>305</v>
      </c>
      <c r="K1126" s="403">
        <v>132</v>
      </c>
      <c r="L1126" s="486">
        <f>VLOOKUP(D1126,'1-Kosten per locatie'!$E$3:$G$9,3,FALSE)</f>
        <v>1</v>
      </c>
      <c r="M1126" s="441">
        <v>255</v>
      </c>
      <c r="N1126" s="124"/>
      <c r="O1126" s="125" t="e">
        <f t="shared" si="85"/>
        <v>#DIV/0!</v>
      </c>
      <c r="P1126" s="125">
        <f t="shared" si="86"/>
        <v>0</v>
      </c>
      <c r="Q1126" s="383"/>
      <c r="R1126" s="126">
        <f>IF(M1126="nio",0,IF(M1126&gt;0,VLOOKUP(I1126,'2-Productie normen'!A:R,VLOOKUP(M1126,'2-Productie normen'!T:U,2,FALSE),FALSE)))</f>
        <v>0</v>
      </c>
      <c r="S1126" s="126">
        <f t="shared" si="87"/>
        <v>0</v>
      </c>
      <c r="T1126" s="127" t="str">
        <f>IF(M1126="nio",0,VLOOKUP(I1126,'2-Productie normen'!A:R,14,FALSE))</f>
        <v>V</v>
      </c>
      <c r="U1126" s="127"/>
      <c r="W1126" s="93">
        <f t="shared" si="88"/>
        <v>33660</v>
      </c>
    </row>
    <row r="1127" spans="1:23" ht="14.1" customHeight="1">
      <c r="A1127" s="109">
        <f t="shared" si="89"/>
        <v>1127</v>
      </c>
      <c r="B1127" s="476" t="str">
        <f>VLOOKUP(C1127,'1-Kosten per locatie'!$A$17:$D$89,4,FALSE)</f>
        <v>Wij Rivierenbuurt</v>
      </c>
      <c r="C1127" s="398" t="s">
        <v>1210</v>
      </c>
      <c r="D1127" s="476" t="str">
        <f>VLOOKUP(C1127,'1-Kosten per locatie'!$A$17:$C$89,3,FALSE)</f>
        <v>Wij team</v>
      </c>
      <c r="E1127" s="400">
        <v>0</v>
      </c>
      <c r="F1127" s="397"/>
      <c r="G1127" s="401">
        <v>15</v>
      </c>
      <c r="H1127" s="398" t="s">
        <v>1221</v>
      </c>
      <c r="I1127" s="452" t="s">
        <v>2083</v>
      </c>
      <c r="J1127" s="402" t="s">
        <v>305</v>
      </c>
      <c r="K1127" s="403">
        <v>44.3</v>
      </c>
      <c r="L1127" s="486">
        <f>VLOOKUP(D1127,'1-Kosten per locatie'!$E$3:$G$9,3,FALSE)</f>
        <v>1</v>
      </c>
      <c r="M1127" s="441">
        <v>255</v>
      </c>
      <c r="N1127" s="124"/>
      <c r="O1127" s="125" t="e">
        <f t="shared" si="85"/>
        <v>#DIV/0!</v>
      </c>
      <c r="P1127" s="125">
        <f t="shared" si="86"/>
        <v>0</v>
      </c>
      <c r="Q1127" s="383"/>
      <c r="R1127" s="126">
        <f>IF(M1127="nio",0,IF(M1127&gt;0,VLOOKUP(I1127,'2-Productie normen'!A:R,VLOOKUP(M1127,'2-Productie normen'!T:U,2,FALSE),FALSE)))</f>
        <v>0</v>
      </c>
      <c r="S1127" s="126">
        <f t="shared" si="87"/>
        <v>0</v>
      </c>
      <c r="T1127" s="127" t="str">
        <f>IF(M1127="nio",0,VLOOKUP(I1127,'2-Productie normen'!A:R,14,FALSE))</f>
        <v>V</v>
      </c>
      <c r="U1127" s="127"/>
      <c r="W1127" s="93">
        <f t="shared" si="88"/>
        <v>11296.5</v>
      </c>
    </row>
    <row r="1128" spans="1:23" ht="14.1" customHeight="1">
      <c r="A1128" s="109">
        <f t="shared" si="89"/>
        <v>1128</v>
      </c>
      <c r="B1128" s="476" t="str">
        <f>VLOOKUP(C1128,'1-Kosten per locatie'!$A$17:$D$89,4,FALSE)</f>
        <v>Wij Rivierenbuurt</v>
      </c>
      <c r="C1128" s="398" t="s">
        <v>1210</v>
      </c>
      <c r="D1128" s="476" t="str">
        <f>VLOOKUP(C1128,'1-Kosten per locatie'!$A$17:$C$89,3,FALSE)</f>
        <v>Wij team</v>
      </c>
      <c r="E1128" s="400">
        <v>0</v>
      </c>
      <c r="F1128" s="397"/>
      <c r="G1128" s="401">
        <v>16</v>
      </c>
      <c r="H1128" s="398" t="s">
        <v>1222</v>
      </c>
      <c r="I1128" s="433" t="s">
        <v>2088</v>
      </c>
      <c r="J1128" s="402" t="s">
        <v>305</v>
      </c>
      <c r="K1128" s="403">
        <v>34.1</v>
      </c>
      <c r="L1128" s="486">
        <f>VLOOKUP(D1128,'1-Kosten per locatie'!$E$3:$G$9,3,FALSE)</f>
        <v>1</v>
      </c>
      <c r="M1128" s="441">
        <v>255</v>
      </c>
      <c r="N1128" s="124"/>
      <c r="O1128" s="125" t="e">
        <f t="shared" si="85"/>
        <v>#DIV/0!</v>
      </c>
      <c r="P1128" s="125">
        <f t="shared" si="86"/>
        <v>0</v>
      </c>
      <c r="Q1128" s="383"/>
      <c r="R1128" s="126">
        <f>IF(M1128="nio",0,IF(M1128&gt;0,VLOOKUP(I1128,'2-Productie normen'!A:R,VLOOKUP(M1128,'2-Productie normen'!T:U,2,FALSE),FALSE)))</f>
        <v>0</v>
      </c>
      <c r="S1128" s="126">
        <f t="shared" si="87"/>
        <v>0</v>
      </c>
      <c r="T1128" s="127" t="str">
        <f>IF(M1128="nio",0,VLOOKUP(I1128,'2-Productie normen'!A:R,14,FALSE))</f>
        <v>V</v>
      </c>
      <c r="U1128" s="127"/>
      <c r="W1128" s="93">
        <f t="shared" si="88"/>
        <v>8695.5</v>
      </c>
    </row>
    <row r="1129" spans="1:23" ht="14.1" customHeight="1">
      <c r="A1129" s="109">
        <f t="shared" si="89"/>
        <v>1129</v>
      </c>
      <c r="B1129" s="476" t="str">
        <f>VLOOKUP(C1129,'1-Kosten per locatie'!$A$17:$D$89,4,FALSE)</f>
        <v>Wij Rivierenbuurt</v>
      </c>
      <c r="C1129" s="398" t="s">
        <v>1210</v>
      </c>
      <c r="D1129" s="476" t="str">
        <f>VLOOKUP(C1129,'1-Kosten per locatie'!$A$17:$C$89,3,FALSE)</f>
        <v>Wij team</v>
      </c>
      <c r="E1129" s="400">
        <v>0</v>
      </c>
      <c r="F1129" s="399"/>
      <c r="G1129" s="401">
        <v>17</v>
      </c>
      <c r="H1129" s="398" t="s">
        <v>1223</v>
      </c>
      <c r="I1129" s="455" t="s">
        <v>299</v>
      </c>
      <c r="J1129" s="402" t="s">
        <v>305</v>
      </c>
      <c r="K1129" s="403">
        <v>10.76</v>
      </c>
      <c r="L1129" s="486">
        <f>VLOOKUP(D1129,'1-Kosten per locatie'!$E$3:$G$9,3,FALSE)</f>
        <v>1</v>
      </c>
      <c r="M1129" s="441" t="s">
        <v>101</v>
      </c>
      <c r="N1129" s="124"/>
      <c r="O1129" s="125">
        <f t="shared" si="85"/>
        <v>0</v>
      </c>
      <c r="P1129" s="125">
        <f t="shared" si="86"/>
        <v>0</v>
      </c>
      <c r="Q1129" s="383"/>
      <c r="R1129" s="126">
        <f>IF(M1129="nio",0,IF(M1129&gt;0,VLOOKUP(I1129,'2-Productie normen'!A:R,VLOOKUP(M1129,'2-Productie normen'!T:U,2,FALSE),FALSE)))</f>
        <v>0</v>
      </c>
      <c r="S1129" s="126">
        <f t="shared" si="87"/>
        <v>0</v>
      </c>
      <c r="T1129" s="127">
        <f>IF(M1129="nio",0,VLOOKUP(I1129,'2-Productie normen'!A:R,14,FALSE))</f>
        <v>0</v>
      </c>
      <c r="U1129" s="127"/>
      <c r="W1129" s="93">
        <f t="shared" si="88"/>
        <v>0</v>
      </c>
    </row>
    <row r="1130" spans="1:23" ht="14.1" customHeight="1">
      <c r="A1130" s="109">
        <f t="shared" si="89"/>
        <v>1130</v>
      </c>
      <c r="B1130" s="476" t="str">
        <f>VLOOKUP(C1130,'1-Kosten per locatie'!$A$17:$D$89,4,FALSE)</f>
        <v>Wij Rivierenbuurt</v>
      </c>
      <c r="C1130" s="398" t="s">
        <v>1210</v>
      </c>
      <c r="D1130" s="476" t="str">
        <f>VLOOKUP(C1130,'1-Kosten per locatie'!$A$17:$C$89,3,FALSE)</f>
        <v>Wij team</v>
      </c>
      <c r="E1130" s="400">
        <v>0</v>
      </c>
      <c r="F1130" s="397"/>
      <c r="G1130" s="401">
        <v>18</v>
      </c>
      <c r="H1130" s="398" t="s">
        <v>1224</v>
      </c>
      <c r="I1130" s="433" t="s">
        <v>15</v>
      </c>
      <c r="J1130" s="402" t="s">
        <v>305</v>
      </c>
      <c r="K1130" s="403">
        <v>5.27</v>
      </c>
      <c r="L1130" s="486">
        <f>VLOOKUP(D1130,'1-Kosten per locatie'!$E$3:$G$9,3,FALSE)</f>
        <v>1</v>
      </c>
      <c r="M1130" s="441">
        <v>255</v>
      </c>
      <c r="N1130" s="124"/>
      <c r="O1130" s="125" t="e">
        <f t="shared" si="85"/>
        <v>#DIV/0!</v>
      </c>
      <c r="P1130" s="125">
        <f t="shared" si="86"/>
        <v>0</v>
      </c>
      <c r="Q1130" s="383"/>
      <c r="R1130" s="126">
        <f>IF(M1130="nio",0,IF(M1130&gt;0,VLOOKUP(I1130,'2-Productie normen'!A:R,VLOOKUP(M1130,'2-Productie normen'!T:U,2,FALSE),FALSE)))</f>
        <v>0</v>
      </c>
      <c r="S1130" s="126">
        <f t="shared" si="87"/>
        <v>0</v>
      </c>
      <c r="T1130" s="127" t="str">
        <f>IF(M1130="nio",0,VLOOKUP(I1130,'2-Productie normen'!A:R,14,FALSE))</f>
        <v>S</v>
      </c>
      <c r="U1130" s="127"/>
      <c r="W1130" s="93">
        <f t="shared" si="88"/>
        <v>1343.85</v>
      </c>
    </row>
    <row r="1131" spans="1:23" ht="14.1" customHeight="1">
      <c r="A1131" s="109">
        <f t="shared" si="89"/>
        <v>1131</v>
      </c>
      <c r="B1131" s="476" t="str">
        <f>VLOOKUP(C1131,'1-Kosten per locatie'!$A$17:$D$89,4,FALSE)</f>
        <v>Wij Rivierenbuurt</v>
      </c>
      <c r="C1131" s="398" t="s">
        <v>1210</v>
      </c>
      <c r="D1131" s="476" t="str">
        <f>VLOOKUP(C1131,'1-Kosten per locatie'!$A$17:$C$89,3,FALSE)</f>
        <v>Wij team</v>
      </c>
      <c r="E1131" s="400">
        <v>0</v>
      </c>
      <c r="F1131" s="397"/>
      <c r="G1131" s="401">
        <v>19</v>
      </c>
      <c r="H1131" s="398" t="s">
        <v>1225</v>
      </c>
      <c r="I1131" s="452" t="s">
        <v>2083</v>
      </c>
      <c r="J1131" s="402" t="s">
        <v>305</v>
      </c>
      <c r="K1131" s="403">
        <v>36.1</v>
      </c>
      <c r="L1131" s="486">
        <f>VLOOKUP(D1131,'1-Kosten per locatie'!$E$3:$G$9,3,FALSE)</f>
        <v>1</v>
      </c>
      <c r="M1131" s="441">
        <v>255</v>
      </c>
      <c r="N1131" s="124"/>
      <c r="O1131" s="125" t="e">
        <f t="shared" si="85"/>
        <v>#DIV/0!</v>
      </c>
      <c r="P1131" s="125">
        <f t="shared" si="86"/>
        <v>0</v>
      </c>
      <c r="Q1131" s="383"/>
      <c r="R1131" s="126">
        <f>IF(M1131="nio",0,IF(M1131&gt;0,VLOOKUP(I1131,'2-Productie normen'!A:R,VLOOKUP(M1131,'2-Productie normen'!T:U,2,FALSE),FALSE)))</f>
        <v>0</v>
      </c>
      <c r="S1131" s="126">
        <f t="shared" si="87"/>
        <v>0</v>
      </c>
      <c r="T1131" s="127" t="str">
        <f>IF(M1131="nio",0,VLOOKUP(I1131,'2-Productie normen'!A:R,14,FALSE))</f>
        <v>V</v>
      </c>
      <c r="U1131" s="127"/>
      <c r="W1131" s="93">
        <f t="shared" si="88"/>
        <v>9205.5</v>
      </c>
    </row>
    <row r="1132" spans="1:23" ht="14.1" customHeight="1">
      <c r="A1132" s="109">
        <f t="shared" si="89"/>
        <v>1132</v>
      </c>
      <c r="B1132" s="476" t="str">
        <f>VLOOKUP(C1132,'1-Kosten per locatie'!$A$17:$D$89,4,FALSE)</f>
        <v>Wij Rivierenbuurt</v>
      </c>
      <c r="C1132" s="398" t="s">
        <v>1210</v>
      </c>
      <c r="D1132" s="476" t="str">
        <f>VLOOKUP(C1132,'1-Kosten per locatie'!$A$17:$C$89,3,FALSE)</f>
        <v>Wij team</v>
      </c>
      <c r="E1132" s="400">
        <v>0</v>
      </c>
      <c r="F1132" s="397"/>
      <c r="G1132" s="401">
        <v>20</v>
      </c>
      <c r="H1132" s="398" t="s">
        <v>1226</v>
      </c>
      <c r="I1132" s="433" t="s">
        <v>2088</v>
      </c>
      <c r="J1132" s="402" t="s">
        <v>305</v>
      </c>
      <c r="K1132" s="403">
        <v>26.6</v>
      </c>
      <c r="L1132" s="486">
        <f>VLOOKUP(D1132,'1-Kosten per locatie'!$E$3:$G$9,3,FALSE)</f>
        <v>1</v>
      </c>
      <c r="M1132" s="441">
        <v>255</v>
      </c>
      <c r="N1132" s="124"/>
      <c r="O1132" s="125" t="e">
        <f t="shared" si="85"/>
        <v>#DIV/0!</v>
      </c>
      <c r="P1132" s="125">
        <f t="shared" si="86"/>
        <v>0</v>
      </c>
      <c r="Q1132" s="383"/>
      <c r="R1132" s="126">
        <f>IF(M1132="nio",0,IF(M1132&gt;0,VLOOKUP(I1132,'2-Productie normen'!A:R,VLOOKUP(M1132,'2-Productie normen'!T:U,2,FALSE),FALSE)))</f>
        <v>0</v>
      </c>
      <c r="S1132" s="126">
        <f t="shared" si="87"/>
        <v>0</v>
      </c>
      <c r="T1132" s="127" t="str">
        <f>IF(M1132="nio",0,VLOOKUP(I1132,'2-Productie normen'!A:R,14,FALSE))</f>
        <v>V</v>
      </c>
      <c r="U1132" s="127"/>
      <c r="W1132" s="93">
        <f t="shared" si="88"/>
        <v>6783</v>
      </c>
    </row>
    <row r="1133" spans="1:23" ht="14.1" customHeight="1">
      <c r="A1133" s="109">
        <f t="shared" si="89"/>
        <v>1133</v>
      </c>
      <c r="B1133" s="476" t="str">
        <f>VLOOKUP(C1133,'1-Kosten per locatie'!$A$17:$D$89,4,FALSE)</f>
        <v>Wij Rivierenbuurt</v>
      </c>
      <c r="C1133" s="398" t="s">
        <v>1210</v>
      </c>
      <c r="D1133" s="476" t="str">
        <f>VLOOKUP(C1133,'1-Kosten per locatie'!$A$17:$C$89,3,FALSE)</f>
        <v>Wij team</v>
      </c>
      <c r="E1133" s="400">
        <v>0</v>
      </c>
      <c r="F1133" s="397"/>
      <c r="G1133" s="401" t="s">
        <v>1227</v>
      </c>
      <c r="H1133" s="398" t="s">
        <v>1216</v>
      </c>
      <c r="I1133" s="433" t="s">
        <v>15</v>
      </c>
      <c r="J1133" s="402" t="s">
        <v>304</v>
      </c>
      <c r="K1133" s="403">
        <v>3</v>
      </c>
      <c r="L1133" s="486">
        <f>VLOOKUP(D1133,'1-Kosten per locatie'!$E$3:$G$9,3,FALSE)</f>
        <v>1</v>
      </c>
      <c r="M1133" s="441">
        <v>255</v>
      </c>
      <c r="N1133" s="124"/>
      <c r="O1133" s="125" t="e">
        <f t="shared" si="85"/>
        <v>#DIV/0!</v>
      </c>
      <c r="P1133" s="125">
        <f t="shared" si="86"/>
        <v>0</v>
      </c>
      <c r="Q1133" s="383"/>
      <c r="R1133" s="126">
        <f>IF(M1133="nio",0,IF(M1133&gt;0,VLOOKUP(I1133,'2-Productie normen'!A:R,VLOOKUP(M1133,'2-Productie normen'!T:U,2,FALSE),FALSE)))</f>
        <v>0</v>
      </c>
      <c r="S1133" s="126">
        <f t="shared" si="87"/>
        <v>0</v>
      </c>
      <c r="T1133" s="127" t="str">
        <f>IF(M1133="nio",0,VLOOKUP(I1133,'2-Productie normen'!A:R,14,FALSE))</f>
        <v>S</v>
      </c>
      <c r="U1133" s="127"/>
      <c r="W1133" s="93">
        <f t="shared" si="88"/>
        <v>765</v>
      </c>
    </row>
    <row r="1134" spans="1:23" ht="14.1" customHeight="1">
      <c r="A1134" s="109">
        <f t="shared" si="89"/>
        <v>1134</v>
      </c>
      <c r="B1134" s="476" t="str">
        <f>VLOOKUP(C1134,'1-Kosten per locatie'!$A$17:$D$89,4,FALSE)</f>
        <v>Wij Rivierenbuurt</v>
      </c>
      <c r="C1134" s="398" t="s">
        <v>1210</v>
      </c>
      <c r="D1134" s="476" t="str">
        <f>VLOOKUP(C1134,'1-Kosten per locatie'!$A$17:$C$89,3,FALSE)</f>
        <v>Wij team</v>
      </c>
      <c r="E1134" s="400">
        <v>0</v>
      </c>
      <c r="F1134" s="397"/>
      <c r="G1134" s="401" t="s">
        <v>1228</v>
      </c>
      <c r="H1134" s="398" t="s">
        <v>1216</v>
      </c>
      <c r="I1134" s="433" t="s">
        <v>15</v>
      </c>
      <c r="J1134" s="402" t="s">
        <v>304</v>
      </c>
      <c r="K1134" s="403">
        <v>1.25</v>
      </c>
      <c r="L1134" s="486">
        <f>VLOOKUP(D1134,'1-Kosten per locatie'!$E$3:$G$9,3,FALSE)</f>
        <v>1</v>
      </c>
      <c r="M1134" s="441">
        <v>255</v>
      </c>
      <c r="N1134" s="124"/>
      <c r="O1134" s="125" t="e">
        <f t="shared" si="85"/>
        <v>#DIV/0!</v>
      </c>
      <c r="P1134" s="125">
        <f t="shared" si="86"/>
        <v>0</v>
      </c>
      <c r="Q1134" s="383"/>
      <c r="R1134" s="126">
        <f>IF(M1134="nio",0,IF(M1134&gt;0,VLOOKUP(I1134,'2-Productie normen'!A:R,VLOOKUP(M1134,'2-Productie normen'!T:U,2,FALSE),FALSE)))</f>
        <v>0</v>
      </c>
      <c r="S1134" s="126">
        <f t="shared" si="87"/>
        <v>0</v>
      </c>
      <c r="T1134" s="127" t="str">
        <f>IF(M1134="nio",0,VLOOKUP(I1134,'2-Productie normen'!A:R,14,FALSE))</f>
        <v>S</v>
      </c>
      <c r="U1134" s="127"/>
      <c r="W1134" s="93">
        <f t="shared" si="88"/>
        <v>318.75</v>
      </c>
    </row>
    <row r="1135" spans="1:23" ht="14.1" customHeight="1">
      <c r="A1135" s="109">
        <f t="shared" si="89"/>
        <v>1135</v>
      </c>
      <c r="B1135" s="476" t="str">
        <f>VLOOKUP(C1135,'1-Kosten per locatie'!$A$17:$D$89,4,FALSE)</f>
        <v>Wij Rivierenbuurt</v>
      </c>
      <c r="C1135" s="398" t="s">
        <v>1210</v>
      </c>
      <c r="D1135" s="476" t="str">
        <f>VLOOKUP(C1135,'1-Kosten per locatie'!$A$17:$C$89,3,FALSE)</f>
        <v>Wij team</v>
      </c>
      <c r="E1135" s="400">
        <v>0</v>
      </c>
      <c r="F1135" s="397"/>
      <c r="G1135" s="401" t="s">
        <v>1229</v>
      </c>
      <c r="H1135" s="398" t="s">
        <v>1230</v>
      </c>
      <c r="I1135" s="433" t="s">
        <v>15</v>
      </c>
      <c r="J1135" s="402" t="s">
        <v>304</v>
      </c>
      <c r="K1135" s="403">
        <v>3.04</v>
      </c>
      <c r="L1135" s="486">
        <f>VLOOKUP(D1135,'1-Kosten per locatie'!$E$3:$G$9,3,FALSE)</f>
        <v>1</v>
      </c>
      <c r="M1135" s="441">
        <v>255</v>
      </c>
      <c r="N1135" s="124"/>
      <c r="O1135" s="125" t="e">
        <f t="shared" ref="O1135:O1198" si="90">IF(M1135="nio",0,IF(M1135&gt;0,M1135*K1135/R1135,0))*L1135</f>
        <v>#DIV/0!</v>
      </c>
      <c r="P1135" s="125">
        <f t="shared" ref="P1135:P1198" si="91">IF(N1135&gt;0,N1135*K1135/S1135,0)*L1135</f>
        <v>0</v>
      </c>
      <c r="Q1135" s="383"/>
      <c r="R1135" s="126">
        <f>IF(M1135="nio",0,IF(M1135&gt;0,VLOOKUP(I1135,'2-Productie normen'!A:R,VLOOKUP(M1135,'2-Productie normen'!T:U,2,FALSE),FALSE)))</f>
        <v>0</v>
      </c>
      <c r="S1135" s="126">
        <f t="shared" ref="S1135:S1198" si="92">IF(N1135&gt;0,R1135*$S$8,0)</f>
        <v>0</v>
      </c>
      <c r="T1135" s="127" t="str">
        <f>IF(M1135="nio",0,VLOOKUP(I1135,'2-Productie normen'!A:R,14,FALSE))</f>
        <v>S</v>
      </c>
      <c r="U1135" s="127"/>
      <c r="W1135" s="93">
        <f t="shared" ref="W1135:W1198" si="93">SUM(M1135:N1135)*K1135</f>
        <v>775.2</v>
      </c>
    </row>
    <row r="1136" spans="1:23" ht="14.1" customHeight="1">
      <c r="A1136" s="109">
        <f t="shared" si="89"/>
        <v>1136</v>
      </c>
      <c r="B1136" s="476" t="str">
        <f>VLOOKUP(C1136,'1-Kosten per locatie'!$A$17:$D$89,4,FALSE)</f>
        <v>Wij Rivierenbuurt</v>
      </c>
      <c r="C1136" s="398" t="s">
        <v>1210</v>
      </c>
      <c r="D1136" s="476" t="str">
        <f>VLOOKUP(C1136,'1-Kosten per locatie'!$A$17:$C$89,3,FALSE)</f>
        <v>Wij team</v>
      </c>
      <c r="E1136" s="400">
        <v>0</v>
      </c>
      <c r="F1136" s="397"/>
      <c r="G1136" s="401" t="s">
        <v>1231</v>
      </c>
      <c r="H1136" s="398" t="s">
        <v>1230</v>
      </c>
      <c r="I1136" s="433" t="s">
        <v>15</v>
      </c>
      <c r="J1136" s="402" t="s">
        <v>304</v>
      </c>
      <c r="K1136" s="403">
        <v>1.2</v>
      </c>
      <c r="L1136" s="486">
        <f>VLOOKUP(D1136,'1-Kosten per locatie'!$E$3:$G$9,3,FALSE)</f>
        <v>1</v>
      </c>
      <c r="M1136" s="441">
        <v>255</v>
      </c>
      <c r="N1136" s="124"/>
      <c r="O1136" s="125" t="e">
        <f t="shared" si="90"/>
        <v>#DIV/0!</v>
      </c>
      <c r="P1136" s="125">
        <f t="shared" si="91"/>
        <v>0</v>
      </c>
      <c r="Q1136" s="383"/>
      <c r="R1136" s="126">
        <f>IF(M1136="nio",0,IF(M1136&gt;0,VLOOKUP(I1136,'2-Productie normen'!A:R,VLOOKUP(M1136,'2-Productie normen'!T:U,2,FALSE),FALSE)))</f>
        <v>0</v>
      </c>
      <c r="S1136" s="126">
        <f t="shared" si="92"/>
        <v>0</v>
      </c>
      <c r="T1136" s="127" t="str">
        <f>IF(M1136="nio",0,VLOOKUP(I1136,'2-Productie normen'!A:R,14,FALSE))</f>
        <v>S</v>
      </c>
      <c r="U1136" s="127"/>
      <c r="W1136" s="93">
        <f t="shared" si="93"/>
        <v>306</v>
      </c>
    </row>
    <row r="1137" spans="1:23" ht="14.1" customHeight="1">
      <c r="A1137" s="109">
        <f t="shared" si="89"/>
        <v>1137</v>
      </c>
      <c r="B1137" s="476" t="str">
        <f>VLOOKUP(C1137,'1-Kosten per locatie'!$A$17:$D$89,4,FALSE)</f>
        <v>Wij Rivierenbuurt</v>
      </c>
      <c r="C1137" s="398" t="s">
        <v>1210</v>
      </c>
      <c r="D1137" s="476" t="str">
        <f>VLOOKUP(C1137,'1-Kosten per locatie'!$A$17:$C$89,3,FALSE)</f>
        <v>Wij team</v>
      </c>
      <c r="E1137" s="400">
        <v>0</v>
      </c>
      <c r="F1137" s="397"/>
      <c r="G1137" s="401">
        <v>23</v>
      </c>
      <c r="H1137" s="398" t="s">
        <v>193</v>
      </c>
      <c r="I1137" s="433" t="s">
        <v>296</v>
      </c>
      <c r="J1137" s="402" t="s">
        <v>305</v>
      </c>
      <c r="K1137" s="403">
        <v>103.4</v>
      </c>
      <c r="L1137" s="486">
        <f>VLOOKUP(D1137,'1-Kosten per locatie'!$E$3:$G$9,3,FALSE)</f>
        <v>1</v>
      </c>
      <c r="M1137" s="441">
        <v>156</v>
      </c>
      <c r="N1137" s="124"/>
      <c r="O1137" s="125" t="e">
        <f t="shared" si="90"/>
        <v>#DIV/0!</v>
      </c>
      <c r="P1137" s="125">
        <f t="shared" si="91"/>
        <v>0</v>
      </c>
      <c r="Q1137" s="383"/>
      <c r="R1137" s="126">
        <f>IF(M1137="nio",0,IF(M1137&gt;0,VLOOKUP(I1137,'2-Productie normen'!A:R,VLOOKUP(M1137,'2-Productie normen'!T:U,2,FALSE),FALSE)))</f>
        <v>0</v>
      </c>
      <c r="S1137" s="126">
        <f t="shared" si="92"/>
        <v>0</v>
      </c>
      <c r="T1137" s="127" t="str">
        <f>IF(M1137="nio",0,VLOOKUP(I1137,'2-Productie normen'!A:R,14,FALSE))</f>
        <v>V</v>
      </c>
      <c r="U1137" s="127"/>
      <c r="W1137" s="93">
        <f t="shared" si="93"/>
        <v>16130.400000000001</v>
      </c>
    </row>
    <row r="1138" spans="1:23" ht="14.1" customHeight="1">
      <c r="A1138" s="109">
        <f t="shared" si="89"/>
        <v>1138</v>
      </c>
      <c r="B1138" s="476" t="str">
        <f>VLOOKUP(C1138,'1-Kosten per locatie'!$A$17:$D$89,4,FALSE)</f>
        <v>Wij Rivierenbuurt</v>
      </c>
      <c r="C1138" s="398" t="s">
        <v>1210</v>
      </c>
      <c r="D1138" s="476" t="str">
        <f>VLOOKUP(C1138,'1-Kosten per locatie'!$A$17:$C$89,3,FALSE)</f>
        <v>Wij team</v>
      </c>
      <c r="E1138" s="400">
        <v>0</v>
      </c>
      <c r="F1138" s="397"/>
      <c r="G1138" s="401">
        <v>25</v>
      </c>
      <c r="H1138" s="398" t="s">
        <v>1232</v>
      </c>
      <c r="I1138" s="433" t="s">
        <v>149</v>
      </c>
      <c r="J1138" s="402" t="s">
        <v>305</v>
      </c>
      <c r="K1138" s="403">
        <v>34.5</v>
      </c>
      <c r="L1138" s="486">
        <f>VLOOKUP(D1138,'1-Kosten per locatie'!$E$3:$G$9,3,FALSE)</f>
        <v>1</v>
      </c>
      <c r="M1138" s="441">
        <v>104</v>
      </c>
      <c r="N1138" s="124"/>
      <c r="O1138" s="125" t="e">
        <f t="shared" si="90"/>
        <v>#DIV/0!</v>
      </c>
      <c r="P1138" s="125">
        <f t="shared" si="91"/>
        <v>0</v>
      </c>
      <c r="Q1138" s="383"/>
      <c r="R1138" s="126">
        <f>IF(M1138="nio",0,IF(M1138&gt;0,VLOOKUP(I1138,'2-Productie normen'!A:R,VLOOKUP(M1138,'2-Productie normen'!T:U,2,FALSE),FALSE)))</f>
        <v>0</v>
      </c>
      <c r="S1138" s="126">
        <f t="shared" si="92"/>
        <v>0</v>
      </c>
      <c r="T1138" s="127" t="str">
        <f>IF(M1138="nio",0,VLOOKUP(I1138,'2-Productie normen'!A:R,14,FALSE))</f>
        <v>B</v>
      </c>
      <c r="U1138" s="127"/>
      <c r="W1138" s="93">
        <f t="shared" si="93"/>
        <v>3588</v>
      </c>
    </row>
    <row r="1139" spans="1:23" ht="14.1" customHeight="1">
      <c r="A1139" s="109">
        <f t="shared" si="89"/>
        <v>1139</v>
      </c>
      <c r="B1139" s="476" t="str">
        <f>VLOOKUP(C1139,'1-Kosten per locatie'!$A$17:$D$89,4,FALSE)</f>
        <v>Wij Rivierenbuurt</v>
      </c>
      <c r="C1139" s="398" t="s">
        <v>1210</v>
      </c>
      <c r="D1139" s="476" t="str">
        <f>VLOOKUP(C1139,'1-Kosten per locatie'!$A$17:$C$89,3,FALSE)</f>
        <v>Wij team</v>
      </c>
      <c r="E1139" s="400">
        <v>0</v>
      </c>
      <c r="F1139" s="399"/>
      <c r="G1139" s="401">
        <v>26</v>
      </c>
      <c r="H1139" s="398" t="s">
        <v>1233</v>
      </c>
      <c r="I1139" s="455" t="s">
        <v>299</v>
      </c>
      <c r="J1139" s="402" t="s">
        <v>305</v>
      </c>
      <c r="K1139" s="403">
        <v>8.19</v>
      </c>
      <c r="L1139" s="486">
        <f>VLOOKUP(D1139,'1-Kosten per locatie'!$E$3:$G$9,3,FALSE)</f>
        <v>1</v>
      </c>
      <c r="M1139" s="441" t="s">
        <v>101</v>
      </c>
      <c r="N1139" s="124"/>
      <c r="O1139" s="125">
        <f t="shared" si="90"/>
        <v>0</v>
      </c>
      <c r="P1139" s="125">
        <f t="shared" si="91"/>
        <v>0</v>
      </c>
      <c r="Q1139" s="383"/>
      <c r="R1139" s="126">
        <f>IF(M1139="nio",0,IF(M1139&gt;0,VLOOKUP(I1139,'2-Productie normen'!A:R,VLOOKUP(M1139,'2-Productie normen'!T:U,2,FALSE),FALSE)))</f>
        <v>0</v>
      </c>
      <c r="S1139" s="126">
        <f t="shared" si="92"/>
        <v>0</v>
      </c>
      <c r="T1139" s="127">
        <f>IF(M1139="nio",0,VLOOKUP(I1139,'2-Productie normen'!A:R,14,FALSE))</f>
        <v>0</v>
      </c>
      <c r="U1139" s="127"/>
      <c r="W1139" s="93">
        <f t="shared" si="93"/>
        <v>0</v>
      </c>
    </row>
    <row r="1140" spans="1:23" ht="14.1" customHeight="1">
      <c r="A1140" s="109">
        <f t="shared" si="89"/>
        <v>1140</v>
      </c>
      <c r="B1140" s="476" t="str">
        <f>VLOOKUP(C1140,'1-Kosten per locatie'!$A$17:$D$89,4,FALSE)</f>
        <v>Wij Rivierenbuurt</v>
      </c>
      <c r="C1140" s="398" t="s">
        <v>1210</v>
      </c>
      <c r="D1140" s="476" t="str">
        <f>VLOOKUP(C1140,'1-Kosten per locatie'!$A$17:$C$89,3,FALSE)</f>
        <v>Wij team</v>
      </c>
      <c r="E1140" s="400">
        <v>0</v>
      </c>
      <c r="F1140" s="397"/>
      <c r="G1140" s="401">
        <v>27</v>
      </c>
      <c r="H1140" s="398" t="s">
        <v>193</v>
      </c>
      <c r="I1140" s="433" t="s">
        <v>296</v>
      </c>
      <c r="J1140" s="402" t="s">
        <v>305</v>
      </c>
      <c r="K1140" s="403">
        <v>9.59</v>
      </c>
      <c r="L1140" s="486">
        <f>VLOOKUP(D1140,'1-Kosten per locatie'!$E$3:$G$9,3,FALSE)</f>
        <v>1</v>
      </c>
      <c r="M1140" s="441">
        <v>156</v>
      </c>
      <c r="N1140" s="124"/>
      <c r="O1140" s="125" t="e">
        <f t="shared" si="90"/>
        <v>#DIV/0!</v>
      </c>
      <c r="P1140" s="125">
        <f t="shared" si="91"/>
        <v>0</v>
      </c>
      <c r="Q1140" s="383"/>
      <c r="R1140" s="126">
        <f>IF(M1140="nio",0,IF(M1140&gt;0,VLOOKUP(I1140,'2-Productie normen'!A:R,VLOOKUP(M1140,'2-Productie normen'!T:U,2,FALSE),FALSE)))</f>
        <v>0</v>
      </c>
      <c r="S1140" s="126">
        <f t="shared" si="92"/>
        <v>0</v>
      </c>
      <c r="T1140" s="127" t="str">
        <f>IF(M1140="nio",0,VLOOKUP(I1140,'2-Productie normen'!A:R,14,FALSE))</f>
        <v>V</v>
      </c>
      <c r="U1140" s="127"/>
      <c r="W1140" s="93">
        <f t="shared" si="93"/>
        <v>1496.04</v>
      </c>
    </row>
    <row r="1141" spans="1:23" ht="14.1" customHeight="1">
      <c r="A1141" s="109">
        <f t="shared" si="89"/>
        <v>1141</v>
      </c>
      <c r="B1141" s="476" t="str">
        <f>VLOOKUP(C1141,'1-Kosten per locatie'!$A$17:$D$89,4,FALSE)</f>
        <v>Wij Rivierenbuurt</v>
      </c>
      <c r="C1141" s="398" t="s">
        <v>1210</v>
      </c>
      <c r="D1141" s="476" t="str">
        <f>VLOOKUP(C1141,'1-Kosten per locatie'!$A$17:$C$89,3,FALSE)</f>
        <v>Wij team</v>
      </c>
      <c r="E1141" s="400">
        <v>0</v>
      </c>
      <c r="F1141" s="397"/>
      <c r="G1141" s="401">
        <v>28</v>
      </c>
      <c r="H1141" s="398" t="s">
        <v>1219</v>
      </c>
      <c r="I1141" s="433" t="s">
        <v>296</v>
      </c>
      <c r="J1141" s="402" t="s">
        <v>305</v>
      </c>
      <c r="K1141" s="403">
        <v>5.0199999999999996</v>
      </c>
      <c r="L1141" s="486">
        <f>VLOOKUP(D1141,'1-Kosten per locatie'!$E$3:$G$9,3,FALSE)</f>
        <v>1</v>
      </c>
      <c r="M1141" s="441">
        <v>52</v>
      </c>
      <c r="N1141" s="124"/>
      <c r="O1141" s="125" t="e">
        <f t="shared" si="90"/>
        <v>#DIV/0!</v>
      </c>
      <c r="P1141" s="125">
        <f t="shared" si="91"/>
        <v>0</v>
      </c>
      <c r="Q1141" s="383"/>
      <c r="R1141" s="126">
        <f>IF(M1141="nio",0,IF(M1141&gt;0,VLOOKUP(I1141,'2-Productie normen'!A:R,VLOOKUP(M1141,'2-Productie normen'!T:U,2,FALSE),FALSE)))</f>
        <v>0</v>
      </c>
      <c r="S1141" s="126">
        <f t="shared" si="92"/>
        <v>0</v>
      </c>
      <c r="T1141" s="127" t="str">
        <f>IF(M1141="nio",0,VLOOKUP(I1141,'2-Productie normen'!A:R,14,FALSE))</f>
        <v>V</v>
      </c>
      <c r="U1141" s="127"/>
      <c r="W1141" s="93">
        <f t="shared" si="93"/>
        <v>261.03999999999996</v>
      </c>
    </row>
    <row r="1142" spans="1:23" ht="14.1" customHeight="1">
      <c r="A1142" s="109">
        <f t="shared" si="89"/>
        <v>1142</v>
      </c>
      <c r="B1142" s="476" t="str">
        <f>VLOOKUP(C1142,'1-Kosten per locatie'!$A$17:$D$89,4,FALSE)</f>
        <v>Wij Rivierenbuurt</v>
      </c>
      <c r="C1142" s="398" t="s">
        <v>1210</v>
      </c>
      <c r="D1142" s="476" t="str">
        <f>VLOOKUP(C1142,'1-Kosten per locatie'!$A$17:$C$89,3,FALSE)</f>
        <v>Wij team</v>
      </c>
      <c r="E1142" s="400">
        <v>0</v>
      </c>
      <c r="F1142" s="399"/>
      <c r="G1142" s="401">
        <v>29</v>
      </c>
      <c r="H1142" s="398" t="s">
        <v>1223</v>
      </c>
      <c r="I1142" s="455" t="s">
        <v>299</v>
      </c>
      <c r="J1142" s="402" t="s">
        <v>305</v>
      </c>
      <c r="K1142" s="403">
        <v>5.0199999999999996</v>
      </c>
      <c r="L1142" s="486">
        <f>VLOOKUP(D1142,'1-Kosten per locatie'!$E$3:$G$9,3,FALSE)</f>
        <v>1</v>
      </c>
      <c r="M1142" s="441" t="s">
        <v>101</v>
      </c>
      <c r="N1142" s="124"/>
      <c r="O1142" s="125">
        <f t="shared" si="90"/>
        <v>0</v>
      </c>
      <c r="P1142" s="125">
        <f t="shared" si="91"/>
        <v>0</v>
      </c>
      <c r="Q1142" s="383"/>
      <c r="R1142" s="126">
        <f>IF(M1142="nio",0,IF(M1142&gt;0,VLOOKUP(I1142,'2-Productie normen'!A:R,VLOOKUP(M1142,'2-Productie normen'!T:U,2,FALSE),FALSE)))</f>
        <v>0</v>
      </c>
      <c r="S1142" s="126">
        <f t="shared" si="92"/>
        <v>0</v>
      </c>
      <c r="T1142" s="127">
        <f>IF(M1142="nio",0,VLOOKUP(I1142,'2-Productie normen'!A:R,14,FALSE))</f>
        <v>0</v>
      </c>
      <c r="U1142" s="127"/>
      <c r="W1142" s="93">
        <f t="shared" si="93"/>
        <v>0</v>
      </c>
    </row>
    <row r="1143" spans="1:23" ht="14.1" customHeight="1">
      <c r="A1143" s="109">
        <f t="shared" si="89"/>
        <v>1143</v>
      </c>
      <c r="B1143" s="476" t="str">
        <f>VLOOKUP(C1143,'1-Kosten per locatie'!$A$17:$D$89,4,FALSE)</f>
        <v>Wij Corpus Den Hoorn</v>
      </c>
      <c r="C1143" s="398" t="s">
        <v>1234</v>
      </c>
      <c r="D1143" s="476" t="str">
        <f>VLOOKUP(C1143,'1-Kosten per locatie'!$A$17:$C$89,3,FALSE)</f>
        <v>Wij team</v>
      </c>
      <c r="E1143" s="399" t="s">
        <v>311</v>
      </c>
      <c r="F1143" s="397"/>
      <c r="G1143" s="401" t="s">
        <v>1235</v>
      </c>
      <c r="H1143" s="398" t="s">
        <v>90</v>
      </c>
      <c r="I1143" s="433" t="s">
        <v>293</v>
      </c>
      <c r="J1143" s="402" t="s">
        <v>305</v>
      </c>
      <c r="K1143" s="403">
        <v>9.3000000000000007</v>
      </c>
      <c r="L1143" s="486">
        <f>VLOOKUP(D1143,'1-Kosten per locatie'!$E$3:$G$9,3,FALSE)</f>
        <v>1</v>
      </c>
      <c r="M1143" s="441">
        <v>255</v>
      </c>
      <c r="N1143" s="124"/>
      <c r="O1143" s="125" t="e">
        <f t="shared" si="90"/>
        <v>#DIV/0!</v>
      </c>
      <c r="P1143" s="125">
        <f t="shared" si="91"/>
        <v>0</v>
      </c>
      <c r="Q1143" s="383"/>
      <c r="R1143" s="126">
        <f>IF(M1143="nio",0,IF(M1143&gt;0,VLOOKUP(I1143,'2-Productie normen'!A:R,VLOOKUP(M1143,'2-Productie normen'!T:U,2,FALSE),FALSE)))</f>
        <v>0</v>
      </c>
      <c r="S1143" s="126">
        <f t="shared" si="92"/>
        <v>0</v>
      </c>
      <c r="T1143" s="127" t="str">
        <f>IF(M1143="nio",0,VLOOKUP(I1143,'2-Productie normen'!A:R,14,FALSE))</f>
        <v>V</v>
      </c>
      <c r="U1143" s="127"/>
      <c r="W1143" s="93">
        <f t="shared" si="93"/>
        <v>2371.5</v>
      </c>
    </row>
    <row r="1144" spans="1:23" ht="14.1" customHeight="1">
      <c r="A1144" s="109">
        <f t="shared" si="89"/>
        <v>1144</v>
      </c>
      <c r="B1144" s="476" t="str">
        <f>VLOOKUP(C1144,'1-Kosten per locatie'!$A$17:$D$89,4,FALSE)</f>
        <v>Wij Corpus Den Hoorn</v>
      </c>
      <c r="C1144" s="398" t="s">
        <v>1234</v>
      </c>
      <c r="D1144" s="476" t="str">
        <f>VLOOKUP(C1144,'1-Kosten per locatie'!$A$17:$C$89,3,FALSE)</f>
        <v>Wij team</v>
      </c>
      <c r="E1144" s="399" t="s">
        <v>311</v>
      </c>
      <c r="F1144" s="397"/>
      <c r="G1144" s="401" t="s">
        <v>1236</v>
      </c>
      <c r="H1144" s="398" t="s">
        <v>1237</v>
      </c>
      <c r="I1144" s="433" t="s">
        <v>2087</v>
      </c>
      <c r="J1144" s="402" t="s">
        <v>305</v>
      </c>
      <c r="K1144" s="403">
        <v>185.60000000000002</v>
      </c>
      <c r="L1144" s="486">
        <f>VLOOKUP(D1144,'1-Kosten per locatie'!$E$3:$G$9,3,FALSE)</f>
        <v>1</v>
      </c>
      <c r="M1144" s="441">
        <v>255</v>
      </c>
      <c r="N1144" s="124"/>
      <c r="O1144" s="125" t="e">
        <f t="shared" si="90"/>
        <v>#DIV/0!</v>
      </c>
      <c r="P1144" s="125">
        <f t="shared" si="91"/>
        <v>0</v>
      </c>
      <c r="Q1144" s="383"/>
      <c r="R1144" s="126">
        <f>IF(M1144="nio",0,IF(M1144&gt;0,VLOOKUP(I1144,'2-Productie normen'!A:R,VLOOKUP(M1144,'2-Productie normen'!T:U,2,FALSE),FALSE)))</f>
        <v>0</v>
      </c>
      <c r="S1144" s="126">
        <f t="shared" si="92"/>
        <v>0</v>
      </c>
      <c r="T1144" s="127" t="str">
        <f>IF(M1144="nio",0,VLOOKUP(I1144,'2-Productie normen'!A:R,14,FALSE))</f>
        <v>V</v>
      </c>
      <c r="U1144" s="127"/>
      <c r="W1144" s="93">
        <f t="shared" si="93"/>
        <v>47328.000000000007</v>
      </c>
    </row>
    <row r="1145" spans="1:23" ht="14.1" customHeight="1">
      <c r="A1145" s="109">
        <f t="shared" si="89"/>
        <v>1145</v>
      </c>
      <c r="B1145" s="476" t="str">
        <f>VLOOKUP(C1145,'1-Kosten per locatie'!$A$17:$D$89,4,FALSE)</f>
        <v>Wij Corpus Den Hoorn</v>
      </c>
      <c r="C1145" s="398" t="s">
        <v>1234</v>
      </c>
      <c r="D1145" s="476" t="str">
        <f>VLOOKUP(C1145,'1-Kosten per locatie'!$A$17:$C$89,3,FALSE)</f>
        <v>Wij team</v>
      </c>
      <c r="E1145" s="399" t="s">
        <v>311</v>
      </c>
      <c r="F1145" s="397"/>
      <c r="G1145" s="401" t="s">
        <v>1238</v>
      </c>
      <c r="H1145" s="398" t="s">
        <v>1239</v>
      </c>
      <c r="I1145" s="433" t="s">
        <v>15</v>
      </c>
      <c r="J1145" s="402" t="s">
        <v>200</v>
      </c>
      <c r="K1145" s="403">
        <v>9.7899999999999991</v>
      </c>
      <c r="L1145" s="486">
        <f>VLOOKUP(D1145,'1-Kosten per locatie'!$E$3:$G$9,3,FALSE)</f>
        <v>1</v>
      </c>
      <c r="M1145" s="441">
        <v>255</v>
      </c>
      <c r="N1145" s="124"/>
      <c r="O1145" s="125" t="e">
        <f t="shared" si="90"/>
        <v>#DIV/0!</v>
      </c>
      <c r="P1145" s="125">
        <f t="shared" si="91"/>
        <v>0</v>
      </c>
      <c r="Q1145" s="383"/>
      <c r="R1145" s="126">
        <f>IF(M1145="nio",0,IF(M1145&gt;0,VLOOKUP(I1145,'2-Productie normen'!A:R,VLOOKUP(M1145,'2-Productie normen'!T:U,2,FALSE),FALSE)))</f>
        <v>0</v>
      </c>
      <c r="S1145" s="126">
        <f t="shared" si="92"/>
        <v>0</v>
      </c>
      <c r="T1145" s="127" t="str">
        <f>IF(M1145="nio",0,VLOOKUP(I1145,'2-Productie normen'!A:R,14,FALSE))</f>
        <v>S</v>
      </c>
      <c r="U1145" s="127"/>
      <c r="W1145" s="93">
        <f t="shared" si="93"/>
        <v>2496.4499999999998</v>
      </c>
    </row>
    <row r="1146" spans="1:23" ht="14.1" customHeight="1">
      <c r="A1146" s="109">
        <f t="shared" si="89"/>
        <v>1146</v>
      </c>
      <c r="B1146" s="476" t="str">
        <f>VLOOKUP(C1146,'1-Kosten per locatie'!$A$17:$D$89,4,FALSE)</f>
        <v>Wij Corpus Den Hoorn</v>
      </c>
      <c r="C1146" s="398" t="s">
        <v>1234</v>
      </c>
      <c r="D1146" s="476" t="str">
        <f>VLOOKUP(C1146,'1-Kosten per locatie'!$A$17:$C$89,3,FALSE)</f>
        <v>Wij team</v>
      </c>
      <c r="E1146" s="399" t="s">
        <v>311</v>
      </c>
      <c r="F1146" s="397"/>
      <c r="G1146" s="401" t="s">
        <v>1240</v>
      </c>
      <c r="H1146" s="398" t="s">
        <v>1241</v>
      </c>
      <c r="I1146" s="433" t="s">
        <v>15</v>
      </c>
      <c r="J1146" s="402" t="s">
        <v>200</v>
      </c>
      <c r="K1146" s="403">
        <v>6.37</v>
      </c>
      <c r="L1146" s="486">
        <f>VLOOKUP(D1146,'1-Kosten per locatie'!$E$3:$G$9,3,FALSE)</f>
        <v>1</v>
      </c>
      <c r="M1146" s="441">
        <v>255</v>
      </c>
      <c r="N1146" s="124"/>
      <c r="O1146" s="125" t="e">
        <f t="shared" si="90"/>
        <v>#DIV/0!</v>
      </c>
      <c r="P1146" s="125">
        <f t="shared" si="91"/>
        <v>0</v>
      </c>
      <c r="Q1146" s="383"/>
      <c r="R1146" s="126">
        <f>IF(M1146="nio",0,IF(M1146&gt;0,VLOOKUP(I1146,'2-Productie normen'!A:R,VLOOKUP(M1146,'2-Productie normen'!T:U,2,FALSE),FALSE)))</f>
        <v>0</v>
      </c>
      <c r="S1146" s="126">
        <f t="shared" si="92"/>
        <v>0</v>
      </c>
      <c r="T1146" s="127" t="str">
        <f>IF(M1146="nio",0,VLOOKUP(I1146,'2-Productie normen'!A:R,14,FALSE))</f>
        <v>S</v>
      </c>
      <c r="U1146" s="127"/>
      <c r="W1146" s="93">
        <f t="shared" si="93"/>
        <v>1624.3500000000001</v>
      </c>
    </row>
    <row r="1147" spans="1:23" ht="14.1" customHeight="1">
      <c r="A1147" s="109">
        <f t="shared" si="89"/>
        <v>1147</v>
      </c>
      <c r="B1147" s="476" t="str">
        <f>VLOOKUP(C1147,'1-Kosten per locatie'!$A$17:$D$89,4,FALSE)</f>
        <v>Wij Corpus Den Hoorn</v>
      </c>
      <c r="C1147" s="398" t="s">
        <v>1234</v>
      </c>
      <c r="D1147" s="476" t="str">
        <f>VLOOKUP(C1147,'1-Kosten per locatie'!$A$17:$C$89,3,FALSE)</f>
        <v>Wij team</v>
      </c>
      <c r="E1147" s="399" t="s">
        <v>311</v>
      </c>
      <c r="F1147" s="397"/>
      <c r="G1147" s="401" t="s">
        <v>1242</v>
      </c>
      <c r="H1147" s="398" t="s">
        <v>1243</v>
      </c>
      <c r="I1147" s="433" t="s">
        <v>2087</v>
      </c>
      <c r="J1147" s="402" t="s">
        <v>305</v>
      </c>
      <c r="K1147" s="403">
        <v>45.5</v>
      </c>
      <c r="L1147" s="486">
        <f>VLOOKUP(D1147,'1-Kosten per locatie'!$E$3:$G$9,3,FALSE)</f>
        <v>1</v>
      </c>
      <c r="M1147" s="441">
        <v>255</v>
      </c>
      <c r="N1147" s="124"/>
      <c r="O1147" s="125" t="e">
        <f t="shared" si="90"/>
        <v>#DIV/0!</v>
      </c>
      <c r="P1147" s="125">
        <f t="shared" si="91"/>
        <v>0</v>
      </c>
      <c r="Q1147" s="383"/>
      <c r="R1147" s="126">
        <f>IF(M1147="nio",0,IF(M1147&gt;0,VLOOKUP(I1147,'2-Productie normen'!A:R,VLOOKUP(M1147,'2-Productie normen'!T:U,2,FALSE),FALSE)))</f>
        <v>0</v>
      </c>
      <c r="S1147" s="126">
        <f t="shared" si="92"/>
        <v>0</v>
      </c>
      <c r="T1147" s="127" t="str">
        <f>IF(M1147="nio",0,VLOOKUP(I1147,'2-Productie normen'!A:R,14,FALSE))</f>
        <v>V</v>
      </c>
      <c r="U1147" s="127"/>
      <c r="W1147" s="93">
        <f t="shared" si="93"/>
        <v>11602.5</v>
      </c>
    </row>
    <row r="1148" spans="1:23" ht="14.1" customHeight="1">
      <c r="A1148" s="109">
        <f t="shared" si="89"/>
        <v>1148</v>
      </c>
      <c r="B1148" s="476" t="str">
        <f>VLOOKUP(C1148,'1-Kosten per locatie'!$A$17:$D$89,4,FALSE)</f>
        <v>Wij Corpus Den Hoorn</v>
      </c>
      <c r="C1148" s="398" t="s">
        <v>1234</v>
      </c>
      <c r="D1148" s="476" t="str">
        <f>VLOOKUP(C1148,'1-Kosten per locatie'!$A$17:$C$89,3,FALSE)</f>
        <v>Wij team</v>
      </c>
      <c r="E1148" s="399" t="s">
        <v>311</v>
      </c>
      <c r="F1148" s="397"/>
      <c r="G1148" s="401" t="s">
        <v>1244</v>
      </c>
      <c r="H1148" s="398" t="s">
        <v>1224</v>
      </c>
      <c r="I1148" s="433" t="s">
        <v>15</v>
      </c>
      <c r="J1148" s="402" t="s">
        <v>200</v>
      </c>
      <c r="K1148" s="403">
        <v>2.21</v>
      </c>
      <c r="L1148" s="486">
        <f>VLOOKUP(D1148,'1-Kosten per locatie'!$E$3:$G$9,3,FALSE)</f>
        <v>1</v>
      </c>
      <c r="M1148" s="441">
        <v>255</v>
      </c>
      <c r="N1148" s="124"/>
      <c r="O1148" s="125" t="e">
        <f t="shared" si="90"/>
        <v>#DIV/0!</v>
      </c>
      <c r="P1148" s="125">
        <f t="shared" si="91"/>
        <v>0</v>
      </c>
      <c r="Q1148" s="383"/>
      <c r="R1148" s="126">
        <f>IF(M1148="nio",0,IF(M1148&gt;0,VLOOKUP(I1148,'2-Productie normen'!A:R,VLOOKUP(M1148,'2-Productie normen'!T:U,2,FALSE),FALSE)))</f>
        <v>0</v>
      </c>
      <c r="S1148" s="126">
        <f t="shared" si="92"/>
        <v>0</v>
      </c>
      <c r="T1148" s="127" t="str">
        <f>IF(M1148="nio",0,VLOOKUP(I1148,'2-Productie normen'!A:R,14,FALSE))</f>
        <v>S</v>
      </c>
      <c r="U1148" s="127"/>
      <c r="W1148" s="93">
        <f t="shared" si="93"/>
        <v>563.54999999999995</v>
      </c>
    </row>
    <row r="1149" spans="1:23" ht="14.1" customHeight="1">
      <c r="A1149" s="109">
        <f t="shared" si="89"/>
        <v>1149</v>
      </c>
      <c r="B1149" s="476" t="str">
        <f>VLOOKUP(C1149,'1-Kosten per locatie'!$A$17:$D$89,4,FALSE)</f>
        <v>Wij Corpus Den Hoorn</v>
      </c>
      <c r="C1149" s="398" t="s">
        <v>1234</v>
      </c>
      <c r="D1149" s="476" t="str">
        <f>VLOOKUP(C1149,'1-Kosten per locatie'!$A$17:$C$89,3,FALSE)</f>
        <v>Wij team</v>
      </c>
      <c r="E1149" s="399" t="s">
        <v>311</v>
      </c>
      <c r="F1149" s="397"/>
      <c r="G1149" s="401" t="s">
        <v>1245</v>
      </c>
      <c r="H1149" s="398" t="s">
        <v>197</v>
      </c>
      <c r="I1149" s="433" t="s">
        <v>297</v>
      </c>
      <c r="J1149" s="402" t="s">
        <v>305</v>
      </c>
      <c r="K1149" s="403">
        <v>12</v>
      </c>
      <c r="L1149" s="486">
        <f>VLOOKUP(D1149,'1-Kosten per locatie'!$E$3:$G$9,3,FALSE)</f>
        <v>1</v>
      </c>
      <c r="M1149" s="441">
        <v>255</v>
      </c>
      <c r="N1149" s="124"/>
      <c r="O1149" s="125" t="e">
        <f t="shared" si="90"/>
        <v>#DIV/0!</v>
      </c>
      <c r="P1149" s="125">
        <f t="shared" si="91"/>
        <v>0</v>
      </c>
      <c r="Q1149" s="383"/>
      <c r="R1149" s="126">
        <f>IF(M1149="nio",0,IF(M1149&gt;0,VLOOKUP(I1149,'2-Productie normen'!A:R,VLOOKUP(M1149,'2-Productie normen'!T:U,2,FALSE),FALSE)))</f>
        <v>0</v>
      </c>
      <c r="S1149" s="126">
        <f t="shared" si="92"/>
        <v>0</v>
      </c>
      <c r="T1149" s="127" t="str">
        <f>IF(M1149="nio",0,VLOOKUP(I1149,'2-Productie normen'!A:R,14,FALSE))</f>
        <v>B</v>
      </c>
      <c r="U1149" s="127"/>
      <c r="W1149" s="93">
        <f t="shared" si="93"/>
        <v>3060</v>
      </c>
    </row>
    <row r="1150" spans="1:23" ht="14.1" customHeight="1">
      <c r="A1150" s="109">
        <f t="shared" si="89"/>
        <v>1150</v>
      </c>
      <c r="B1150" s="476" t="str">
        <f>VLOOKUP(C1150,'1-Kosten per locatie'!$A$17:$D$89,4,FALSE)</f>
        <v>Wij Corpus Den Hoorn</v>
      </c>
      <c r="C1150" s="398" t="s">
        <v>1234</v>
      </c>
      <c r="D1150" s="476" t="str">
        <f>VLOOKUP(C1150,'1-Kosten per locatie'!$A$17:$C$89,3,FALSE)</f>
        <v>Wij team</v>
      </c>
      <c r="E1150" s="399" t="s">
        <v>311</v>
      </c>
      <c r="F1150" s="397"/>
      <c r="G1150" s="401" t="s">
        <v>1246</v>
      </c>
      <c r="H1150" s="398" t="s">
        <v>1219</v>
      </c>
      <c r="I1150" s="433" t="s">
        <v>296</v>
      </c>
      <c r="J1150" s="402" t="s">
        <v>305</v>
      </c>
      <c r="K1150" s="403">
        <v>12</v>
      </c>
      <c r="L1150" s="486">
        <f>VLOOKUP(D1150,'1-Kosten per locatie'!$E$3:$G$9,3,FALSE)</f>
        <v>1</v>
      </c>
      <c r="M1150" s="441">
        <v>156</v>
      </c>
      <c r="N1150" s="124"/>
      <c r="O1150" s="125" t="e">
        <f t="shared" si="90"/>
        <v>#DIV/0!</v>
      </c>
      <c r="P1150" s="125">
        <f t="shared" si="91"/>
        <v>0</v>
      </c>
      <c r="Q1150" s="383"/>
      <c r="R1150" s="126">
        <f>IF(M1150="nio",0,IF(M1150&gt;0,VLOOKUP(I1150,'2-Productie normen'!A:R,VLOOKUP(M1150,'2-Productie normen'!T:U,2,FALSE),FALSE)))</f>
        <v>0</v>
      </c>
      <c r="S1150" s="126">
        <f t="shared" si="92"/>
        <v>0</v>
      </c>
      <c r="T1150" s="127" t="str">
        <f>IF(M1150="nio",0,VLOOKUP(I1150,'2-Productie normen'!A:R,14,FALSE))</f>
        <v>V</v>
      </c>
      <c r="U1150" s="127"/>
      <c r="W1150" s="93">
        <f t="shared" si="93"/>
        <v>1872</v>
      </c>
    </row>
    <row r="1151" spans="1:23" ht="14.1" customHeight="1">
      <c r="A1151" s="109">
        <f t="shared" si="89"/>
        <v>1151</v>
      </c>
      <c r="B1151" s="476" t="str">
        <f>VLOOKUP(C1151,'1-Kosten per locatie'!$A$17:$D$89,4,FALSE)</f>
        <v>Wij Corpus Den Hoorn</v>
      </c>
      <c r="C1151" s="398" t="s">
        <v>1234</v>
      </c>
      <c r="D1151" s="476" t="str">
        <f>VLOOKUP(C1151,'1-Kosten per locatie'!$A$17:$C$89,3,FALSE)</f>
        <v>Wij team</v>
      </c>
      <c r="E1151" s="399" t="s">
        <v>311</v>
      </c>
      <c r="F1151" s="397"/>
      <c r="G1151" s="401" t="s">
        <v>1247</v>
      </c>
      <c r="H1151" s="398" t="s">
        <v>1248</v>
      </c>
      <c r="I1151" s="433" t="s">
        <v>297</v>
      </c>
      <c r="J1151" s="402" t="s">
        <v>305</v>
      </c>
      <c r="K1151" s="403">
        <v>12.7</v>
      </c>
      <c r="L1151" s="486">
        <f>VLOOKUP(D1151,'1-Kosten per locatie'!$E$3:$G$9,3,FALSE)</f>
        <v>1</v>
      </c>
      <c r="M1151" s="441">
        <v>255</v>
      </c>
      <c r="N1151" s="124"/>
      <c r="O1151" s="125" t="e">
        <f t="shared" si="90"/>
        <v>#DIV/0!</v>
      </c>
      <c r="P1151" s="125">
        <f t="shared" si="91"/>
        <v>0</v>
      </c>
      <c r="Q1151" s="383"/>
      <c r="R1151" s="126">
        <f>IF(M1151="nio",0,IF(M1151&gt;0,VLOOKUP(I1151,'2-Productie normen'!A:R,VLOOKUP(M1151,'2-Productie normen'!T:U,2,FALSE),FALSE)))</f>
        <v>0</v>
      </c>
      <c r="S1151" s="126">
        <f t="shared" si="92"/>
        <v>0</v>
      </c>
      <c r="T1151" s="127" t="str">
        <f>IF(M1151="nio",0,VLOOKUP(I1151,'2-Productie normen'!A:R,14,FALSE))</f>
        <v>B</v>
      </c>
      <c r="U1151" s="127"/>
      <c r="W1151" s="93">
        <f t="shared" si="93"/>
        <v>3238.5</v>
      </c>
    </row>
    <row r="1152" spans="1:23" ht="14.1" customHeight="1">
      <c r="A1152" s="109">
        <f t="shared" si="89"/>
        <v>1152</v>
      </c>
      <c r="B1152" s="476" t="str">
        <f>VLOOKUP(C1152,'1-Kosten per locatie'!$A$17:$D$89,4,FALSE)</f>
        <v>Wij Corpus Den Hoorn</v>
      </c>
      <c r="C1152" s="398" t="s">
        <v>1234</v>
      </c>
      <c r="D1152" s="476" t="str">
        <f>VLOOKUP(C1152,'1-Kosten per locatie'!$A$17:$C$89,3,FALSE)</f>
        <v>Wij team</v>
      </c>
      <c r="E1152" s="399" t="s">
        <v>311</v>
      </c>
      <c r="F1152" s="397"/>
      <c r="G1152" s="401" t="s">
        <v>1249</v>
      </c>
      <c r="H1152" s="398" t="s">
        <v>1226</v>
      </c>
      <c r="I1152" s="433" t="s">
        <v>2088</v>
      </c>
      <c r="J1152" s="402" t="s">
        <v>305</v>
      </c>
      <c r="K1152" s="403">
        <v>23</v>
      </c>
      <c r="L1152" s="486">
        <f>VLOOKUP(D1152,'1-Kosten per locatie'!$E$3:$G$9,3,FALSE)</f>
        <v>1</v>
      </c>
      <c r="M1152" s="441">
        <v>255</v>
      </c>
      <c r="N1152" s="124"/>
      <c r="O1152" s="125" t="e">
        <f t="shared" si="90"/>
        <v>#DIV/0!</v>
      </c>
      <c r="P1152" s="125">
        <f t="shared" si="91"/>
        <v>0</v>
      </c>
      <c r="Q1152" s="383"/>
      <c r="R1152" s="126">
        <f>IF(M1152="nio",0,IF(M1152&gt;0,VLOOKUP(I1152,'2-Productie normen'!A:R,VLOOKUP(M1152,'2-Productie normen'!T:U,2,FALSE),FALSE)))</f>
        <v>0</v>
      </c>
      <c r="S1152" s="126">
        <f t="shared" si="92"/>
        <v>0</v>
      </c>
      <c r="T1152" s="127" t="str">
        <f>IF(M1152="nio",0,VLOOKUP(I1152,'2-Productie normen'!A:R,14,FALSE))</f>
        <v>V</v>
      </c>
      <c r="U1152" s="127"/>
      <c r="W1152" s="93">
        <f t="shared" si="93"/>
        <v>5865</v>
      </c>
    </row>
    <row r="1153" spans="1:23" ht="14.1" customHeight="1">
      <c r="A1153" s="109">
        <f t="shared" si="89"/>
        <v>1153</v>
      </c>
      <c r="B1153" s="476" t="str">
        <f>VLOOKUP(C1153,'1-Kosten per locatie'!$A$17:$D$89,4,FALSE)</f>
        <v>Wij Corpus Den Hoorn</v>
      </c>
      <c r="C1153" s="398" t="s">
        <v>1234</v>
      </c>
      <c r="D1153" s="476" t="str">
        <f>VLOOKUP(C1153,'1-Kosten per locatie'!$A$17:$C$89,3,FALSE)</f>
        <v>Wij team</v>
      </c>
      <c r="E1153" s="399" t="s">
        <v>311</v>
      </c>
      <c r="F1153" s="397"/>
      <c r="G1153" s="401" t="s">
        <v>1250</v>
      </c>
      <c r="H1153" s="398" t="s">
        <v>1248</v>
      </c>
      <c r="I1153" s="433" t="s">
        <v>297</v>
      </c>
      <c r="J1153" s="402" t="s">
        <v>305</v>
      </c>
      <c r="K1153" s="403">
        <v>18</v>
      </c>
      <c r="L1153" s="486">
        <f>VLOOKUP(D1153,'1-Kosten per locatie'!$E$3:$G$9,3,FALSE)</f>
        <v>1</v>
      </c>
      <c r="M1153" s="441">
        <v>255</v>
      </c>
      <c r="N1153" s="124"/>
      <c r="O1153" s="125" t="e">
        <f t="shared" si="90"/>
        <v>#DIV/0!</v>
      </c>
      <c r="P1153" s="125">
        <f t="shared" si="91"/>
        <v>0</v>
      </c>
      <c r="Q1153" s="383"/>
      <c r="R1153" s="126">
        <f>IF(M1153="nio",0,IF(M1153&gt;0,VLOOKUP(I1153,'2-Productie normen'!A:R,VLOOKUP(M1153,'2-Productie normen'!T:U,2,FALSE),FALSE)))</f>
        <v>0</v>
      </c>
      <c r="S1153" s="126">
        <f t="shared" si="92"/>
        <v>0</v>
      </c>
      <c r="T1153" s="127" t="str">
        <f>IF(M1153="nio",0,VLOOKUP(I1153,'2-Productie normen'!A:R,14,FALSE))</f>
        <v>B</v>
      </c>
      <c r="U1153" s="127"/>
      <c r="W1153" s="93">
        <f t="shared" si="93"/>
        <v>4590</v>
      </c>
    </row>
    <row r="1154" spans="1:23" ht="14.1" customHeight="1">
      <c r="A1154" s="109">
        <f t="shared" si="89"/>
        <v>1154</v>
      </c>
      <c r="B1154" s="476" t="str">
        <f>VLOOKUP(C1154,'1-Kosten per locatie'!$A$17:$D$89,4,FALSE)</f>
        <v>Wij Corpus Den Hoorn</v>
      </c>
      <c r="C1154" s="398" t="s">
        <v>1234</v>
      </c>
      <c r="D1154" s="476" t="str">
        <f>VLOOKUP(C1154,'1-Kosten per locatie'!$A$17:$C$89,3,FALSE)</f>
        <v>Wij team</v>
      </c>
      <c r="E1154" s="399" t="s">
        <v>311</v>
      </c>
      <c r="F1154" s="397"/>
      <c r="G1154" s="401" t="s">
        <v>1251</v>
      </c>
      <c r="H1154" s="398" t="s">
        <v>1225</v>
      </c>
      <c r="I1154" s="452" t="s">
        <v>2083</v>
      </c>
      <c r="J1154" s="402" t="s">
        <v>305</v>
      </c>
      <c r="K1154" s="403">
        <v>53.72</v>
      </c>
      <c r="L1154" s="486">
        <f>VLOOKUP(D1154,'1-Kosten per locatie'!$E$3:$G$9,3,FALSE)</f>
        <v>1</v>
      </c>
      <c r="M1154" s="441">
        <v>255</v>
      </c>
      <c r="N1154" s="124"/>
      <c r="O1154" s="125" t="e">
        <f t="shared" si="90"/>
        <v>#DIV/0!</v>
      </c>
      <c r="P1154" s="125">
        <f t="shared" si="91"/>
        <v>0</v>
      </c>
      <c r="Q1154" s="383"/>
      <c r="R1154" s="126">
        <f>IF(M1154="nio",0,IF(M1154&gt;0,VLOOKUP(I1154,'2-Productie normen'!A:R,VLOOKUP(M1154,'2-Productie normen'!T:U,2,FALSE),FALSE)))</f>
        <v>0</v>
      </c>
      <c r="S1154" s="126">
        <f t="shared" si="92"/>
        <v>0</v>
      </c>
      <c r="T1154" s="127" t="str">
        <f>IF(M1154="nio",0,VLOOKUP(I1154,'2-Productie normen'!A:R,14,FALSE))</f>
        <v>V</v>
      </c>
      <c r="U1154" s="127"/>
      <c r="W1154" s="93">
        <f t="shared" si="93"/>
        <v>13698.6</v>
      </c>
    </row>
    <row r="1155" spans="1:23" ht="14.1" customHeight="1">
      <c r="A1155" s="109">
        <f t="shared" ref="A1155:A1218" si="94">A1154+1</f>
        <v>1155</v>
      </c>
      <c r="B1155" s="476" t="str">
        <f>VLOOKUP(C1155,'1-Kosten per locatie'!$A$17:$D$89,4,FALSE)</f>
        <v>Wij Corpus Den Hoorn</v>
      </c>
      <c r="C1155" s="398" t="s">
        <v>1234</v>
      </c>
      <c r="D1155" s="476" t="str">
        <f>VLOOKUP(C1155,'1-Kosten per locatie'!$A$17:$C$89,3,FALSE)</f>
        <v>Wij team</v>
      </c>
      <c r="E1155" s="399" t="s">
        <v>311</v>
      </c>
      <c r="F1155" s="397"/>
      <c r="G1155" s="401" t="s">
        <v>1252</v>
      </c>
      <c r="H1155" s="398" t="s">
        <v>1232</v>
      </c>
      <c r="I1155" s="433" t="s">
        <v>297</v>
      </c>
      <c r="J1155" s="402" t="s">
        <v>305</v>
      </c>
      <c r="K1155" s="403">
        <v>35</v>
      </c>
      <c r="L1155" s="486">
        <f>VLOOKUP(D1155,'1-Kosten per locatie'!$E$3:$G$9,3,FALSE)</f>
        <v>1</v>
      </c>
      <c r="M1155" s="441">
        <v>255</v>
      </c>
      <c r="N1155" s="124"/>
      <c r="O1155" s="125" t="e">
        <f t="shared" si="90"/>
        <v>#DIV/0!</v>
      </c>
      <c r="P1155" s="125">
        <f t="shared" si="91"/>
        <v>0</v>
      </c>
      <c r="Q1155" s="383"/>
      <c r="R1155" s="126">
        <f>IF(M1155="nio",0,IF(M1155&gt;0,VLOOKUP(I1155,'2-Productie normen'!A:R,VLOOKUP(M1155,'2-Productie normen'!T:U,2,FALSE),FALSE)))</f>
        <v>0</v>
      </c>
      <c r="S1155" s="126">
        <f t="shared" si="92"/>
        <v>0</v>
      </c>
      <c r="T1155" s="127" t="str">
        <f>IF(M1155="nio",0,VLOOKUP(I1155,'2-Productie normen'!A:R,14,FALSE))</f>
        <v>B</v>
      </c>
      <c r="U1155" s="127"/>
      <c r="W1155" s="93">
        <f t="shared" si="93"/>
        <v>8925</v>
      </c>
    </row>
    <row r="1156" spans="1:23" ht="14.1" customHeight="1">
      <c r="A1156" s="109">
        <f t="shared" si="94"/>
        <v>1156</v>
      </c>
      <c r="B1156" s="476" t="str">
        <f>VLOOKUP(C1156,'1-Kosten per locatie'!$A$17:$D$89,4,FALSE)</f>
        <v>Wij Corpus Den Hoorn</v>
      </c>
      <c r="C1156" s="398" t="s">
        <v>1234</v>
      </c>
      <c r="D1156" s="476" t="str">
        <f>VLOOKUP(C1156,'1-Kosten per locatie'!$A$17:$C$89,3,FALSE)</f>
        <v>Wij team</v>
      </c>
      <c r="E1156" s="399" t="s">
        <v>311</v>
      </c>
      <c r="F1156" s="397"/>
      <c r="G1156" s="401" t="s">
        <v>1253</v>
      </c>
      <c r="H1156" s="398" t="s">
        <v>1226</v>
      </c>
      <c r="I1156" s="433" t="s">
        <v>2088</v>
      </c>
      <c r="J1156" s="402" t="s">
        <v>305</v>
      </c>
      <c r="K1156" s="403">
        <v>23</v>
      </c>
      <c r="L1156" s="486">
        <f>VLOOKUP(D1156,'1-Kosten per locatie'!$E$3:$G$9,3,FALSE)</f>
        <v>1</v>
      </c>
      <c r="M1156" s="441">
        <v>255</v>
      </c>
      <c r="N1156" s="124"/>
      <c r="O1156" s="125" t="e">
        <f t="shared" si="90"/>
        <v>#DIV/0!</v>
      </c>
      <c r="P1156" s="125">
        <f t="shared" si="91"/>
        <v>0</v>
      </c>
      <c r="Q1156" s="383"/>
      <c r="R1156" s="126">
        <f>IF(M1156="nio",0,IF(M1156&gt;0,VLOOKUP(I1156,'2-Productie normen'!A:R,VLOOKUP(M1156,'2-Productie normen'!T:U,2,FALSE),FALSE)))</f>
        <v>0</v>
      </c>
      <c r="S1156" s="126">
        <f t="shared" si="92"/>
        <v>0</v>
      </c>
      <c r="T1156" s="127" t="str">
        <f>IF(M1156="nio",0,VLOOKUP(I1156,'2-Productie normen'!A:R,14,FALSE))</f>
        <v>V</v>
      </c>
      <c r="U1156" s="127"/>
      <c r="W1156" s="93">
        <f t="shared" si="93"/>
        <v>5865</v>
      </c>
    </row>
    <row r="1157" spans="1:23" ht="14.1" customHeight="1">
      <c r="A1157" s="109">
        <f t="shared" si="94"/>
        <v>1157</v>
      </c>
      <c r="B1157" s="476" t="str">
        <f>VLOOKUP(C1157,'1-Kosten per locatie'!$A$17:$D$89,4,FALSE)</f>
        <v>Wij Corpus Den Hoorn</v>
      </c>
      <c r="C1157" s="398" t="s">
        <v>1234</v>
      </c>
      <c r="D1157" s="476" t="str">
        <f>VLOOKUP(C1157,'1-Kosten per locatie'!$A$17:$C$89,3,FALSE)</f>
        <v>Wij team</v>
      </c>
      <c r="E1157" s="400" t="s">
        <v>322</v>
      </c>
      <c r="F1157" s="397"/>
      <c r="G1157" s="401" t="s">
        <v>1254</v>
      </c>
      <c r="H1157" s="398" t="s">
        <v>1255</v>
      </c>
      <c r="I1157" s="433" t="s">
        <v>296</v>
      </c>
      <c r="J1157" s="402" t="s">
        <v>305</v>
      </c>
      <c r="K1157" s="403">
        <v>99.1</v>
      </c>
      <c r="L1157" s="486">
        <f>VLOOKUP(D1157,'1-Kosten per locatie'!$E$3:$G$9,3,FALSE)</f>
        <v>1</v>
      </c>
      <c r="M1157" s="441">
        <v>156</v>
      </c>
      <c r="N1157" s="124"/>
      <c r="O1157" s="125" t="e">
        <f t="shared" si="90"/>
        <v>#DIV/0!</v>
      </c>
      <c r="P1157" s="125">
        <f t="shared" si="91"/>
        <v>0</v>
      </c>
      <c r="Q1157" s="383"/>
      <c r="R1157" s="126">
        <f>IF(M1157="nio",0,IF(M1157&gt;0,VLOOKUP(I1157,'2-Productie normen'!A:R,VLOOKUP(M1157,'2-Productie normen'!T:U,2,FALSE),FALSE)))</f>
        <v>0</v>
      </c>
      <c r="S1157" s="126">
        <f t="shared" si="92"/>
        <v>0</v>
      </c>
      <c r="T1157" s="127" t="str">
        <f>IF(M1157="nio",0,VLOOKUP(I1157,'2-Productie normen'!A:R,14,FALSE))</f>
        <v>V</v>
      </c>
      <c r="U1157" s="127"/>
      <c r="W1157" s="93">
        <f t="shared" si="93"/>
        <v>15459.599999999999</v>
      </c>
    </row>
    <row r="1158" spans="1:23" ht="14.1" customHeight="1">
      <c r="A1158" s="109">
        <f t="shared" si="94"/>
        <v>1158</v>
      </c>
      <c r="B1158" s="476" t="str">
        <f>VLOOKUP(C1158,'1-Kosten per locatie'!$A$17:$D$89,4,FALSE)</f>
        <v>Wij Corpus Den Hoorn</v>
      </c>
      <c r="C1158" s="398" t="s">
        <v>1234</v>
      </c>
      <c r="D1158" s="476" t="str">
        <f>VLOOKUP(C1158,'1-Kosten per locatie'!$A$17:$C$89,3,FALSE)</f>
        <v>Wij team</v>
      </c>
      <c r="E1158" s="400" t="s">
        <v>322</v>
      </c>
      <c r="F1158" s="397"/>
      <c r="G1158" s="401" t="s">
        <v>1256</v>
      </c>
      <c r="H1158" s="398" t="s">
        <v>1193</v>
      </c>
      <c r="I1158" s="433" t="s">
        <v>149</v>
      </c>
      <c r="J1158" s="402" t="s">
        <v>198</v>
      </c>
      <c r="K1158" s="403">
        <v>28</v>
      </c>
      <c r="L1158" s="486">
        <f>VLOOKUP(D1158,'1-Kosten per locatie'!$E$3:$G$9,3,FALSE)</f>
        <v>1</v>
      </c>
      <c r="M1158" s="441">
        <v>156</v>
      </c>
      <c r="N1158" s="124"/>
      <c r="O1158" s="125" t="e">
        <f t="shared" si="90"/>
        <v>#DIV/0!</v>
      </c>
      <c r="P1158" s="125">
        <f t="shared" si="91"/>
        <v>0</v>
      </c>
      <c r="Q1158" s="383"/>
      <c r="R1158" s="126">
        <f>IF(M1158="nio",0,IF(M1158&gt;0,VLOOKUP(I1158,'2-Productie normen'!A:R,VLOOKUP(M1158,'2-Productie normen'!T:U,2,FALSE),FALSE)))</f>
        <v>0</v>
      </c>
      <c r="S1158" s="126">
        <f t="shared" si="92"/>
        <v>0</v>
      </c>
      <c r="T1158" s="127" t="str">
        <f>IF(M1158="nio",0,VLOOKUP(I1158,'2-Productie normen'!A:R,14,FALSE))</f>
        <v>B</v>
      </c>
      <c r="U1158" s="127"/>
      <c r="W1158" s="93">
        <f t="shared" si="93"/>
        <v>4368</v>
      </c>
    </row>
    <row r="1159" spans="1:23" ht="14.1" customHeight="1">
      <c r="A1159" s="109">
        <f t="shared" si="94"/>
        <v>1159</v>
      </c>
      <c r="B1159" s="476" t="str">
        <f>VLOOKUP(C1159,'1-Kosten per locatie'!$A$17:$D$89,4,FALSE)</f>
        <v>Wij Corpus Den Hoorn</v>
      </c>
      <c r="C1159" s="398" t="s">
        <v>1234</v>
      </c>
      <c r="D1159" s="476" t="str">
        <f>VLOOKUP(C1159,'1-Kosten per locatie'!$A$17:$C$89,3,FALSE)</f>
        <v>Wij team</v>
      </c>
      <c r="E1159" s="400" t="s">
        <v>322</v>
      </c>
      <c r="F1159" s="397"/>
      <c r="G1159" s="401" t="s">
        <v>1257</v>
      </c>
      <c r="H1159" s="398" t="s">
        <v>1193</v>
      </c>
      <c r="I1159" s="433" t="s">
        <v>149</v>
      </c>
      <c r="J1159" s="402" t="s">
        <v>198</v>
      </c>
      <c r="K1159" s="403">
        <v>29.7</v>
      </c>
      <c r="L1159" s="486">
        <f>VLOOKUP(D1159,'1-Kosten per locatie'!$E$3:$G$9,3,FALSE)</f>
        <v>1</v>
      </c>
      <c r="M1159" s="441">
        <v>156</v>
      </c>
      <c r="N1159" s="124"/>
      <c r="O1159" s="125" t="e">
        <f t="shared" si="90"/>
        <v>#DIV/0!</v>
      </c>
      <c r="P1159" s="125">
        <f t="shared" si="91"/>
        <v>0</v>
      </c>
      <c r="Q1159" s="383"/>
      <c r="R1159" s="126">
        <f>IF(M1159="nio",0,IF(M1159&gt;0,VLOOKUP(I1159,'2-Productie normen'!A:R,VLOOKUP(M1159,'2-Productie normen'!T:U,2,FALSE),FALSE)))</f>
        <v>0</v>
      </c>
      <c r="S1159" s="126">
        <f t="shared" si="92"/>
        <v>0</v>
      </c>
      <c r="T1159" s="127" t="str">
        <f>IF(M1159="nio",0,VLOOKUP(I1159,'2-Productie normen'!A:R,14,FALSE))</f>
        <v>B</v>
      </c>
      <c r="U1159" s="127"/>
      <c r="W1159" s="93">
        <f t="shared" si="93"/>
        <v>4633.2</v>
      </c>
    </row>
    <row r="1160" spans="1:23" ht="14.1" customHeight="1">
      <c r="A1160" s="109">
        <f t="shared" si="94"/>
        <v>1160</v>
      </c>
      <c r="B1160" s="476" t="str">
        <f>VLOOKUP(C1160,'1-Kosten per locatie'!$A$17:$D$89,4,FALSE)</f>
        <v>Wij Corpus Den Hoorn</v>
      </c>
      <c r="C1160" s="398" t="s">
        <v>1234</v>
      </c>
      <c r="D1160" s="476" t="str">
        <f>VLOOKUP(C1160,'1-Kosten per locatie'!$A$17:$C$89,3,FALSE)</f>
        <v>Wij team</v>
      </c>
      <c r="E1160" s="400" t="s">
        <v>322</v>
      </c>
      <c r="F1160" s="397"/>
      <c r="G1160" s="401" t="s">
        <v>1258</v>
      </c>
      <c r="H1160" s="398" t="s">
        <v>1193</v>
      </c>
      <c r="I1160" s="433" t="s">
        <v>149</v>
      </c>
      <c r="J1160" s="402" t="s">
        <v>198</v>
      </c>
      <c r="K1160" s="403">
        <v>32.700000000000003</v>
      </c>
      <c r="L1160" s="486">
        <f>VLOOKUP(D1160,'1-Kosten per locatie'!$E$3:$G$9,3,FALSE)</f>
        <v>1</v>
      </c>
      <c r="M1160" s="441">
        <v>156</v>
      </c>
      <c r="N1160" s="124"/>
      <c r="O1160" s="125" t="e">
        <f t="shared" si="90"/>
        <v>#DIV/0!</v>
      </c>
      <c r="P1160" s="125">
        <f t="shared" si="91"/>
        <v>0</v>
      </c>
      <c r="Q1160" s="383"/>
      <c r="R1160" s="126">
        <f>IF(M1160="nio",0,IF(M1160&gt;0,VLOOKUP(I1160,'2-Productie normen'!A:R,VLOOKUP(M1160,'2-Productie normen'!T:U,2,FALSE),FALSE)))</f>
        <v>0</v>
      </c>
      <c r="S1160" s="126">
        <f t="shared" si="92"/>
        <v>0</v>
      </c>
      <c r="T1160" s="127" t="str">
        <f>IF(M1160="nio",0,VLOOKUP(I1160,'2-Productie normen'!A:R,14,FALSE))</f>
        <v>B</v>
      </c>
      <c r="U1160" s="127"/>
      <c r="W1160" s="93">
        <f t="shared" si="93"/>
        <v>5101.2000000000007</v>
      </c>
    </row>
    <row r="1161" spans="1:23" ht="14.1" customHeight="1">
      <c r="A1161" s="109">
        <f t="shared" si="94"/>
        <v>1161</v>
      </c>
      <c r="B1161" s="476" t="str">
        <f>VLOOKUP(C1161,'1-Kosten per locatie'!$A$17:$D$89,4,FALSE)</f>
        <v>Wij Corpus Den Hoorn</v>
      </c>
      <c r="C1161" s="398" t="s">
        <v>1234</v>
      </c>
      <c r="D1161" s="476" t="str">
        <f>VLOOKUP(C1161,'1-Kosten per locatie'!$A$17:$C$89,3,FALSE)</f>
        <v>Wij team</v>
      </c>
      <c r="E1161" s="400" t="s">
        <v>322</v>
      </c>
      <c r="F1161" s="397"/>
      <c r="G1161" s="401" t="s">
        <v>183</v>
      </c>
      <c r="H1161" s="398" t="s">
        <v>1259</v>
      </c>
      <c r="I1161" s="433" t="s">
        <v>298</v>
      </c>
      <c r="J1161" s="402" t="s">
        <v>305</v>
      </c>
      <c r="K1161" s="403">
        <v>16.2</v>
      </c>
      <c r="L1161" s="486">
        <f>VLOOKUP(D1161,'1-Kosten per locatie'!$E$3:$G$9,3,FALSE)</f>
        <v>1</v>
      </c>
      <c r="M1161" s="441">
        <v>255</v>
      </c>
      <c r="N1161" s="124"/>
      <c r="O1161" s="125" t="e">
        <f t="shared" si="90"/>
        <v>#DIV/0!</v>
      </c>
      <c r="P1161" s="125">
        <f t="shared" si="91"/>
        <v>0</v>
      </c>
      <c r="Q1161" s="383"/>
      <c r="R1161" s="126">
        <f>IF(M1161="nio",0,IF(M1161&gt;0,VLOOKUP(I1161,'2-Productie normen'!A:R,VLOOKUP(M1161,'2-Productie normen'!T:U,2,FALSE),FALSE)))</f>
        <v>0</v>
      </c>
      <c r="S1161" s="126">
        <f t="shared" si="92"/>
        <v>0</v>
      </c>
      <c r="T1161" s="127" t="str">
        <f>IF(M1161="nio",0,VLOOKUP(I1161,'2-Productie normen'!A:R,14,FALSE))</f>
        <v>V</v>
      </c>
      <c r="U1161" s="127"/>
      <c r="W1161" s="93">
        <f t="shared" si="93"/>
        <v>4131</v>
      </c>
    </row>
    <row r="1162" spans="1:23" ht="14.1" customHeight="1">
      <c r="A1162" s="109">
        <f t="shared" si="94"/>
        <v>1162</v>
      </c>
      <c r="B1162" s="476" t="str">
        <f>VLOOKUP(C1162,'1-Kosten per locatie'!$A$17:$D$89,4,FALSE)</f>
        <v>Wij Corpus Den Hoorn</v>
      </c>
      <c r="C1162" s="398" t="s">
        <v>1234</v>
      </c>
      <c r="D1162" s="476" t="str">
        <f>VLOOKUP(C1162,'1-Kosten per locatie'!$A$17:$C$89,3,FALSE)</f>
        <v>Wij team</v>
      </c>
      <c r="E1162" s="400" t="s">
        <v>322</v>
      </c>
      <c r="F1162" s="397"/>
      <c r="G1162" s="401" t="s">
        <v>1260</v>
      </c>
      <c r="H1162" s="398" t="s">
        <v>1193</v>
      </c>
      <c r="I1162" s="433" t="s">
        <v>149</v>
      </c>
      <c r="J1162" s="402" t="s">
        <v>198</v>
      </c>
      <c r="K1162" s="403">
        <v>27.2</v>
      </c>
      <c r="L1162" s="486">
        <f>VLOOKUP(D1162,'1-Kosten per locatie'!$E$3:$G$9,3,FALSE)</f>
        <v>1</v>
      </c>
      <c r="M1162" s="441">
        <v>156</v>
      </c>
      <c r="N1162" s="124"/>
      <c r="O1162" s="125" t="e">
        <f t="shared" si="90"/>
        <v>#DIV/0!</v>
      </c>
      <c r="P1162" s="125">
        <f t="shared" si="91"/>
        <v>0</v>
      </c>
      <c r="Q1162" s="383"/>
      <c r="R1162" s="126">
        <f>IF(M1162="nio",0,IF(M1162&gt;0,VLOOKUP(I1162,'2-Productie normen'!A:R,VLOOKUP(M1162,'2-Productie normen'!T:U,2,FALSE),FALSE)))</f>
        <v>0</v>
      </c>
      <c r="S1162" s="126">
        <f t="shared" si="92"/>
        <v>0</v>
      </c>
      <c r="T1162" s="127" t="str">
        <f>IF(M1162="nio",0,VLOOKUP(I1162,'2-Productie normen'!A:R,14,FALSE))</f>
        <v>B</v>
      </c>
      <c r="U1162" s="127"/>
      <c r="W1162" s="93">
        <f t="shared" si="93"/>
        <v>4243.2</v>
      </c>
    </row>
    <row r="1163" spans="1:23" ht="14.1" customHeight="1">
      <c r="A1163" s="109">
        <f t="shared" si="94"/>
        <v>1163</v>
      </c>
      <c r="B1163" s="476" t="str">
        <f>VLOOKUP(C1163,'1-Kosten per locatie'!$A$17:$D$89,4,FALSE)</f>
        <v>Wij Corpus Den Hoorn</v>
      </c>
      <c r="C1163" s="398" t="s">
        <v>1234</v>
      </c>
      <c r="D1163" s="476" t="str">
        <f>VLOOKUP(C1163,'1-Kosten per locatie'!$A$17:$C$89,3,FALSE)</f>
        <v>Wij team</v>
      </c>
      <c r="E1163" s="400" t="s">
        <v>322</v>
      </c>
      <c r="F1163" s="397"/>
      <c r="G1163" s="401" t="s">
        <v>1261</v>
      </c>
      <c r="H1163" s="398" t="s">
        <v>1193</v>
      </c>
      <c r="I1163" s="433" t="s">
        <v>149</v>
      </c>
      <c r="J1163" s="402" t="s">
        <v>198</v>
      </c>
      <c r="K1163" s="403">
        <v>27.2</v>
      </c>
      <c r="L1163" s="486">
        <f>VLOOKUP(D1163,'1-Kosten per locatie'!$E$3:$G$9,3,FALSE)</f>
        <v>1</v>
      </c>
      <c r="M1163" s="441">
        <v>156</v>
      </c>
      <c r="N1163" s="124"/>
      <c r="O1163" s="125" t="e">
        <f t="shared" si="90"/>
        <v>#DIV/0!</v>
      </c>
      <c r="P1163" s="125">
        <f t="shared" si="91"/>
        <v>0</v>
      </c>
      <c r="Q1163" s="383"/>
      <c r="R1163" s="126">
        <f>IF(M1163="nio",0,IF(M1163&gt;0,VLOOKUP(I1163,'2-Productie normen'!A:R,VLOOKUP(M1163,'2-Productie normen'!T:U,2,FALSE),FALSE)))</f>
        <v>0</v>
      </c>
      <c r="S1163" s="126">
        <f t="shared" si="92"/>
        <v>0</v>
      </c>
      <c r="T1163" s="127" t="str">
        <f>IF(M1163="nio",0,VLOOKUP(I1163,'2-Productie normen'!A:R,14,FALSE))</f>
        <v>B</v>
      </c>
      <c r="U1163" s="127"/>
      <c r="W1163" s="93">
        <f t="shared" si="93"/>
        <v>4243.2</v>
      </c>
    </row>
    <row r="1164" spans="1:23" ht="14.1" customHeight="1">
      <c r="A1164" s="109">
        <f t="shared" si="94"/>
        <v>1164</v>
      </c>
      <c r="B1164" s="476" t="str">
        <f>VLOOKUP(C1164,'1-Kosten per locatie'!$A$17:$D$89,4,FALSE)</f>
        <v>Wij Corpus Den Hoorn</v>
      </c>
      <c r="C1164" s="398" t="s">
        <v>1234</v>
      </c>
      <c r="D1164" s="476" t="str">
        <f>VLOOKUP(C1164,'1-Kosten per locatie'!$A$17:$C$89,3,FALSE)</f>
        <v>Wij team</v>
      </c>
      <c r="E1164" s="400" t="s">
        <v>322</v>
      </c>
      <c r="F1164" s="397"/>
      <c r="G1164" s="401" t="s">
        <v>1262</v>
      </c>
      <c r="H1164" s="398" t="s">
        <v>1193</v>
      </c>
      <c r="I1164" s="433" t="s">
        <v>149</v>
      </c>
      <c r="J1164" s="402" t="s">
        <v>198</v>
      </c>
      <c r="K1164" s="403">
        <v>30</v>
      </c>
      <c r="L1164" s="486">
        <f>VLOOKUP(D1164,'1-Kosten per locatie'!$E$3:$G$9,3,FALSE)</f>
        <v>1</v>
      </c>
      <c r="M1164" s="441">
        <v>156</v>
      </c>
      <c r="N1164" s="124"/>
      <c r="O1164" s="125" t="e">
        <f t="shared" si="90"/>
        <v>#DIV/0!</v>
      </c>
      <c r="P1164" s="125">
        <f t="shared" si="91"/>
        <v>0</v>
      </c>
      <c r="Q1164" s="383"/>
      <c r="R1164" s="126">
        <f>IF(M1164="nio",0,IF(M1164&gt;0,VLOOKUP(I1164,'2-Productie normen'!A:R,VLOOKUP(M1164,'2-Productie normen'!T:U,2,FALSE),FALSE)))</f>
        <v>0</v>
      </c>
      <c r="S1164" s="126">
        <f t="shared" si="92"/>
        <v>0</v>
      </c>
      <c r="T1164" s="127" t="str">
        <f>IF(M1164="nio",0,VLOOKUP(I1164,'2-Productie normen'!A:R,14,FALSE))</f>
        <v>B</v>
      </c>
      <c r="U1164" s="127"/>
      <c r="W1164" s="93">
        <f t="shared" si="93"/>
        <v>4680</v>
      </c>
    </row>
    <row r="1165" spans="1:23" ht="14.1" customHeight="1">
      <c r="A1165" s="109">
        <f t="shared" si="94"/>
        <v>1165</v>
      </c>
      <c r="B1165" s="476" t="str">
        <f>VLOOKUP(C1165,'1-Kosten per locatie'!$A$17:$D$89,4,FALSE)</f>
        <v>Wij Corpus Den Hoorn</v>
      </c>
      <c r="C1165" s="398" t="s">
        <v>1234</v>
      </c>
      <c r="D1165" s="476" t="str">
        <f>VLOOKUP(C1165,'1-Kosten per locatie'!$A$17:$C$89,3,FALSE)</f>
        <v>Wij team</v>
      </c>
      <c r="E1165" s="400" t="s">
        <v>322</v>
      </c>
      <c r="F1165" s="397"/>
      <c r="G1165" s="401" t="s">
        <v>1263</v>
      </c>
      <c r="H1165" s="398" t="s">
        <v>1193</v>
      </c>
      <c r="I1165" s="433" t="s">
        <v>149</v>
      </c>
      <c r="J1165" s="402" t="s">
        <v>198</v>
      </c>
      <c r="K1165" s="403">
        <v>24.5</v>
      </c>
      <c r="L1165" s="486">
        <f>VLOOKUP(D1165,'1-Kosten per locatie'!$E$3:$G$9,3,FALSE)</f>
        <v>1</v>
      </c>
      <c r="M1165" s="441">
        <v>156</v>
      </c>
      <c r="N1165" s="124"/>
      <c r="O1165" s="125" t="e">
        <f t="shared" si="90"/>
        <v>#DIV/0!</v>
      </c>
      <c r="P1165" s="125">
        <f t="shared" si="91"/>
        <v>0</v>
      </c>
      <c r="Q1165" s="383"/>
      <c r="R1165" s="126">
        <f>IF(M1165="nio",0,IF(M1165&gt;0,VLOOKUP(I1165,'2-Productie normen'!A:R,VLOOKUP(M1165,'2-Productie normen'!T:U,2,FALSE),FALSE)))</f>
        <v>0</v>
      </c>
      <c r="S1165" s="126">
        <f t="shared" si="92"/>
        <v>0</v>
      </c>
      <c r="T1165" s="127" t="str">
        <f>IF(M1165="nio",0,VLOOKUP(I1165,'2-Productie normen'!A:R,14,FALSE))</f>
        <v>B</v>
      </c>
      <c r="U1165" s="127"/>
      <c r="W1165" s="93">
        <f t="shared" si="93"/>
        <v>3822</v>
      </c>
    </row>
    <row r="1166" spans="1:23" ht="14.1" customHeight="1">
      <c r="A1166" s="109">
        <f t="shared" si="94"/>
        <v>1166</v>
      </c>
      <c r="B1166" s="476" t="str">
        <f>VLOOKUP(C1166,'1-Kosten per locatie'!$A$17:$D$89,4,FALSE)</f>
        <v>Wij Corpus Den Hoorn</v>
      </c>
      <c r="C1166" s="398" t="s">
        <v>1234</v>
      </c>
      <c r="D1166" s="476" t="str">
        <f>VLOOKUP(C1166,'1-Kosten per locatie'!$A$17:$C$89,3,FALSE)</f>
        <v>Wij team</v>
      </c>
      <c r="E1166" s="400" t="s">
        <v>322</v>
      </c>
      <c r="F1166" s="397"/>
      <c r="G1166" s="401" t="s">
        <v>1264</v>
      </c>
      <c r="H1166" s="398" t="s">
        <v>1193</v>
      </c>
      <c r="I1166" s="433" t="s">
        <v>149</v>
      </c>
      <c r="J1166" s="402" t="s">
        <v>198</v>
      </c>
      <c r="K1166" s="403">
        <v>27.6</v>
      </c>
      <c r="L1166" s="486">
        <f>VLOOKUP(D1166,'1-Kosten per locatie'!$E$3:$G$9,3,FALSE)</f>
        <v>1</v>
      </c>
      <c r="M1166" s="441">
        <v>156</v>
      </c>
      <c r="N1166" s="124"/>
      <c r="O1166" s="125" t="e">
        <f t="shared" si="90"/>
        <v>#DIV/0!</v>
      </c>
      <c r="P1166" s="125">
        <f t="shared" si="91"/>
        <v>0</v>
      </c>
      <c r="Q1166" s="383"/>
      <c r="R1166" s="126">
        <f>IF(M1166="nio",0,IF(M1166&gt;0,VLOOKUP(I1166,'2-Productie normen'!A:R,VLOOKUP(M1166,'2-Productie normen'!T:U,2,FALSE),FALSE)))</f>
        <v>0</v>
      </c>
      <c r="S1166" s="126">
        <f t="shared" si="92"/>
        <v>0</v>
      </c>
      <c r="T1166" s="127" t="str">
        <f>IF(M1166="nio",0,VLOOKUP(I1166,'2-Productie normen'!A:R,14,FALSE))</f>
        <v>B</v>
      </c>
      <c r="U1166" s="127"/>
      <c r="W1166" s="93">
        <f t="shared" si="93"/>
        <v>4305.6000000000004</v>
      </c>
    </row>
    <row r="1167" spans="1:23" ht="14.1" customHeight="1">
      <c r="A1167" s="109">
        <f t="shared" si="94"/>
        <v>1167</v>
      </c>
      <c r="B1167" s="476" t="str">
        <f>VLOOKUP(C1167,'1-Kosten per locatie'!$A$17:$D$89,4,FALSE)</f>
        <v>Wij Corpus Den Hoorn</v>
      </c>
      <c r="C1167" s="398" t="s">
        <v>1234</v>
      </c>
      <c r="D1167" s="476" t="str">
        <f>VLOOKUP(C1167,'1-Kosten per locatie'!$A$17:$C$89,3,FALSE)</f>
        <v>Wij team</v>
      </c>
      <c r="E1167" s="400" t="s">
        <v>322</v>
      </c>
      <c r="F1167" s="397"/>
      <c r="G1167" s="401">
        <v>127</v>
      </c>
      <c r="H1167" s="398" t="s">
        <v>1193</v>
      </c>
      <c r="I1167" s="433" t="s">
        <v>149</v>
      </c>
      <c r="J1167" s="402" t="s">
        <v>198</v>
      </c>
      <c r="K1167" s="403">
        <v>28</v>
      </c>
      <c r="L1167" s="486">
        <f>VLOOKUP(D1167,'1-Kosten per locatie'!$E$3:$G$9,3,FALSE)</f>
        <v>1</v>
      </c>
      <c r="M1167" s="441">
        <v>156</v>
      </c>
      <c r="N1167" s="124"/>
      <c r="O1167" s="125" t="e">
        <f t="shared" si="90"/>
        <v>#DIV/0!</v>
      </c>
      <c r="P1167" s="125">
        <f t="shared" si="91"/>
        <v>0</v>
      </c>
      <c r="Q1167" s="383"/>
      <c r="R1167" s="126">
        <f>IF(M1167="nio",0,IF(M1167&gt;0,VLOOKUP(I1167,'2-Productie normen'!A:R,VLOOKUP(M1167,'2-Productie normen'!T:U,2,FALSE),FALSE)))</f>
        <v>0</v>
      </c>
      <c r="S1167" s="126">
        <f t="shared" si="92"/>
        <v>0</v>
      </c>
      <c r="T1167" s="127" t="str">
        <f>IF(M1167="nio",0,VLOOKUP(I1167,'2-Productie normen'!A:R,14,FALSE))</f>
        <v>B</v>
      </c>
      <c r="U1167" s="127"/>
      <c r="W1167" s="93">
        <f t="shared" si="93"/>
        <v>4368</v>
      </c>
    </row>
    <row r="1168" spans="1:23" ht="14.1" customHeight="1">
      <c r="A1168" s="109">
        <f t="shared" si="94"/>
        <v>1168</v>
      </c>
      <c r="B1168" s="476" t="str">
        <f>VLOOKUP(C1168,'1-Kosten per locatie'!$A$17:$D$89,4,FALSE)</f>
        <v>Wij Corpus Den Hoorn</v>
      </c>
      <c r="C1168" s="398" t="s">
        <v>1234</v>
      </c>
      <c r="D1168" s="476" t="str">
        <f>VLOOKUP(C1168,'1-Kosten per locatie'!$A$17:$C$89,3,FALSE)</f>
        <v>Wij team</v>
      </c>
      <c r="E1168" s="400" t="s">
        <v>322</v>
      </c>
      <c r="F1168" s="397"/>
      <c r="G1168" s="401" t="s">
        <v>1265</v>
      </c>
      <c r="H1168" s="398" t="s">
        <v>1193</v>
      </c>
      <c r="I1168" s="433" t="s">
        <v>149</v>
      </c>
      <c r="J1168" s="402" t="s">
        <v>198</v>
      </c>
      <c r="K1168" s="403">
        <v>27.6</v>
      </c>
      <c r="L1168" s="486">
        <f>VLOOKUP(D1168,'1-Kosten per locatie'!$E$3:$G$9,3,FALSE)</f>
        <v>1</v>
      </c>
      <c r="M1168" s="441">
        <v>156</v>
      </c>
      <c r="N1168" s="124"/>
      <c r="O1168" s="125" t="e">
        <f t="shared" si="90"/>
        <v>#DIV/0!</v>
      </c>
      <c r="P1168" s="125">
        <f t="shared" si="91"/>
        <v>0</v>
      </c>
      <c r="Q1168" s="383"/>
      <c r="R1168" s="126">
        <f>IF(M1168="nio",0,IF(M1168&gt;0,VLOOKUP(I1168,'2-Productie normen'!A:R,VLOOKUP(M1168,'2-Productie normen'!T:U,2,FALSE),FALSE)))</f>
        <v>0</v>
      </c>
      <c r="S1168" s="126">
        <f t="shared" si="92"/>
        <v>0</v>
      </c>
      <c r="T1168" s="127" t="str">
        <f>IF(M1168="nio",0,VLOOKUP(I1168,'2-Productie normen'!A:R,14,FALSE))</f>
        <v>B</v>
      </c>
      <c r="U1168" s="127"/>
      <c r="W1168" s="93">
        <f t="shared" si="93"/>
        <v>4305.6000000000004</v>
      </c>
    </row>
    <row r="1169" spans="1:23" ht="14.1" customHeight="1">
      <c r="A1169" s="109">
        <f t="shared" si="94"/>
        <v>1169</v>
      </c>
      <c r="B1169" s="476" t="str">
        <f>VLOOKUP(C1169,'1-Kosten per locatie'!$A$17:$D$89,4,FALSE)</f>
        <v>Wij Corpus Den Hoorn</v>
      </c>
      <c r="C1169" s="398" t="s">
        <v>1234</v>
      </c>
      <c r="D1169" s="476" t="str">
        <f>VLOOKUP(C1169,'1-Kosten per locatie'!$A$17:$C$89,3,FALSE)</f>
        <v>Wij team</v>
      </c>
      <c r="E1169" s="400" t="s">
        <v>322</v>
      </c>
      <c r="F1169" s="397"/>
      <c r="G1169" s="401" t="s">
        <v>547</v>
      </c>
      <c r="H1169" s="398" t="s">
        <v>249</v>
      </c>
      <c r="I1169" s="433" t="s">
        <v>297</v>
      </c>
      <c r="J1169" s="402" t="s">
        <v>198</v>
      </c>
      <c r="K1169" s="403">
        <v>37.200000000000003</v>
      </c>
      <c r="L1169" s="486">
        <f>VLOOKUP(D1169,'1-Kosten per locatie'!$E$3:$G$9,3,FALSE)</f>
        <v>1</v>
      </c>
      <c r="M1169" s="441">
        <v>255</v>
      </c>
      <c r="N1169" s="124"/>
      <c r="O1169" s="125" t="e">
        <f t="shared" si="90"/>
        <v>#DIV/0!</v>
      </c>
      <c r="P1169" s="125">
        <f t="shared" si="91"/>
        <v>0</v>
      </c>
      <c r="Q1169" s="383"/>
      <c r="R1169" s="126">
        <f>IF(M1169="nio",0,IF(M1169&gt;0,VLOOKUP(I1169,'2-Productie normen'!A:R,VLOOKUP(M1169,'2-Productie normen'!T:U,2,FALSE),FALSE)))</f>
        <v>0</v>
      </c>
      <c r="S1169" s="126">
        <f t="shared" si="92"/>
        <v>0</v>
      </c>
      <c r="T1169" s="127" t="str">
        <f>IF(M1169="nio",0,VLOOKUP(I1169,'2-Productie normen'!A:R,14,FALSE))</f>
        <v>B</v>
      </c>
      <c r="U1169" s="127"/>
      <c r="W1169" s="93">
        <f t="shared" si="93"/>
        <v>9486</v>
      </c>
    </row>
    <row r="1170" spans="1:23" ht="14.1" customHeight="1">
      <c r="A1170" s="109">
        <f t="shared" si="94"/>
        <v>1170</v>
      </c>
      <c r="B1170" s="476" t="str">
        <f>VLOOKUP(C1170,'1-Kosten per locatie'!$A$17:$D$89,4,FALSE)</f>
        <v>Wij Corpus Den Hoorn</v>
      </c>
      <c r="C1170" s="398" t="s">
        <v>1234</v>
      </c>
      <c r="D1170" s="476" t="str">
        <f>VLOOKUP(C1170,'1-Kosten per locatie'!$A$17:$C$89,3,FALSE)</f>
        <v>Wij team</v>
      </c>
      <c r="E1170" s="400" t="s">
        <v>322</v>
      </c>
      <c r="F1170" s="397"/>
      <c r="G1170" s="401" t="s">
        <v>184</v>
      </c>
      <c r="H1170" s="398" t="s">
        <v>1230</v>
      </c>
      <c r="I1170" s="433" t="s">
        <v>15</v>
      </c>
      <c r="J1170" s="402" t="s">
        <v>304</v>
      </c>
      <c r="K1170" s="403">
        <v>10.6</v>
      </c>
      <c r="L1170" s="486">
        <f>VLOOKUP(D1170,'1-Kosten per locatie'!$E$3:$G$9,3,FALSE)</f>
        <v>1</v>
      </c>
      <c r="M1170" s="441">
        <v>255</v>
      </c>
      <c r="N1170" s="124"/>
      <c r="O1170" s="125" t="e">
        <f t="shared" si="90"/>
        <v>#DIV/0!</v>
      </c>
      <c r="P1170" s="125">
        <f t="shared" si="91"/>
        <v>0</v>
      </c>
      <c r="Q1170" s="383"/>
      <c r="R1170" s="126">
        <f>IF(M1170="nio",0,IF(M1170&gt;0,VLOOKUP(I1170,'2-Productie normen'!A:R,VLOOKUP(M1170,'2-Productie normen'!T:U,2,FALSE),FALSE)))</f>
        <v>0</v>
      </c>
      <c r="S1170" s="126">
        <f t="shared" si="92"/>
        <v>0</v>
      </c>
      <c r="T1170" s="127" t="str">
        <f>IF(M1170="nio",0,VLOOKUP(I1170,'2-Productie normen'!A:R,14,FALSE))</f>
        <v>S</v>
      </c>
      <c r="U1170" s="127"/>
      <c r="W1170" s="93">
        <f t="shared" si="93"/>
        <v>2703</v>
      </c>
    </row>
    <row r="1171" spans="1:23" ht="14.1" customHeight="1">
      <c r="A1171" s="109">
        <f t="shared" si="94"/>
        <v>1171</v>
      </c>
      <c r="B1171" s="476" t="str">
        <f>VLOOKUP(C1171,'1-Kosten per locatie'!$A$17:$D$89,4,FALSE)</f>
        <v>Wij Corpus Den Hoorn</v>
      </c>
      <c r="C1171" s="398" t="s">
        <v>1234</v>
      </c>
      <c r="D1171" s="476" t="str">
        <f>VLOOKUP(C1171,'1-Kosten per locatie'!$A$17:$C$89,3,FALSE)</f>
        <v>Wij team</v>
      </c>
      <c r="E1171" s="400" t="s">
        <v>322</v>
      </c>
      <c r="F1171" s="397"/>
      <c r="G1171" s="401" t="s">
        <v>185</v>
      </c>
      <c r="H1171" s="398" t="s">
        <v>1241</v>
      </c>
      <c r="I1171" s="433" t="s">
        <v>15</v>
      </c>
      <c r="J1171" s="402" t="s">
        <v>304</v>
      </c>
      <c r="K1171" s="403">
        <v>10.4</v>
      </c>
      <c r="L1171" s="486">
        <f>VLOOKUP(D1171,'1-Kosten per locatie'!$E$3:$G$9,3,FALSE)</f>
        <v>1</v>
      </c>
      <c r="M1171" s="441">
        <v>255</v>
      </c>
      <c r="N1171" s="124"/>
      <c r="O1171" s="125" t="e">
        <f t="shared" si="90"/>
        <v>#DIV/0!</v>
      </c>
      <c r="P1171" s="125">
        <f t="shared" si="91"/>
        <v>0</v>
      </c>
      <c r="Q1171" s="383"/>
      <c r="R1171" s="126">
        <f>IF(M1171="nio",0,IF(M1171&gt;0,VLOOKUP(I1171,'2-Productie normen'!A:R,VLOOKUP(M1171,'2-Productie normen'!T:U,2,FALSE),FALSE)))</f>
        <v>0</v>
      </c>
      <c r="S1171" s="126">
        <f t="shared" si="92"/>
        <v>0</v>
      </c>
      <c r="T1171" s="127" t="str">
        <f>IF(M1171="nio",0,VLOOKUP(I1171,'2-Productie normen'!A:R,14,FALSE))</f>
        <v>S</v>
      </c>
      <c r="U1171" s="127"/>
      <c r="W1171" s="93">
        <f t="shared" si="93"/>
        <v>2652</v>
      </c>
    </row>
    <row r="1172" spans="1:23" ht="14.1" customHeight="1">
      <c r="A1172" s="109">
        <f t="shared" si="94"/>
        <v>1172</v>
      </c>
      <c r="B1172" s="476" t="str">
        <f>VLOOKUP(C1172,'1-Kosten per locatie'!$A$17:$D$89,4,FALSE)</f>
        <v>Wij Hoogkerk</v>
      </c>
      <c r="C1172" s="398" t="s">
        <v>1266</v>
      </c>
      <c r="D1172" s="476" t="str">
        <f>VLOOKUP(C1172,'1-Kosten per locatie'!$A$17:$C$89,3,FALSE)</f>
        <v>Wij team</v>
      </c>
      <c r="E1172" s="412" t="s">
        <v>1267</v>
      </c>
      <c r="F1172" s="397"/>
      <c r="G1172" s="401" t="s">
        <v>1268</v>
      </c>
      <c r="H1172" s="398" t="s">
        <v>249</v>
      </c>
      <c r="I1172" s="433" t="s">
        <v>297</v>
      </c>
      <c r="J1172" s="402" t="s">
        <v>304</v>
      </c>
      <c r="K1172" s="403">
        <v>34.700000000000003</v>
      </c>
      <c r="L1172" s="486">
        <f>VLOOKUP(D1172,'1-Kosten per locatie'!$E$3:$G$9,3,FALSE)</f>
        <v>1</v>
      </c>
      <c r="M1172" s="441">
        <v>255</v>
      </c>
      <c r="N1172" s="124"/>
      <c r="O1172" s="125" t="e">
        <f t="shared" si="90"/>
        <v>#DIV/0!</v>
      </c>
      <c r="P1172" s="125">
        <f t="shared" si="91"/>
        <v>0</v>
      </c>
      <c r="Q1172" s="383"/>
      <c r="R1172" s="126">
        <f>IF(M1172="nio",0,IF(M1172&gt;0,VLOOKUP(I1172,'2-Productie normen'!A:R,VLOOKUP(M1172,'2-Productie normen'!T:U,2,FALSE),FALSE)))</f>
        <v>0</v>
      </c>
      <c r="S1172" s="126">
        <f t="shared" si="92"/>
        <v>0</v>
      </c>
      <c r="T1172" s="127" t="str">
        <f>IF(M1172="nio",0,VLOOKUP(I1172,'2-Productie normen'!A:R,14,FALSE))</f>
        <v>B</v>
      </c>
      <c r="U1172" s="127"/>
      <c r="W1172" s="93">
        <f t="shared" si="93"/>
        <v>8848.5</v>
      </c>
    </row>
    <row r="1173" spans="1:23" ht="14.1" customHeight="1">
      <c r="A1173" s="109">
        <f t="shared" si="94"/>
        <v>1173</v>
      </c>
      <c r="B1173" s="476" t="str">
        <f>VLOOKUP(C1173,'1-Kosten per locatie'!$A$17:$D$89,4,FALSE)</f>
        <v>Wij Hoogkerk</v>
      </c>
      <c r="C1173" s="398" t="s">
        <v>1266</v>
      </c>
      <c r="D1173" s="476" t="str">
        <f>VLOOKUP(C1173,'1-Kosten per locatie'!$A$17:$C$89,3,FALSE)</f>
        <v>Wij team</v>
      </c>
      <c r="E1173" s="412" t="s">
        <v>1267</v>
      </c>
      <c r="F1173" s="397"/>
      <c r="G1173" s="401" t="s">
        <v>1269</v>
      </c>
      <c r="H1173" s="398" t="s">
        <v>1230</v>
      </c>
      <c r="I1173" s="433" t="s">
        <v>15</v>
      </c>
      <c r="J1173" s="402" t="s">
        <v>304</v>
      </c>
      <c r="K1173" s="403">
        <v>11.4</v>
      </c>
      <c r="L1173" s="486">
        <f>VLOOKUP(D1173,'1-Kosten per locatie'!$E$3:$G$9,3,FALSE)</f>
        <v>1</v>
      </c>
      <c r="M1173" s="441">
        <v>255</v>
      </c>
      <c r="N1173" s="124"/>
      <c r="O1173" s="125" t="e">
        <f t="shared" si="90"/>
        <v>#DIV/0!</v>
      </c>
      <c r="P1173" s="125">
        <f t="shared" si="91"/>
        <v>0</v>
      </c>
      <c r="Q1173" s="383"/>
      <c r="R1173" s="126">
        <f>IF(M1173="nio",0,IF(M1173&gt;0,VLOOKUP(I1173,'2-Productie normen'!A:R,VLOOKUP(M1173,'2-Productie normen'!T:U,2,FALSE),FALSE)))</f>
        <v>0</v>
      </c>
      <c r="S1173" s="126">
        <f t="shared" si="92"/>
        <v>0</v>
      </c>
      <c r="T1173" s="127" t="str">
        <f>IF(M1173="nio",0,VLOOKUP(I1173,'2-Productie normen'!A:R,14,FALSE))</f>
        <v>S</v>
      </c>
      <c r="U1173" s="127"/>
      <c r="W1173" s="93">
        <f t="shared" si="93"/>
        <v>2907</v>
      </c>
    </row>
    <row r="1174" spans="1:23" ht="14.1" customHeight="1">
      <c r="A1174" s="109">
        <f t="shared" si="94"/>
        <v>1174</v>
      </c>
      <c r="B1174" s="476" t="str">
        <f>VLOOKUP(C1174,'1-Kosten per locatie'!$A$17:$D$89,4,FALSE)</f>
        <v>Wij Hoogkerk</v>
      </c>
      <c r="C1174" s="398" t="s">
        <v>1266</v>
      </c>
      <c r="D1174" s="476" t="str">
        <f>VLOOKUP(C1174,'1-Kosten per locatie'!$A$17:$C$89,3,FALSE)</f>
        <v>Wij team</v>
      </c>
      <c r="E1174" s="412" t="s">
        <v>1267</v>
      </c>
      <c r="F1174" s="397"/>
      <c r="G1174" s="401" t="s">
        <v>1270</v>
      </c>
      <c r="H1174" s="398" t="s">
        <v>1241</v>
      </c>
      <c r="I1174" s="433" t="s">
        <v>15</v>
      </c>
      <c r="J1174" s="402" t="s">
        <v>304</v>
      </c>
      <c r="K1174" s="403">
        <v>7.1</v>
      </c>
      <c r="L1174" s="486">
        <f>VLOOKUP(D1174,'1-Kosten per locatie'!$E$3:$G$9,3,FALSE)</f>
        <v>1</v>
      </c>
      <c r="M1174" s="441">
        <v>255</v>
      </c>
      <c r="N1174" s="124"/>
      <c r="O1174" s="125" t="e">
        <f t="shared" si="90"/>
        <v>#DIV/0!</v>
      </c>
      <c r="P1174" s="125">
        <f t="shared" si="91"/>
        <v>0</v>
      </c>
      <c r="Q1174" s="383"/>
      <c r="R1174" s="126">
        <f>IF(M1174="nio",0,IF(M1174&gt;0,VLOOKUP(I1174,'2-Productie normen'!A:R,VLOOKUP(M1174,'2-Productie normen'!T:U,2,FALSE),FALSE)))</f>
        <v>0</v>
      </c>
      <c r="S1174" s="126">
        <f t="shared" si="92"/>
        <v>0</v>
      </c>
      <c r="T1174" s="127" t="str">
        <f>IF(M1174="nio",0,VLOOKUP(I1174,'2-Productie normen'!A:R,14,FALSE))</f>
        <v>S</v>
      </c>
      <c r="U1174" s="127"/>
      <c r="W1174" s="93">
        <f t="shared" si="93"/>
        <v>1810.5</v>
      </c>
    </row>
    <row r="1175" spans="1:23" ht="14.1" customHeight="1">
      <c r="A1175" s="109">
        <f t="shared" si="94"/>
        <v>1175</v>
      </c>
      <c r="B1175" s="476" t="str">
        <f>VLOOKUP(C1175,'1-Kosten per locatie'!$A$17:$D$89,4,FALSE)</f>
        <v>Wij Hoogkerk</v>
      </c>
      <c r="C1175" s="398" t="s">
        <v>1266</v>
      </c>
      <c r="D1175" s="476" t="str">
        <f>VLOOKUP(C1175,'1-Kosten per locatie'!$A$17:$C$89,3,FALSE)</f>
        <v>Wij team</v>
      </c>
      <c r="E1175" s="412" t="s">
        <v>1267</v>
      </c>
      <c r="F1175" s="397"/>
      <c r="G1175" s="401" t="s">
        <v>1271</v>
      </c>
      <c r="H1175" s="398" t="s">
        <v>249</v>
      </c>
      <c r="I1175" s="433" t="s">
        <v>297</v>
      </c>
      <c r="J1175" s="402" t="s">
        <v>198</v>
      </c>
      <c r="K1175" s="403">
        <v>27</v>
      </c>
      <c r="L1175" s="486">
        <f>VLOOKUP(D1175,'1-Kosten per locatie'!$E$3:$G$9,3,FALSE)</f>
        <v>1</v>
      </c>
      <c r="M1175" s="441">
        <v>255</v>
      </c>
      <c r="N1175" s="124"/>
      <c r="O1175" s="125" t="e">
        <f t="shared" si="90"/>
        <v>#DIV/0!</v>
      </c>
      <c r="P1175" s="125">
        <f t="shared" si="91"/>
        <v>0</v>
      </c>
      <c r="Q1175" s="383"/>
      <c r="R1175" s="126">
        <f>IF(M1175="nio",0,IF(M1175&gt;0,VLOOKUP(I1175,'2-Productie normen'!A:R,VLOOKUP(M1175,'2-Productie normen'!T:U,2,FALSE),FALSE)))</f>
        <v>0</v>
      </c>
      <c r="S1175" s="126">
        <f t="shared" si="92"/>
        <v>0</v>
      </c>
      <c r="T1175" s="127" t="str">
        <f>IF(M1175="nio",0,VLOOKUP(I1175,'2-Productie normen'!A:R,14,FALSE))</f>
        <v>B</v>
      </c>
      <c r="U1175" s="127"/>
      <c r="W1175" s="93">
        <f t="shared" si="93"/>
        <v>6885</v>
      </c>
    </row>
    <row r="1176" spans="1:23" ht="14.1" customHeight="1">
      <c r="A1176" s="109">
        <f t="shared" si="94"/>
        <v>1176</v>
      </c>
      <c r="B1176" s="476" t="str">
        <f>VLOOKUP(C1176,'1-Kosten per locatie'!$A$17:$D$89,4,FALSE)</f>
        <v>Wij Hoogkerk</v>
      </c>
      <c r="C1176" s="398" t="s">
        <v>1266</v>
      </c>
      <c r="D1176" s="476" t="str">
        <f>VLOOKUP(C1176,'1-Kosten per locatie'!$A$17:$C$89,3,FALSE)</f>
        <v>Wij team</v>
      </c>
      <c r="E1176" s="412" t="s">
        <v>1267</v>
      </c>
      <c r="F1176" s="397"/>
      <c r="G1176" s="401" t="s">
        <v>1272</v>
      </c>
      <c r="H1176" s="398" t="s">
        <v>249</v>
      </c>
      <c r="I1176" s="433" t="s">
        <v>297</v>
      </c>
      <c r="J1176" s="402" t="s">
        <v>198</v>
      </c>
      <c r="K1176" s="403">
        <v>21</v>
      </c>
      <c r="L1176" s="486">
        <f>VLOOKUP(D1176,'1-Kosten per locatie'!$E$3:$G$9,3,FALSE)</f>
        <v>1</v>
      </c>
      <c r="M1176" s="441">
        <v>255</v>
      </c>
      <c r="N1176" s="124"/>
      <c r="O1176" s="125" t="e">
        <f t="shared" si="90"/>
        <v>#DIV/0!</v>
      </c>
      <c r="P1176" s="125">
        <f t="shared" si="91"/>
        <v>0</v>
      </c>
      <c r="Q1176" s="383"/>
      <c r="R1176" s="126">
        <f>IF(M1176="nio",0,IF(M1176&gt;0,VLOOKUP(I1176,'2-Productie normen'!A:R,VLOOKUP(M1176,'2-Productie normen'!T:U,2,FALSE),FALSE)))</f>
        <v>0</v>
      </c>
      <c r="S1176" s="126">
        <f t="shared" si="92"/>
        <v>0</v>
      </c>
      <c r="T1176" s="127" t="str">
        <f>IF(M1176="nio",0,VLOOKUP(I1176,'2-Productie normen'!A:R,14,FALSE))</f>
        <v>B</v>
      </c>
      <c r="U1176" s="127"/>
      <c r="W1176" s="93">
        <f t="shared" si="93"/>
        <v>5355</v>
      </c>
    </row>
    <row r="1177" spans="1:23" ht="14.1" customHeight="1">
      <c r="A1177" s="109">
        <f t="shared" si="94"/>
        <v>1177</v>
      </c>
      <c r="B1177" s="476" t="str">
        <f>VLOOKUP(C1177,'1-Kosten per locatie'!$A$17:$D$89,4,FALSE)</f>
        <v>Wij Hoogkerk</v>
      </c>
      <c r="C1177" s="398" t="s">
        <v>1266</v>
      </c>
      <c r="D1177" s="476" t="str">
        <f>VLOOKUP(C1177,'1-Kosten per locatie'!$A$17:$C$89,3,FALSE)</f>
        <v>Wij team</v>
      </c>
      <c r="E1177" s="412" t="s">
        <v>1267</v>
      </c>
      <c r="F1177" s="397"/>
      <c r="G1177" s="401" t="s">
        <v>1273</v>
      </c>
      <c r="H1177" s="398" t="s">
        <v>217</v>
      </c>
      <c r="I1177" s="433" t="s">
        <v>296</v>
      </c>
      <c r="J1177" s="402" t="s">
        <v>304</v>
      </c>
      <c r="K1177" s="403">
        <v>10.7</v>
      </c>
      <c r="L1177" s="486">
        <f>VLOOKUP(D1177,'1-Kosten per locatie'!$E$3:$G$9,3,FALSE)</f>
        <v>1</v>
      </c>
      <c r="M1177" s="441">
        <v>156</v>
      </c>
      <c r="N1177" s="124"/>
      <c r="O1177" s="125" t="e">
        <f t="shared" si="90"/>
        <v>#DIV/0!</v>
      </c>
      <c r="P1177" s="125">
        <f t="shared" si="91"/>
        <v>0</v>
      </c>
      <c r="Q1177" s="383"/>
      <c r="R1177" s="126">
        <f>IF(M1177="nio",0,IF(M1177&gt;0,VLOOKUP(I1177,'2-Productie normen'!A:R,VLOOKUP(M1177,'2-Productie normen'!T:U,2,FALSE),FALSE)))</f>
        <v>0</v>
      </c>
      <c r="S1177" s="126">
        <f t="shared" si="92"/>
        <v>0</v>
      </c>
      <c r="T1177" s="127" t="str">
        <f>IF(M1177="nio",0,VLOOKUP(I1177,'2-Productie normen'!A:R,14,FALSE))</f>
        <v>V</v>
      </c>
      <c r="U1177" s="127"/>
      <c r="W1177" s="93">
        <f t="shared" si="93"/>
        <v>1669.1999999999998</v>
      </c>
    </row>
    <row r="1178" spans="1:23" ht="14.1" customHeight="1">
      <c r="A1178" s="109">
        <f t="shared" si="94"/>
        <v>1178</v>
      </c>
      <c r="B1178" s="476" t="str">
        <f>VLOOKUP(C1178,'1-Kosten per locatie'!$A$17:$D$89,4,FALSE)</f>
        <v>Wij Hoogkerk</v>
      </c>
      <c r="C1178" s="398" t="s">
        <v>1266</v>
      </c>
      <c r="D1178" s="476" t="str">
        <f>VLOOKUP(C1178,'1-Kosten per locatie'!$A$17:$C$89,3,FALSE)</f>
        <v>Wij team</v>
      </c>
      <c r="E1178" s="412" t="s">
        <v>1267</v>
      </c>
      <c r="F1178" s="397"/>
      <c r="G1178" s="401" t="s">
        <v>1274</v>
      </c>
      <c r="H1178" s="398" t="s">
        <v>861</v>
      </c>
      <c r="I1178" s="433" t="s">
        <v>296</v>
      </c>
      <c r="J1178" s="402" t="s">
        <v>304</v>
      </c>
      <c r="K1178" s="403">
        <v>7</v>
      </c>
      <c r="L1178" s="486">
        <f>VLOOKUP(D1178,'1-Kosten per locatie'!$E$3:$G$9,3,FALSE)</f>
        <v>1</v>
      </c>
      <c r="M1178" s="441">
        <v>156</v>
      </c>
      <c r="N1178" s="124"/>
      <c r="O1178" s="125" t="e">
        <f t="shared" si="90"/>
        <v>#DIV/0!</v>
      </c>
      <c r="P1178" s="125">
        <f t="shared" si="91"/>
        <v>0</v>
      </c>
      <c r="Q1178" s="383"/>
      <c r="R1178" s="126">
        <f>IF(M1178="nio",0,IF(M1178&gt;0,VLOOKUP(I1178,'2-Productie normen'!A:R,VLOOKUP(M1178,'2-Productie normen'!T:U,2,FALSE),FALSE)))</f>
        <v>0</v>
      </c>
      <c r="S1178" s="126">
        <f t="shared" si="92"/>
        <v>0</v>
      </c>
      <c r="T1178" s="127" t="str">
        <f>IF(M1178="nio",0,VLOOKUP(I1178,'2-Productie normen'!A:R,14,FALSE))</f>
        <v>V</v>
      </c>
      <c r="U1178" s="127"/>
      <c r="W1178" s="93">
        <f t="shared" si="93"/>
        <v>1092</v>
      </c>
    </row>
    <row r="1179" spans="1:23" ht="14.1" customHeight="1">
      <c r="A1179" s="109">
        <f t="shared" si="94"/>
        <v>1179</v>
      </c>
      <c r="B1179" s="476" t="str">
        <f>VLOOKUP(C1179,'1-Kosten per locatie'!$A$17:$D$89,4,FALSE)</f>
        <v>Wij Hoogkerk</v>
      </c>
      <c r="C1179" s="398" t="s">
        <v>1266</v>
      </c>
      <c r="D1179" s="476" t="str">
        <f>VLOOKUP(C1179,'1-Kosten per locatie'!$A$17:$C$89,3,FALSE)</f>
        <v>Wij team</v>
      </c>
      <c r="E1179" s="412" t="s">
        <v>1267</v>
      </c>
      <c r="F1179" s="397"/>
      <c r="G1179" s="401" t="s">
        <v>1275</v>
      </c>
      <c r="H1179" s="398" t="s">
        <v>193</v>
      </c>
      <c r="I1179" s="433" t="s">
        <v>296</v>
      </c>
      <c r="J1179" s="402" t="s">
        <v>304</v>
      </c>
      <c r="K1179" s="403">
        <v>5.6</v>
      </c>
      <c r="L1179" s="486">
        <f>VLOOKUP(D1179,'1-Kosten per locatie'!$E$3:$G$9,3,FALSE)</f>
        <v>1</v>
      </c>
      <c r="M1179" s="441">
        <v>156</v>
      </c>
      <c r="N1179" s="124"/>
      <c r="O1179" s="125" t="e">
        <f t="shared" si="90"/>
        <v>#DIV/0!</v>
      </c>
      <c r="P1179" s="125">
        <f t="shared" si="91"/>
        <v>0</v>
      </c>
      <c r="Q1179" s="383"/>
      <c r="R1179" s="126">
        <f>IF(M1179="nio",0,IF(M1179&gt;0,VLOOKUP(I1179,'2-Productie normen'!A:R,VLOOKUP(M1179,'2-Productie normen'!T:U,2,FALSE),FALSE)))</f>
        <v>0</v>
      </c>
      <c r="S1179" s="126">
        <f t="shared" si="92"/>
        <v>0</v>
      </c>
      <c r="T1179" s="127" t="str">
        <f>IF(M1179="nio",0,VLOOKUP(I1179,'2-Productie normen'!A:R,14,FALSE))</f>
        <v>V</v>
      </c>
      <c r="U1179" s="127"/>
      <c r="W1179" s="93">
        <f t="shared" si="93"/>
        <v>873.59999999999991</v>
      </c>
    </row>
    <row r="1180" spans="1:23" ht="14.1" customHeight="1">
      <c r="A1180" s="109">
        <f t="shared" si="94"/>
        <v>1180</v>
      </c>
      <c r="B1180" s="476" t="str">
        <f>VLOOKUP(C1180,'1-Kosten per locatie'!$A$17:$D$89,4,FALSE)</f>
        <v>Wij Hoogkerk</v>
      </c>
      <c r="C1180" s="398" t="s">
        <v>1266</v>
      </c>
      <c r="D1180" s="476" t="str">
        <f>VLOOKUP(C1180,'1-Kosten per locatie'!$A$17:$C$89,3,FALSE)</f>
        <v>Wij team</v>
      </c>
      <c r="E1180" s="400" t="s">
        <v>1276</v>
      </c>
      <c r="F1180" s="397"/>
      <c r="G1180" s="401">
        <v>1</v>
      </c>
      <c r="H1180" s="398" t="s">
        <v>1277</v>
      </c>
      <c r="I1180" s="433" t="s">
        <v>2088</v>
      </c>
      <c r="J1180" s="402" t="s">
        <v>305</v>
      </c>
      <c r="K1180" s="403">
        <v>15.85</v>
      </c>
      <c r="L1180" s="486">
        <f>VLOOKUP(D1180,'1-Kosten per locatie'!$E$3:$G$9,3,FALSE)</f>
        <v>1</v>
      </c>
      <c r="M1180" s="441">
        <v>255</v>
      </c>
      <c r="N1180" s="124"/>
      <c r="O1180" s="125" t="e">
        <f t="shared" si="90"/>
        <v>#DIV/0!</v>
      </c>
      <c r="P1180" s="125">
        <f t="shared" si="91"/>
        <v>0</v>
      </c>
      <c r="Q1180" s="383"/>
      <c r="R1180" s="126">
        <f>IF(M1180="nio",0,IF(M1180&gt;0,VLOOKUP(I1180,'2-Productie normen'!A:R,VLOOKUP(M1180,'2-Productie normen'!T:U,2,FALSE),FALSE)))</f>
        <v>0</v>
      </c>
      <c r="S1180" s="126">
        <f t="shared" si="92"/>
        <v>0</v>
      </c>
      <c r="T1180" s="127" t="str">
        <f>IF(M1180="nio",0,VLOOKUP(I1180,'2-Productie normen'!A:R,14,FALSE))</f>
        <v>V</v>
      </c>
      <c r="U1180" s="127"/>
      <c r="W1180" s="93">
        <f t="shared" si="93"/>
        <v>4041.75</v>
      </c>
    </row>
    <row r="1181" spans="1:23" ht="14.1" customHeight="1">
      <c r="A1181" s="109">
        <f t="shared" si="94"/>
        <v>1181</v>
      </c>
      <c r="B1181" s="476" t="str">
        <f>VLOOKUP(C1181,'1-Kosten per locatie'!$A$17:$D$89,4,FALSE)</f>
        <v>Wij Hoogkerk</v>
      </c>
      <c r="C1181" s="398" t="s">
        <v>1266</v>
      </c>
      <c r="D1181" s="476" t="str">
        <f>VLOOKUP(C1181,'1-Kosten per locatie'!$A$17:$C$89,3,FALSE)</f>
        <v>Wij team</v>
      </c>
      <c r="E1181" s="400" t="s">
        <v>1276</v>
      </c>
      <c r="F1181" s="397"/>
      <c r="G1181" s="401">
        <v>2</v>
      </c>
      <c r="H1181" s="398" t="s">
        <v>1277</v>
      </c>
      <c r="I1181" s="433" t="s">
        <v>2088</v>
      </c>
      <c r="J1181" s="402" t="s">
        <v>305</v>
      </c>
      <c r="K1181" s="403">
        <v>15.85</v>
      </c>
      <c r="L1181" s="486">
        <f>VLOOKUP(D1181,'1-Kosten per locatie'!$E$3:$G$9,3,FALSE)</f>
        <v>1</v>
      </c>
      <c r="M1181" s="441">
        <v>255</v>
      </c>
      <c r="N1181" s="124"/>
      <c r="O1181" s="125" t="e">
        <f t="shared" si="90"/>
        <v>#DIV/0!</v>
      </c>
      <c r="P1181" s="125">
        <f t="shared" si="91"/>
        <v>0</v>
      </c>
      <c r="Q1181" s="383"/>
      <c r="R1181" s="126">
        <f>IF(M1181="nio",0,IF(M1181&gt;0,VLOOKUP(I1181,'2-Productie normen'!A:R,VLOOKUP(M1181,'2-Productie normen'!T:U,2,FALSE),FALSE)))</f>
        <v>0</v>
      </c>
      <c r="S1181" s="126">
        <f t="shared" si="92"/>
        <v>0</v>
      </c>
      <c r="T1181" s="127" t="str">
        <f>IF(M1181="nio",0,VLOOKUP(I1181,'2-Productie normen'!A:R,14,FALSE))</f>
        <v>V</v>
      </c>
      <c r="U1181" s="127"/>
      <c r="W1181" s="93">
        <f t="shared" si="93"/>
        <v>4041.75</v>
      </c>
    </row>
    <row r="1182" spans="1:23" ht="14.1" customHeight="1">
      <c r="A1182" s="109">
        <f t="shared" si="94"/>
        <v>1182</v>
      </c>
      <c r="B1182" s="476" t="str">
        <f>VLOOKUP(C1182,'1-Kosten per locatie'!$A$17:$D$89,4,FALSE)</f>
        <v>Wij Hoogkerk</v>
      </c>
      <c r="C1182" s="398" t="s">
        <v>1266</v>
      </c>
      <c r="D1182" s="476" t="str">
        <f>VLOOKUP(C1182,'1-Kosten per locatie'!$A$17:$C$89,3,FALSE)</f>
        <v>Wij team</v>
      </c>
      <c r="E1182" s="400" t="s">
        <v>1276</v>
      </c>
      <c r="F1182" s="397"/>
      <c r="G1182" s="401">
        <v>3</v>
      </c>
      <c r="H1182" s="398" t="s">
        <v>1225</v>
      </c>
      <c r="I1182" s="452" t="s">
        <v>2083</v>
      </c>
      <c r="J1182" s="402" t="s">
        <v>305</v>
      </c>
      <c r="K1182" s="403">
        <v>50.3</v>
      </c>
      <c r="L1182" s="486">
        <f>VLOOKUP(D1182,'1-Kosten per locatie'!$E$3:$G$9,3,FALSE)</f>
        <v>1</v>
      </c>
      <c r="M1182" s="441">
        <v>255</v>
      </c>
      <c r="N1182" s="124"/>
      <c r="O1182" s="125" t="e">
        <f t="shared" si="90"/>
        <v>#DIV/0!</v>
      </c>
      <c r="P1182" s="125">
        <f t="shared" si="91"/>
        <v>0</v>
      </c>
      <c r="Q1182" s="383"/>
      <c r="R1182" s="126">
        <f>IF(M1182="nio",0,IF(M1182&gt;0,VLOOKUP(I1182,'2-Productie normen'!A:R,VLOOKUP(M1182,'2-Productie normen'!T:U,2,FALSE),FALSE)))</f>
        <v>0</v>
      </c>
      <c r="S1182" s="126">
        <f t="shared" si="92"/>
        <v>0</v>
      </c>
      <c r="T1182" s="127" t="str">
        <f>IF(M1182="nio",0,VLOOKUP(I1182,'2-Productie normen'!A:R,14,FALSE))</f>
        <v>V</v>
      </c>
      <c r="U1182" s="127"/>
      <c r="W1182" s="93">
        <f t="shared" si="93"/>
        <v>12826.5</v>
      </c>
    </row>
    <row r="1183" spans="1:23" ht="14.1" customHeight="1">
      <c r="A1183" s="109">
        <f t="shared" si="94"/>
        <v>1183</v>
      </c>
      <c r="B1183" s="476" t="str">
        <f>VLOOKUP(C1183,'1-Kosten per locatie'!$A$17:$D$89,4,FALSE)</f>
        <v>Wij Hoogkerk</v>
      </c>
      <c r="C1183" s="398" t="s">
        <v>1266</v>
      </c>
      <c r="D1183" s="476" t="str">
        <f>VLOOKUP(C1183,'1-Kosten per locatie'!$A$17:$C$89,3,FALSE)</f>
        <v>Wij team</v>
      </c>
      <c r="E1183" s="400" t="s">
        <v>1276</v>
      </c>
      <c r="F1183" s="397"/>
      <c r="G1183" s="401">
        <v>4</v>
      </c>
      <c r="H1183" s="398" t="s">
        <v>1221</v>
      </c>
      <c r="I1183" s="452" t="s">
        <v>2083</v>
      </c>
      <c r="J1183" s="402" t="s">
        <v>305</v>
      </c>
      <c r="K1183" s="403">
        <v>49.32</v>
      </c>
      <c r="L1183" s="486">
        <f>VLOOKUP(D1183,'1-Kosten per locatie'!$E$3:$G$9,3,FALSE)</f>
        <v>1</v>
      </c>
      <c r="M1183" s="441">
        <v>255</v>
      </c>
      <c r="N1183" s="124"/>
      <c r="O1183" s="125" t="e">
        <f t="shared" si="90"/>
        <v>#DIV/0!</v>
      </c>
      <c r="P1183" s="125">
        <f t="shared" si="91"/>
        <v>0</v>
      </c>
      <c r="Q1183" s="383"/>
      <c r="R1183" s="126">
        <f>IF(M1183="nio",0,IF(M1183&gt;0,VLOOKUP(I1183,'2-Productie normen'!A:R,VLOOKUP(M1183,'2-Productie normen'!T:U,2,FALSE),FALSE)))</f>
        <v>0</v>
      </c>
      <c r="S1183" s="126">
        <f t="shared" si="92"/>
        <v>0</v>
      </c>
      <c r="T1183" s="127" t="str">
        <f>IF(M1183="nio",0,VLOOKUP(I1183,'2-Productie normen'!A:R,14,FALSE))</f>
        <v>V</v>
      </c>
      <c r="U1183" s="127"/>
      <c r="W1183" s="93">
        <f t="shared" si="93"/>
        <v>12576.6</v>
      </c>
    </row>
    <row r="1184" spans="1:23" ht="14.1" customHeight="1">
      <c r="A1184" s="109">
        <f t="shared" si="94"/>
        <v>1184</v>
      </c>
      <c r="B1184" s="476" t="str">
        <f>VLOOKUP(C1184,'1-Kosten per locatie'!$A$17:$D$89,4,FALSE)</f>
        <v>Wij Hoogkerk</v>
      </c>
      <c r="C1184" s="398" t="s">
        <v>1266</v>
      </c>
      <c r="D1184" s="476" t="str">
        <f>VLOOKUP(C1184,'1-Kosten per locatie'!$A$17:$C$89,3,FALSE)</f>
        <v>Wij team</v>
      </c>
      <c r="E1184" s="400" t="s">
        <v>1276</v>
      </c>
      <c r="F1184" s="397"/>
      <c r="G1184" s="401">
        <v>5</v>
      </c>
      <c r="H1184" s="398" t="s">
        <v>1224</v>
      </c>
      <c r="I1184" s="433" t="s">
        <v>15</v>
      </c>
      <c r="J1184" s="402" t="s">
        <v>304</v>
      </c>
      <c r="K1184" s="403">
        <v>1</v>
      </c>
      <c r="L1184" s="486">
        <f>VLOOKUP(D1184,'1-Kosten per locatie'!$E$3:$G$9,3,FALSE)</f>
        <v>1</v>
      </c>
      <c r="M1184" s="441">
        <v>255</v>
      </c>
      <c r="N1184" s="124"/>
      <c r="O1184" s="125" t="e">
        <f t="shared" si="90"/>
        <v>#DIV/0!</v>
      </c>
      <c r="P1184" s="125">
        <f t="shared" si="91"/>
        <v>0</v>
      </c>
      <c r="Q1184" s="383"/>
      <c r="R1184" s="126">
        <f>IF(M1184="nio",0,IF(M1184&gt;0,VLOOKUP(I1184,'2-Productie normen'!A:R,VLOOKUP(M1184,'2-Productie normen'!T:U,2,FALSE),FALSE)))</f>
        <v>0</v>
      </c>
      <c r="S1184" s="126">
        <f t="shared" si="92"/>
        <v>0</v>
      </c>
      <c r="T1184" s="127" t="str">
        <f>IF(M1184="nio",0,VLOOKUP(I1184,'2-Productie normen'!A:R,14,FALSE))</f>
        <v>S</v>
      </c>
      <c r="U1184" s="127"/>
      <c r="W1184" s="93">
        <f t="shared" si="93"/>
        <v>255</v>
      </c>
    </row>
    <row r="1185" spans="1:23" ht="14.1" customHeight="1">
      <c r="A1185" s="109">
        <f t="shared" si="94"/>
        <v>1185</v>
      </c>
      <c r="B1185" s="476" t="str">
        <f>VLOOKUP(C1185,'1-Kosten per locatie'!$A$17:$D$89,4,FALSE)</f>
        <v>Wij Hoogkerk</v>
      </c>
      <c r="C1185" s="398" t="s">
        <v>1266</v>
      </c>
      <c r="D1185" s="476" t="str">
        <f>VLOOKUP(C1185,'1-Kosten per locatie'!$A$17:$C$89,3,FALSE)</f>
        <v>Wij team</v>
      </c>
      <c r="E1185" s="400" t="s">
        <v>1276</v>
      </c>
      <c r="F1185" s="397"/>
      <c r="G1185" s="401">
        <v>6</v>
      </c>
      <c r="H1185" s="398" t="s">
        <v>1232</v>
      </c>
      <c r="I1185" s="433" t="s">
        <v>297</v>
      </c>
      <c r="J1185" s="402" t="s">
        <v>305</v>
      </c>
      <c r="K1185" s="403">
        <v>84.9</v>
      </c>
      <c r="L1185" s="486">
        <f>VLOOKUP(D1185,'1-Kosten per locatie'!$E$3:$G$9,3,FALSE)</f>
        <v>1</v>
      </c>
      <c r="M1185" s="441">
        <v>255</v>
      </c>
      <c r="N1185" s="124"/>
      <c r="O1185" s="125" t="e">
        <f t="shared" si="90"/>
        <v>#DIV/0!</v>
      </c>
      <c r="P1185" s="125">
        <f t="shared" si="91"/>
        <v>0</v>
      </c>
      <c r="Q1185" s="383"/>
      <c r="R1185" s="126">
        <f>IF(M1185="nio",0,IF(M1185&gt;0,VLOOKUP(I1185,'2-Productie normen'!A:R,VLOOKUP(M1185,'2-Productie normen'!T:U,2,FALSE),FALSE)))</f>
        <v>0</v>
      </c>
      <c r="S1185" s="126">
        <f t="shared" si="92"/>
        <v>0</v>
      </c>
      <c r="T1185" s="127" t="str">
        <f>IF(M1185="nio",0,VLOOKUP(I1185,'2-Productie normen'!A:R,14,FALSE))</f>
        <v>B</v>
      </c>
      <c r="U1185" s="127"/>
      <c r="W1185" s="93">
        <f t="shared" si="93"/>
        <v>21649.5</v>
      </c>
    </row>
    <row r="1186" spans="1:23" ht="14.1" customHeight="1">
      <c r="A1186" s="109">
        <f t="shared" si="94"/>
        <v>1186</v>
      </c>
      <c r="B1186" s="476" t="str">
        <f>VLOOKUP(C1186,'1-Kosten per locatie'!$A$17:$D$89,4,FALSE)</f>
        <v>Wij Hoogkerk</v>
      </c>
      <c r="C1186" s="398" t="s">
        <v>1266</v>
      </c>
      <c r="D1186" s="476" t="str">
        <f>VLOOKUP(C1186,'1-Kosten per locatie'!$A$17:$C$89,3,FALSE)</f>
        <v>Wij team</v>
      </c>
      <c r="E1186" s="400" t="s">
        <v>1276</v>
      </c>
      <c r="F1186" s="397"/>
      <c r="G1186" s="401">
        <v>7</v>
      </c>
      <c r="H1186" s="398" t="s">
        <v>1248</v>
      </c>
      <c r="I1186" s="433" t="s">
        <v>297</v>
      </c>
      <c r="J1186" s="402" t="s">
        <v>305</v>
      </c>
      <c r="K1186" s="403">
        <v>15.85</v>
      </c>
      <c r="L1186" s="486">
        <f>VLOOKUP(D1186,'1-Kosten per locatie'!$E$3:$G$9,3,FALSE)</f>
        <v>1</v>
      </c>
      <c r="M1186" s="441">
        <v>255</v>
      </c>
      <c r="N1186" s="124"/>
      <c r="O1186" s="125" t="e">
        <f t="shared" si="90"/>
        <v>#DIV/0!</v>
      </c>
      <c r="P1186" s="125">
        <f t="shared" si="91"/>
        <v>0</v>
      </c>
      <c r="Q1186" s="383"/>
      <c r="R1186" s="126">
        <f>IF(M1186="nio",0,IF(M1186&gt;0,VLOOKUP(I1186,'2-Productie normen'!A:R,VLOOKUP(M1186,'2-Productie normen'!T:U,2,FALSE),FALSE)))</f>
        <v>0</v>
      </c>
      <c r="S1186" s="126">
        <f t="shared" si="92"/>
        <v>0</v>
      </c>
      <c r="T1186" s="127" t="str">
        <f>IF(M1186="nio",0,VLOOKUP(I1186,'2-Productie normen'!A:R,14,FALSE))</f>
        <v>B</v>
      </c>
      <c r="U1186" s="127"/>
      <c r="W1186" s="93">
        <f t="shared" si="93"/>
        <v>4041.75</v>
      </c>
    </row>
    <row r="1187" spans="1:23" ht="14.1" customHeight="1">
      <c r="A1187" s="109">
        <f t="shared" si="94"/>
        <v>1187</v>
      </c>
      <c r="B1187" s="476" t="str">
        <f>VLOOKUP(C1187,'1-Kosten per locatie'!$A$17:$D$89,4,FALSE)</f>
        <v>Wij Hoogkerk</v>
      </c>
      <c r="C1187" s="398" t="s">
        <v>1266</v>
      </c>
      <c r="D1187" s="476" t="str">
        <f>VLOOKUP(C1187,'1-Kosten per locatie'!$A$17:$C$89,3,FALSE)</f>
        <v>Wij team</v>
      </c>
      <c r="E1187" s="400" t="s">
        <v>1276</v>
      </c>
      <c r="F1187" s="397"/>
      <c r="G1187" s="401">
        <v>8</v>
      </c>
      <c r="H1187" s="398" t="s">
        <v>1248</v>
      </c>
      <c r="I1187" s="433" t="s">
        <v>297</v>
      </c>
      <c r="J1187" s="402" t="s">
        <v>305</v>
      </c>
      <c r="K1187" s="403">
        <v>15.85</v>
      </c>
      <c r="L1187" s="486">
        <f>VLOOKUP(D1187,'1-Kosten per locatie'!$E$3:$G$9,3,FALSE)</f>
        <v>1</v>
      </c>
      <c r="M1187" s="441">
        <v>255</v>
      </c>
      <c r="N1187" s="124"/>
      <c r="O1187" s="125" t="e">
        <f t="shared" si="90"/>
        <v>#DIV/0!</v>
      </c>
      <c r="P1187" s="125">
        <f t="shared" si="91"/>
        <v>0</v>
      </c>
      <c r="Q1187" s="383"/>
      <c r="R1187" s="126">
        <f>IF(M1187="nio",0,IF(M1187&gt;0,VLOOKUP(I1187,'2-Productie normen'!A:R,VLOOKUP(M1187,'2-Productie normen'!T:U,2,FALSE),FALSE)))</f>
        <v>0</v>
      </c>
      <c r="S1187" s="126">
        <f t="shared" si="92"/>
        <v>0</v>
      </c>
      <c r="T1187" s="127" t="str">
        <f>IF(M1187="nio",0,VLOOKUP(I1187,'2-Productie normen'!A:R,14,FALSE))</f>
        <v>B</v>
      </c>
      <c r="U1187" s="127"/>
      <c r="W1187" s="93">
        <f t="shared" si="93"/>
        <v>4041.75</v>
      </c>
    </row>
    <row r="1188" spans="1:23" ht="14.1" customHeight="1">
      <c r="A1188" s="109">
        <f t="shared" si="94"/>
        <v>1188</v>
      </c>
      <c r="B1188" s="476" t="str">
        <f>VLOOKUP(C1188,'1-Kosten per locatie'!$A$17:$D$89,4,FALSE)</f>
        <v>Wij Hoogkerk</v>
      </c>
      <c r="C1188" s="398" t="s">
        <v>1266</v>
      </c>
      <c r="D1188" s="476" t="str">
        <f>VLOOKUP(C1188,'1-Kosten per locatie'!$A$17:$C$89,3,FALSE)</f>
        <v>Wij team</v>
      </c>
      <c r="E1188" s="400" t="s">
        <v>1276</v>
      </c>
      <c r="F1188" s="397"/>
      <c r="G1188" s="401">
        <v>9</v>
      </c>
      <c r="H1188" s="398" t="s">
        <v>1193</v>
      </c>
      <c r="I1188" s="433" t="s">
        <v>149</v>
      </c>
      <c r="J1188" s="402" t="s">
        <v>198</v>
      </c>
      <c r="K1188" s="403">
        <v>15.85</v>
      </c>
      <c r="L1188" s="486">
        <f>VLOOKUP(D1188,'1-Kosten per locatie'!$E$3:$G$9,3,FALSE)</f>
        <v>1</v>
      </c>
      <c r="M1188" s="441">
        <v>156</v>
      </c>
      <c r="N1188" s="124"/>
      <c r="O1188" s="125" t="e">
        <f t="shared" si="90"/>
        <v>#DIV/0!</v>
      </c>
      <c r="P1188" s="125">
        <f t="shared" si="91"/>
        <v>0</v>
      </c>
      <c r="Q1188" s="383"/>
      <c r="R1188" s="126">
        <f>IF(M1188="nio",0,IF(M1188&gt;0,VLOOKUP(I1188,'2-Productie normen'!A:R,VLOOKUP(M1188,'2-Productie normen'!T:U,2,FALSE),FALSE)))</f>
        <v>0</v>
      </c>
      <c r="S1188" s="126">
        <f t="shared" si="92"/>
        <v>0</v>
      </c>
      <c r="T1188" s="127" t="str">
        <f>IF(M1188="nio",0,VLOOKUP(I1188,'2-Productie normen'!A:R,14,FALSE))</f>
        <v>B</v>
      </c>
      <c r="U1188" s="127"/>
      <c r="W1188" s="93">
        <f t="shared" si="93"/>
        <v>2472.6</v>
      </c>
    </row>
    <row r="1189" spans="1:23" ht="14.1" customHeight="1">
      <c r="A1189" s="109">
        <f t="shared" si="94"/>
        <v>1189</v>
      </c>
      <c r="B1189" s="476" t="str">
        <f>VLOOKUP(C1189,'1-Kosten per locatie'!$A$17:$D$89,4,FALSE)</f>
        <v>Wij Hoogkerk</v>
      </c>
      <c r="C1189" s="398" t="s">
        <v>1266</v>
      </c>
      <c r="D1189" s="476" t="str">
        <f>VLOOKUP(C1189,'1-Kosten per locatie'!$A$17:$C$89,3,FALSE)</f>
        <v>Wij team</v>
      </c>
      <c r="E1189" s="400" t="s">
        <v>1276</v>
      </c>
      <c r="F1189" s="397"/>
      <c r="G1189" s="401">
        <v>10</v>
      </c>
      <c r="H1189" s="398" t="s">
        <v>1193</v>
      </c>
      <c r="I1189" s="433" t="s">
        <v>149</v>
      </c>
      <c r="J1189" s="402" t="s">
        <v>198</v>
      </c>
      <c r="K1189" s="403">
        <v>66.22</v>
      </c>
      <c r="L1189" s="486">
        <f>VLOOKUP(D1189,'1-Kosten per locatie'!$E$3:$G$9,3,FALSE)</f>
        <v>1</v>
      </c>
      <c r="M1189" s="441">
        <v>156</v>
      </c>
      <c r="N1189" s="124"/>
      <c r="O1189" s="125" t="e">
        <f t="shared" si="90"/>
        <v>#DIV/0!</v>
      </c>
      <c r="P1189" s="125">
        <f t="shared" si="91"/>
        <v>0</v>
      </c>
      <c r="Q1189" s="383"/>
      <c r="R1189" s="126">
        <f>IF(M1189="nio",0,IF(M1189&gt;0,VLOOKUP(I1189,'2-Productie normen'!A:R,VLOOKUP(M1189,'2-Productie normen'!T:U,2,FALSE),FALSE)))</f>
        <v>0</v>
      </c>
      <c r="S1189" s="126">
        <f t="shared" si="92"/>
        <v>0</v>
      </c>
      <c r="T1189" s="127" t="str">
        <f>IF(M1189="nio",0,VLOOKUP(I1189,'2-Productie normen'!A:R,14,FALSE))</f>
        <v>B</v>
      </c>
      <c r="U1189" s="127"/>
      <c r="W1189" s="93">
        <f t="shared" si="93"/>
        <v>10330.32</v>
      </c>
    </row>
    <row r="1190" spans="1:23" ht="14.1" customHeight="1">
      <c r="A1190" s="109">
        <f t="shared" si="94"/>
        <v>1190</v>
      </c>
      <c r="B1190" s="476" t="str">
        <f>VLOOKUP(C1190,'1-Kosten per locatie'!$A$17:$D$89,4,FALSE)</f>
        <v>Wij Hoogkerk</v>
      </c>
      <c r="C1190" s="398" t="s">
        <v>1266</v>
      </c>
      <c r="D1190" s="476" t="str">
        <f>VLOOKUP(C1190,'1-Kosten per locatie'!$A$17:$C$89,3,FALSE)</f>
        <v>Wij team</v>
      </c>
      <c r="E1190" s="400" t="s">
        <v>1276</v>
      </c>
      <c r="F1190" s="397"/>
      <c r="G1190" s="401">
        <v>11</v>
      </c>
      <c r="H1190" s="398" t="s">
        <v>1193</v>
      </c>
      <c r="I1190" s="433" t="s">
        <v>149</v>
      </c>
      <c r="J1190" s="402" t="s">
        <v>198</v>
      </c>
      <c r="K1190" s="403">
        <v>33.11</v>
      </c>
      <c r="L1190" s="486">
        <f>VLOOKUP(D1190,'1-Kosten per locatie'!$E$3:$G$9,3,FALSE)</f>
        <v>1</v>
      </c>
      <c r="M1190" s="441">
        <v>156</v>
      </c>
      <c r="N1190" s="124"/>
      <c r="O1190" s="125" t="e">
        <f t="shared" si="90"/>
        <v>#DIV/0!</v>
      </c>
      <c r="P1190" s="125">
        <f t="shared" si="91"/>
        <v>0</v>
      </c>
      <c r="Q1190" s="383"/>
      <c r="R1190" s="126">
        <f>IF(M1190="nio",0,IF(M1190&gt;0,VLOOKUP(I1190,'2-Productie normen'!A:R,VLOOKUP(M1190,'2-Productie normen'!T:U,2,FALSE),FALSE)))</f>
        <v>0</v>
      </c>
      <c r="S1190" s="126">
        <f t="shared" si="92"/>
        <v>0</v>
      </c>
      <c r="T1190" s="127" t="str">
        <f>IF(M1190="nio",0,VLOOKUP(I1190,'2-Productie normen'!A:R,14,FALSE))</f>
        <v>B</v>
      </c>
      <c r="U1190" s="127"/>
      <c r="W1190" s="93">
        <f t="shared" si="93"/>
        <v>5165.16</v>
      </c>
    </row>
    <row r="1191" spans="1:23" ht="14.1" customHeight="1">
      <c r="A1191" s="109">
        <f t="shared" si="94"/>
        <v>1191</v>
      </c>
      <c r="B1191" s="476" t="str">
        <f>VLOOKUP(C1191,'1-Kosten per locatie'!$A$17:$D$89,4,FALSE)</f>
        <v>Wij Hoogkerk</v>
      </c>
      <c r="C1191" s="398" t="s">
        <v>1266</v>
      </c>
      <c r="D1191" s="476" t="str">
        <f>VLOOKUP(C1191,'1-Kosten per locatie'!$A$17:$C$89,3,FALSE)</f>
        <v>Wij team</v>
      </c>
      <c r="E1191" s="400" t="s">
        <v>1276</v>
      </c>
      <c r="F1191" s="397"/>
      <c r="G1191" s="401">
        <v>12</v>
      </c>
      <c r="H1191" s="398" t="s">
        <v>1193</v>
      </c>
      <c r="I1191" s="433" t="s">
        <v>149</v>
      </c>
      <c r="J1191" s="402" t="s">
        <v>198</v>
      </c>
      <c r="K1191" s="403">
        <v>33.11</v>
      </c>
      <c r="L1191" s="486">
        <f>VLOOKUP(D1191,'1-Kosten per locatie'!$E$3:$G$9,3,FALSE)</f>
        <v>1</v>
      </c>
      <c r="M1191" s="441">
        <v>156</v>
      </c>
      <c r="N1191" s="124"/>
      <c r="O1191" s="125" t="e">
        <f t="shared" si="90"/>
        <v>#DIV/0!</v>
      </c>
      <c r="P1191" s="125">
        <f t="shared" si="91"/>
        <v>0</v>
      </c>
      <c r="Q1191" s="383"/>
      <c r="R1191" s="126">
        <f>IF(M1191="nio",0,IF(M1191&gt;0,VLOOKUP(I1191,'2-Productie normen'!A:R,VLOOKUP(M1191,'2-Productie normen'!T:U,2,FALSE),FALSE)))</f>
        <v>0</v>
      </c>
      <c r="S1191" s="126">
        <f t="shared" si="92"/>
        <v>0</v>
      </c>
      <c r="T1191" s="127" t="str">
        <f>IF(M1191="nio",0,VLOOKUP(I1191,'2-Productie normen'!A:R,14,FALSE))</f>
        <v>B</v>
      </c>
      <c r="U1191" s="127"/>
      <c r="W1191" s="93">
        <f t="shared" si="93"/>
        <v>5165.16</v>
      </c>
    </row>
    <row r="1192" spans="1:23" ht="14.1" customHeight="1">
      <c r="A1192" s="109">
        <f t="shared" si="94"/>
        <v>1192</v>
      </c>
      <c r="B1192" s="476" t="str">
        <f>VLOOKUP(C1192,'1-Kosten per locatie'!$A$17:$D$89,4,FALSE)</f>
        <v>Wij Hoogkerk</v>
      </c>
      <c r="C1192" s="398" t="s">
        <v>1266</v>
      </c>
      <c r="D1192" s="476" t="str">
        <f>VLOOKUP(C1192,'1-Kosten per locatie'!$A$17:$C$89,3,FALSE)</f>
        <v>Wij team</v>
      </c>
      <c r="E1192" s="400" t="s">
        <v>1276</v>
      </c>
      <c r="F1192" s="397"/>
      <c r="G1192" s="401">
        <v>13</v>
      </c>
      <c r="H1192" s="398" t="s">
        <v>1193</v>
      </c>
      <c r="I1192" s="433" t="s">
        <v>149</v>
      </c>
      <c r="J1192" s="402" t="s">
        <v>198</v>
      </c>
      <c r="K1192" s="403">
        <v>33.11</v>
      </c>
      <c r="L1192" s="486">
        <f>VLOOKUP(D1192,'1-Kosten per locatie'!$E$3:$G$9,3,FALSE)</f>
        <v>1</v>
      </c>
      <c r="M1192" s="441">
        <v>156</v>
      </c>
      <c r="N1192" s="124"/>
      <c r="O1192" s="125" t="e">
        <f t="shared" si="90"/>
        <v>#DIV/0!</v>
      </c>
      <c r="P1192" s="125">
        <f t="shared" si="91"/>
        <v>0</v>
      </c>
      <c r="Q1192" s="383"/>
      <c r="R1192" s="126">
        <f>IF(M1192="nio",0,IF(M1192&gt;0,VLOOKUP(I1192,'2-Productie normen'!A:R,VLOOKUP(M1192,'2-Productie normen'!T:U,2,FALSE),FALSE)))</f>
        <v>0</v>
      </c>
      <c r="S1192" s="126">
        <f t="shared" si="92"/>
        <v>0</v>
      </c>
      <c r="T1192" s="127" t="str">
        <f>IF(M1192="nio",0,VLOOKUP(I1192,'2-Productie normen'!A:R,14,FALSE))</f>
        <v>B</v>
      </c>
      <c r="U1192" s="127"/>
      <c r="W1192" s="93">
        <f t="shared" si="93"/>
        <v>5165.16</v>
      </c>
    </row>
    <row r="1193" spans="1:23" ht="14.1" customHeight="1">
      <c r="A1193" s="109">
        <f t="shared" si="94"/>
        <v>1193</v>
      </c>
      <c r="B1193" s="476" t="str">
        <f>VLOOKUP(C1193,'1-Kosten per locatie'!$A$17:$D$89,4,FALSE)</f>
        <v>Wij Hoogkerk</v>
      </c>
      <c r="C1193" s="398" t="s">
        <v>1266</v>
      </c>
      <c r="D1193" s="476" t="str">
        <f>VLOOKUP(C1193,'1-Kosten per locatie'!$A$17:$C$89,3,FALSE)</f>
        <v>Wij team</v>
      </c>
      <c r="E1193" s="400" t="s">
        <v>1276</v>
      </c>
      <c r="F1193" s="399"/>
      <c r="G1193" s="401">
        <v>14</v>
      </c>
      <c r="H1193" s="398" t="s">
        <v>1278</v>
      </c>
      <c r="I1193" s="455" t="s">
        <v>299</v>
      </c>
      <c r="J1193" s="402" t="s">
        <v>305</v>
      </c>
      <c r="K1193" s="403">
        <v>9</v>
      </c>
      <c r="L1193" s="486">
        <f>VLOOKUP(D1193,'1-Kosten per locatie'!$E$3:$G$9,3,FALSE)</f>
        <v>1</v>
      </c>
      <c r="M1193" s="441" t="s">
        <v>101</v>
      </c>
      <c r="N1193" s="124"/>
      <c r="O1193" s="125">
        <f t="shared" si="90"/>
        <v>0</v>
      </c>
      <c r="P1193" s="125">
        <f t="shared" si="91"/>
        <v>0</v>
      </c>
      <c r="Q1193" s="383"/>
      <c r="R1193" s="126">
        <f>IF(M1193="nio",0,IF(M1193&gt;0,VLOOKUP(I1193,'2-Productie normen'!A:R,VLOOKUP(M1193,'2-Productie normen'!T:U,2,FALSE),FALSE)))</f>
        <v>0</v>
      </c>
      <c r="S1193" s="126">
        <f t="shared" si="92"/>
        <v>0</v>
      </c>
      <c r="T1193" s="127">
        <f>IF(M1193="nio",0,VLOOKUP(I1193,'2-Productie normen'!A:R,14,FALSE))</f>
        <v>0</v>
      </c>
      <c r="U1193" s="127"/>
      <c r="W1193" s="93">
        <f t="shared" si="93"/>
        <v>0</v>
      </c>
    </row>
    <row r="1194" spans="1:23" ht="14.1" customHeight="1">
      <c r="A1194" s="109">
        <f t="shared" si="94"/>
        <v>1194</v>
      </c>
      <c r="B1194" s="476" t="str">
        <f>VLOOKUP(C1194,'1-Kosten per locatie'!$A$17:$D$89,4,FALSE)</f>
        <v>Wij Hoogkerk</v>
      </c>
      <c r="C1194" s="398" t="s">
        <v>1266</v>
      </c>
      <c r="D1194" s="476" t="str">
        <f>VLOOKUP(C1194,'1-Kosten per locatie'!$A$17:$C$89,3,FALSE)</f>
        <v>Wij team</v>
      </c>
      <c r="E1194" s="400" t="s">
        <v>1276</v>
      </c>
      <c r="F1194" s="397"/>
      <c r="G1194" s="401">
        <v>15</v>
      </c>
      <c r="H1194" s="398" t="s">
        <v>1193</v>
      </c>
      <c r="I1194" s="433" t="s">
        <v>149</v>
      </c>
      <c r="J1194" s="402" t="s">
        <v>198</v>
      </c>
      <c r="K1194" s="403">
        <v>15.85</v>
      </c>
      <c r="L1194" s="486">
        <f>VLOOKUP(D1194,'1-Kosten per locatie'!$E$3:$G$9,3,FALSE)</f>
        <v>1</v>
      </c>
      <c r="M1194" s="441">
        <v>156</v>
      </c>
      <c r="N1194" s="124"/>
      <c r="O1194" s="125" t="e">
        <f t="shared" si="90"/>
        <v>#DIV/0!</v>
      </c>
      <c r="P1194" s="125">
        <f t="shared" si="91"/>
        <v>0</v>
      </c>
      <c r="Q1194" s="383"/>
      <c r="R1194" s="126">
        <f>IF(M1194="nio",0,IF(M1194&gt;0,VLOOKUP(I1194,'2-Productie normen'!A:R,VLOOKUP(M1194,'2-Productie normen'!T:U,2,FALSE),FALSE)))</f>
        <v>0</v>
      </c>
      <c r="S1194" s="126">
        <f t="shared" si="92"/>
        <v>0</v>
      </c>
      <c r="T1194" s="127" t="str">
        <f>IF(M1194="nio",0,VLOOKUP(I1194,'2-Productie normen'!A:R,14,FALSE))</f>
        <v>B</v>
      </c>
      <c r="U1194" s="127"/>
      <c r="W1194" s="93">
        <f t="shared" si="93"/>
        <v>2472.6</v>
      </c>
    </row>
    <row r="1195" spans="1:23" ht="14.1" customHeight="1">
      <c r="A1195" s="109">
        <f t="shared" si="94"/>
        <v>1195</v>
      </c>
      <c r="B1195" s="476" t="str">
        <f>VLOOKUP(C1195,'1-Kosten per locatie'!$A$17:$D$89,4,FALSE)</f>
        <v>Wij Hoogkerk</v>
      </c>
      <c r="C1195" s="398" t="s">
        <v>1266</v>
      </c>
      <c r="D1195" s="476" t="str">
        <f>VLOOKUP(C1195,'1-Kosten per locatie'!$A$17:$C$89,3,FALSE)</f>
        <v>Wij team</v>
      </c>
      <c r="E1195" s="400" t="s">
        <v>1276</v>
      </c>
      <c r="F1195" s="397"/>
      <c r="G1195" s="401">
        <v>16</v>
      </c>
      <c r="H1195" s="398" t="s">
        <v>1279</v>
      </c>
      <c r="I1195" s="433" t="s">
        <v>2087</v>
      </c>
      <c r="J1195" s="402" t="s">
        <v>305</v>
      </c>
      <c r="K1195" s="403">
        <v>62.399999999999991</v>
      </c>
      <c r="L1195" s="486">
        <f>VLOOKUP(D1195,'1-Kosten per locatie'!$E$3:$G$9,3,FALSE)</f>
        <v>1</v>
      </c>
      <c r="M1195" s="441">
        <v>255</v>
      </c>
      <c r="N1195" s="124"/>
      <c r="O1195" s="125" t="e">
        <f t="shared" si="90"/>
        <v>#DIV/0!</v>
      </c>
      <c r="P1195" s="125">
        <f t="shared" si="91"/>
        <v>0</v>
      </c>
      <c r="Q1195" s="383"/>
      <c r="R1195" s="126">
        <f>IF(M1195="nio",0,IF(M1195&gt;0,VLOOKUP(I1195,'2-Productie normen'!A:R,VLOOKUP(M1195,'2-Productie normen'!T:U,2,FALSE),FALSE)))</f>
        <v>0</v>
      </c>
      <c r="S1195" s="126">
        <f t="shared" si="92"/>
        <v>0</v>
      </c>
      <c r="T1195" s="127" t="str">
        <f>IF(M1195="nio",0,VLOOKUP(I1195,'2-Productie normen'!A:R,14,FALSE))</f>
        <v>V</v>
      </c>
      <c r="U1195" s="127"/>
      <c r="W1195" s="93">
        <f t="shared" si="93"/>
        <v>15911.999999999998</v>
      </c>
    </row>
    <row r="1196" spans="1:23" ht="14.1" customHeight="1">
      <c r="A1196" s="109">
        <f t="shared" si="94"/>
        <v>1196</v>
      </c>
      <c r="B1196" s="476" t="str">
        <f>VLOOKUP(C1196,'1-Kosten per locatie'!$A$17:$D$89,4,FALSE)</f>
        <v>Wij Hoogkerk</v>
      </c>
      <c r="C1196" s="398" t="s">
        <v>1266</v>
      </c>
      <c r="D1196" s="476" t="str">
        <f>VLOOKUP(C1196,'1-Kosten per locatie'!$A$17:$C$89,3,FALSE)</f>
        <v>Wij team</v>
      </c>
      <c r="E1196" s="400" t="s">
        <v>1276</v>
      </c>
      <c r="F1196" s="397"/>
      <c r="G1196" s="401">
        <v>17</v>
      </c>
      <c r="H1196" s="398" t="s">
        <v>1241</v>
      </c>
      <c r="I1196" s="433" t="s">
        <v>15</v>
      </c>
      <c r="J1196" s="402" t="s">
        <v>304</v>
      </c>
      <c r="K1196" s="403">
        <v>4.53</v>
      </c>
      <c r="L1196" s="486">
        <f>VLOOKUP(D1196,'1-Kosten per locatie'!$E$3:$G$9,3,FALSE)</f>
        <v>1</v>
      </c>
      <c r="M1196" s="441">
        <v>255</v>
      </c>
      <c r="N1196" s="124"/>
      <c r="O1196" s="125" t="e">
        <f t="shared" si="90"/>
        <v>#DIV/0!</v>
      </c>
      <c r="P1196" s="125">
        <f t="shared" si="91"/>
        <v>0</v>
      </c>
      <c r="Q1196" s="383"/>
      <c r="R1196" s="126">
        <f>IF(M1196="nio",0,IF(M1196&gt;0,VLOOKUP(I1196,'2-Productie normen'!A:R,VLOOKUP(M1196,'2-Productie normen'!T:U,2,FALSE),FALSE)))</f>
        <v>0</v>
      </c>
      <c r="S1196" s="126">
        <f t="shared" si="92"/>
        <v>0</v>
      </c>
      <c r="T1196" s="127" t="str">
        <f>IF(M1196="nio",0,VLOOKUP(I1196,'2-Productie normen'!A:R,14,FALSE))</f>
        <v>S</v>
      </c>
      <c r="U1196" s="127"/>
      <c r="W1196" s="93">
        <f t="shared" si="93"/>
        <v>1155.1500000000001</v>
      </c>
    </row>
    <row r="1197" spans="1:23" ht="14.1" customHeight="1">
      <c r="A1197" s="109">
        <f t="shared" si="94"/>
        <v>1197</v>
      </c>
      <c r="B1197" s="476" t="str">
        <f>VLOOKUP(C1197,'1-Kosten per locatie'!$A$17:$D$89,4,FALSE)</f>
        <v>Wij Hoogkerk</v>
      </c>
      <c r="C1197" s="398" t="s">
        <v>1266</v>
      </c>
      <c r="D1197" s="476" t="str">
        <f>VLOOKUP(C1197,'1-Kosten per locatie'!$A$17:$C$89,3,FALSE)</f>
        <v>Wij team</v>
      </c>
      <c r="E1197" s="400" t="s">
        <v>1276</v>
      </c>
      <c r="F1197" s="397"/>
      <c r="G1197" s="401">
        <v>18</v>
      </c>
      <c r="H1197" s="398" t="s">
        <v>1230</v>
      </c>
      <c r="I1197" s="433" t="s">
        <v>15</v>
      </c>
      <c r="J1197" s="402" t="s">
        <v>304</v>
      </c>
      <c r="K1197" s="403">
        <v>5.92</v>
      </c>
      <c r="L1197" s="486">
        <f>VLOOKUP(D1197,'1-Kosten per locatie'!$E$3:$G$9,3,FALSE)</f>
        <v>1</v>
      </c>
      <c r="M1197" s="441">
        <v>255</v>
      </c>
      <c r="N1197" s="124"/>
      <c r="O1197" s="125" t="e">
        <f t="shared" si="90"/>
        <v>#DIV/0!</v>
      </c>
      <c r="P1197" s="125">
        <f t="shared" si="91"/>
        <v>0</v>
      </c>
      <c r="Q1197" s="383"/>
      <c r="R1197" s="126">
        <f>IF(M1197="nio",0,IF(M1197&gt;0,VLOOKUP(I1197,'2-Productie normen'!A:R,VLOOKUP(M1197,'2-Productie normen'!T:U,2,FALSE),FALSE)))</f>
        <v>0</v>
      </c>
      <c r="S1197" s="126">
        <f t="shared" si="92"/>
        <v>0</v>
      </c>
      <c r="T1197" s="127" t="str">
        <f>IF(M1197="nio",0,VLOOKUP(I1197,'2-Productie normen'!A:R,14,FALSE))</f>
        <v>S</v>
      </c>
      <c r="U1197" s="127"/>
      <c r="W1197" s="93">
        <f t="shared" si="93"/>
        <v>1509.6</v>
      </c>
    </row>
    <row r="1198" spans="1:23" ht="14.1" customHeight="1">
      <c r="A1198" s="109">
        <f t="shared" si="94"/>
        <v>1198</v>
      </c>
      <c r="B1198" s="476" t="str">
        <f>VLOOKUP(C1198,'1-Kosten per locatie'!$A$17:$D$89,4,FALSE)</f>
        <v>Wij Hoogkerk</v>
      </c>
      <c r="C1198" s="398" t="s">
        <v>1266</v>
      </c>
      <c r="D1198" s="476" t="str">
        <f>VLOOKUP(C1198,'1-Kosten per locatie'!$A$17:$C$89,3,FALSE)</f>
        <v>Wij team</v>
      </c>
      <c r="E1198" s="400" t="s">
        <v>1276</v>
      </c>
      <c r="F1198" s="397"/>
      <c r="G1198" s="401">
        <v>19</v>
      </c>
      <c r="H1198" s="398" t="s">
        <v>1259</v>
      </c>
      <c r="I1198" s="433" t="s">
        <v>298</v>
      </c>
      <c r="J1198" s="402" t="s">
        <v>305</v>
      </c>
      <c r="K1198" s="403">
        <v>18</v>
      </c>
      <c r="L1198" s="486">
        <f>VLOOKUP(D1198,'1-Kosten per locatie'!$E$3:$G$9,3,FALSE)</f>
        <v>1</v>
      </c>
      <c r="M1198" s="441">
        <v>255</v>
      </c>
      <c r="N1198" s="124"/>
      <c r="O1198" s="125" t="e">
        <f t="shared" si="90"/>
        <v>#DIV/0!</v>
      </c>
      <c r="P1198" s="125">
        <f t="shared" si="91"/>
        <v>0</v>
      </c>
      <c r="Q1198" s="383"/>
      <c r="R1198" s="126">
        <f>IF(M1198="nio",0,IF(M1198&gt;0,VLOOKUP(I1198,'2-Productie normen'!A:R,VLOOKUP(M1198,'2-Productie normen'!T:U,2,FALSE),FALSE)))</f>
        <v>0</v>
      </c>
      <c r="S1198" s="126">
        <f t="shared" si="92"/>
        <v>0</v>
      </c>
      <c r="T1198" s="127" t="str">
        <f>IF(M1198="nio",0,VLOOKUP(I1198,'2-Productie normen'!A:R,14,FALSE))</f>
        <v>V</v>
      </c>
      <c r="U1198" s="127"/>
      <c r="W1198" s="93">
        <f t="shared" si="93"/>
        <v>4590</v>
      </c>
    </row>
    <row r="1199" spans="1:23" ht="14.1" customHeight="1">
      <c r="A1199" s="109">
        <f t="shared" si="94"/>
        <v>1199</v>
      </c>
      <c r="B1199" s="476" t="str">
        <f>VLOOKUP(C1199,'1-Kosten per locatie'!$A$17:$D$89,4,FALSE)</f>
        <v>Wij Hoogkerk</v>
      </c>
      <c r="C1199" s="398" t="s">
        <v>1266</v>
      </c>
      <c r="D1199" s="476" t="str">
        <f>VLOOKUP(C1199,'1-Kosten per locatie'!$A$17:$C$89,3,FALSE)</f>
        <v>Wij team</v>
      </c>
      <c r="E1199" s="400" t="s">
        <v>1276</v>
      </c>
      <c r="F1199" s="397"/>
      <c r="G1199" s="401">
        <v>20</v>
      </c>
      <c r="H1199" s="398" t="s">
        <v>1248</v>
      </c>
      <c r="I1199" s="433" t="s">
        <v>297</v>
      </c>
      <c r="J1199" s="402" t="s">
        <v>305</v>
      </c>
      <c r="K1199" s="403">
        <v>18</v>
      </c>
      <c r="L1199" s="486">
        <f>VLOOKUP(D1199,'1-Kosten per locatie'!$E$3:$G$9,3,FALSE)</f>
        <v>1</v>
      </c>
      <c r="M1199" s="441">
        <v>255</v>
      </c>
      <c r="N1199" s="124"/>
      <c r="O1199" s="125" t="e">
        <f t="shared" ref="O1199:O1261" si="95">IF(M1199="nio",0,IF(M1199&gt;0,M1199*K1199/R1199,0))*L1199</f>
        <v>#DIV/0!</v>
      </c>
      <c r="P1199" s="125">
        <f t="shared" ref="P1199:P1261" si="96">IF(N1199&gt;0,N1199*K1199/S1199,0)*L1199</f>
        <v>0</v>
      </c>
      <c r="Q1199" s="383"/>
      <c r="R1199" s="126">
        <f>IF(M1199="nio",0,IF(M1199&gt;0,VLOOKUP(I1199,'2-Productie normen'!A:R,VLOOKUP(M1199,'2-Productie normen'!T:U,2,FALSE),FALSE)))</f>
        <v>0</v>
      </c>
      <c r="S1199" s="126">
        <f t="shared" ref="S1199:S1261" si="97">IF(N1199&gt;0,R1199*$S$8,0)</f>
        <v>0</v>
      </c>
      <c r="T1199" s="127" t="str">
        <f>IF(M1199="nio",0,VLOOKUP(I1199,'2-Productie normen'!A:R,14,FALSE))</f>
        <v>B</v>
      </c>
      <c r="U1199" s="127"/>
      <c r="W1199" s="93">
        <f t="shared" ref="W1199:W1261" si="98">SUM(M1199:N1199)*K1199</f>
        <v>4590</v>
      </c>
    </row>
    <row r="1200" spans="1:23" ht="14.1" customHeight="1">
      <c r="A1200" s="109">
        <f t="shared" si="94"/>
        <v>1200</v>
      </c>
      <c r="B1200" s="476" t="str">
        <f>VLOOKUP(C1200,'1-Kosten per locatie'!$A$17:$D$89,4,FALSE)</f>
        <v>Wij Hoogkerk</v>
      </c>
      <c r="C1200" s="398" t="s">
        <v>1266</v>
      </c>
      <c r="D1200" s="476" t="str">
        <f>VLOOKUP(C1200,'1-Kosten per locatie'!$A$17:$C$89,3,FALSE)</f>
        <v>Wij team</v>
      </c>
      <c r="E1200" s="400" t="s">
        <v>1276</v>
      </c>
      <c r="F1200" s="397"/>
      <c r="G1200" s="401">
        <v>21</v>
      </c>
      <c r="H1200" s="398" t="s">
        <v>631</v>
      </c>
      <c r="I1200" s="433" t="s">
        <v>297</v>
      </c>
      <c r="J1200" s="402" t="s">
        <v>305</v>
      </c>
      <c r="K1200" s="403">
        <v>88.6</v>
      </c>
      <c r="L1200" s="486">
        <f>VLOOKUP(D1200,'1-Kosten per locatie'!$E$3:$G$9,3,FALSE)</f>
        <v>1</v>
      </c>
      <c r="M1200" s="441">
        <v>255</v>
      </c>
      <c r="N1200" s="124"/>
      <c r="O1200" s="125" t="e">
        <f t="shared" si="95"/>
        <v>#DIV/0!</v>
      </c>
      <c r="P1200" s="125">
        <f t="shared" si="96"/>
        <v>0</v>
      </c>
      <c r="Q1200" s="383"/>
      <c r="R1200" s="126">
        <f>IF(M1200="nio",0,IF(M1200&gt;0,VLOOKUP(I1200,'2-Productie normen'!A:R,VLOOKUP(M1200,'2-Productie normen'!T:U,2,FALSE),FALSE)))</f>
        <v>0</v>
      </c>
      <c r="S1200" s="126">
        <f t="shared" si="97"/>
        <v>0</v>
      </c>
      <c r="T1200" s="127" t="str">
        <f>IF(M1200="nio",0,VLOOKUP(I1200,'2-Productie normen'!A:R,14,FALSE))</f>
        <v>B</v>
      </c>
      <c r="U1200" s="127"/>
      <c r="W1200" s="93">
        <f t="shared" si="98"/>
        <v>22593</v>
      </c>
    </row>
    <row r="1201" spans="1:23" ht="14.1" customHeight="1">
      <c r="A1201" s="109">
        <f t="shared" si="94"/>
        <v>1201</v>
      </c>
      <c r="B1201" s="476" t="str">
        <f>VLOOKUP(C1201,'1-Kosten per locatie'!$A$17:$D$89,4,FALSE)</f>
        <v>Wij Hoogkerk</v>
      </c>
      <c r="C1201" s="398" t="s">
        <v>1266</v>
      </c>
      <c r="D1201" s="476" t="str">
        <f>VLOOKUP(C1201,'1-Kosten per locatie'!$A$17:$C$89,3,FALSE)</f>
        <v>Wij team</v>
      </c>
      <c r="E1201" s="400" t="s">
        <v>1276</v>
      </c>
      <c r="F1201" s="397"/>
      <c r="G1201" s="401">
        <v>22</v>
      </c>
      <c r="H1201" s="398" t="s">
        <v>1279</v>
      </c>
      <c r="I1201" s="433" t="s">
        <v>296</v>
      </c>
      <c r="J1201" s="402" t="s">
        <v>305</v>
      </c>
      <c r="K1201" s="403">
        <v>100.55</v>
      </c>
      <c r="L1201" s="486">
        <f>VLOOKUP(D1201,'1-Kosten per locatie'!$E$3:$G$9,3,FALSE)</f>
        <v>1</v>
      </c>
      <c r="M1201" s="441">
        <v>156</v>
      </c>
      <c r="N1201" s="124"/>
      <c r="O1201" s="125" t="e">
        <f t="shared" si="95"/>
        <v>#DIV/0!</v>
      </c>
      <c r="P1201" s="125">
        <f t="shared" si="96"/>
        <v>0</v>
      </c>
      <c r="Q1201" s="383"/>
      <c r="R1201" s="126">
        <f>IF(M1201="nio",0,IF(M1201&gt;0,VLOOKUP(I1201,'2-Productie normen'!A:R,VLOOKUP(M1201,'2-Productie normen'!T:U,2,FALSE),FALSE)))</f>
        <v>0</v>
      </c>
      <c r="S1201" s="126">
        <f t="shared" si="97"/>
        <v>0</v>
      </c>
      <c r="T1201" s="127" t="str">
        <f>IF(M1201="nio",0,VLOOKUP(I1201,'2-Productie normen'!A:R,14,FALSE))</f>
        <v>V</v>
      </c>
      <c r="U1201" s="127"/>
      <c r="W1201" s="93">
        <f t="shared" si="98"/>
        <v>15685.8</v>
      </c>
    </row>
    <row r="1202" spans="1:23" ht="14.1" customHeight="1">
      <c r="A1202" s="109">
        <f t="shared" si="94"/>
        <v>1202</v>
      </c>
      <c r="B1202" s="476" t="str">
        <f>VLOOKUP(C1202,'1-Kosten per locatie'!$A$17:$D$89,4,FALSE)</f>
        <v>Wij Hoogkerk</v>
      </c>
      <c r="C1202" s="398" t="s">
        <v>1266</v>
      </c>
      <c r="D1202" s="476" t="str">
        <f>VLOOKUP(C1202,'1-Kosten per locatie'!$A$17:$C$89,3,FALSE)</f>
        <v>Wij team</v>
      </c>
      <c r="E1202" s="400" t="s">
        <v>1276</v>
      </c>
      <c r="F1202" s="397"/>
      <c r="G1202" s="401">
        <v>23</v>
      </c>
      <c r="H1202" s="398" t="s">
        <v>1280</v>
      </c>
      <c r="I1202" s="433" t="s">
        <v>15</v>
      </c>
      <c r="J1202" s="402" t="s">
        <v>304</v>
      </c>
      <c r="K1202" s="403">
        <v>6.8</v>
      </c>
      <c r="L1202" s="486">
        <f>VLOOKUP(D1202,'1-Kosten per locatie'!$E$3:$G$9,3,FALSE)</f>
        <v>1</v>
      </c>
      <c r="M1202" s="441">
        <v>255</v>
      </c>
      <c r="N1202" s="124"/>
      <c r="O1202" s="125" t="e">
        <f t="shared" si="95"/>
        <v>#DIV/0!</v>
      </c>
      <c r="P1202" s="125">
        <f t="shared" si="96"/>
        <v>0</v>
      </c>
      <c r="Q1202" s="383"/>
      <c r="R1202" s="126">
        <f>IF(M1202="nio",0,IF(M1202&gt;0,VLOOKUP(I1202,'2-Productie normen'!A:R,VLOOKUP(M1202,'2-Productie normen'!T:U,2,FALSE),FALSE)))</f>
        <v>0</v>
      </c>
      <c r="S1202" s="126">
        <f t="shared" si="97"/>
        <v>0</v>
      </c>
      <c r="T1202" s="127" t="str">
        <f>IF(M1202="nio",0,VLOOKUP(I1202,'2-Productie normen'!A:R,14,FALSE))</f>
        <v>S</v>
      </c>
      <c r="U1202" s="127"/>
      <c r="W1202" s="93">
        <f t="shared" si="98"/>
        <v>1734</v>
      </c>
    </row>
    <row r="1203" spans="1:23" ht="14.1" customHeight="1">
      <c r="A1203" s="109">
        <f t="shared" si="94"/>
        <v>1203</v>
      </c>
      <c r="B1203" s="476" t="str">
        <f>VLOOKUP(C1203,'1-Kosten per locatie'!$A$17:$D$89,4,FALSE)</f>
        <v>Wij Hoogkerk</v>
      </c>
      <c r="C1203" s="398" t="s">
        <v>1266</v>
      </c>
      <c r="D1203" s="476" t="str">
        <f>VLOOKUP(C1203,'1-Kosten per locatie'!$A$17:$C$89,3,FALSE)</f>
        <v>Wij team</v>
      </c>
      <c r="E1203" s="400" t="s">
        <v>1276</v>
      </c>
      <c r="F1203" s="397"/>
      <c r="G1203" s="401">
        <v>24</v>
      </c>
      <c r="H1203" s="398" t="s">
        <v>1230</v>
      </c>
      <c r="I1203" s="433" t="s">
        <v>15</v>
      </c>
      <c r="J1203" s="402" t="s">
        <v>304</v>
      </c>
      <c r="K1203" s="403">
        <v>5.92</v>
      </c>
      <c r="L1203" s="486">
        <f>VLOOKUP(D1203,'1-Kosten per locatie'!$E$3:$G$9,3,FALSE)</f>
        <v>1</v>
      </c>
      <c r="M1203" s="441">
        <v>255</v>
      </c>
      <c r="N1203" s="124"/>
      <c r="O1203" s="125" t="e">
        <f t="shared" si="95"/>
        <v>#DIV/0!</v>
      </c>
      <c r="P1203" s="125">
        <f t="shared" si="96"/>
        <v>0</v>
      </c>
      <c r="Q1203" s="383"/>
      <c r="R1203" s="126">
        <f>IF(M1203="nio",0,IF(M1203&gt;0,VLOOKUP(I1203,'2-Productie normen'!A:R,VLOOKUP(M1203,'2-Productie normen'!T:U,2,FALSE),FALSE)))</f>
        <v>0</v>
      </c>
      <c r="S1203" s="126">
        <f t="shared" si="97"/>
        <v>0</v>
      </c>
      <c r="T1203" s="127" t="str">
        <f>IF(M1203="nio",0,VLOOKUP(I1203,'2-Productie normen'!A:R,14,FALSE))</f>
        <v>S</v>
      </c>
      <c r="U1203" s="127"/>
      <c r="W1203" s="93">
        <f t="shared" si="98"/>
        <v>1509.6</v>
      </c>
    </row>
    <row r="1204" spans="1:23" ht="14.1" customHeight="1">
      <c r="A1204" s="109">
        <f t="shared" si="94"/>
        <v>1204</v>
      </c>
      <c r="B1204" s="476" t="str">
        <f>VLOOKUP(C1204,'1-Kosten per locatie'!$A$17:$D$89,4,FALSE)</f>
        <v>Wij Hoogkerk</v>
      </c>
      <c r="C1204" s="398" t="s">
        <v>1266</v>
      </c>
      <c r="D1204" s="476" t="str">
        <f>VLOOKUP(C1204,'1-Kosten per locatie'!$A$17:$C$89,3,FALSE)</f>
        <v>Wij team</v>
      </c>
      <c r="E1204" s="400" t="s">
        <v>1276</v>
      </c>
      <c r="F1204" s="397"/>
      <c r="G1204" s="401">
        <v>25</v>
      </c>
      <c r="H1204" s="398" t="s">
        <v>1241</v>
      </c>
      <c r="I1204" s="433" t="s">
        <v>15</v>
      </c>
      <c r="J1204" s="402" t="s">
        <v>304</v>
      </c>
      <c r="K1204" s="403">
        <v>4.53</v>
      </c>
      <c r="L1204" s="486">
        <f>VLOOKUP(D1204,'1-Kosten per locatie'!$E$3:$G$9,3,FALSE)</f>
        <v>1</v>
      </c>
      <c r="M1204" s="441">
        <v>255</v>
      </c>
      <c r="N1204" s="124"/>
      <c r="O1204" s="125" t="e">
        <f t="shared" si="95"/>
        <v>#DIV/0!</v>
      </c>
      <c r="P1204" s="125">
        <f t="shared" si="96"/>
        <v>0</v>
      </c>
      <c r="Q1204" s="383"/>
      <c r="R1204" s="126">
        <f>IF(M1204="nio",0,IF(M1204&gt;0,VLOOKUP(I1204,'2-Productie normen'!A:R,VLOOKUP(M1204,'2-Productie normen'!T:U,2,FALSE),FALSE)))</f>
        <v>0</v>
      </c>
      <c r="S1204" s="126">
        <f t="shared" si="97"/>
        <v>0</v>
      </c>
      <c r="T1204" s="127" t="str">
        <f>IF(M1204="nio",0,VLOOKUP(I1204,'2-Productie normen'!A:R,14,FALSE))</f>
        <v>S</v>
      </c>
      <c r="U1204" s="127"/>
      <c r="W1204" s="93">
        <f t="shared" si="98"/>
        <v>1155.1500000000001</v>
      </c>
    </row>
    <row r="1205" spans="1:23" ht="14.1" customHeight="1">
      <c r="A1205" s="109">
        <f t="shared" si="94"/>
        <v>1205</v>
      </c>
      <c r="B1205" s="476" t="str">
        <f>VLOOKUP(C1205,'1-Kosten per locatie'!$A$17:$D$89,4,FALSE)</f>
        <v>Wij Hoogkerk</v>
      </c>
      <c r="C1205" s="398" t="s">
        <v>1266</v>
      </c>
      <c r="D1205" s="476" t="str">
        <f>VLOOKUP(C1205,'1-Kosten per locatie'!$A$17:$C$89,3,FALSE)</f>
        <v>Wij team</v>
      </c>
      <c r="E1205" s="400" t="s">
        <v>1276</v>
      </c>
      <c r="F1205" s="397"/>
      <c r="G1205" s="401">
        <v>26</v>
      </c>
      <c r="H1205" s="398" t="s">
        <v>90</v>
      </c>
      <c r="I1205" s="433" t="s">
        <v>293</v>
      </c>
      <c r="J1205" s="402" t="s">
        <v>305</v>
      </c>
      <c r="K1205" s="403">
        <v>7</v>
      </c>
      <c r="L1205" s="486">
        <f>VLOOKUP(D1205,'1-Kosten per locatie'!$E$3:$G$9,3,FALSE)</f>
        <v>1</v>
      </c>
      <c r="M1205" s="441">
        <v>255</v>
      </c>
      <c r="N1205" s="124"/>
      <c r="O1205" s="125" t="e">
        <f t="shared" si="95"/>
        <v>#DIV/0!</v>
      </c>
      <c r="P1205" s="125">
        <f t="shared" si="96"/>
        <v>0</v>
      </c>
      <c r="Q1205" s="383"/>
      <c r="R1205" s="126">
        <f>IF(M1205="nio",0,IF(M1205&gt;0,VLOOKUP(I1205,'2-Productie normen'!A:R,VLOOKUP(M1205,'2-Productie normen'!T:U,2,FALSE),FALSE)))</f>
        <v>0</v>
      </c>
      <c r="S1205" s="126">
        <f t="shared" si="97"/>
        <v>0</v>
      </c>
      <c r="T1205" s="127" t="str">
        <f>IF(M1205="nio",0,VLOOKUP(I1205,'2-Productie normen'!A:R,14,FALSE))</f>
        <v>V</v>
      </c>
      <c r="U1205" s="127"/>
      <c r="W1205" s="93">
        <f t="shared" si="98"/>
        <v>1785</v>
      </c>
    </row>
    <row r="1206" spans="1:23" ht="14.1" customHeight="1">
      <c r="A1206" s="109">
        <f t="shared" si="94"/>
        <v>1206</v>
      </c>
      <c r="B1206" s="476" t="str">
        <f>VLOOKUP(C1206,'1-Kosten per locatie'!$A$17:$D$89,4,FALSE)</f>
        <v>Facilitaire Services</v>
      </c>
      <c r="C1206" s="398" t="s">
        <v>1281</v>
      </c>
      <c r="D1206" s="476" t="str">
        <f>VLOOKUP(C1206,'1-Kosten per locatie'!$A$17:$C$89,3,FALSE)</f>
        <v>Kantoor</v>
      </c>
      <c r="E1206" s="400">
        <v>6</v>
      </c>
      <c r="F1206" s="397"/>
      <c r="G1206" s="401">
        <v>1</v>
      </c>
      <c r="H1206" s="398" t="s">
        <v>196</v>
      </c>
      <c r="I1206" s="433" t="s">
        <v>149</v>
      </c>
      <c r="J1206" s="402" t="s">
        <v>198</v>
      </c>
      <c r="K1206" s="413">
        <v>21.7</v>
      </c>
      <c r="L1206" s="486">
        <f>VLOOKUP(D1206,'1-Kosten per locatie'!$E$3:$G$9,3,FALSE)</f>
        <v>1</v>
      </c>
      <c r="M1206" s="441">
        <v>104</v>
      </c>
      <c r="N1206" s="124"/>
      <c r="O1206" s="125" t="e">
        <f t="shared" si="95"/>
        <v>#DIV/0!</v>
      </c>
      <c r="P1206" s="125">
        <f t="shared" si="96"/>
        <v>0</v>
      </c>
      <c r="Q1206" s="383"/>
      <c r="R1206" s="126">
        <f>IF(M1206="nio",0,IF(M1206&gt;0,VLOOKUP(I1206,'2-Productie normen'!A:R,VLOOKUP(M1206,'2-Productie normen'!T:U,2,FALSE),FALSE)))</f>
        <v>0</v>
      </c>
      <c r="S1206" s="126">
        <f t="shared" si="97"/>
        <v>0</v>
      </c>
      <c r="T1206" s="127" t="str">
        <f>IF(M1206="nio",0,VLOOKUP(I1206,'2-Productie normen'!A:R,14,FALSE))</f>
        <v>B</v>
      </c>
      <c r="U1206" s="127"/>
      <c r="W1206" s="93">
        <f t="shared" si="98"/>
        <v>2256.7999999999997</v>
      </c>
    </row>
    <row r="1207" spans="1:23" ht="14.1" customHeight="1">
      <c r="A1207" s="109">
        <f t="shared" si="94"/>
        <v>1207</v>
      </c>
      <c r="B1207" s="476" t="str">
        <f>VLOOKUP(C1207,'1-Kosten per locatie'!$A$17:$D$89,4,FALSE)</f>
        <v>Facilitaire Services</v>
      </c>
      <c r="C1207" s="398" t="s">
        <v>1281</v>
      </c>
      <c r="D1207" s="476" t="str">
        <f>VLOOKUP(C1207,'1-Kosten per locatie'!$A$17:$C$89,3,FALSE)</f>
        <v>Kantoor</v>
      </c>
      <c r="E1207" s="400">
        <v>6</v>
      </c>
      <c r="F1207" s="397"/>
      <c r="G1207" s="401">
        <v>2</v>
      </c>
      <c r="H1207" s="398" t="s">
        <v>196</v>
      </c>
      <c r="I1207" s="433" t="s">
        <v>149</v>
      </c>
      <c r="J1207" s="402" t="s">
        <v>198</v>
      </c>
      <c r="K1207" s="413">
        <v>20.7</v>
      </c>
      <c r="L1207" s="486">
        <f>VLOOKUP(D1207,'1-Kosten per locatie'!$E$3:$G$9,3,FALSE)</f>
        <v>1</v>
      </c>
      <c r="M1207" s="441">
        <v>104</v>
      </c>
      <c r="N1207" s="124"/>
      <c r="O1207" s="125" t="e">
        <f t="shared" si="95"/>
        <v>#DIV/0!</v>
      </c>
      <c r="P1207" s="125">
        <f t="shared" si="96"/>
        <v>0</v>
      </c>
      <c r="Q1207" s="383"/>
      <c r="R1207" s="126">
        <f>IF(M1207="nio",0,IF(M1207&gt;0,VLOOKUP(I1207,'2-Productie normen'!A:R,VLOOKUP(M1207,'2-Productie normen'!T:U,2,FALSE),FALSE)))</f>
        <v>0</v>
      </c>
      <c r="S1207" s="126">
        <f t="shared" si="97"/>
        <v>0</v>
      </c>
      <c r="T1207" s="127" t="str">
        <f>IF(M1207="nio",0,VLOOKUP(I1207,'2-Productie normen'!A:R,14,FALSE))</f>
        <v>B</v>
      </c>
      <c r="U1207" s="127"/>
      <c r="W1207" s="93">
        <f t="shared" si="98"/>
        <v>2152.7999999999997</v>
      </c>
    </row>
    <row r="1208" spans="1:23" ht="14.1" customHeight="1">
      <c r="A1208" s="109">
        <f t="shared" si="94"/>
        <v>1208</v>
      </c>
      <c r="B1208" s="476" t="str">
        <f>VLOOKUP(C1208,'1-Kosten per locatie'!$A$17:$D$89,4,FALSE)</f>
        <v>Facilitaire Services</v>
      </c>
      <c r="C1208" s="398" t="s">
        <v>1281</v>
      </c>
      <c r="D1208" s="476" t="str">
        <f>VLOOKUP(C1208,'1-Kosten per locatie'!$A$17:$C$89,3,FALSE)</f>
        <v>Kantoor</v>
      </c>
      <c r="E1208" s="400">
        <v>6</v>
      </c>
      <c r="F1208" s="397"/>
      <c r="G1208" s="401">
        <v>3</v>
      </c>
      <c r="H1208" s="398" t="s">
        <v>196</v>
      </c>
      <c r="I1208" s="433" t="s">
        <v>149</v>
      </c>
      <c r="J1208" s="402" t="s">
        <v>198</v>
      </c>
      <c r="K1208" s="413">
        <v>12.9</v>
      </c>
      <c r="L1208" s="486">
        <f>VLOOKUP(D1208,'1-Kosten per locatie'!$E$3:$G$9,3,FALSE)</f>
        <v>1</v>
      </c>
      <c r="M1208" s="441">
        <v>104</v>
      </c>
      <c r="N1208" s="124"/>
      <c r="O1208" s="125" t="e">
        <f t="shared" si="95"/>
        <v>#DIV/0!</v>
      </c>
      <c r="P1208" s="125">
        <f t="shared" si="96"/>
        <v>0</v>
      </c>
      <c r="Q1208" s="383"/>
      <c r="R1208" s="126">
        <f>IF(M1208="nio",0,IF(M1208&gt;0,VLOOKUP(I1208,'2-Productie normen'!A:R,VLOOKUP(M1208,'2-Productie normen'!T:U,2,FALSE),FALSE)))</f>
        <v>0</v>
      </c>
      <c r="S1208" s="126">
        <f t="shared" si="97"/>
        <v>0</v>
      </c>
      <c r="T1208" s="127" t="str">
        <f>IF(M1208="nio",0,VLOOKUP(I1208,'2-Productie normen'!A:R,14,FALSE))</f>
        <v>B</v>
      </c>
      <c r="U1208" s="127"/>
      <c r="W1208" s="93">
        <f t="shared" si="98"/>
        <v>1341.6000000000001</v>
      </c>
    </row>
    <row r="1209" spans="1:23" ht="14.1" customHeight="1">
      <c r="A1209" s="109">
        <f t="shared" si="94"/>
        <v>1209</v>
      </c>
      <c r="B1209" s="476" t="str">
        <f>VLOOKUP(C1209,'1-Kosten per locatie'!$A$17:$D$89,4,FALSE)</f>
        <v>Facilitaire Services</v>
      </c>
      <c r="C1209" s="398" t="s">
        <v>1281</v>
      </c>
      <c r="D1209" s="476" t="str">
        <f>VLOOKUP(C1209,'1-Kosten per locatie'!$A$17:$C$89,3,FALSE)</f>
        <v>Kantoor</v>
      </c>
      <c r="E1209" s="400">
        <v>6</v>
      </c>
      <c r="F1209" s="397"/>
      <c r="G1209" s="401">
        <v>4</v>
      </c>
      <c r="H1209" s="398" t="s">
        <v>196</v>
      </c>
      <c r="I1209" s="433" t="s">
        <v>149</v>
      </c>
      <c r="J1209" s="402" t="s">
        <v>198</v>
      </c>
      <c r="K1209" s="413">
        <v>11.9</v>
      </c>
      <c r="L1209" s="486">
        <f>VLOOKUP(D1209,'1-Kosten per locatie'!$E$3:$G$9,3,FALSE)</f>
        <v>1</v>
      </c>
      <c r="M1209" s="441">
        <v>104</v>
      </c>
      <c r="N1209" s="124"/>
      <c r="O1209" s="125" t="e">
        <f t="shared" si="95"/>
        <v>#DIV/0!</v>
      </c>
      <c r="P1209" s="125">
        <f t="shared" si="96"/>
        <v>0</v>
      </c>
      <c r="Q1209" s="383"/>
      <c r="R1209" s="126">
        <f>IF(M1209="nio",0,IF(M1209&gt;0,VLOOKUP(I1209,'2-Productie normen'!A:R,VLOOKUP(M1209,'2-Productie normen'!T:U,2,FALSE),FALSE)))</f>
        <v>0</v>
      </c>
      <c r="S1209" s="126">
        <f t="shared" si="97"/>
        <v>0</v>
      </c>
      <c r="T1209" s="127" t="str">
        <f>IF(M1209="nio",0,VLOOKUP(I1209,'2-Productie normen'!A:R,14,FALSE))</f>
        <v>B</v>
      </c>
      <c r="U1209" s="127"/>
      <c r="W1209" s="93">
        <f t="shared" si="98"/>
        <v>1237.6000000000001</v>
      </c>
    </row>
    <row r="1210" spans="1:23" ht="14.1" customHeight="1">
      <c r="A1210" s="109">
        <f t="shared" si="94"/>
        <v>1210</v>
      </c>
      <c r="B1210" s="476" t="str">
        <f>VLOOKUP(C1210,'1-Kosten per locatie'!$A$17:$D$89,4,FALSE)</f>
        <v>Facilitaire Services</v>
      </c>
      <c r="C1210" s="398" t="s">
        <v>1281</v>
      </c>
      <c r="D1210" s="476" t="str">
        <f>VLOOKUP(C1210,'1-Kosten per locatie'!$A$17:$C$89,3,FALSE)</f>
        <v>Kantoor</v>
      </c>
      <c r="E1210" s="400">
        <v>6</v>
      </c>
      <c r="F1210" s="397"/>
      <c r="G1210" s="401">
        <v>5</v>
      </c>
      <c r="H1210" s="398" t="s">
        <v>196</v>
      </c>
      <c r="I1210" s="433" t="s">
        <v>149</v>
      </c>
      <c r="J1210" s="402" t="s">
        <v>198</v>
      </c>
      <c r="K1210" s="413">
        <v>20.87</v>
      </c>
      <c r="L1210" s="486">
        <f>VLOOKUP(D1210,'1-Kosten per locatie'!$E$3:$G$9,3,FALSE)</f>
        <v>1</v>
      </c>
      <c r="M1210" s="441">
        <v>104</v>
      </c>
      <c r="N1210" s="124"/>
      <c r="O1210" s="125" t="e">
        <f t="shared" si="95"/>
        <v>#DIV/0!</v>
      </c>
      <c r="P1210" s="125">
        <f t="shared" si="96"/>
        <v>0</v>
      </c>
      <c r="Q1210" s="383"/>
      <c r="R1210" s="126">
        <f>IF(M1210="nio",0,IF(M1210&gt;0,VLOOKUP(I1210,'2-Productie normen'!A:R,VLOOKUP(M1210,'2-Productie normen'!T:U,2,FALSE),FALSE)))</f>
        <v>0</v>
      </c>
      <c r="S1210" s="126">
        <f t="shared" si="97"/>
        <v>0</v>
      </c>
      <c r="T1210" s="127" t="str">
        <f>IF(M1210="nio",0,VLOOKUP(I1210,'2-Productie normen'!A:R,14,FALSE))</f>
        <v>B</v>
      </c>
      <c r="U1210" s="127"/>
      <c r="W1210" s="93">
        <f t="shared" si="98"/>
        <v>2170.48</v>
      </c>
    </row>
    <row r="1211" spans="1:23" ht="14.1" customHeight="1">
      <c r="A1211" s="109">
        <f t="shared" si="94"/>
        <v>1211</v>
      </c>
      <c r="B1211" s="476" t="str">
        <f>VLOOKUP(C1211,'1-Kosten per locatie'!$A$17:$D$89,4,FALSE)</f>
        <v>Facilitaire Services</v>
      </c>
      <c r="C1211" s="398" t="s">
        <v>1281</v>
      </c>
      <c r="D1211" s="476" t="str">
        <f>VLOOKUP(C1211,'1-Kosten per locatie'!$A$17:$C$89,3,FALSE)</f>
        <v>Kantoor</v>
      </c>
      <c r="E1211" s="400">
        <v>6</v>
      </c>
      <c r="F1211" s="397"/>
      <c r="G1211" s="401">
        <v>6</v>
      </c>
      <c r="H1211" s="398" t="s">
        <v>196</v>
      </c>
      <c r="I1211" s="433" t="s">
        <v>149</v>
      </c>
      <c r="J1211" s="402" t="s">
        <v>198</v>
      </c>
      <c r="K1211" s="413">
        <v>6.33</v>
      </c>
      <c r="L1211" s="486">
        <f>VLOOKUP(D1211,'1-Kosten per locatie'!$E$3:$G$9,3,FALSE)</f>
        <v>1</v>
      </c>
      <c r="M1211" s="441">
        <v>104</v>
      </c>
      <c r="N1211" s="124"/>
      <c r="O1211" s="125" t="e">
        <f t="shared" si="95"/>
        <v>#DIV/0!</v>
      </c>
      <c r="P1211" s="125">
        <f t="shared" si="96"/>
        <v>0</v>
      </c>
      <c r="Q1211" s="383"/>
      <c r="R1211" s="126">
        <f>IF(M1211="nio",0,IF(M1211&gt;0,VLOOKUP(I1211,'2-Productie normen'!A:R,VLOOKUP(M1211,'2-Productie normen'!T:U,2,FALSE),FALSE)))</f>
        <v>0</v>
      </c>
      <c r="S1211" s="126">
        <f t="shared" si="97"/>
        <v>0</v>
      </c>
      <c r="T1211" s="127" t="str">
        <f>IF(M1211="nio",0,VLOOKUP(I1211,'2-Productie normen'!A:R,14,FALSE))</f>
        <v>B</v>
      </c>
      <c r="U1211" s="127"/>
      <c r="W1211" s="93">
        <f t="shared" si="98"/>
        <v>658.32</v>
      </c>
    </row>
    <row r="1212" spans="1:23" ht="14.1" customHeight="1">
      <c r="A1212" s="109">
        <f t="shared" si="94"/>
        <v>1212</v>
      </c>
      <c r="B1212" s="476" t="str">
        <f>VLOOKUP(C1212,'1-Kosten per locatie'!$A$17:$D$89,4,FALSE)</f>
        <v>Facilitaire Services</v>
      </c>
      <c r="C1212" s="398" t="s">
        <v>1281</v>
      </c>
      <c r="D1212" s="476" t="str">
        <f>VLOOKUP(C1212,'1-Kosten per locatie'!$A$17:$C$89,3,FALSE)</f>
        <v>Kantoor</v>
      </c>
      <c r="E1212" s="400">
        <v>6</v>
      </c>
      <c r="F1212" s="397"/>
      <c r="G1212" s="401">
        <v>7</v>
      </c>
      <c r="H1212" s="398" t="s">
        <v>196</v>
      </c>
      <c r="I1212" s="433" t="s">
        <v>149</v>
      </c>
      <c r="J1212" s="402" t="s">
        <v>198</v>
      </c>
      <c r="K1212" s="413">
        <v>121.55</v>
      </c>
      <c r="L1212" s="486">
        <f>VLOOKUP(D1212,'1-Kosten per locatie'!$E$3:$G$9,3,FALSE)</f>
        <v>1</v>
      </c>
      <c r="M1212" s="441">
        <v>104</v>
      </c>
      <c r="N1212" s="124"/>
      <c r="O1212" s="125" t="e">
        <f t="shared" si="95"/>
        <v>#DIV/0!</v>
      </c>
      <c r="P1212" s="125">
        <f t="shared" si="96"/>
        <v>0</v>
      </c>
      <c r="Q1212" s="383"/>
      <c r="R1212" s="126">
        <f>IF(M1212="nio",0,IF(M1212&gt;0,VLOOKUP(I1212,'2-Productie normen'!A:R,VLOOKUP(M1212,'2-Productie normen'!T:U,2,FALSE),FALSE)))</f>
        <v>0</v>
      </c>
      <c r="S1212" s="126">
        <f t="shared" si="97"/>
        <v>0</v>
      </c>
      <c r="T1212" s="127" t="str">
        <f>IF(M1212="nio",0,VLOOKUP(I1212,'2-Productie normen'!A:R,14,FALSE))</f>
        <v>B</v>
      </c>
      <c r="U1212" s="127"/>
      <c r="W1212" s="93">
        <f t="shared" si="98"/>
        <v>12641.199999999999</v>
      </c>
    </row>
    <row r="1213" spans="1:23" ht="14.1" customHeight="1">
      <c r="A1213" s="109">
        <f t="shared" si="94"/>
        <v>1213</v>
      </c>
      <c r="B1213" s="476" t="str">
        <f>VLOOKUP(C1213,'1-Kosten per locatie'!$A$17:$D$89,4,FALSE)</f>
        <v>Facilitaire Services</v>
      </c>
      <c r="C1213" s="398" t="s">
        <v>1281</v>
      </c>
      <c r="D1213" s="476" t="str">
        <f>VLOOKUP(C1213,'1-Kosten per locatie'!$A$17:$C$89,3,FALSE)</f>
        <v>Kantoor</v>
      </c>
      <c r="E1213" s="400">
        <v>6</v>
      </c>
      <c r="F1213" s="397"/>
      <c r="G1213" s="401">
        <v>8</v>
      </c>
      <c r="H1213" s="398" t="s">
        <v>196</v>
      </c>
      <c r="I1213" s="433" t="s">
        <v>149</v>
      </c>
      <c r="J1213" s="402" t="s">
        <v>198</v>
      </c>
      <c r="K1213" s="413">
        <v>18.03</v>
      </c>
      <c r="L1213" s="486">
        <f>VLOOKUP(D1213,'1-Kosten per locatie'!$E$3:$G$9,3,FALSE)</f>
        <v>1</v>
      </c>
      <c r="M1213" s="441">
        <v>104</v>
      </c>
      <c r="N1213" s="124"/>
      <c r="O1213" s="125" t="e">
        <f t="shared" si="95"/>
        <v>#DIV/0!</v>
      </c>
      <c r="P1213" s="125">
        <f t="shared" si="96"/>
        <v>0</v>
      </c>
      <c r="Q1213" s="383"/>
      <c r="R1213" s="126">
        <f>IF(M1213="nio",0,IF(M1213&gt;0,VLOOKUP(I1213,'2-Productie normen'!A:R,VLOOKUP(M1213,'2-Productie normen'!T:U,2,FALSE),FALSE)))</f>
        <v>0</v>
      </c>
      <c r="S1213" s="126">
        <f t="shared" si="97"/>
        <v>0</v>
      </c>
      <c r="T1213" s="127" t="str">
        <f>IF(M1213="nio",0,VLOOKUP(I1213,'2-Productie normen'!A:R,14,FALSE))</f>
        <v>B</v>
      </c>
      <c r="U1213" s="127"/>
      <c r="W1213" s="93">
        <f t="shared" si="98"/>
        <v>1875.1200000000001</v>
      </c>
    </row>
    <row r="1214" spans="1:23" ht="14.1" customHeight="1">
      <c r="A1214" s="109">
        <f t="shared" si="94"/>
        <v>1214</v>
      </c>
      <c r="B1214" s="476" t="str">
        <f>VLOOKUP(C1214,'1-Kosten per locatie'!$A$17:$D$89,4,FALSE)</f>
        <v>Facilitaire Services</v>
      </c>
      <c r="C1214" s="398" t="s">
        <v>1281</v>
      </c>
      <c r="D1214" s="476" t="str">
        <f>VLOOKUP(C1214,'1-Kosten per locatie'!$A$17:$C$89,3,FALSE)</f>
        <v>Kantoor</v>
      </c>
      <c r="E1214" s="400">
        <v>6</v>
      </c>
      <c r="F1214" s="397"/>
      <c r="G1214" s="401">
        <v>9</v>
      </c>
      <c r="H1214" s="398" t="s">
        <v>196</v>
      </c>
      <c r="I1214" s="433" t="s">
        <v>149</v>
      </c>
      <c r="J1214" s="402" t="s">
        <v>198</v>
      </c>
      <c r="K1214" s="413">
        <v>18.03</v>
      </c>
      <c r="L1214" s="486">
        <f>VLOOKUP(D1214,'1-Kosten per locatie'!$E$3:$G$9,3,FALSE)</f>
        <v>1</v>
      </c>
      <c r="M1214" s="441">
        <v>104</v>
      </c>
      <c r="N1214" s="124"/>
      <c r="O1214" s="125" t="e">
        <f t="shared" si="95"/>
        <v>#DIV/0!</v>
      </c>
      <c r="P1214" s="125">
        <f t="shared" si="96"/>
        <v>0</v>
      </c>
      <c r="Q1214" s="383"/>
      <c r="R1214" s="126">
        <f>IF(M1214="nio",0,IF(M1214&gt;0,VLOOKUP(I1214,'2-Productie normen'!A:R,VLOOKUP(M1214,'2-Productie normen'!T:U,2,FALSE),FALSE)))</f>
        <v>0</v>
      </c>
      <c r="S1214" s="126">
        <f t="shared" si="97"/>
        <v>0</v>
      </c>
      <c r="T1214" s="127" t="str">
        <f>IF(M1214="nio",0,VLOOKUP(I1214,'2-Productie normen'!A:R,14,FALSE))</f>
        <v>B</v>
      </c>
      <c r="U1214" s="127"/>
      <c r="W1214" s="93">
        <f t="shared" si="98"/>
        <v>1875.1200000000001</v>
      </c>
    </row>
    <row r="1215" spans="1:23" ht="14.1" customHeight="1">
      <c r="A1215" s="109">
        <f t="shared" si="94"/>
        <v>1215</v>
      </c>
      <c r="B1215" s="476" t="str">
        <f>VLOOKUP(C1215,'1-Kosten per locatie'!$A$17:$D$89,4,FALSE)</f>
        <v>Facilitaire Services</v>
      </c>
      <c r="C1215" s="398" t="s">
        <v>1281</v>
      </c>
      <c r="D1215" s="476" t="str">
        <f>VLOOKUP(C1215,'1-Kosten per locatie'!$A$17:$C$89,3,FALSE)</f>
        <v>Kantoor</v>
      </c>
      <c r="E1215" s="400">
        <v>6</v>
      </c>
      <c r="F1215" s="397"/>
      <c r="G1215" s="401">
        <v>10</v>
      </c>
      <c r="H1215" s="398" t="s">
        <v>196</v>
      </c>
      <c r="I1215" s="433" t="s">
        <v>149</v>
      </c>
      <c r="J1215" s="402" t="s">
        <v>198</v>
      </c>
      <c r="K1215" s="413">
        <v>18.03</v>
      </c>
      <c r="L1215" s="486">
        <f>VLOOKUP(D1215,'1-Kosten per locatie'!$E$3:$G$9,3,FALSE)</f>
        <v>1</v>
      </c>
      <c r="M1215" s="441">
        <v>104</v>
      </c>
      <c r="N1215" s="124"/>
      <c r="O1215" s="125" t="e">
        <f t="shared" si="95"/>
        <v>#DIV/0!</v>
      </c>
      <c r="P1215" s="125">
        <f t="shared" si="96"/>
        <v>0</v>
      </c>
      <c r="Q1215" s="383"/>
      <c r="R1215" s="126">
        <f>IF(M1215="nio",0,IF(M1215&gt;0,VLOOKUP(I1215,'2-Productie normen'!A:R,VLOOKUP(M1215,'2-Productie normen'!T:U,2,FALSE),FALSE)))</f>
        <v>0</v>
      </c>
      <c r="S1215" s="126">
        <f t="shared" si="97"/>
        <v>0</v>
      </c>
      <c r="T1215" s="127" t="str">
        <f>IF(M1215="nio",0,VLOOKUP(I1215,'2-Productie normen'!A:R,14,FALSE))</f>
        <v>B</v>
      </c>
      <c r="U1215" s="127"/>
      <c r="W1215" s="93">
        <f t="shared" si="98"/>
        <v>1875.1200000000001</v>
      </c>
    </row>
    <row r="1216" spans="1:23" ht="14.1" customHeight="1">
      <c r="A1216" s="109">
        <f t="shared" si="94"/>
        <v>1216</v>
      </c>
      <c r="B1216" s="476" t="str">
        <f>VLOOKUP(C1216,'1-Kosten per locatie'!$A$17:$D$89,4,FALSE)</f>
        <v>Facilitaire Services</v>
      </c>
      <c r="C1216" s="398" t="s">
        <v>1281</v>
      </c>
      <c r="D1216" s="476" t="str">
        <f>VLOOKUP(C1216,'1-Kosten per locatie'!$A$17:$C$89,3,FALSE)</f>
        <v>Kantoor</v>
      </c>
      <c r="E1216" s="400">
        <v>6</v>
      </c>
      <c r="F1216" s="397"/>
      <c r="G1216" s="401">
        <v>11</v>
      </c>
      <c r="H1216" s="398" t="s">
        <v>196</v>
      </c>
      <c r="I1216" s="433" t="s">
        <v>149</v>
      </c>
      <c r="J1216" s="402" t="s">
        <v>198</v>
      </c>
      <c r="K1216" s="413">
        <v>13.48</v>
      </c>
      <c r="L1216" s="486">
        <f>VLOOKUP(D1216,'1-Kosten per locatie'!$E$3:$G$9,3,FALSE)</f>
        <v>1</v>
      </c>
      <c r="M1216" s="441">
        <v>104</v>
      </c>
      <c r="N1216" s="124"/>
      <c r="O1216" s="125" t="e">
        <f t="shared" si="95"/>
        <v>#DIV/0!</v>
      </c>
      <c r="P1216" s="125">
        <f t="shared" si="96"/>
        <v>0</v>
      </c>
      <c r="Q1216" s="383"/>
      <c r="R1216" s="126">
        <f>IF(M1216="nio",0,IF(M1216&gt;0,VLOOKUP(I1216,'2-Productie normen'!A:R,VLOOKUP(M1216,'2-Productie normen'!T:U,2,FALSE),FALSE)))</f>
        <v>0</v>
      </c>
      <c r="S1216" s="126">
        <f t="shared" si="97"/>
        <v>0</v>
      </c>
      <c r="T1216" s="127" t="str">
        <f>IF(M1216="nio",0,VLOOKUP(I1216,'2-Productie normen'!A:R,14,FALSE))</f>
        <v>B</v>
      </c>
      <c r="U1216" s="127"/>
      <c r="W1216" s="93">
        <f t="shared" si="98"/>
        <v>1401.92</v>
      </c>
    </row>
    <row r="1217" spans="1:23" ht="14.1" customHeight="1">
      <c r="A1217" s="109">
        <f t="shared" si="94"/>
        <v>1217</v>
      </c>
      <c r="B1217" s="476" t="str">
        <f>VLOOKUP(C1217,'1-Kosten per locatie'!$A$17:$D$89,4,FALSE)</f>
        <v>Facilitaire Services</v>
      </c>
      <c r="C1217" s="398" t="s">
        <v>1281</v>
      </c>
      <c r="D1217" s="476" t="str">
        <f>VLOOKUP(C1217,'1-Kosten per locatie'!$A$17:$C$89,3,FALSE)</f>
        <v>Kantoor</v>
      </c>
      <c r="E1217" s="400">
        <v>6</v>
      </c>
      <c r="F1217" s="397"/>
      <c r="G1217" s="401">
        <v>12</v>
      </c>
      <c r="H1217" s="398" t="s">
        <v>196</v>
      </c>
      <c r="I1217" s="433" t="s">
        <v>149</v>
      </c>
      <c r="J1217" s="402" t="s">
        <v>198</v>
      </c>
      <c r="K1217" s="413">
        <v>13.48</v>
      </c>
      <c r="L1217" s="486">
        <f>VLOOKUP(D1217,'1-Kosten per locatie'!$E$3:$G$9,3,FALSE)</f>
        <v>1</v>
      </c>
      <c r="M1217" s="441">
        <v>104</v>
      </c>
      <c r="N1217" s="124"/>
      <c r="O1217" s="125" t="e">
        <f t="shared" si="95"/>
        <v>#DIV/0!</v>
      </c>
      <c r="P1217" s="125">
        <f t="shared" si="96"/>
        <v>0</v>
      </c>
      <c r="Q1217" s="383"/>
      <c r="R1217" s="126">
        <f>IF(M1217="nio",0,IF(M1217&gt;0,VLOOKUP(I1217,'2-Productie normen'!A:R,VLOOKUP(M1217,'2-Productie normen'!T:U,2,FALSE),FALSE)))</f>
        <v>0</v>
      </c>
      <c r="S1217" s="126">
        <f t="shared" si="97"/>
        <v>0</v>
      </c>
      <c r="T1217" s="127" t="str">
        <f>IF(M1217="nio",0,VLOOKUP(I1217,'2-Productie normen'!A:R,14,FALSE))</f>
        <v>B</v>
      </c>
      <c r="U1217" s="127"/>
      <c r="W1217" s="93">
        <f t="shared" si="98"/>
        <v>1401.92</v>
      </c>
    </row>
    <row r="1218" spans="1:23" ht="14.1" customHeight="1">
      <c r="A1218" s="109">
        <f t="shared" si="94"/>
        <v>1218</v>
      </c>
      <c r="B1218" s="476" t="str">
        <f>VLOOKUP(C1218,'1-Kosten per locatie'!$A$17:$D$89,4,FALSE)</f>
        <v>Facilitaire Services</v>
      </c>
      <c r="C1218" s="398" t="s">
        <v>1281</v>
      </c>
      <c r="D1218" s="476" t="str">
        <f>VLOOKUP(C1218,'1-Kosten per locatie'!$A$17:$C$89,3,FALSE)</f>
        <v>Kantoor</v>
      </c>
      <c r="E1218" s="400">
        <v>6</v>
      </c>
      <c r="F1218" s="397"/>
      <c r="G1218" s="401">
        <v>13</v>
      </c>
      <c r="H1218" s="398" t="s">
        <v>1282</v>
      </c>
      <c r="I1218" s="433" t="s">
        <v>1557</v>
      </c>
      <c r="J1218" s="402" t="s">
        <v>200</v>
      </c>
      <c r="K1218" s="413">
        <v>7.54</v>
      </c>
      <c r="L1218" s="486">
        <f>VLOOKUP(D1218,'1-Kosten per locatie'!$E$3:$G$9,3,FALSE)</f>
        <v>1</v>
      </c>
      <c r="M1218" s="441">
        <v>104</v>
      </c>
      <c r="N1218" s="124"/>
      <c r="O1218" s="125" t="e">
        <f t="shared" si="95"/>
        <v>#DIV/0!</v>
      </c>
      <c r="P1218" s="125">
        <f t="shared" si="96"/>
        <v>0</v>
      </c>
      <c r="Q1218" s="383"/>
      <c r="R1218" s="126">
        <f>IF(M1218="nio",0,IF(M1218&gt;0,VLOOKUP(I1218,'2-Productie normen'!A:R,VLOOKUP(M1218,'2-Productie normen'!T:U,2,FALSE),FALSE)))</f>
        <v>0</v>
      </c>
      <c r="S1218" s="126">
        <f t="shared" si="97"/>
        <v>0</v>
      </c>
      <c r="T1218" s="127" t="str">
        <f>IF(M1218="nio",0,VLOOKUP(I1218,'2-Productie normen'!A:R,14,FALSE))</f>
        <v>S</v>
      </c>
      <c r="U1218" s="127"/>
      <c r="W1218" s="93">
        <f t="shared" si="98"/>
        <v>784.16</v>
      </c>
    </row>
    <row r="1219" spans="1:23" ht="14.1" customHeight="1">
      <c r="A1219" s="109">
        <f t="shared" ref="A1219:A1282" si="99">A1218+1</f>
        <v>1219</v>
      </c>
      <c r="B1219" s="476" t="str">
        <f>VLOOKUP(C1219,'1-Kosten per locatie'!$A$17:$D$89,4,FALSE)</f>
        <v>Facilitaire Services</v>
      </c>
      <c r="C1219" s="398" t="s">
        <v>1281</v>
      </c>
      <c r="D1219" s="476" t="str">
        <f>VLOOKUP(C1219,'1-Kosten per locatie'!$A$17:$C$89,3,FALSE)</f>
        <v>Kantoor</v>
      </c>
      <c r="E1219" s="400">
        <v>6</v>
      </c>
      <c r="F1219" s="397"/>
      <c r="G1219" s="401">
        <v>14</v>
      </c>
      <c r="H1219" s="398" t="s">
        <v>231</v>
      </c>
      <c r="I1219" s="433" t="s">
        <v>1557</v>
      </c>
      <c r="J1219" s="402" t="s">
        <v>200</v>
      </c>
      <c r="K1219" s="413">
        <v>2.06</v>
      </c>
      <c r="L1219" s="486">
        <f>VLOOKUP(D1219,'1-Kosten per locatie'!$E$3:$G$9,3,FALSE)</f>
        <v>1</v>
      </c>
      <c r="M1219" s="441">
        <v>104</v>
      </c>
      <c r="N1219" s="124"/>
      <c r="O1219" s="125" t="e">
        <f t="shared" si="95"/>
        <v>#DIV/0!</v>
      </c>
      <c r="P1219" s="125">
        <f t="shared" si="96"/>
        <v>0</v>
      </c>
      <c r="Q1219" s="383"/>
      <c r="R1219" s="126">
        <f>IF(M1219="nio",0,IF(M1219&gt;0,VLOOKUP(I1219,'2-Productie normen'!A:R,VLOOKUP(M1219,'2-Productie normen'!T:U,2,FALSE),FALSE)))</f>
        <v>0</v>
      </c>
      <c r="S1219" s="126">
        <f t="shared" si="97"/>
        <v>0</v>
      </c>
      <c r="T1219" s="127" t="str">
        <f>IF(M1219="nio",0,VLOOKUP(I1219,'2-Productie normen'!A:R,14,FALSE))</f>
        <v>S</v>
      </c>
      <c r="U1219" s="127"/>
      <c r="W1219" s="93">
        <f t="shared" si="98"/>
        <v>214.24</v>
      </c>
    </row>
    <row r="1220" spans="1:23" ht="14.1" customHeight="1">
      <c r="A1220" s="109">
        <f t="shared" si="99"/>
        <v>1220</v>
      </c>
      <c r="B1220" s="476" t="str">
        <f>VLOOKUP(C1220,'1-Kosten per locatie'!$A$17:$D$89,4,FALSE)</f>
        <v>Facilitaire Services</v>
      </c>
      <c r="C1220" s="398" t="s">
        <v>1281</v>
      </c>
      <c r="D1220" s="476" t="str">
        <f>VLOOKUP(C1220,'1-Kosten per locatie'!$A$17:$C$89,3,FALSE)</f>
        <v>Kantoor</v>
      </c>
      <c r="E1220" s="400">
        <v>6</v>
      </c>
      <c r="F1220" s="397"/>
      <c r="G1220" s="401">
        <v>15</v>
      </c>
      <c r="H1220" s="398" t="s">
        <v>231</v>
      </c>
      <c r="I1220" s="433" t="s">
        <v>1557</v>
      </c>
      <c r="J1220" s="402" t="s">
        <v>200</v>
      </c>
      <c r="K1220" s="413">
        <v>2.06</v>
      </c>
      <c r="L1220" s="486">
        <f>VLOOKUP(D1220,'1-Kosten per locatie'!$E$3:$G$9,3,FALSE)</f>
        <v>1</v>
      </c>
      <c r="M1220" s="441">
        <v>104</v>
      </c>
      <c r="N1220" s="124"/>
      <c r="O1220" s="125" t="e">
        <f t="shared" si="95"/>
        <v>#DIV/0!</v>
      </c>
      <c r="P1220" s="125">
        <f t="shared" si="96"/>
        <v>0</v>
      </c>
      <c r="Q1220" s="383"/>
      <c r="R1220" s="126">
        <f>IF(M1220="nio",0,IF(M1220&gt;0,VLOOKUP(I1220,'2-Productie normen'!A:R,VLOOKUP(M1220,'2-Productie normen'!T:U,2,FALSE),FALSE)))</f>
        <v>0</v>
      </c>
      <c r="S1220" s="126">
        <f t="shared" si="97"/>
        <v>0</v>
      </c>
      <c r="T1220" s="127" t="str">
        <f>IF(M1220="nio",0,VLOOKUP(I1220,'2-Productie normen'!A:R,14,FALSE))</f>
        <v>S</v>
      </c>
      <c r="U1220" s="127"/>
      <c r="W1220" s="93">
        <f t="shared" si="98"/>
        <v>214.24</v>
      </c>
    </row>
    <row r="1221" spans="1:23" ht="14.1" customHeight="1">
      <c r="A1221" s="109">
        <f t="shared" si="99"/>
        <v>1221</v>
      </c>
      <c r="B1221" s="476" t="str">
        <f>VLOOKUP(C1221,'1-Kosten per locatie'!$A$17:$D$89,4,FALSE)</f>
        <v>Facilitaire Services</v>
      </c>
      <c r="C1221" s="398" t="s">
        <v>1281</v>
      </c>
      <c r="D1221" s="476" t="str">
        <f>VLOOKUP(C1221,'1-Kosten per locatie'!$A$17:$C$89,3,FALSE)</f>
        <v>Kantoor</v>
      </c>
      <c r="E1221" s="400">
        <v>6</v>
      </c>
      <c r="F1221" s="397"/>
      <c r="G1221" s="401">
        <v>16</v>
      </c>
      <c r="H1221" s="398" t="s">
        <v>1283</v>
      </c>
      <c r="I1221" s="433" t="s">
        <v>297</v>
      </c>
      <c r="J1221" s="402" t="s">
        <v>198</v>
      </c>
      <c r="K1221" s="413">
        <v>4.2</v>
      </c>
      <c r="L1221" s="486">
        <f>VLOOKUP(D1221,'1-Kosten per locatie'!$E$3:$G$9,3,FALSE)</f>
        <v>1</v>
      </c>
      <c r="M1221" s="441">
        <v>104</v>
      </c>
      <c r="N1221" s="124"/>
      <c r="O1221" s="125" t="e">
        <f t="shared" si="95"/>
        <v>#DIV/0!</v>
      </c>
      <c r="P1221" s="125">
        <f t="shared" si="96"/>
        <v>0</v>
      </c>
      <c r="Q1221" s="383"/>
      <c r="R1221" s="126">
        <f>IF(M1221="nio",0,IF(M1221&gt;0,VLOOKUP(I1221,'2-Productie normen'!A:R,VLOOKUP(M1221,'2-Productie normen'!T:U,2,FALSE),FALSE)))</f>
        <v>0</v>
      </c>
      <c r="S1221" s="126">
        <f t="shared" si="97"/>
        <v>0</v>
      </c>
      <c r="T1221" s="127" t="str">
        <f>IF(M1221="nio",0,VLOOKUP(I1221,'2-Productie normen'!A:R,14,FALSE))</f>
        <v>B</v>
      </c>
      <c r="U1221" s="127"/>
      <c r="W1221" s="93">
        <f t="shared" si="98"/>
        <v>436.8</v>
      </c>
    </row>
    <row r="1222" spans="1:23" ht="14.1" customHeight="1">
      <c r="A1222" s="109">
        <f t="shared" si="99"/>
        <v>1222</v>
      </c>
      <c r="B1222" s="476" t="str">
        <f>VLOOKUP(C1222,'1-Kosten per locatie'!$A$17:$D$89,4,FALSE)</f>
        <v>Martinikerkhof</v>
      </c>
      <c r="C1222" s="397" t="s">
        <v>1284</v>
      </c>
      <c r="D1222" s="476" t="str">
        <f>VLOOKUP(C1222,'1-Kosten per locatie'!$A$17:$C$89,3,FALSE)</f>
        <v>Kantoor</v>
      </c>
      <c r="E1222" s="400">
        <v>6</v>
      </c>
      <c r="F1222" s="397"/>
      <c r="G1222" s="401" t="s">
        <v>1285</v>
      </c>
      <c r="H1222" s="398" t="s">
        <v>196</v>
      </c>
      <c r="I1222" s="433" t="s">
        <v>149</v>
      </c>
      <c r="J1222" s="402" t="s">
        <v>198</v>
      </c>
      <c r="K1222" s="413">
        <v>35</v>
      </c>
      <c r="L1222" s="486">
        <f>VLOOKUP(D1222,'1-Kosten per locatie'!$E$3:$G$9,3,FALSE)</f>
        <v>1</v>
      </c>
      <c r="M1222" s="441">
        <v>104</v>
      </c>
      <c r="N1222" s="124"/>
      <c r="O1222" s="125" t="e">
        <f t="shared" si="95"/>
        <v>#DIV/0!</v>
      </c>
      <c r="P1222" s="125">
        <f t="shared" si="96"/>
        <v>0</v>
      </c>
      <c r="Q1222" s="383"/>
      <c r="R1222" s="126">
        <f>IF(M1222="nio",0,IF(M1222&gt;0,VLOOKUP(I1222,'2-Productie normen'!A:R,VLOOKUP(M1222,'2-Productie normen'!T:U,2,FALSE),FALSE)))</f>
        <v>0</v>
      </c>
      <c r="S1222" s="126">
        <f t="shared" si="97"/>
        <v>0</v>
      </c>
      <c r="T1222" s="127" t="str">
        <f>IF(M1222="nio",0,VLOOKUP(I1222,'2-Productie normen'!A:R,14,FALSE))</f>
        <v>B</v>
      </c>
      <c r="U1222" s="127"/>
      <c r="W1222" s="93">
        <f t="shared" si="98"/>
        <v>3640</v>
      </c>
    </row>
    <row r="1223" spans="1:23" ht="14.1" customHeight="1">
      <c r="A1223" s="109">
        <f t="shared" si="99"/>
        <v>1223</v>
      </c>
      <c r="B1223" s="476" t="str">
        <f>VLOOKUP(C1223,'1-Kosten per locatie'!$A$17:$D$89,4,FALSE)</f>
        <v>Martinikerkhof</v>
      </c>
      <c r="C1223" s="397" t="s">
        <v>1284</v>
      </c>
      <c r="D1223" s="476" t="str">
        <f>VLOOKUP(C1223,'1-Kosten per locatie'!$A$17:$C$89,3,FALSE)</f>
        <v>Kantoor</v>
      </c>
      <c r="E1223" s="400">
        <v>6</v>
      </c>
      <c r="F1223" s="397"/>
      <c r="G1223" s="401" t="s">
        <v>1286</v>
      </c>
      <c r="H1223" s="398" t="s">
        <v>870</v>
      </c>
      <c r="I1223" s="433" t="s">
        <v>15</v>
      </c>
      <c r="J1223" s="402" t="s">
        <v>304</v>
      </c>
      <c r="K1223" s="413">
        <v>1.44</v>
      </c>
      <c r="L1223" s="486">
        <f>VLOOKUP(D1223,'1-Kosten per locatie'!$E$3:$G$9,3,FALSE)</f>
        <v>1</v>
      </c>
      <c r="M1223" s="441">
        <v>104</v>
      </c>
      <c r="N1223" s="124"/>
      <c r="O1223" s="125" t="e">
        <f t="shared" si="95"/>
        <v>#DIV/0!</v>
      </c>
      <c r="P1223" s="125">
        <f t="shared" si="96"/>
        <v>0</v>
      </c>
      <c r="Q1223" s="383"/>
      <c r="R1223" s="126">
        <f>IF(M1223="nio",0,IF(M1223&gt;0,VLOOKUP(I1223,'2-Productie normen'!A:R,VLOOKUP(M1223,'2-Productie normen'!T:U,2,FALSE),FALSE)))</f>
        <v>0</v>
      </c>
      <c r="S1223" s="126">
        <f t="shared" si="97"/>
        <v>0</v>
      </c>
      <c r="T1223" s="127" t="str">
        <f>IF(M1223="nio",0,VLOOKUP(I1223,'2-Productie normen'!A:R,14,FALSE))</f>
        <v>S</v>
      </c>
      <c r="U1223" s="127"/>
      <c r="W1223" s="93">
        <f t="shared" si="98"/>
        <v>149.76</v>
      </c>
    </row>
    <row r="1224" spans="1:23" ht="14.1" customHeight="1">
      <c r="A1224" s="109">
        <f t="shared" si="99"/>
        <v>1224</v>
      </c>
      <c r="B1224" s="476" t="str">
        <f>VLOOKUP(C1224,'1-Kosten per locatie'!$A$17:$D$89,4,FALSE)</f>
        <v>Martinikerkhof</v>
      </c>
      <c r="C1224" s="397" t="s">
        <v>1284</v>
      </c>
      <c r="D1224" s="476" t="str">
        <f>VLOOKUP(C1224,'1-Kosten per locatie'!$A$17:$C$89,3,FALSE)</f>
        <v>Kantoor</v>
      </c>
      <c r="E1224" s="400">
        <v>6</v>
      </c>
      <c r="F1224" s="397"/>
      <c r="G1224" s="401" t="s">
        <v>1287</v>
      </c>
      <c r="H1224" s="398" t="s">
        <v>193</v>
      </c>
      <c r="I1224" s="433" t="s">
        <v>149</v>
      </c>
      <c r="J1224" s="402" t="s">
        <v>198</v>
      </c>
      <c r="K1224" s="413">
        <v>21</v>
      </c>
      <c r="L1224" s="486">
        <f>VLOOKUP(D1224,'1-Kosten per locatie'!$E$3:$G$9,3,FALSE)</f>
        <v>1</v>
      </c>
      <c r="M1224" s="441">
        <v>104</v>
      </c>
      <c r="N1224" s="124"/>
      <c r="O1224" s="125" t="e">
        <f t="shared" si="95"/>
        <v>#DIV/0!</v>
      </c>
      <c r="P1224" s="125">
        <f t="shared" si="96"/>
        <v>0</v>
      </c>
      <c r="Q1224" s="383"/>
      <c r="R1224" s="126">
        <f>IF(M1224="nio",0,IF(M1224&gt;0,VLOOKUP(I1224,'2-Productie normen'!A:R,VLOOKUP(M1224,'2-Productie normen'!T:U,2,FALSE),FALSE)))</f>
        <v>0</v>
      </c>
      <c r="S1224" s="126">
        <f t="shared" si="97"/>
        <v>0</v>
      </c>
      <c r="T1224" s="127" t="str">
        <f>IF(M1224="nio",0,VLOOKUP(I1224,'2-Productie normen'!A:R,14,FALSE))</f>
        <v>B</v>
      </c>
      <c r="U1224" s="127"/>
      <c r="W1224" s="93">
        <f t="shared" si="98"/>
        <v>2184</v>
      </c>
    </row>
    <row r="1225" spans="1:23" ht="14.1" customHeight="1">
      <c r="A1225" s="109">
        <f t="shared" si="99"/>
        <v>1225</v>
      </c>
      <c r="B1225" s="476" t="str">
        <f>VLOOKUP(C1225,'1-Kosten per locatie'!$A$17:$D$89,4,FALSE)</f>
        <v>Martinikerkhof</v>
      </c>
      <c r="C1225" s="397" t="s">
        <v>1284</v>
      </c>
      <c r="D1225" s="476" t="str">
        <f>VLOOKUP(C1225,'1-Kosten per locatie'!$A$17:$C$89,3,FALSE)</f>
        <v>Kantoor</v>
      </c>
      <c r="E1225" s="400">
        <v>6</v>
      </c>
      <c r="F1225" s="397"/>
      <c r="G1225" s="401" t="s">
        <v>1288</v>
      </c>
      <c r="H1225" s="398" t="s">
        <v>196</v>
      </c>
      <c r="I1225" s="433" t="s">
        <v>149</v>
      </c>
      <c r="J1225" s="402" t="s">
        <v>198</v>
      </c>
      <c r="K1225" s="413">
        <v>44</v>
      </c>
      <c r="L1225" s="486">
        <f>VLOOKUP(D1225,'1-Kosten per locatie'!$E$3:$G$9,3,FALSE)</f>
        <v>1</v>
      </c>
      <c r="M1225" s="441">
        <v>104</v>
      </c>
      <c r="N1225" s="124"/>
      <c r="O1225" s="125" t="e">
        <f t="shared" si="95"/>
        <v>#DIV/0!</v>
      </c>
      <c r="P1225" s="125">
        <f t="shared" si="96"/>
        <v>0</v>
      </c>
      <c r="Q1225" s="383"/>
      <c r="R1225" s="126">
        <f>IF(M1225="nio",0,IF(M1225&gt;0,VLOOKUP(I1225,'2-Productie normen'!A:R,VLOOKUP(M1225,'2-Productie normen'!T:U,2,FALSE),FALSE)))</f>
        <v>0</v>
      </c>
      <c r="S1225" s="126">
        <f t="shared" si="97"/>
        <v>0</v>
      </c>
      <c r="T1225" s="127" t="str">
        <f>IF(M1225="nio",0,VLOOKUP(I1225,'2-Productie normen'!A:R,14,FALSE))</f>
        <v>B</v>
      </c>
      <c r="U1225" s="127"/>
      <c r="W1225" s="93">
        <f t="shared" si="98"/>
        <v>4576</v>
      </c>
    </row>
    <row r="1226" spans="1:23" ht="14.1" customHeight="1">
      <c r="A1226" s="109">
        <f t="shared" si="99"/>
        <v>1226</v>
      </c>
      <c r="B1226" s="476" t="str">
        <f>VLOOKUP(C1226,'1-Kosten per locatie'!$A$17:$D$89,4,FALSE)</f>
        <v>Martinikerkhof</v>
      </c>
      <c r="C1226" s="397" t="s">
        <v>1284</v>
      </c>
      <c r="D1226" s="476" t="str">
        <f>VLOOKUP(C1226,'1-Kosten per locatie'!$A$17:$C$89,3,FALSE)</f>
        <v>Kantoor</v>
      </c>
      <c r="E1226" s="400">
        <v>6</v>
      </c>
      <c r="F1226" s="397"/>
      <c r="G1226" s="401" t="s">
        <v>1289</v>
      </c>
      <c r="H1226" s="398" t="s">
        <v>193</v>
      </c>
      <c r="I1226" s="433" t="s">
        <v>296</v>
      </c>
      <c r="J1226" s="402" t="s">
        <v>198</v>
      </c>
      <c r="K1226" s="413">
        <v>20.87</v>
      </c>
      <c r="L1226" s="486">
        <f>VLOOKUP(D1226,'1-Kosten per locatie'!$E$3:$G$9,3,FALSE)</f>
        <v>1</v>
      </c>
      <c r="M1226" s="441">
        <v>104</v>
      </c>
      <c r="N1226" s="124"/>
      <c r="O1226" s="125" t="e">
        <f t="shared" si="95"/>
        <v>#DIV/0!</v>
      </c>
      <c r="P1226" s="125">
        <f t="shared" si="96"/>
        <v>0</v>
      </c>
      <c r="Q1226" s="383"/>
      <c r="R1226" s="126">
        <f>IF(M1226="nio",0,IF(M1226&gt;0,VLOOKUP(I1226,'2-Productie normen'!A:R,VLOOKUP(M1226,'2-Productie normen'!T:U,2,FALSE),FALSE)))</f>
        <v>0</v>
      </c>
      <c r="S1226" s="126">
        <f t="shared" si="97"/>
        <v>0</v>
      </c>
      <c r="T1226" s="127" t="str">
        <f>IF(M1226="nio",0,VLOOKUP(I1226,'2-Productie normen'!A:R,14,FALSE))</f>
        <v>V</v>
      </c>
      <c r="U1226" s="127"/>
      <c r="W1226" s="93">
        <f t="shared" si="98"/>
        <v>2170.48</v>
      </c>
    </row>
    <row r="1227" spans="1:23" ht="14.1" customHeight="1">
      <c r="A1227" s="109">
        <f t="shared" si="99"/>
        <v>1227</v>
      </c>
      <c r="B1227" s="476" t="str">
        <f>VLOOKUP(C1227,'1-Kosten per locatie'!$A$17:$D$89,4,FALSE)</f>
        <v>Martinikerkhof</v>
      </c>
      <c r="C1227" s="397" t="s">
        <v>1284</v>
      </c>
      <c r="D1227" s="476" t="str">
        <f>VLOOKUP(C1227,'1-Kosten per locatie'!$A$17:$C$89,3,FALSE)</f>
        <v>Kantoor</v>
      </c>
      <c r="E1227" s="400">
        <v>6</v>
      </c>
      <c r="F1227" s="397"/>
      <c r="G1227" s="401" t="s">
        <v>1290</v>
      </c>
      <c r="H1227" s="398" t="s">
        <v>193</v>
      </c>
      <c r="I1227" s="433" t="s">
        <v>296</v>
      </c>
      <c r="J1227" s="402" t="s">
        <v>198</v>
      </c>
      <c r="K1227" s="413">
        <v>21</v>
      </c>
      <c r="L1227" s="486">
        <f>VLOOKUP(D1227,'1-Kosten per locatie'!$E$3:$G$9,3,FALSE)</f>
        <v>1</v>
      </c>
      <c r="M1227" s="441">
        <v>104</v>
      </c>
      <c r="N1227" s="124"/>
      <c r="O1227" s="125" t="e">
        <f t="shared" si="95"/>
        <v>#DIV/0!</v>
      </c>
      <c r="P1227" s="125">
        <f t="shared" si="96"/>
        <v>0</v>
      </c>
      <c r="Q1227" s="383"/>
      <c r="R1227" s="126">
        <f>IF(M1227="nio",0,IF(M1227&gt;0,VLOOKUP(I1227,'2-Productie normen'!A:R,VLOOKUP(M1227,'2-Productie normen'!T:U,2,FALSE),FALSE)))</f>
        <v>0</v>
      </c>
      <c r="S1227" s="126">
        <f t="shared" si="97"/>
        <v>0</v>
      </c>
      <c r="T1227" s="127" t="str">
        <f>IF(M1227="nio",0,VLOOKUP(I1227,'2-Productie normen'!A:R,14,FALSE))</f>
        <v>V</v>
      </c>
      <c r="U1227" s="127"/>
      <c r="W1227" s="93">
        <f t="shared" si="98"/>
        <v>2184</v>
      </c>
    </row>
    <row r="1228" spans="1:23" ht="14.1" customHeight="1">
      <c r="A1228" s="109">
        <f t="shared" si="99"/>
        <v>1228</v>
      </c>
      <c r="B1228" s="476" t="str">
        <f>VLOOKUP(C1228,'1-Kosten per locatie'!$A$17:$D$89,4,FALSE)</f>
        <v>Martinikerkhof</v>
      </c>
      <c r="C1228" s="397" t="s">
        <v>1284</v>
      </c>
      <c r="D1228" s="476" t="str">
        <f>VLOOKUP(C1228,'1-Kosten per locatie'!$A$17:$C$89,3,FALSE)</f>
        <v>Kantoor</v>
      </c>
      <c r="E1228" s="400">
        <v>6</v>
      </c>
      <c r="F1228" s="397"/>
      <c r="G1228" s="401" t="s">
        <v>1291</v>
      </c>
      <c r="H1228" s="398" t="s">
        <v>196</v>
      </c>
      <c r="I1228" s="433" t="s">
        <v>149</v>
      </c>
      <c r="J1228" s="402" t="s">
        <v>198</v>
      </c>
      <c r="K1228" s="413">
        <v>34.340000000000003</v>
      </c>
      <c r="L1228" s="486">
        <f>VLOOKUP(D1228,'1-Kosten per locatie'!$E$3:$G$9,3,FALSE)</f>
        <v>1</v>
      </c>
      <c r="M1228" s="441">
        <v>104</v>
      </c>
      <c r="N1228" s="124"/>
      <c r="O1228" s="125" t="e">
        <f t="shared" si="95"/>
        <v>#DIV/0!</v>
      </c>
      <c r="P1228" s="125">
        <f t="shared" si="96"/>
        <v>0</v>
      </c>
      <c r="Q1228" s="383"/>
      <c r="R1228" s="126">
        <f>IF(M1228="nio",0,IF(M1228&gt;0,VLOOKUP(I1228,'2-Productie normen'!A:R,VLOOKUP(M1228,'2-Productie normen'!T:U,2,FALSE),FALSE)))</f>
        <v>0</v>
      </c>
      <c r="S1228" s="126">
        <f t="shared" si="97"/>
        <v>0</v>
      </c>
      <c r="T1228" s="127" t="str">
        <f>IF(M1228="nio",0,VLOOKUP(I1228,'2-Productie normen'!A:R,14,FALSE))</f>
        <v>B</v>
      </c>
      <c r="U1228" s="127"/>
      <c r="W1228" s="93">
        <f t="shared" si="98"/>
        <v>3571.3600000000006</v>
      </c>
    </row>
    <row r="1229" spans="1:23" ht="14.1" customHeight="1">
      <c r="A1229" s="109">
        <f t="shared" si="99"/>
        <v>1229</v>
      </c>
      <c r="B1229" s="476" t="str">
        <f>VLOOKUP(C1229,'1-Kosten per locatie'!$A$17:$D$89,4,FALSE)</f>
        <v>Martinikerkhof</v>
      </c>
      <c r="C1229" s="397" t="s">
        <v>1284</v>
      </c>
      <c r="D1229" s="476" t="str">
        <f>VLOOKUP(C1229,'1-Kosten per locatie'!$A$17:$C$89,3,FALSE)</f>
        <v>Kantoor</v>
      </c>
      <c r="E1229" s="400">
        <v>6</v>
      </c>
      <c r="F1229" s="397"/>
      <c r="G1229" s="401" t="s">
        <v>1292</v>
      </c>
      <c r="H1229" s="398" t="s">
        <v>196</v>
      </c>
      <c r="I1229" s="433" t="s">
        <v>149</v>
      </c>
      <c r="J1229" s="402" t="s">
        <v>198</v>
      </c>
      <c r="K1229" s="413">
        <v>52.15</v>
      </c>
      <c r="L1229" s="486">
        <f>VLOOKUP(D1229,'1-Kosten per locatie'!$E$3:$G$9,3,FALSE)</f>
        <v>1</v>
      </c>
      <c r="M1229" s="441">
        <v>104</v>
      </c>
      <c r="N1229" s="124"/>
      <c r="O1229" s="125" t="e">
        <f t="shared" si="95"/>
        <v>#DIV/0!</v>
      </c>
      <c r="P1229" s="125">
        <f t="shared" si="96"/>
        <v>0</v>
      </c>
      <c r="Q1229" s="383"/>
      <c r="R1229" s="126">
        <f>IF(M1229="nio",0,IF(M1229&gt;0,VLOOKUP(I1229,'2-Productie normen'!A:R,VLOOKUP(M1229,'2-Productie normen'!T:U,2,FALSE),FALSE)))</f>
        <v>0</v>
      </c>
      <c r="S1229" s="126">
        <f t="shared" si="97"/>
        <v>0</v>
      </c>
      <c r="T1229" s="127" t="str">
        <f>IF(M1229="nio",0,VLOOKUP(I1229,'2-Productie normen'!A:R,14,FALSE))</f>
        <v>B</v>
      </c>
      <c r="U1229" s="127"/>
      <c r="W1229" s="93">
        <f t="shared" si="98"/>
        <v>5423.5999999999995</v>
      </c>
    </row>
    <row r="1230" spans="1:23" ht="14.1" customHeight="1">
      <c r="A1230" s="109">
        <f t="shared" si="99"/>
        <v>1230</v>
      </c>
      <c r="B1230" s="476" t="str">
        <f>VLOOKUP(C1230,'1-Kosten per locatie'!$A$17:$D$89,4,FALSE)</f>
        <v>Martinikerkhof</v>
      </c>
      <c r="C1230" s="397" t="s">
        <v>1284</v>
      </c>
      <c r="D1230" s="476" t="str">
        <f>VLOOKUP(C1230,'1-Kosten per locatie'!$A$17:$C$89,3,FALSE)</f>
        <v>Kantoor</v>
      </c>
      <c r="E1230" s="400">
        <v>6</v>
      </c>
      <c r="F1230" s="397"/>
      <c r="G1230" s="401" t="s">
        <v>1293</v>
      </c>
      <c r="H1230" s="398" t="s">
        <v>1259</v>
      </c>
      <c r="I1230" s="433" t="s">
        <v>298</v>
      </c>
      <c r="J1230" s="402" t="s">
        <v>198</v>
      </c>
      <c r="K1230" s="413">
        <v>36.46</v>
      </c>
      <c r="L1230" s="486">
        <f>VLOOKUP(D1230,'1-Kosten per locatie'!$E$3:$G$9,3,FALSE)</f>
        <v>1</v>
      </c>
      <c r="M1230" s="441">
        <v>52</v>
      </c>
      <c r="N1230" s="124"/>
      <c r="O1230" s="125" t="e">
        <f t="shared" si="95"/>
        <v>#DIV/0!</v>
      </c>
      <c r="P1230" s="125">
        <f t="shared" si="96"/>
        <v>0</v>
      </c>
      <c r="Q1230" s="383"/>
      <c r="R1230" s="126">
        <f>IF(M1230="nio",0,IF(M1230&gt;0,VLOOKUP(I1230,'2-Productie normen'!A:R,VLOOKUP(M1230,'2-Productie normen'!T:U,2,FALSE),FALSE)))</f>
        <v>0</v>
      </c>
      <c r="S1230" s="126">
        <f t="shared" si="97"/>
        <v>0</v>
      </c>
      <c r="T1230" s="127" t="str">
        <f>IF(M1230="nio",0,VLOOKUP(I1230,'2-Productie normen'!A:R,14,FALSE))</f>
        <v>V</v>
      </c>
      <c r="U1230" s="127"/>
      <c r="W1230" s="93">
        <f t="shared" si="98"/>
        <v>1895.92</v>
      </c>
    </row>
    <row r="1231" spans="1:23" ht="14.1" customHeight="1">
      <c r="A1231" s="109">
        <f t="shared" si="99"/>
        <v>1231</v>
      </c>
      <c r="B1231" s="476" t="str">
        <f>VLOOKUP(C1231,'1-Kosten per locatie'!$A$17:$D$89,4,FALSE)</f>
        <v>Wij Beijum</v>
      </c>
      <c r="C1231" s="398" t="s">
        <v>1294</v>
      </c>
      <c r="D1231" s="476" t="str">
        <f>VLOOKUP(C1231,'1-Kosten per locatie'!$A$17:$C$89,3,FALSE)</f>
        <v>Wij team</v>
      </c>
      <c r="E1231" s="399" t="s">
        <v>311</v>
      </c>
      <c r="F1231" s="440" t="s">
        <v>1295</v>
      </c>
      <c r="G1231" s="401" t="s">
        <v>1235</v>
      </c>
      <c r="H1231" s="398" t="s">
        <v>90</v>
      </c>
      <c r="I1231" s="455" t="s">
        <v>299</v>
      </c>
      <c r="J1231" s="402" t="s">
        <v>446</v>
      </c>
      <c r="K1231" s="403">
        <v>9.1999999999999993</v>
      </c>
      <c r="L1231" s="486">
        <f>VLOOKUP(D1231,'1-Kosten per locatie'!$E$3:$G$9,3,FALSE)</f>
        <v>1</v>
      </c>
      <c r="M1231" s="441" t="s">
        <v>101</v>
      </c>
      <c r="N1231" s="124"/>
      <c r="O1231" s="125">
        <f t="shared" si="95"/>
        <v>0</v>
      </c>
      <c r="P1231" s="125">
        <f t="shared" si="96"/>
        <v>0</v>
      </c>
      <c r="Q1231" s="383"/>
      <c r="R1231" s="126">
        <f>IF(M1231="nio",0,IF(M1231&gt;0,VLOOKUP(I1231,'2-Productie normen'!A:R,VLOOKUP(M1231,'2-Productie normen'!T:U,2,FALSE),FALSE)))</f>
        <v>0</v>
      </c>
      <c r="S1231" s="126">
        <f t="shared" si="97"/>
        <v>0</v>
      </c>
      <c r="T1231" s="127">
        <f>IF(M1231="nio",0,VLOOKUP(I1231,'2-Productie normen'!A:R,14,FALSE))</f>
        <v>0</v>
      </c>
      <c r="U1231" s="127"/>
      <c r="W1231" s="93">
        <f t="shared" si="98"/>
        <v>0</v>
      </c>
    </row>
    <row r="1232" spans="1:23" ht="14.1" customHeight="1">
      <c r="A1232" s="109">
        <f t="shared" si="99"/>
        <v>1232</v>
      </c>
      <c r="B1232" s="476" t="str">
        <f>VLOOKUP(C1232,'1-Kosten per locatie'!$A$17:$D$89,4,FALSE)</f>
        <v>Wij Beijum</v>
      </c>
      <c r="C1232" s="398" t="s">
        <v>1294</v>
      </c>
      <c r="D1232" s="476" t="str">
        <f>VLOOKUP(C1232,'1-Kosten per locatie'!$A$17:$C$89,3,FALSE)</f>
        <v>Wij team</v>
      </c>
      <c r="E1232" s="399" t="s">
        <v>311</v>
      </c>
      <c r="F1232" s="440" t="s">
        <v>1295</v>
      </c>
      <c r="G1232" s="401" t="s">
        <v>1236</v>
      </c>
      <c r="H1232" s="398" t="s">
        <v>1255</v>
      </c>
      <c r="I1232" s="455" t="s">
        <v>299</v>
      </c>
      <c r="J1232" s="402" t="s">
        <v>305</v>
      </c>
      <c r="K1232" s="403">
        <v>168.7</v>
      </c>
      <c r="L1232" s="486">
        <f>VLOOKUP(D1232,'1-Kosten per locatie'!$E$3:$G$9,3,FALSE)</f>
        <v>1</v>
      </c>
      <c r="M1232" s="441" t="s">
        <v>101</v>
      </c>
      <c r="N1232" s="124"/>
      <c r="O1232" s="125">
        <f t="shared" si="95"/>
        <v>0</v>
      </c>
      <c r="P1232" s="125">
        <f t="shared" si="96"/>
        <v>0</v>
      </c>
      <c r="Q1232" s="383"/>
      <c r="R1232" s="126">
        <f>IF(M1232="nio",0,IF(M1232&gt;0,VLOOKUP(I1232,'2-Productie normen'!A:R,VLOOKUP(M1232,'2-Productie normen'!T:U,2,FALSE),FALSE)))</f>
        <v>0</v>
      </c>
      <c r="S1232" s="126">
        <f t="shared" si="97"/>
        <v>0</v>
      </c>
      <c r="T1232" s="127">
        <f>IF(M1232="nio",0,VLOOKUP(I1232,'2-Productie normen'!A:R,14,FALSE))</f>
        <v>0</v>
      </c>
      <c r="U1232" s="127"/>
      <c r="W1232" s="93">
        <f t="shared" si="98"/>
        <v>0</v>
      </c>
    </row>
    <row r="1233" spans="1:23" ht="14.1" customHeight="1">
      <c r="A1233" s="109">
        <f t="shared" si="99"/>
        <v>1233</v>
      </c>
      <c r="B1233" s="476" t="str">
        <f>VLOOKUP(C1233,'1-Kosten per locatie'!$A$17:$D$89,4,FALSE)</f>
        <v>Wij Beijum</v>
      </c>
      <c r="C1233" s="398" t="s">
        <v>1294</v>
      </c>
      <c r="D1233" s="476" t="str">
        <f>VLOOKUP(C1233,'1-Kosten per locatie'!$A$17:$C$89,3,FALSE)</f>
        <v>Wij team</v>
      </c>
      <c r="E1233" s="399" t="s">
        <v>311</v>
      </c>
      <c r="F1233" s="440" t="s">
        <v>1295</v>
      </c>
      <c r="G1233" s="401" t="s">
        <v>1240</v>
      </c>
      <c r="H1233" s="398" t="s">
        <v>631</v>
      </c>
      <c r="I1233" s="455" t="s">
        <v>299</v>
      </c>
      <c r="J1233" s="402" t="s">
        <v>198</v>
      </c>
      <c r="K1233" s="403">
        <v>83.5</v>
      </c>
      <c r="L1233" s="486">
        <f>VLOOKUP(D1233,'1-Kosten per locatie'!$E$3:$G$9,3,FALSE)</f>
        <v>1</v>
      </c>
      <c r="M1233" s="441" t="s">
        <v>101</v>
      </c>
      <c r="N1233" s="124"/>
      <c r="O1233" s="125">
        <f t="shared" si="95"/>
        <v>0</v>
      </c>
      <c r="P1233" s="125">
        <f t="shared" si="96"/>
        <v>0</v>
      </c>
      <c r="Q1233" s="383"/>
      <c r="R1233" s="126">
        <f>IF(M1233="nio",0,IF(M1233&gt;0,VLOOKUP(I1233,'2-Productie normen'!A:R,VLOOKUP(M1233,'2-Productie normen'!T:U,2,FALSE),FALSE)))</f>
        <v>0</v>
      </c>
      <c r="S1233" s="126">
        <f t="shared" si="97"/>
        <v>0</v>
      </c>
      <c r="T1233" s="127">
        <f>IF(M1233="nio",0,VLOOKUP(I1233,'2-Productie normen'!A:R,14,FALSE))</f>
        <v>0</v>
      </c>
      <c r="U1233" s="127"/>
      <c r="W1233" s="93">
        <f t="shared" si="98"/>
        <v>0</v>
      </c>
    </row>
    <row r="1234" spans="1:23" ht="14.1" customHeight="1">
      <c r="A1234" s="109">
        <f t="shared" si="99"/>
        <v>1234</v>
      </c>
      <c r="B1234" s="476" t="str">
        <f>VLOOKUP(C1234,'1-Kosten per locatie'!$A$17:$D$89,4,FALSE)</f>
        <v>Wij Beijum</v>
      </c>
      <c r="C1234" s="398" t="s">
        <v>1294</v>
      </c>
      <c r="D1234" s="476" t="str">
        <f>VLOOKUP(C1234,'1-Kosten per locatie'!$A$17:$C$89,3,FALSE)</f>
        <v>Wij team</v>
      </c>
      <c r="E1234" s="399" t="s">
        <v>311</v>
      </c>
      <c r="F1234" s="440" t="s">
        <v>1295</v>
      </c>
      <c r="G1234" s="401" t="s">
        <v>1242</v>
      </c>
      <c r="H1234" s="398" t="s">
        <v>1296</v>
      </c>
      <c r="I1234" s="455" t="s">
        <v>299</v>
      </c>
      <c r="J1234" s="402" t="s">
        <v>305</v>
      </c>
      <c r="K1234" s="403">
        <v>7.7</v>
      </c>
      <c r="L1234" s="486">
        <f>VLOOKUP(D1234,'1-Kosten per locatie'!$E$3:$G$9,3,FALSE)</f>
        <v>1</v>
      </c>
      <c r="M1234" s="441" t="s">
        <v>101</v>
      </c>
      <c r="N1234" s="124"/>
      <c r="O1234" s="125">
        <f t="shared" si="95"/>
        <v>0</v>
      </c>
      <c r="P1234" s="125">
        <f t="shared" si="96"/>
        <v>0</v>
      </c>
      <c r="Q1234" s="383"/>
      <c r="R1234" s="126">
        <f>IF(M1234="nio",0,IF(M1234&gt;0,VLOOKUP(I1234,'2-Productie normen'!A:R,VLOOKUP(M1234,'2-Productie normen'!T:U,2,FALSE),FALSE)))</f>
        <v>0</v>
      </c>
      <c r="S1234" s="126">
        <f t="shared" si="97"/>
        <v>0</v>
      </c>
      <c r="T1234" s="127">
        <f>IF(M1234="nio",0,VLOOKUP(I1234,'2-Productie normen'!A:R,14,FALSE))</f>
        <v>0</v>
      </c>
      <c r="U1234" s="127"/>
      <c r="W1234" s="93">
        <f t="shared" si="98"/>
        <v>0</v>
      </c>
    </row>
    <row r="1235" spans="1:23" ht="14.1" customHeight="1">
      <c r="A1235" s="109">
        <f t="shared" si="99"/>
        <v>1235</v>
      </c>
      <c r="B1235" s="476" t="str">
        <f>VLOOKUP(C1235,'1-Kosten per locatie'!$A$17:$D$89,4,FALSE)</f>
        <v>Wij Beijum</v>
      </c>
      <c r="C1235" s="398" t="s">
        <v>1294</v>
      </c>
      <c r="D1235" s="476" t="str">
        <f>VLOOKUP(C1235,'1-Kosten per locatie'!$A$17:$C$89,3,FALSE)</f>
        <v>Wij team</v>
      </c>
      <c r="E1235" s="399" t="s">
        <v>311</v>
      </c>
      <c r="F1235" s="440" t="s">
        <v>1295</v>
      </c>
      <c r="G1235" s="401" t="s">
        <v>1297</v>
      </c>
      <c r="H1235" s="398" t="s">
        <v>1259</v>
      </c>
      <c r="I1235" s="455" t="s">
        <v>299</v>
      </c>
      <c r="J1235" s="402" t="s">
        <v>305</v>
      </c>
      <c r="K1235" s="403">
        <v>53.4</v>
      </c>
      <c r="L1235" s="486">
        <f>VLOOKUP(D1235,'1-Kosten per locatie'!$E$3:$G$9,3,FALSE)</f>
        <v>1</v>
      </c>
      <c r="M1235" s="441" t="s">
        <v>101</v>
      </c>
      <c r="N1235" s="124"/>
      <c r="O1235" s="125">
        <f t="shared" si="95"/>
        <v>0</v>
      </c>
      <c r="P1235" s="125">
        <f t="shared" si="96"/>
        <v>0</v>
      </c>
      <c r="Q1235" s="383"/>
      <c r="R1235" s="126">
        <f>IF(M1235="nio",0,IF(M1235&gt;0,VLOOKUP(I1235,'2-Productie normen'!A:R,VLOOKUP(M1235,'2-Productie normen'!T:U,2,FALSE),FALSE)))</f>
        <v>0</v>
      </c>
      <c r="S1235" s="126">
        <f t="shared" si="97"/>
        <v>0</v>
      </c>
      <c r="T1235" s="127">
        <f>IF(M1235="nio",0,VLOOKUP(I1235,'2-Productie normen'!A:R,14,FALSE))</f>
        <v>0</v>
      </c>
      <c r="U1235" s="127"/>
      <c r="W1235" s="93">
        <f t="shared" si="98"/>
        <v>0</v>
      </c>
    </row>
    <row r="1236" spans="1:23" ht="14.1" customHeight="1">
      <c r="A1236" s="109">
        <f t="shared" si="99"/>
        <v>1236</v>
      </c>
      <c r="B1236" s="476" t="str">
        <f>VLOOKUP(C1236,'1-Kosten per locatie'!$A$17:$D$89,4,FALSE)</f>
        <v>Wij Beijum</v>
      </c>
      <c r="C1236" s="398" t="s">
        <v>1294</v>
      </c>
      <c r="D1236" s="476" t="str">
        <f>VLOOKUP(C1236,'1-Kosten per locatie'!$A$17:$C$89,3,FALSE)</f>
        <v>Wij team</v>
      </c>
      <c r="E1236" s="399" t="s">
        <v>311</v>
      </c>
      <c r="F1236" s="440" t="s">
        <v>1295</v>
      </c>
      <c r="G1236" s="401" t="s">
        <v>1298</v>
      </c>
      <c r="H1236" s="398" t="s">
        <v>1299</v>
      </c>
      <c r="I1236" s="455" t="s">
        <v>299</v>
      </c>
      <c r="J1236" s="402" t="s">
        <v>305</v>
      </c>
      <c r="K1236" s="403">
        <v>10.4</v>
      </c>
      <c r="L1236" s="486">
        <f>VLOOKUP(D1236,'1-Kosten per locatie'!$E$3:$G$9,3,FALSE)</f>
        <v>1</v>
      </c>
      <c r="M1236" s="441" t="s">
        <v>101</v>
      </c>
      <c r="N1236" s="124"/>
      <c r="O1236" s="125">
        <f t="shared" si="95"/>
        <v>0</v>
      </c>
      <c r="P1236" s="125">
        <f t="shared" si="96"/>
        <v>0</v>
      </c>
      <c r="Q1236" s="383"/>
      <c r="R1236" s="126">
        <f>IF(M1236="nio",0,IF(M1236&gt;0,VLOOKUP(I1236,'2-Productie normen'!A:R,VLOOKUP(M1236,'2-Productie normen'!T:U,2,FALSE),FALSE)))</f>
        <v>0</v>
      </c>
      <c r="S1236" s="126">
        <f t="shared" si="97"/>
        <v>0</v>
      </c>
      <c r="T1236" s="127">
        <f>IF(M1236="nio",0,VLOOKUP(I1236,'2-Productie normen'!A:R,14,FALSE))</f>
        <v>0</v>
      </c>
      <c r="U1236" s="127"/>
      <c r="W1236" s="93">
        <f t="shared" si="98"/>
        <v>0</v>
      </c>
    </row>
    <row r="1237" spans="1:23" ht="14.1" customHeight="1">
      <c r="A1237" s="109">
        <f t="shared" si="99"/>
        <v>1237</v>
      </c>
      <c r="B1237" s="476" t="str">
        <f>VLOOKUP(C1237,'1-Kosten per locatie'!$A$17:$D$89,4,FALSE)</f>
        <v>Wij Beijum</v>
      </c>
      <c r="C1237" s="398" t="s">
        <v>1294</v>
      </c>
      <c r="D1237" s="476" t="str">
        <f>VLOOKUP(C1237,'1-Kosten per locatie'!$A$17:$C$89,3,FALSE)</f>
        <v>Wij team</v>
      </c>
      <c r="E1237" s="399" t="s">
        <v>311</v>
      </c>
      <c r="F1237" s="440" t="s">
        <v>1295</v>
      </c>
      <c r="G1237" s="401" t="s">
        <v>1244</v>
      </c>
      <c r="H1237" s="398" t="s">
        <v>1300</v>
      </c>
      <c r="I1237" s="455" t="s">
        <v>299</v>
      </c>
      <c r="J1237" s="402" t="s">
        <v>305</v>
      </c>
      <c r="K1237" s="403">
        <v>3.2</v>
      </c>
      <c r="L1237" s="486">
        <f>VLOOKUP(D1237,'1-Kosten per locatie'!$E$3:$G$9,3,FALSE)</f>
        <v>1</v>
      </c>
      <c r="M1237" s="441" t="s">
        <v>101</v>
      </c>
      <c r="N1237" s="124"/>
      <c r="O1237" s="125">
        <f t="shared" si="95"/>
        <v>0</v>
      </c>
      <c r="P1237" s="125">
        <f t="shared" si="96"/>
        <v>0</v>
      </c>
      <c r="Q1237" s="383"/>
      <c r="R1237" s="126">
        <f>IF(M1237="nio",0,IF(M1237&gt;0,VLOOKUP(I1237,'2-Productie normen'!A:R,VLOOKUP(M1237,'2-Productie normen'!T:U,2,FALSE),FALSE)))</f>
        <v>0</v>
      </c>
      <c r="S1237" s="126">
        <f t="shared" si="97"/>
        <v>0</v>
      </c>
      <c r="T1237" s="127">
        <f>IF(M1237="nio",0,VLOOKUP(I1237,'2-Productie normen'!A:R,14,FALSE))</f>
        <v>0</v>
      </c>
      <c r="U1237" s="127"/>
      <c r="W1237" s="93">
        <f t="shared" si="98"/>
        <v>0</v>
      </c>
    </row>
    <row r="1238" spans="1:23" ht="14.1" customHeight="1">
      <c r="A1238" s="109">
        <f t="shared" si="99"/>
        <v>1238</v>
      </c>
      <c r="B1238" s="476" t="str">
        <f>VLOOKUP(C1238,'1-Kosten per locatie'!$A$17:$D$89,4,FALSE)</f>
        <v>Wij Beijum</v>
      </c>
      <c r="C1238" s="398" t="s">
        <v>1294</v>
      </c>
      <c r="D1238" s="476" t="str">
        <f>VLOOKUP(C1238,'1-Kosten per locatie'!$A$17:$C$89,3,FALSE)</f>
        <v>Wij team</v>
      </c>
      <c r="E1238" s="399" t="s">
        <v>311</v>
      </c>
      <c r="F1238" s="440" t="s">
        <v>1295</v>
      </c>
      <c r="G1238" s="401" t="s">
        <v>1301</v>
      </c>
      <c r="H1238" s="398" t="s">
        <v>1300</v>
      </c>
      <c r="I1238" s="455" t="s">
        <v>299</v>
      </c>
      <c r="J1238" s="402" t="s">
        <v>305</v>
      </c>
      <c r="K1238" s="403">
        <v>6.4</v>
      </c>
      <c r="L1238" s="486">
        <f>VLOOKUP(D1238,'1-Kosten per locatie'!$E$3:$G$9,3,FALSE)</f>
        <v>1</v>
      </c>
      <c r="M1238" s="441" t="s">
        <v>101</v>
      </c>
      <c r="N1238" s="124"/>
      <c r="O1238" s="125">
        <f t="shared" si="95"/>
        <v>0</v>
      </c>
      <c r="P1238" s="125">
        <f t="shared" si="96"/>
        <v>0</v>
      </c>
      <c r="Q1238" s="383"/>
      <c r="R1238" s="126">
        <f>IF(M1238="nio",0,IF(M1238&gt;0,VLOOKUP(I1238,'2-Productie normen'!A:R,VLOOKUP(M1238,'2-Productie normen'!T:U,2,FALSE),FALSE)))</f>
        <v>0</v>
      </c>
      <c r="S1238" s="126">
        <f t="shared" si="97"/>
        <v>0</v>
      </c>
      <c r="T1238" s="127">
        <f>IF(M1238="nio",0,VLOOKUP(I1238,'2-Productie normen'!A:R,14,FALSE))</f>
        <v>0</v>
      </c>
      <c r="U1238" s="127"/>
      <c r="W1238" s="93">
        <f t="shared" si="98"/>
        <v>0</v>
      </c>
    </row>
    <row r="1239" spans="1:23" ht="14.1" customHeight="1">
      <c r="A1239" s="109">
        <f t="shared" si="99"/>
        <v>1239</v>
      </c>
      <c r="B1239" s="476" t="str">
        <f>VLOOKUP(C1239,'1-Kosten per locatie'!$A$17:$D$89,4,FALSE)</f>
        <v>Wij Beijum</v>
      </c>
      <c r="C1239" s="398" t="s">
        <v>1294</v>
      </c>
      <c r="D1239" s="476" t="str">
        <f>VLOOKUP(C1239,'1-Kosten per locatie'!$A$17:$C$89,3,FALSE)</f>
        <v>Wij team</v>
      </c>
      <c r="E1239" s="400" t="s">
        <v>311</v>
      </c>
      <c r="F1239" s="397" t="s">
        <v>1302</v>
      </c>
      <c r="G1239" s="401" t="s">
        <v>1303</v>
      </c>
      <c r="H1239" s="398" t="s">
        <v>1304</v>
      </c>
      <c r="I1239" s="433" t="s">
        <v>149</v>
      </c>
      <c r="J1239" s="402" t="s">
        <v>305</v>
      </c>
      <c r="K1239" s="403">
        <v>55.1</v>
      </c>
      <c r="L1239" s="486">
        <f>VLOOKUP(D1239,'1-Kosten per locatie'!$E$3:$G$9,3,FALSE)</f>
        <v>1</v>
      </c>
      <c r="M1239" s="441">
        <v>156</v>
      </c>
      <c r="N1239" s="124"/>
      <c r="O1239" s="125" t="e">
        <f t="shared" si="95"/>
        <v>#DIV/0!</v>
      </c>
      <c r="P1239" s="125">
        <f t="shared" si="96"/>
        <v>0</v>
      </c>
      <c r="Q1239" s="383"/>
      <c r="R1239" s="126">
        <f>IF(M1239="nio",0,IF(M1239&gt;0,VLOOKUP(I1239,'2-Productie normen'!A:R,VLOOKUP(M1239,'2-Productie normen'!T:U,2,FALSE),FALSE)))</f>
        <v>0</v>
      </c>
      <c r="S1239" s="126">
        <f t="shared" si="97"/>
        <v>0</v>
      </c>
      <c r="T1239" s="127" t="str">
        <f>IF(M1239="nio",0,VLOOKUP(I1239,'2-Productie normen'!A:R,14,FALSE))</f>
        <v>B</v>
      </c>
      <c r="U1239" s="127"/>
      <c r="W1239" s="93">
        <f t="shared" si="98"/>
        <v>8595.6</v>
      </c>
    </row>
    <row r="1240" spans="1:23" ht="14.1" customHeight="1">
      <c r="A1240" s="109">
        <f t="shared" si="99"/>
        <v>1240</v>
      </c>
      <c r="B1240" s="476" t="str">
        <f>VLOOKUP(C1240,'1-Kosten per locatie'!$A$17:$D$89,4,FALSE)</f>
        <v>Wij Beijum</v>
      </c>
      <c r="C1240" s="398" t="s">
        <v>1294</v>
      </c>
      <c r="D1240" s="476" t="str">
        <f>VLOOKUP(C1240,'1-Kosten per locatie'!$A$17:$C$89,3,FALSE)</f>
        <v>Wij team</v>
      </c>
      <c r="E1240" s="399" t="s">
        <v>311</v>
      </c>
      <c r="F1240" s="397" t="s">
        <v>1302</v>
      </c>
      <c r="G1240" s="401" t="s">
        <v>1305</v>
      </c>
      <c r="H1240" s="398" t="s">
        <v>1248</v>
      </c>
      <c r="I1240" s="433" t="s">
        <v>297</v>
      </c>
      <c r="J1240" s="402" t="s">
        <v>198</v>
      </c>
      <c r="K1240" s="403">
        <v>8</v>
      </c>
      <c r="L1240" s="486">
        <f>VLOOKUP(D1240,'1-Kosten per locatie'!$E$3:$G$9,3,FALSE)</f>
        <v>1</v>
      </c>
      <c r="M1240" s="441">
        <v>255</v>
      </c>
      <c r="N1240" s="124"/>
      <c r="O1240" s="125" t="e">
        <f t="shared" si="95"/>
        <v>#DIV/0!</v>
      </c>
      <c r="P1240" s="125">
        <f t="shared" si="96"/>
        <v>0</v>
      </c>
      <c r="Q1240" s="383"/>
      <c r="R1240" s="126">
        <f>IF(M1240="nio",0,IF(M1240&gt;0,VLOOKUP(I1240,'2-Productie normen'!A:R,VLOOKUP(M1240,'2-Productie normen'!T:U,2,FALSE),FALSE)))</f>
        <v>0</v>
      </c>
      <c r="S1240" s="126">
        <f t="shared" si="97"/>
        <v>0</v>
      </c>
      <c r="T1240" s="127" t="str">
        <f>IF(M1240="nio",0,VLOOKUP(I1240,'2-Productie normen'!A:R,14,FALSE))</f>
        <v>B</v>
      </c>
      <c r="U1240" s="127"/>
      <c r="W1240" s="93">
        <f t="shared" si="98"/>
        <v>2040</v>
      </c>
    </row>
    <row r="1241" spans="1:23" ht="14.1" customHeight="1">
      <c r="A1241" s="109">
        <f t="shared" si="99"/>
        <v>1241</v>
      </c>
      <c r="B1241" s="476" t="str">
        <f>VLOOKUP(C1241,'1-Kosten per locatie'!$A$17:$D$89,4,FALSE)</f>
        <v>Wij Beijum</v>
      </c>
      <c r="C1241" s="398" t="s">
        <v>1294</v>
      </c>
      <c r="D1241" s="476" t="str">
        <f>VLOOKUP(C1241,'1-Kosten per locatie'!$A$17:$C$89,3,FALSE)</f>
        <v>Wij team</v>
      </c>
      <c r="E1241" s="399" t="s">
        <v>311</v>
      </c>
      <c r="F1241" s="399" t="s">
        <v>1295</v>
      </c>
      <c r="G1241" s="401" t="s">
        <v>1306</v>
      </c>
      <c r="H1241" s="398" t="s">
        <v>1307</v>
      </c>
      <c r="I1241" s="455" t="s">
        <v>299</v>
      </c>
      <c r="J1241" s="402" t="s">
        <v>200</v>
      </c>
      <c r="K1241" s="403">
        <v>6</v>
      </c>
      <c r="L1241" s="486">
        <f>VLOOKUP(D1241,'1-Kosten per locatie'!$E$3:$G$9,3,FALSE)</f>
        <v>1</v>
      </c>
      <c r="M1241" s="441" t="s">
        <v>101</v>
      </c>
      <c r="N1241" s="124"/>
      <c r="O1241" s="125">
        <f t="shared" si="95"/>
        <v>0</v>
      </c>
      <c r="P1241" s="125">
        <f t="shared" si="96"/>
        <v>0</v>
      </c>
      <c r="Q1241" s="383"/>
      <c r="R1241" s="126">
        <f>IF(M1241="nio",0,IF(M1241&gt;0,VLOOKUP(I1241,'2-Productie normen'!A:R,VLOOKUP(M1241,'2-Productie normen'!T:U,2,FALSE),FALSE)))</f>
        <v>0</v>
      </c>
      <c r="S1241" s="126">
        <f t="shared" si="97"/>
        <v>0</v>
      </c>
      <c r="T1241" s="127">
        <f>IF(M1241="nio",0,VLOOKUP(I1241,'2-Productie normen'!A:R,14,FALSE))</f>
        <v>0</v>
      </c>
      <c r="U1241" s="127"/>
      <c r="W1241" s="93">
        <f t="shared" si="98"/>
        <v>0</v>
      </c>
    </row>
    <row r="1242" spans="1:23" ht="14.1" customHeight="1">
      <c r="A1242" s="109">
        <f t="shared" si="99"/>
        <v>1242</v>
      </c>
      <c r="B1242" s="476" t="str">
        <f>VLOOKUP(C1242,'1-Kosten per locatie'!$A$17:$D$89,4,FALSE)</f>
        <v>Wij Beijum</v>
      </c>
      <c r="C1242" s="398" t="s">
        <v>1294</v>
      </c>
      <c r="D1242" s="476" t="str">
        <f>VLOOKUP(C1242,'1-Kosten per locatie'!$A$17:$C$89,3,FALSE)</f>
        <v>Wij team</v>
      </c>
      <c r="E1242" s="400" t="s">
        <v>311</v>
      </c>
      <c r="F1242" s="399" t="s">
        <v>1295</v>
      </c>
      <c r="G1242" s="401" t="s">
        <v>1308</v>
      </c>
      <c r="H1242" s="398" t="s">
        <v>1280</v>
      </c>
      <c r="I1242" s="455" t="s">
        <v>299</v>
      </c>
      <c r="J1242" s="402" t="s">
        <v>200</v>
      </c>
      <c r="K1242" s="403">
        <v>3.6</v>
      </c>
      <c r="L1242" s="486">
        <f>VLOOKUP(D1242,'1-Kosten per locatie'!$E$3:$G$9,3,FALSE)</f>
        <v>1</v>
      </c>
      <c r="M1242" s="441" t="s">
        <v>101</v>
      </c>
      <c r="N1242" s="124"/>
      <c r="O1242" s="125">
        <f t="shared" si="95"/>
        <v>0</v>
      </c>
      <c r="P1242" s="125">
        <f t="shared" si="96"/>
        <v>0</v>
      </c>
      <c r="Q1242" s="383"/>
      <c r="R1242" s="126">
        <f>IF(M1242="nio",0,IF(M1242&gt;0,VLOOKUP(I1242,'2-Productie normen'!A:R,VLOOKUP(M1242,'2-Productie normen'!T:U,2,FALSE),FALSE)))</f>
        <v>0</v>
      </c>
      <c r="S1242" s="126">
        <f t="shared" si="97"/>
        <v>0</v>
      </c>
      <c r="T1242" s="127">
        <f>IF(M1242="nio",0,VLOOKUP(I1242,'2-Productie normen'!A:R,14,FALSE))</f>
        <v>0</v>
      </c>
      <c r="U1242" s="127"/>
      <c r="W1242" s="93">
        <f t="shared" si="98"/>
        <v>0</v>
      </c>
    </row>
    <row r="1243" spans="1:23" ht="14.1" customHeight="1">
      <c r="A1243" s="109">
        <f t="shared" si="99"/>
        <v>1243</v>
      </c>
      <c r="B1243" s="476" t="str">
        <f>VLOOKUP(C1243,'1-Kosten per locatie'!$A$17:$D$89,4,FALSE)</f>
        <v>Wij Beijum</v>
      </c>
      <c r="C1243" s="398" t="s">
        <v>1294</v>
      </c>
      <c r="D1243" s="476" t="str">
        <f>VLOOKUP(C1243,'1-Kosten per locatie'!$A$17:$C$89,3,FALSE)</f>
        <v>Wij team</v>
      </c>
      <c r="E1243" s="399" t="s">
        <v>311</v>
      </c>
      <c r="F1243" s="399" t="s">
        <v>1295</v>
      </c>
      <c r="G1243" s="401" t="s">
        <v>1309</v>
      </c>
      <c r="H1243" s="398" t="s">
        <v>1310</v>
      </c>
      <c r="I1243" s="455" t="s">
        <v>299</v>
      </c>
      <c r="J1243" s="402" t="s">
        <v>200</v>
      </c>
      <c r="K1243" s="403">
        <v>6</v>
      </c>
      <c r="L1243" s="486">
        <f>VLOOKUP(D1243,'1-Kosten per locatie'!$E$3:$G$9,3,FALSE)</f>
        <v>1</v>
      </c>
      <c r="M1243" s="441" t="s">
        <v>101</v>
      </c>
      <c r="N1243" s="124"/>
      <c r="O1243" s="125">
        <f t="shared" si="95"/>
        <v>0</v>
      </c>
      <c r="P1243" s="125">
        <f t="shared" si="96"/>
        <v>0</v>
      </c>
      <c r="Q1243" s="383"/>
      <c r="R1243" s="126">
        <f>IF(M1243="nio",0,IF(M1243&gt;0,VLOOKUP(I1243,'2-Productie normen'!A:R,VLOOKUP(M1243,'2-Productie normen'!T:U,2,FALSE),FALSE)))</f>
        <v>0</v>
      </c>
      <c r="S1243" s="126">
        <f t="shared" si="97"/>
        <v>0</v>
      </c>
      <c r="T1243" s="127">
        <f>IF(M1243="nio",0,VLOOKUP(I1243,'2-Productie normen'!A:R,14,FALSE))</f>
        <v>0</v>
      </c>
      <c r="U1243" s="127"/>
      <c r="W1243" s="93">
        <f t="shared" si="98"/>
        <v>0</v>
      </c>
    </row>
    <row r="1244" spans="1:23" ht="14.1" customHeight="1">
      <c r="A1244" s="109">
        <f t="shared" si="99"/>
        <v>1244</v>
      </c>
      <c r="B1244" s="476" t="str">
        <f>VLOOKUP(C1244,'1-Kosten per locatie'!$A$17:$D$89,4,FALSE)</f>
        <v>Wij Beijum</v>
      </c>
      <c r="C1244" s="398" t="s">
        <v>1294</v>
      </c>
      <c r="D1244" s="476" t="str">
        <f>VLOOKUP(C1244,'1-Kosten per locatie'!$A$17:$C$89,3,FALSE)</f>
        <v>Wij team</v>
      </c>
      <c r="E1244" s="399" t="s">
        <v>311</v>
      </c>
      <c r="F1244" s="397" t="s">
        <v>1302</v>
      </c>
      <c r="G1244" s="401" t="s">
        <v>1311</v>
      </c>
      <c r="H1244" s="398" t="s">
        <v>1312</v>
      </c>
      <c r="I1244" s="433" t="s">
        <v>2088</v>
      </c>
      <c r="J1244" s="402" t="s">
        <v>305</v>
      </c>
      <c r="K1244" s="403">
        <v>21</v>
      </c>
      <c r="L1244" s="486">
        <f>VLOOKUP(D1244,'1-Kosten per locatie'!$E$3:$G$9,3,FALSE)</f>
        <v>1</v>
      </c>
      <c r="M1244" s="441">
        <v>255</v>
      </c>
      <c r="N1244" s="124"/>
      <c r="O1244" s="125" t="e">
        <f t="shared" si="95"/>
        <v>#DIV/0!</v>
      </c>
      <c r="P1244" s="125">
        <f t="shared" si="96"/>
        <v>0</v>
      </c>
      <c r="Q1244" s="383"/>
      <c r="R1244" s="126">
        <f>IF(M1244="nio",0,IF(M1244&gt;0,VLOOKUP(I1244,'2-Productie normen'!A:R,VLOOKUP(M1244,'2-Productie normen'!T:U,2,FALSE),FALSE)))</f>
        <v>0</v>
      </c>
      <c r="S1244" s="126">
        <f t="shared" si="97"/>
        <v>0</v>
      </c>
      <c r="T1244" s="127" t="str">
        <f>IF(M1244="nio",0,VLOOKUP(I1244,'2-Productie normen'!A:R,14,FALSE))</f>
        <v>V</v>
      </c>
      <c r="U1244" s="127"/>
      <c r="W1244" s="93">
        <f t="shared" si="98"/>
        <v>5355</v>
      </c>
    </row>
    <row r="1245" spans="1:23" ht="14.1" customHeight="1">
      <c r="A1245" s="109">
        <f t="shared" si="99"/>
        <v>1245</v>
      </c>
      <c r="B1245" s="476" t="str">
        <f>VLOOKUP(C1245,'1-Kosten per locatie'!$A$17:$D$89,4,FALSE)</f>
        <v>Wij Beijum</v>
      </c>
      <c r="C1245" s="398" t="s">
        <v>1294</v>
      </c>
      <c r="D1245" s="476" t="str">
        <f>VLOOKUP(C1245,'1-Kosten per locatie'!$A$17:$C$89,3,FALSE)</f>
        <v>Wij team</v>
      </c>
      <c r="E1245" s="399" t="s">
        <v>311</v>
      </c>
      <c r="F1245" s="397" t="s">
        <v>1302</v>
      </c>
      <c r="G1245" s="401" t="s">
        <v>1313</v>
      </c>
      <c r="H1245" s="398" t="s">
        <v>1204</v>
      </c>
      <c r="I1245" s="452" t="s">
        <v>2083</v>
      </c>
      <c r="J1245" s="402" t="s">
        <v>305</v>
      </c>
      <c r="K1245" s="403">
        <v>48.2</v>
      </c>
      <c r="L1245" s="486">
        <f>VLOOKUP(D1245,'1-Kosten per locatie'!$E$3:$G$9,3,FALSE)</f>
        <v>1</v>
      </c>
      <c r="M1245" s="441">
        <v>255</v>
      </c>
      <c r="N1245" s="124"/>
      <c r="O1245" s="125" t="e">
        <f t="shared" si="95"/>
        <v>#DIV/0!</v>
      </c>
      <c r="P1245" s="125">
        <f t="shared" si="96"/>
        <v>0</v>
      </c>
      <c r="Q1245" s="383"/>
      <c r="R1245" s="126">
        <f>IF(M1245="nio",0,IF(M1245&gt;0,VLOOKUP(I1245,'2-Productie normen'!A:R,VLOOKUP(M1245,'2-Productie normen'!T:U,2,FALSE),FALSE)))</f>
        <v>0</v>
      </c>
      <c r="S1245" s="126">
        <f t="shared" si="97"/>
        <v>0</v>
      </c>
      <c r="T1245" s="127" t="str">
        <f>IF(M1245="nio",0,VLOOKUP(I1245,'2-Productie normen'!A:R,14,FALSE))</f>
        <v>V</v>
      </c>
      <c r="U1245" s="127"/>
      <c r="W1245" s="93">
        <f t="shared" si="98"/>
        <v>12291</v>
      </c>
    </row>
    <row r="1246" spans="1:23" ht="14.1" customHeight="1">
      <c r="A1246" s="109">
        <f t="shared" si="99"/>
        <v>1246</v>
      </c>
      <c r="B1246" s="476" t="str">
        <f>VLOOKUP(C1246,'1-Kosten per locatie'!$A$17:$D$89,4,FALSE)</f>
        <v>Wij Beijum</v>
      </c>
      <c r="C1246" s="398" t="s">
        <v>1294</v>
      </c>
      <c r="D1246" s="476" t="str">
        <f>VLOOKUP(C1246,'1-Kosten per locatie'!$A$17:$C$89,3,FALSE)</f>
        <v>Wij team</v>
      </c>
      <c r="E1246" s="399" t="s">
        <v>311</v>
      </c>
      <c r="F1246" s="397" t="s">
        <v>1302</v>
      </c>
      <c r="G1246" s="401" t="s">
        <v>1314</v>
      </c>
      <c r="H1246" s="398" t="s">
        <v>1315</v>
      </c>
      <c r="I1246" s="433" t="s">
        <v>2088</v>
      </c>
      <c r="J1246" s="402" t="s">
        <v>305</v>
      </c>
      <c r="K1246" s="403">
        <v>20.100000000000001</v>
      </c>
      <c r="L1246" s="486">
        <f>VLOOKUP(D1246,'1-Kosten per locatie'!$E$3:$G$9,3,FALSE)</f>
        <v>1</v>
      </c>
      <c r="M1246" s="441">
        <v>255</v>
      </c>
      <c r="N1246" s="124"/>
      <c r="O1246" s="125" t="e">
        <f t="shared" si="95"/>
        <v>#DIV/0!</v>
      </c>
      <c r="P1246" s="125">
        <f t="shared" si="96"/>
        <v>0</v>
      </c>
      <c r="Q1246" s="383"/>
      <c r="R1246" s="126">
        <f>IF(M1246="nio",0,IF(M1246&gt;0,VLOOKUP(I1246,'2-Productie normen'!A:R,VLOOKUP(M1246,'2-Productie normen'!T:U,2,FALSE),FALSE)))</f>
        <v>0</v>
      </c>
      <c r="S1246" s="126">
        <f t="shared" si="97"/>
        <v>0</v>
      </c>
      <c r="T1246" s="127" t="str">
        <f>IF(M1246="nio",0,VLOOKUP(I1246,'2-Productie normen'!A:R,14,FALSE))</f>
        <v>V</v>
      </c>
      <c r="U1246" s="127"/>
      <c r="W1246" s="93">
        <f t="shared" si="98"/>
        <v>5125.5</v>
      </c>
    </row>
    <row r="1247" spans="1:23" ht="14.1" customHeight="1">
      <c r="A1247" s="109">
        <f t="shared" si="99"/>
        <v>1247</v>
      </c>
      <c r="B1247" s="476" t="str">
        <f>VLOOKUP(C1247,'1-Kosten per locatie'!$A$17:$D$89,4,FALSE)</f>
        <v>Wij Beijum</v>
      </c>
      <c r="C1247" s="398" t="s">
        <v>1294</v>
      </c>
      <c r="D1247" s="476" t="str">
        <f>VLOOKUP(C1247,'1-Kosten per locatie'!$A$17:$C$89,3,FALSE)</f>
        <v>Wij team</v>
      </c>
      <c r="E1247" s="399" t="s">
        <v>311</v>
      </c>
      <c r="F1247" s="397" t="s">
        <v>1302</v>
      </c>
      <c r="G1247" s="401" t="s">
        <v>1316</v>
      </c>
      <c r="H1247" s="398" t="s">
        <v>1317</v>
      </c>
      <c r="I1247" s="433" t="s">
        <v>15</v>
      </c>
      <c r="J1247" s="402" t="s">
        <v>1318</v>
      </c>
      <c r="K1247" s="403">
        <v>3.1</v>
      </c>
      <c r="L1247" s="486">
        <f>VLOOKUP(D1247,'1-Kosten per locatie'!$E$3:$G$9,3,FALSE)</f>
        <v>1</v>
      </c>
      <c r="M1247" s="441">
        <v>255</v>
      </c>
      <c r="N1247" s="124"/>
      <c r="O1247" s="125" t="e">
        <f t="shared" si="95"/>
        <v>#DIV/0!</v>
      </c>
      <c r="P1247" s="125">
        <f t="shared" si="96"/>
        <v>0</v>
      </c>
      <c r="Q1247" s="383"/>
      <c r="R1247" s="126">
        <f>IF(M1247="nio",0,IF(M1247&gt;0,VLOOKUP(I1247,'2-Productie normen'!A:R,VLOOKUP(M1247,'2-Productie normen'!T:U,2,FALSE),FALSE)))</f>
        <v>0</v>
      </c>
      <c r="S1247" s="126">
        <f t="shared" si="97"/>
        <v>0</v>
      </c>
      <c r="T1247" s="127" t="str">
        <f>IF(M1247="nio",0,VLOOKUP(I1247,'2-Productie normen'!A:R,14,FALSE))</f>
        <v>S</v>
      </c>
      <c r="U1247" s="127"/>
      <c r="W1247" s="93">
        <f t="shared" si="98"/>
        <v>790.5</v>
      </c>
    </row>
    <row r="1248" spans="1:23" ht="14.1" customHeight="1">
      <c r="A1248" s="109">
        <f t="shared" si="99"/>
        <v>1248</v>
      </c>
      <c r="B1248" s="476" t="str">
        <f>VLOOKUP(C1248,'1-Kosten per locatie'!$A$17:$D$89,4,FALSE)</f>
        <v>Wij Beijum</v>
      </c>
      <c r="C1248" s="398" t="s">
        <v>1294</v>
      </c>
      <c r="D1248" s="476" t="str">
        <f>VLOOKUP(C1248,'1-Kosten per locatie'!$A$17:$C$89,3,FALSE)</f>
        <v>Wij team</v>
      </c>
      <c r="E1248" s="399" t="s">
        <v>311</v>
      </c>
      <c r="F1248" s="399" t="s">
        <v>1302</v>
      </c>
      <c r="G1248" s="401" t="s">
        <v>1319</v>
      </c>
      <c r="H1248" s="398" t="s">
        <v>1300</v>
      </c>
      <c r="I1248" s="455" t="s">
        <v>299</v>
      </c>
      <c r="J1248" s="402" t="s">
        <v>305</v>
      </c>
      <c r="K1248" s="403">
        <v>4.9000000000000004</v>
      </c>
      <c r="L1248" s="486">
        <f>VLOOKUP(D1248,'1-Kosten per locatie'!$E$3:$G$9,3,FALSE)</f>
        <v>1</v>
      </c>
      <c r="M1248" s="441" t="s">
        <v>101</v>
      </c>
      <c r="N1248" s="124"/>
      <c r="O1248" s="125">
        <f t="shared" si="95"/>
        <v>0</v>
      </c>
      <c r="P1248" s="125">
        <f t="shared" si="96"/>
        <v>0</v>
      </c>
      <c r="Q1248" s="383"/>
      <c r="R1248" s="126">
        <f>IF(M1248="nio",0,IF(M1248&gt;0,VLOOKUP(I1248,'2-Productie normen'!A:R,VLOOKUP(M1248,'2-Productie normen'!T:U,2,FALSE),FALSE)))</f>
        <v>0</v>
      </c>
      <c r="S1248" s="126">
        <f t="shared" si="97"/>
        <v>0</v>
      </c>
      <c r="T1248" s="127">
        <f>IF(M1248="nio",0,VLOOKUP(I1248,'2-Productie normen'!A:R,14,FALSE))</f>
        <v>0</v>
      </c>
      <c r="U1248" s="127"/>
      <c r="W1248" s="93">
        <f t="shared" si="98"/>
        <v>0</v>
      </c>
    </row>
    <row r="1249" spans="1:23" ht="14.1" customHeight="1">
      <c r="A1249" s="109">
        <f t="shared" si="99"/>
        <v>1249</v>
      </c>
      <c r="B1249" s="476" t="str">
        <f>VLOOKUP(C1249,'1-Kosten per locatie'!$A$17:$D$89,4,FALSE)</f>
        <v>Wij Beijum</v>
      </c>
      <c r="C1249" s="398" t="s">
        <v>1294</v>
      </c>
      <c r="D1249" s="476" t="str">
        <f>VLOOKUP(C1249,'1-Kosten per locatie'!$A$17:$C$89,3,FALSE)</f>
        <v>Wij team</v>
      </c>
      <c r="E1249" s="399" t="s">
        <v>311</v>
      </c>
      <c r="F1249" s="399" t="s">
        <v>1302</v>
      </c>
      <c r="G1249" s="401" t="s">
        <v>1320</v>
      </c>
      <c r="H1249" s="398" t="s">
        <v>1300</v>
      </c>
      <c r="I1249" s="455" t="s">
        <v>299</v>
      </c>
      <c r="J1249" s="402" t="s">
        <v>305</v>
      </c>
      <c r="K1249" s="403">
        <v>7.9</v>
      </c>
      <c r="L1249" s="486">
        <f>VLOOKUP(D1249,'1-Kosten per locatie'!$E$3:$G$9,3,FALSE)</f>
        <v>1</v>
      </c>
      <c r="M1249" s="441" t="s">
        <v>101</v>
      </c>
      <c r="N1249" s="124"/>
      <c r="O1249" s="125">
        <f t="shared" si="95"/>
        <v>0</v>
      </c>
      <c r="P1249" s="125">
        <f t="shared" si="96"/>
        <v>0</v>
      </c>
      <c r="Q1249" s="383"/>
      <c r="R1249" s="126">
        <f>IF(M1249="nio",0,IF(M1249&gt;0,VLOOKUP(I1249,'2-Productie normen'!A:R,VLOOKUP(M1249,'2-Productie normen'!T:U,2,FALSE),FALSE)))</f>
        <v>0</v>
      </c>
      <c r="S1249" s="126">
        <f t="shared" si="97"/>
        <v>0</v>
      </c>
      <c r="T1249" s="127">
        <f>IF(M1249="nio",0,VLOOKUP(I1249,'2-Productie normen'!A:R,14,FALSE))</f>
        <v>0</v>
      </c>
      <c r="U1249" s="127"/>
      <c r="W1249" s="93">
        <f t="shared" si="98"/>
        <v>0</v>
      </c>
    </row>
    <row r="1250" spans="1:23" ht="14.1" customHeight="1">
      <c r="A1250" s="109">
        <f t="shared" si="99"/>
        <v>1250</v>
      </c>
      <c r="B1250" s="476" t="str">
        <f>VLOOKUP(C1250,'1-Kosten per locatie'!$A$17:$D$89,4,FALSE)</f>
        <v>Wij Beijum</v>
      </c>
      <c r="C1250" s="398" t="s">
        <v>1294</v>
      </c>
      <c r="D1250" s="476" t="str">
        <f>VLOOKUP(C1250,'1-Kosten per locatie'!$A$17:$C$89,3,FALSE)</f>
        <v>Wij team</v>
      </c>
      <c r="E1250" s="399" t="s">
        <v>311</v>
      </c>
      <c r="F1250" s="399" t="s">
        <v>1295</v>
      </c>
      <c r="G1250" s="401" t="s">
        <v>1321</v>
      </c>
      <c r="H1250" s="398" t="s">
        <v>1322</v>
      </c>
      <c r="I1250" s="455" t="s">
        <v>299</v>
      </c>
      <c r="J1250" s="402" t="s">
        <v>305</v>
      </c>
      <c r="K1250" s="403">
        <v>75.8</v>
      </c>
      <c r="L1250" s="486">
        <f>VLOOKUP(D1250,'1-Kosten per locatie'!$E$3:$G$9,3,FALSE)</f>
        <v>1</v>
      </c>
      <c r="M1250" s="441" t="s">
        <v>101</v>
      </c>
      <c r="N1250" s="124"/>
      <c r="O1250" s="125">
        <f t="shared" si="95"/>
        <v>0</v>
      </c>
      <c r="P1250" s="125">
        <f t="shared" si="96"/>
        <v>0</v>
      </c>
      <c r="Q1250" s="383"/>
      <c r="R1250" s="126">
        <f>IF(M1250="nio",0,IF(M1250&gt;0,VLOOKUP(I1250,'2-Productie normen'!A:R,VLOOKUP(M1250,'2-Productie normen'!T:U,2,FALSE),FALSE)))</f>
        <v>0</v>
      </c>
      <c r="S1250" s="126">
        <f t="shared" si="97"/>
        <v>0</v>
      </c>
      <c r="T1250" s="127">
        <f>IF(M1250="nio",0,VLOOKUP(I1250,'2-Productie normen'!A:R,14,FALSE))</f>
        <v>0</v>
      </c>
      <c r="U1250" s="127"/>
      <c r="W1250" s="93">
        <f t="shared" si="98"/>
        <v>0</v>
      </c>
    </row>
    <row r="1251" spans="1:23" ht="14.1" customHeight="1">
      <c r="A1251" s="109">
        <f t="shared" si="99"/>
        <v>1251</v>
      </c>
      <c r="B1251" s="476" t="str">
        <f>VLOOKUP(C1251,'1-Kosten per locatie'!$A$17:$D$89,4,FALSE)</f>
        <v>Wij Beijum</v>
      </c>
      <c r="C1251" s="398" t="s">
        <v>1294</v>
      </c>
      <c r="D1251" s="476" t="str">
        <f>VLOOKUP(C1251,'1-Kosten per locatie'!$A$17:$C$89,3,FALSE)</f>
        <v>Wij team</v>
      </c>
      <c r="E1251" s="399" t="s">
        <v>311</v>
      </c>
      <c r="F1251" s="399" t="s">
        <v>1295</v>
      </c>
      <c r="G1251" s="401" t="s">
        <v>1323</v>
      </c>
      <c r="H1251" s="398" t="s">
        <v>1322</v>
      </c>
      <c r="I1251" s="455" t="s">
        <v>299</v>
      </c>
      <c r="J1251" s="402" t="s">
        <v>305</v>
      </c>
      <c r="K1251" s="403">
        <v>68.099999999999994</v>
      </c>
      <c r="L1251" s="486">
        <f>VLOOKUP(D1251,'1-Kosten per locatie'!$E$3:$G$9,3,FALSE)</f>
        <v>1</v>
      </c>
      <c r="M1251" s="441" t="s">
        <v>101</v>
      </c>
      <c r="N1251" s="124"/>
      <c r="O1251" s="125">
        <f t="shared" si="95"/>
        <v>0</v>
      </c>
      <c r="P1251" s="125">
        <f t="shared" si="96"/>
        <v>0</v>
      </c>
      <c r="Q1251" s="383"/>
      <c r="R1251" s="126">
        <f>IF(M1251="nio",0,IF(M1251&gt;0,VLOOKUP(I1251,'2-Productie normen'!A:R,VLOOKUP(M1251,'2-Productie normen'!T:U,2,FALSE),FALSE)))</f>
        <v>0</v>
      </c>
      <c r="S1251" s="126">
        <f t="shared" si="97"/>
        <v>0</v>
      </c>
      <c r="T1251" s="127">
        <f>IF(M1251="nio",0,VLOOKUP(I1251,'2-Productie normen'!A:R,14,FALSE))</f>
        <v>0</v>
      </c>
      <c r="U1251" s="127"/>
      <c r="W1251" s="93">
        <f t="shared" si="98"/>
        <v>0</v>
      </c>
    </row>
    <row r="1252" spans="1:23" ht="14.1" customHeight="1">
      <c r="A1252" s="109">
        <f t="shared" si="99"/>
        <v>1252</v>
      </c>
      <c r="B1252" s="476" t="str">
        <f>VLOOKUP(C1252,'1-Kosten per locatie'!$A$17:$D$89,4,FALSE)</f>
        <v>Wij Beijum</v>
      </c>
      <c r="C1252" s="398" t="s">
        <v>1294</v>
      </c>
      <c r="D1252" s="476" t="str">
        <f>VLOOKUP(C1252,'1-Kosten per locatie'!$A$17:$C$89,3,FALSE)</f>
        <v>Wij team</v>
      </c>
      <c r="E1252" s="399" t="s">
        <v>311</v>
      </c>
      <c r="F1252" s="399" t="s">
        <v>1295</v>
      </c>
      <c r="G1252" s="401" t="s">
        <v>1324</v>
      </c>
      <c r="H1252" s="398" t="s">
        <v>1322</v>
      </c>
      <c r="I1252" s="455" t="s">
        <v>299</v>
      </c>
      <c r="J1252" s="402" t="s">
        <v>305</v>
      </c>
      <c r="K1252" s="403">
        <v>62.3</v>
      </c>
      <c r="L1252" s="486">
        <f>VLOOKUP(D1252,'1-Kosten per locatie'!$E$3:$G$9,3,FALSE)</f>
        <v>1</v>
      </c>
      <c r="M1252" s="441" t="s">
        <v>101</v>
      </c>
      <c r="N1252" s="124"/>
      <c r="O1252" s="125">
        <f t="shared" si="95"/>
        <v>0</v>
      </c>
      <c r="P1252" s="125">
        <f t="shared" si="96"/>
        <v>0</v>
      </c>
      <c r="Q1252" s="383"/>
      <c r="R1252" s="126">
        <f>IF(M1252="nio",0,IF(M1252&gt;0,VLOOKUP(I1252,'2-Productie normen'!A:R,VLOOKUP(M1252,'2-Productie normen'!T:U,2,FALSE),FALSE)))</f>
        <v>0</v>
      </c>
      <c r="S1252" s="126">
        <f t="shared" si="97"/>
        <v>0</v>
      </c>
      <c r="T1252" s="127">
        <f>IF(M1252="nio",0,VLOOKUP(I1252,'2-Productie normen'!A:R,14,FALSE))</f>
        <v>0</v>
      </c>
      <c r="U1252" s="127"/>
      <c r="W1252" s="93">
        <f t="shared" si="98"/>
        <v>0</v>
      </c>
    </row>
    <row r="1253" spans="1:23" ht="14.1" customHeight="1">
      <c r="A1253" s="109">
        <f t="shared" si="99"/>
        <v>1253</v>
      </c>
      <c r="B1253" s="476" t="str">
        <f>VLOOKUP(C1253,'1-Kosten per locatie'!$A$17:$D$89,4,FALSE)</f>
        <v>Wij Beijum</v>
      </c>
      <c r="C1253" s="398" t="s">
        <v>1294</v>
      </c>
      <c r="D1253" s="476" t="str">
        <f>VLOOKUP(C1253,'1-Kosten per locatie'!$A$17:$C$89,3,FALSE)</f>
        <v>Wij team</v>
      </c>
      <c r="E1253" s="399" t="s">
        <v>311</v>
      </c>
      <c r="F1253" s="399" t="s">
        <v>1302</v>
      </c>
      <c r="G1253" s="401" t="s">
        <v>1325</v>
      </c>
      <c r="H1253" s="398" t="s">
        <v>1326</v>
      </c>
      <c r="I1253" s="455" t="s">
        <v>299</v>
      </c>
      <c r="J1253" s="402" t="s">
        <v>305</v>
      </c>
      <c r="K1253" s="403">
        <v>6.4</v>
      </c>
      <c r="L1253" s="486">
        <f>VLOOKUP(D1253,'1-Kosten per locatie'!$E$3:$G$9,3,FALSE)</f>
        <v>1</v>
      </c>
      <c r="M1253" s="441" t="s">
        <v>101</v>
      </c>
      <c r="N1253" s="124"/>
      <c r="O1253" s="125">
        <f t="shared" si="95"/>
        <v>0</v>
      </c>
      <c r="P1253" s="125">
        <f t="shared" si="96"/>
        <v>0</v>
      </c>
      <c r="Q1253" s="383"/>
      <c r="R1253" s="126">
        <f>IF(M1253="nio",0,IF(M1253&gt;0,VLOOKUP(I1253,'2-Productie normen'!A:R,VLOOKUP(M1253,'2-Productie normen'!T:U,2,FALSE),FALSE)))</f>
        <v>0</v>
      </c>
      <c r="S1253" s="126">
        <f t="shared" si="97"/>
        <v>0</v>
      </c>
      <c r="T1253" s="127">
        <f>IF(M1253="nio",0,VLOOKUP(I1253,'2-Productie normen'!A:R,14,FALSE))</f>
        <v>0</v>
      </c>
      <c r="U1253" s="127"/>
      <c r="W1253" s="93">
        <f t="shared" si="98"/>
        <v>0</v>
      </c>
    </row>
    <row r="1254" spans="1:23" ht="14.1" customHeight="1">
      <c r="A1254" s="109">
        <f t="shared" si="99"/>
        <v>1254</v>
      </c>
      <c r="B1254" s="476" t="str">
        <f>VLOOKUP(C1254,'1-Kosten per locatie'!$A$17:$D$89,4,FALSE)</f>
        <v>Wij Beijum</v>
      </c>
      <c r="C1254" s="398" t="s">
        <v>1294</v>
      </c>
      <c r="D1254" s="476" t="str">
        <f>VLOOKUP(C1254,'1-Kosten per locatie'!$A$17:$C$89,3,FALSE)</f>
        <v>Wij team</v>
      </c>
      <c r="E1254" s="399" t="s">
        <v>311</v>
      </c>
      <c r="F1254" s="399" t="s">
        <v>1295</v>
      </c>
      <c r="G1254" s="401" t="s">
        <v>1251</v>
      </c>
      <c r="H1254" s="398" t="s">
        <v>249</v>
      </c>
      <c r="I1254" s="455" t="s">
        <v>299</v>
      </c>
      <c r="J1254" s="402" t="s">
        <v>198</v>
      </c>
      <c r="K1254" s="403">
        <v>19.899999999999999</v>
      </c>
      <c r="L1254" s="486">
        <f>VLOOKUP(D1254,'1-Kosten per locatie'!$E$3:$G$9,3,FALSE)</f>
        <v>1</v>
      </c>
      <c r="M1254" s="441" t="s">
        <v>101</v>
      </c>
      <c r="N1254" s="124"/>
      <c r="O1254" s="125">
        <f t="shared" si="95"/>
        <v>0</v>
      </c>
      <c r="P1254" s="125">
        <f t="shared" si="96"/>
        <v>0</v>
      </c>
      <c r="Q1254" s="383"/>
      <c r="R1254" s="126">
        <f>IF(M1254="nio",0,IF(M1254&gt;0,VLOOKUP(I1254,'2-Productie normen'!A:R,VLOOKUP(M1254,'2-Productie normen'!T:U,2,FALSE),FALSE)))</f>
        <v>0</v>
      </c>
      <c r="S1254" s="126">
        <f t="shared" si="97"/>
        <v>0</v>
      </c>
      <c r="T1254" s="127">
        <f>IF(M1254="nio",0,VLOOKUP(I1254,'2-Productie normen'!A:R,14,FALSE))</f>
        <v>0</v>
      </c>
      <c r="U1254" s="127"/>
      <c r="W1254" s="93">
        <f t="shared" si="98"/>
        <v>0</v>
      </c>
    </row>
    <row r="1255" spans="1:23" ht="14.1" customHeight="1">
      <c r="A1255" s="109">
        <f t="shared" si="99"/>
        <v>1255</v>
      </c>
      <c r="B1255" s="476" t="str">
        <f>VLOOKUP(C1255,'1-Kosten per locatie'!$A$17:$D$89,4,FALSE)</f>
        <v>Wij Beijum</v>
      </c>
      <c r="C1255" s="398" t="s">
        <v>1294</v>
      </c>
      <c r="D1255" s="476" t="str">
        <f>VLOOKUP(C1255,'1-Kosten per locatie'!$A$17:$C$89,3,FALSE)</f>
        <v>Wij team</v>
      </c>
      <c r="E1255" s="399" t="s">
        <v>311</v>
      </c>
      <c r="F1255" s="399" t="s">
        <v>1295</v>
      </c>
      <c r="G1255" s="401" t="s">
        <v>1250</v>
      </c>
      <c r="H1255" s="398" t="s">
        <v>249</v>
      </c>
      <c r="I1255" s="455" t="s">
        <v>299</v>
      </c>
      <c r="J1255" s="402" t="s">
        <v>198</v>
      </c>
      <c r="K1255" s="403">
        <v>19.899999999999999</v>
      </c>
      <c r="L1255" s="486">
        <f>VLOOKUP(D1255,'1-Kosten per locatie'!$E$3:$G$9,3,FALSE)</f>
        <v>1</v>
      </c>
      <c r="M1255" s="441" t="s">
        <v>101</v>
      </c>
      <c r="N1255" s="124"/>
      <c r="O1255" s="125">
        <f t="shared" si="95"/>
        <v>0</v>
      </c>
      <c r="P1255" s="125">
        <f t="shared" si="96"/>
        <v>0</v>
      </c>
      <c r="Q1255" s="383"/>
      <c r="R1255" s="126">
        <f>IF(M1255="nio",0,IF(M1255&gt;0,VLOOKUP(I1255,'2-Productie normen'!A:R,VLOOKUP(M1255,'2-Productie normen'!T:U,2,FALSE),FALSE)))</f>
        <v>0</v>
      </c>
      <c r="S1255" s="126">
        <f t="shared" si="97"/>
        <v>0</v>
      </c>
      <c r="T1255" s="127">
        <f>IF(M1255="nio",0,VLOOKUP(I1255,'2-Productie normen'!A:R,14,FALSE))</f>
        <v>0</v>
      </c>
      <c r="U1255" s="127"/>
      <c r="W1255" s="93">
        <f t="shared" si="98"/>
        <v>0</v>
      </c>
    </row>
    <row r="1256" spans="1:23" ht="14.1" customHeight="1">
      <c r="A1256" s="109">
        <f t="shared" si="99"/>
        <v>1256</v>
      </c>
      <c r="B1256" s="476" t="str">
        <f>VLOOKUP(C1256,'1-Kosten per locatie'!$A$17:$D$89,4,FALSE)</f>
        <v>Wij Beijum</v>
      </c>
      <c r="C1256" s="398" t="s">
        <v>1294</v>
      </c>
      <c r="D1256" s="476" t="str">
        <f>VLOOKUP(C1256,'1-Kosten per locatie'!$A$17:$C$89,3,FALSE)</f>
        <v>Wij team</v>
      </c>
      <c r="E1256" s="399" t="s">
        <v>311</v>
      </c>
      <c r="F1256" s="397" t="s">
        <v>1302</v>
      </c>
      <c r="G1256" s="401" t="s">
        <v>1253</v>
      </c>
      <c r="H1256" s="398" t="s">
        <v>197</v>
      </c>
      <c r="I1256" s="433" t="s">
        <v>297</v>
      </c>
      <c r="J1256" s="402" t="s">
        <v>198</v>
      </c>
      <c r="K1256" s="403">
        <v>9</v>
      </c>
      <c r="L1256" s="486">
        <f>VLOOKUP(D1256,'1-Kosten per locatie'!$E$3:$G$9,3,FALSE)</f>
        <v>1</v>
      </c>
      <c r="M1256" s="441">
        <v>255</v>
      </c>
      <c r="N1256" s="124"/>
      <c r="O1256" s="125" t="e">
        <f t="shared" si="95"/>
        <v>#DIV/0!</v>
      </c>
      <c r="P1256" s="125">
        <f t="shared" si="96"/>
        <v>0</v>
      </c>
      <c r="Q1256" s="383"/>
      <c r="R1256" s="126">
        <f>IF(M1256="nio",0,IF(M1256&gt;0,VLOOKUP(I1256,'2-Productie normen'!A:R,VLOOKUP(M1256,'2-Productie normen'!T:U,2,FALSE),FALSE)))</f>
        <v>0</v>
      </c>
      <c r="S1256" s="126">
        <f t="shared" si="97"/>
        <v>0</v>
      </c>
      <c r="T1256" s="127" t="str">
        <f>IF(M1256="nio",0,VLOOKUP(I1256,'2-Productie normen'!A:R,14,FALSE))</f>
        <v>B</v>
      </c>
      <c r="U1256" s="127"/>
      <c r="W1256" s="93">
        <f t="shared" si="98"/>
        <v>2295</v>
      </c>
    </row>
    <row r="1257" spans="1:23" ht="14.1" customHeight="1">
      <c r="A1257" s="109">
        <f t="shared" si="99"/>
        <v>1257</v>
      </c>
      <c r="B1257" s="476" t="str">
        <f>VLOOKUP(C1257,'1-Kosten per locatie'!$A$17:$D$89,4,FALSE)</f>
        <v>Wij Beijum</v>
      </c>
      <c r="C1257" s="398" t="s">
        <v>1294</v>
      </c>
      <c r="D1257" s="476" t="str">
        <f>VLOOKUP(C1257,'1-Kosten per locatie'!$A$17:$C$89,3,FALSE)</f>
        <v>Wij team</v>
      </c>
      <c r="E1257" s="399" t="s">
        <v>311</v>
      </c>
      <c r="F1257" s="397" t="s">
        <v>1302</v>
      </c>
      <c r="G1257" s="401" t="s">
        <v>1327</v>
      </c>
      <c r="H1257" s="398" t="s">
        <v>197</v>
      </c>
      <c r="I1257" s="433" t="s">
        <v>297</v>
      </c>
      <c r="J1257" s="402" t="s">
        <v>198</v>
      </c>
      <c r="K1257" s="403">
        <v>9</v>
      </c>
      <c r="L1257" s="486">
        <f>VLOOKUP(D1257,'1-Kosten per locatie'!$E$3:$G$9,3,FALSE)</f>
        <v>1</v>
      </c>
      <c r="M1257" s="441">
        <v>255</v>
      </c>
      <c r="N1257" s="124"/>
      <c r="O1257" s="125" t="e">
        <f t="shared" si="95"/>
        <v>#DIV/0!</v>
      </c>
      <c r="P1257" s="125">
        <f t="shared" si="96"/>
        <v>0</v>
      </c>
      <c r="Q1257" s="383"/>
      <c r="R1257" s="126">
        <f>IF(M1257="nio",0,IF(M1257&gt;0,VLOOKUP(I1257,'2-Productie normen'!A:R,VLOOKUP(M1257,'2-Productie normen'!T:U,2,FALSE),FALSE)))</f>
        <v>0</v>
      </c>
      <c r="S1257" s="126">
        <f t="shared" si="97"/>
        <v>0</v>
      </c>
      <c r="T1257" s="127" t="str">
        <f>IF(M1257="nio",0,VLOOKUP(I1257,'2-Productie normen'!A:R,14,FALSE))</f>
        <v>B</v>
      </c>
      <c r="U1257" s="127"/>
      <c r="W1257" s="93">
        <f t="shared" si="98"/>
        <v>2295</v>
      </c>
    </row>
    <row r="1258" spans="1:23" ht="14.1" customHeight="1">
      <c r="A1258" s="109">
        <f t="shared" si="99"/>
        <v>1258</v>
      </c>
      <c r="B1258" s="476" t="str">
        <f>VLOOKUP(C1258,'1-Kosten per locatie'!$A$17:$D$89,4,FALSE)</f>
        <v>Wij Beijum</v>
      </c>
      <c r="C1258" s="398" t="s">
        <v>1294</v>
      </c>
      <c r="D1258" s="476" t="str">
        <f>VLOOKUP(C1258,'1-Kosten per locatie'!$A$17:$C$89,3,FALSE)</f>
        <v>Wij team</v>
      </c>
      <c r="E1258" s="399" t="s">
        <v>311</v>
      </c>
      <c r="F1258" s="397" t="s">
        <v>1302</v>
      </c>
      <c r="G1258" s="401" t="s">
        <v>1328</v>
      </c>
      <c r="H1258" s="398" t="s">
        <v>249</v>
      </c>
      <c r="I1258" s="433" t="s">
        <v>297</v>
      </c>
      <c r="J1258" s="402" t="s">
        <v>198</v>
      </c>
      <c r="K1258" s="403">
        <v>36.5</v>
      </c>
      <c r="L1258" s="486">
        <f>VLOOKUP(D1258,'1-Kosten per locatie'!$E$3:$G$9,3,FALSE)</f>
        <v>1</v>
      </c>
      <c r="M1258" s="441">
        <v>255</v>
      </c>
      <c r="N1258" s="124"/>
      <c r="O1258" s="125" t="e">
        <f t="shared" si="95"/>
        <v>#DIV/0!</v>
      </c>
      <c r="P1258" s="125">
        <f t="shared" si="96"/>
        <v>0</v>
      </c>
      <c r="Q1258" s="383"/>
      <c r="R1258" s="126">
        <f>IF(M1258="nio",0,IF(M1258&gt;0,VLOOKUP(I1258,'2-Productie normen'!A:R,VLOOKUP(M1258,'2-Productie normen'!T:U,2,FALSE),FALSE)))</f>
        <v>0</v>
      </c>
      <c r="S1258" s="126">
        <f t="shared" si="97"/>
        <v>0</v>
      </c>
      <c r="T1258" s="127" t="str">
        <f>IF(M1258="nio",0,VLOOKUP(I1258,'2-Productie normen'!A:R,14,FALSE))</f>
        <v>B</v>
      </c>
      <c r="U1258" s="127"/>
      <c r="W1258" s="93">
        <f t="shared" si="98"/>
        <v>9307.5</v>
      </c>
    </row>
    <row r="1259" spans="1:23" ht="14.1" customHeight="1">
      <c r="A1259" s="109">
        <f t="shared" si="99"/>
        <v>1259</v>
      </c>
      <c r="B1259" s="476" t="str">
        <f>VLOOKUP(C1259,'1-Kosten per locatie'!$A$17:$D$89,4,FALSE)</f>
        <v>Wij Beijum</v>
      </c>
      <c r="C1259" s="398" t="s">
        <v>1294</v>
      </c>
      <c r="D1259" s="476" t="str">
        <f>VLOOKUP(C1259,'1-Kosten per locatie'!$A$17:$C$89,3,FALSE)</f>
        <v>Wij team</v>
      </c>
      <c r="E1259" s="399" t="s">
        <v>311</v>
      </c>
      <c r="F1259" s="397" t="s">
        <v>1302</v>
      </c>
      <c r="G1259" s="401" t="s">
        <v>1329</v>
      </c>
      <c r="H1259" s="398" t="s">
        <v>196</v>
      </c>
      <c r="I1259" s="433" t="s">
        <v>149</v>
      </c>
      <c r="J1259" s="402" t="s">
        <v>305</v>
      </c>
      <c r="K1259" s="403">
        <v>43.3</v>
      </c>
      <c r="L1259" s="486">
        <f>VLOOKUP(D1259,'1-Kosten per locatie'!$E$3:$G$9,3,FALSE)</f>
        <v>1</v>
      </c>
      <c r="M1259" s="441">
        <v>156</v>
      </c>
      <c r="N1259" s="124"/>
      <c r="O1259" s="125" t="e">
        <f t="shared" si="95"/>
        <v>#DIV/0!</v>
      </c>
      <c r="P1259" s="125">
        <f t="shared" si="96"/>
        <v>0</v>
      </c>
      <c r="Q1259" s="383"/>
      <c r="R1259" s="126">
        <f>IF(M1259="nio",0,IF(M1259&gt;0,VLOOKUP(I1259,'2-Productie normen'!A:R,VLOOKUP(M1259,'2-Productie normen'!T:U,2,FALSE),FALSE)))</f>
        <v>0</v>
      </c>
      <c r="S1259" s="126">
        <f t="shared" si="97"/>
        <v>0</v>
      </c>
      <c r="T1259" s="127" t="str">
        <f>IF(M1259="nio",0,VLOOKUP(I1259,'2-Productie normen'!A:R,14,FALSE))</f>
        <v>B</v>
      </c>
      <c r="U1259" s="127"/>
      <c r="W1259" s="93">
        <f t="shared" si="98"/>
        <v>6754.7999999999993</v>
      </c>
    </row>
    <row r="1260" spans="1:23" ht="14.1" customHeight="1">
      <c r="A1260" s="109">
        <f t="shared" si="99"/>
        <v>1260</v>
      </c>
      <c r="B1260" s="476" t="str">
        <f>VLOOKUP(C1260,'1-Kosten per locatie'!$A$17:$D$89,4,FALSE)</f>
        <v>Wij Beijum</v>
      </c>
      <c r="C1260" s="398" t="s">
        <v>1294</v>
      </c>
      <c r="D1260" s="476" t="str">
        <f>VLOOKUP(C1260,'1-Kosten per locatie'!$A$17:$C$89,3,FALSE)</f>
        <v>Wij team</v>
      </c>
      <c r="E1260" s="400" t="s">
        <v>311</v>
      </c>
      <c r="F1260" s="399" t="s">
        <v>1330</v>
      </c>
      <c r="G1260" s="401" t="s">
        <v>1331</v>
      </c>
      <c r="H1260" s="398" t="s">
        <v>1310</v>
      </c>
      <c r="I1260" s="455" t="s">
        <v>299</v>
      </c>
      <c r="J1260" s="402" t="s">
        <v>200</v>
      </c>
      <c r="K1260" s="403">
        <v>6.3</v>
      </c>
      <c r="L1260" s="486">
        <f>VLOOKUP(D1260,'1-Kosten per locatie'!$E$3:$G$9,3,FALSE)</f>
        <v>1</v>
      </c>
      <c r="M1260" s="441" t="s">
        <v>101</v>
      </c>
      <c r="N1260" s="124"/>
      <c r="O1260" s="125">
        <f t="shared" si="95"/>
        <v>0</v>
      </c>
      <c r="P1260" s="125">
        <f t="shared" si="96"/>
        <v>0</v>
      </c>
      <c r="Q1260" s="383"/>
      <c r="R1260" s="126">
        <f>IF(M1260="nio",0,IF(M1260&gt;0,VLOOKUP(I1260,'2-Productie normen'!A:R,VLOOKUP(M1260,'2-Productie normen'!T:U,2,FALSE),FALSE)))</f>
        <v>0</v>
      </c>
      <c r="S1260" s="126">
        <f t="shared" si="97"/>
        <v>0</v>
      </c>
      <c r="T1260" s="127">
        <f>IF(M1260="nio",0,VLOOKUP(I1260,'2-Productie normen'!A:R,14,FALSE))</f>
        <v>0</v>
      </c>
      <c r="U1260" s="127"/>
      <c r="W1260" s="93">
        <f t="shared" si="98"/>
        <v>0</v>
      </c>
    </row>
    <row r="1261" spans="1:23" ht="14.1" customHeight="1">
      <c r="A1261" s="109">
        <f t="shared" si="99"/>
        <v>1261</v>
      </c>
      <c r="B1261" s="476" t="str">
        <f>VLOOKUP(C1261,'1-Kosten per locatie'!$A$17:$D$89,4,FALSE)</f>
        <v>Wij Beijum</v>
      </c>
      <c r="C1261" s="398" t="s">
        <v>1294</v>
      </c>
      <c r="D1261" s="476" t="str">
        <f>VLOOKUP(C1261,'1-Kosten per locatie'!$A$17:$C$89,3,FALSE)</f>
        <v>Wij team</v>
      </c>
      <c r="E1261" s="400" t="s">
        <v>311</v>
      </c>
      <c r="F1261" s="399" t="s">
        <v>1330</v>
      </c>
      <c r="G1261" s="401" t="s">
        <v>1332</v>
      </c>
      <c r="H1261" s="398" t="s">
        <v>1307</v>
      </c>
      <c r="I1261" s="455" t="s">
        <v>299</v>
      </c>
      <c r="J1261" s="402" t="s">
        <v>200</v>
      </c>
      <c r="K1261" s="403">
        <v>6.3</v>
      </c>
      <c r="L1261" s="486">
        <f>VLOOKUP(D1261,'1-Kosten per locatie'!$E$3:$G$9,3,FALSE)</f>
        <v>1</v>
      </c>
      <c r="M1261" s="441" t="s">
        <v>101</v>
      </c>
      <c r="N1261" s="124"/>
      <c r="O1261" s="125">
        <f t="shared" si="95"/>
        <v>0</v>
      </c>
      <c r="P1261" s="125">
        <f t="shared" si="96"/>
        <v>0</v>
      </c>
      <c r="Q1261" s="383"/>
      <c r="R1261" s="126">
        <f>IF(M1261="nio",0,IF(M1261&gt;0,VLOOKUP(I1261,'2-Productie normen'!A:R,VLOOKUP(M1261,'2-Productie normen'!T:U,2,FALSE),FALSE)))</f>
        <v>0</v>
      </c>
      <c r="S1261" s="126">
        <f t="shared" si="97"/>
        <v>0</v>
      </c>
      <c r="T1261" s="127">
        <f>IF(M1261="nio",0,VLOOKUP(I1261,'2-Productie normen'!A:R,14,FALSE))</f>
        <v>0</v>
      </c>
      <c r="U1261" s="127"/>
      <c r="W1261" s="93">
        <f t="shared" si="98"/>
        <v>0</v>
      </c>
    </row>
    <row r="1262" spans="1:23" ht="14.1" customHeight="1">
      <c r="A1262" s="109">
        <f t="shared" si="99"/>
        <v>1262</v>
      </c>
      <c r="B1262" s="476" t="str">
        <f>VLOOKUP(C1262,'1-Kosten per locatie'!$A$17:$D$89,4,FALSE)</f>
        <v>Wij Beijum</v>
      </c>
      <c r="C1262" s="398" t="s">
        <v>1294</v>
      </c>
      <c r="D1262" s="476" t="str">
        <f>VLOOKUP(C1262,'1-Kosten per locatie'!$A$17:$C$89,3,FALSE)</f>
        <v>Wij team</v>
      </c>
      <c r="E1262" s="400" t="s">
        <v>311</v>
      </c>
      <c r="F1262" s="397" t="s">
        <v>1302</v>
      </c>
      <c r="G1262" s="401" t="s">
        <v>1252</v>
      </c>
      <c r="H1262" s="398" t="s">
        <v>1333</v>
      </c>
      <c r="I1262" s="433" t="s">
        <v>149</v>
      </c>
      <c r="J1262" s="402" t="s">
        <v>305</v>
      </c>
      <c r="K1262" s="403">
        <v>237.9</v>
      </c>
      <c r="L1262" s="486">
        <f>VLOOKUP(D1262,'1-Kosten per locatie'!$E$3:$G$9,3,FALSE)</f>
        <v>1</v>
      </c>
      <c r="M1262" s="441">
        <v>156</v>
      </c>
      <c r="N1262" s="124"/>
      <c r="O1262" s="125" t="e">
        <f t="shared" ref="O1262:O1321" si="100">IF(M1262="nio",0,IF(M1262&gt;0,M1262*K1262/R1262,0))*L1262</f>
        <v>#DIV/0!</v>
      </c>
      <c r="P1262" s="125">
        <f t="shared" ref="P1262:P1321" si="101">IF(N1262&gt;0,N1262*K1262/S1262,0)*L1262</f>
        <v>0</v>
      </c>
      <c r="Q1262" s="383"/>
      <c r="R1262" s="126">
        <f>IF(M1262="nio",0,IF(M1262&gt;0,VLOOKUP(I1262,'2-Productie normen'!A:R,VLOOKUP(M1262,'2-Productie normen'!T:U,2,FALSE),FALSE)))</f>
        <v>0</v>
      </c>
      <c r="S1262" s="126">
        <f t="shared" ref="S1262:S1321" si="102">IF(N1262&gt;0,R1262*$S$8,0)</f>
        <v>0</v>
      </c>
      <c r="T1262" s="127" t="str">
        <f>IF(M1262="nio",0,VLOOKUP(I1262,'2-Productie normen'!A:R,14,FALSE))</f>
        <v>B</v>
      </c>
      <c r="U1262" s="127"/>
      <c r="W1262" s="93">
        <f t="shared" ref="W1262:W1321" si="103">SUM(M1262:N1262)*K1262</f>
        <v>37112.400000000001</v>
      </c>
    </row>
    <row r="1263" spans="1:23" ht="14.1" customHeight="1">
      <c r="A1263" s="109">
        <f t="shared" si="99"/>
        <v>1263</v>
      </c>
      <c r="B1263" s="476" t="str">
        <f>VLOOKUP(C1263,'1-Kosten per locatie'!$A$17:$D$89,4,FALSE)</f>
        <v>Wij Beijum</v>
      </c>
      <c r="C1263" s="398" t="s">
        <v>1294</v>
      </c>
      <c r="D1263" s="476" t="str">
        <f>VLOOKUP(C1263,'1-Kosten per locatie'!$A$17:$C$89,3,FALSE)</f>
        <v>Wij team</v>
      </c>
      <c r="E1263" s="399" t="s">
        <v>311</v>
      </c>
      <c r="F1263" s="399" t="s">
        <v>1295</v>
      </c>
      <c r="G1263" s="401" t="s">
        <v>1245</v>
      </c>
      <c r="H1263" s="398" t="s">
        <v>1300</v>
      </c>
      <c r="I1263" s="455" t="s">
        <v>299</v>
      </c>
      <c r="J1263" s="402" t="s">
        <v>305</v>
      </c>
      <c r="K1263" s="403">
        <v>18.399999999999999</v>
      </c>
      <c r="L1263" s="486">
        <f>VLOOKUP(D1263,'1-Kosten per locatie'!$E$3:$G$9,3,FALSE)</f>
        <v>1</v>
      </c>
      <c r="M1263" s="441" t="s">
        <v>101</v>
      </c>
      <c r="N1263" s="124"/>
      <c r="O1263" s="125">
        <f t="shared" si="100"/>
        <v>0</v>
      </c>
      <c r="P1263" s="125">
        <f t="shared" si="101"/>
        <v>0</v>
      </c>
      <c r="Q1263" s="383"/>
      <c r="R1263" s="126">
        <f>IF(M1263="nio",0,IF(M1263&gt;0,VLOOKUP(I1263,'2-Productie normen'!A:R,VLOOKUP(M1263,'2-Productie normen'!T:U,2,FALSE),FALSE)))</f>
        <v>0</v>
      </c>
      <c r="S1263" s="126">
        <f t="shared" si="102"/>
        <v>0</v>
      </c>
      <c r="T1263" s="127">
        <f>IF(M1263="nio",0,VLOOKUP(I1263,'2-Productie normen'!A:R,14,FALSE))</f>
        <v>0</v>
      </c>
      <c r="U1263" s="127"/>
      <c r="W1263" s="93">
        <f t="shared" si="103"/>
        <v>0</v>
      </c>
    </row>
    <row r="1264" spans="1:23" ht="14.1" customHeight="1">
      <c r="A1264" s="109">
        <f t="shared" si="99"/>
        <v>1264</v>
      </c>
      <c r="B1264" s="476" t="str">
        <f>VLOOKUP(C1264,'1-Kosten per locatie'!$A$17:$D$89,4,FALSE)</f>
        <v>Wij Beijum</v>
      </c>
      <c r="C1264" s="398" t="s">
        <v>1294</v>
      </c>
      <c r="D1264" s="476" t="str">
        <f>VLOOKUP(C1264,'1-Kosten per locatie'!$A$17:$C$89,3,FALSE)</f>
        <v>Wij team</v>
      </c>
      <c r="E1264" s="399" t="s">
        <v>311</v>
      </c>
      <c r="F1264" s="399" t="s">
        <v>1295</v>
      </c>
      <c r="G1264" s="401" t="s">
        <v>1334</v>
      </c>
      <c r="H1264" s="398" t="s">
        <v>1335</v>
      </c>
      <c r="I1264" s="455" t="s">
        <v>299</v>
      </c>
      <c r="J1264" s="402" t="s">
        <v>305</v>
      </c>
      <c r="K1264" s="403">
        <v>108.6</v>
      </c>
      <c r="L1264" s="486">
        <f>VLOOKUP(D1264,'1-Kosten per locatie'!$E$3:$G$9,3,FALSE)</f>
        <v>1</v>
      </c>
      <c r="M1264" s="441" t="s">
        <v>101</v>
      </c>
      <c r="N1264" s="124"/>
      <c r="O1264" s="125">
        <f t="shared" si="100"/>
        <v>0</v>
      </c>
      <c r="P1264" s="125">
        <f t="shared" si="101"/>
        <v>0</v>
      </c>
      <c r="Q1264" s="383"/>
      <c r="R1264" s="126">
        <f>IF(M1264="nio",0,IF(M1264&gt;0,VLOOKUP(I1264,'2-Productie normen'!A:R,VLOOKUP(M1264,'2-Productie normen'!T:U,2,FALSE),FALSE)))</f>
        <v>0</v>
      </c>
      <c r="S1264" s="126">
        <f t="shared" si="102"/>
        <v>0</v>
      </c>
      <c r="T1264" s="127">
        <f>IF(M1264="nio",0,VLOOKUP(I1264,'2-Productie normen'!A:R,14,FALSE))</f>
        <v>0</v>
      </c>
      <c r="U1264" s="127"/>
      <c r="W1264" s="93">
        <f t="shared" si="103"/>
        <v>0</v>
      </c>
    </row>
    <row r="1265" spans="1:23" ht="14.1" customHeight="1">
      <c r="A1265" s="109">
        <f t="shared" si="99"/>
        <v>1265</v>
      </c>
      <c r="B1265" s="476" t="str">
        <f>VLOOKUP(C1265,'1-Kosten per locatie'!$A$17:$D$89,4,FALSE)</f>
        <v>Wij Beijum</v>
      </c>
      <c r="C1265" s="398" t="s">
        <v>1294</v>
      </c>
      <c r="D1265" s="476" t="str">
        <f>VLOOKUP(C1265,'1-Kosten per locatie'!$A$17:$C$89,3,FALSE)</f>
        <v>Wij team</v>
      </c>
      <c r="E1265" s="399" t="s">
        <v>311</v>
      </c>
      <c r="F1265" s="399" t="s">
        <v>1295</v>
      </c>
      <c r="G1265" s="401" t="s">
        <v>1246</v>
      </c>
      <c r="H1265" s="398" t="s">
        <v>1336</v>
      </c>
      <c r="I1265" s="455" t="s">
        <v>299</v>
      </c>
      <c r="J1265" s="402" t="s">
        <v>198</v>
      </c>
      <c r="K1265" s="403">
        <v>43</v>
      </c>
      <c r="L1265" s="486">
        <f>VLOOKUP(D1265,'1-Kosten per locatie'!$E$3:$G$9,3,FALSE)</f>
        <v>1</v>
      </c>
      <c r="M1265" s="441" t="s">
        <v>101</v>
      </c>
      <c r="N1265" s="124"/>
      <c r="O1265" s="125">
        <f t="shared" si="100"/>
        <v>0</v>
      </c>
      <c r="P1265" s="125">
        <f t="shared" si="101"/>
        <v>0</v>
      </c>
      <c r="Q1265" s="383"/>
      <c r="R1265" s="126">
        <f>IF(M1265="nio",0,IF(M1265&gt;0,VLOOKUP(I1265,'2-Productie normen'!A:R,VLOOKUP(M1265,'2-Productie normen'!T:U,2,FALSE),FALSE)))</f>
        <v>0</v>
      </c>
      <c r="S1265" s="126">
        <f t="shared" si="102"/>
        <v>0</v>
      </c>
      <c r="T1265" s="127">
        <f>IF(M1265="nio",0,VLOOKUP(I1265,'2-Productie normen'!A:R,14,FALSE))</f>
        <v>0</v>
      </c>
      <c r="U1265" s="127"/>
      <c r="W1265" s="93">
        <f t="shared" si="103"/>
        <v>0</v>
      </c>
    </row>
    <row r="1266" spans="1:23" ht="14.1" customHeight="1">
      <c r="A1266" s="109">
        <f t="shared" si="99"/>
        <v>1266</v>
      </c>
      <c r="B1266" s="476" t="str">
        <f>VLOOKUP(C1266,'1-Kosten per locatie'!$A$17:$D$89,4,FALSE)</f>
        <v>Wij Beijum</v>
      </c>
      <c r="C1266" s="398" t="s">
        <v>1294</v>
      </c>
      <c r="D1266" s="476" t="str">
        <f>VLOOKUP(C1266,'1-Kosten per locatie'!$A$17:$C$89,3,FALSE)</f>
        <v>Wij team</v>
      </c>
      <c r="E1266" s="399" t="s">
        <v>311</v>
      </c>
      <c r="F1266" s="399" t="s">
        <v>1295</v>
      </c>
      <c r="G1266" s="401" t="s">
        <v>1249</v>
      </c>
      <c r="H1266" s="398" t="s">
        <v>1337</v>
      </c>
      <c r="I1266" s="455" t="s">
        <v>299</v>
      </c>
      <c r="J1266" s="402" t="s">
        <v>198</v>
      </c>
      <c r="K1266" s="403">
        <v>19.399999999999999</v>
      </c>
      <c r="L1266" s="486">
        <f>VLOOKUP(D1266,'1-Kosten per locatie'!$E$3:$G$9,3,FALSE)</f>
        <v>1</v>
      </c>
      <c r="M1266" s="441" t="s">
        <v>101</v>
      </c>
      <c r="N1266" s="124"/>
      <c r="O1266" s="125">
        <f t="shared" si="100"/>
        <v>0</v>
      </c>
      <c r="P1266" s="125">
        <f t="shared" si="101"/>
        <v>0</v>
      </c>
      <c r="Q1266" s="383"/>
      <c r="R1266" s="126">
        <f>IF(M1266="nio",0,IF(M1266&gt;0,VLOOKUP(I1266,'2-Productie normen'!A:R,VLOOKUP(M1266,'2-Productie normen'!T:U,2,FALSE),FALSE)))</f>
        <v>0</v>
      </c>
      <c r="S1266" s="126">
        <f t="shared" si="102"/>
        <v>0</v>
      </c>
      <c r="T1266" s="127">
        <f>IF(M1266="nio",0,VLOOKUP(I1266,'2-Productie normen'!A:R,14,FALSE))</f>
        <v>0</v>
      </c>
      <c r="U1266" s="127"/>
      <c r="W1266" s="93">
        <f t="shared" si="103"/>
        <v>0</v>
      </c>
    </row>
    <row r="1267" spans="1:23" ht="14.1" customHeight="1">
      <c r="A1267" s="109">
        <f t="shared" si="99"/>
        <v>1267</v>
      </c>
      <c r="B1267" s="476" t="str">
        <f>VLOOKUP(C1267,'1-Kosten per locatie'!$A$17:$D$89,4,FALSE)</f>
        <v>Wij Oosterpark</v>
      </c>
      <c r="C1267" s="398" t="s">
        <v>1338</v>
      </c>
      <c r="D1267" s="476" t="str">
        <f>VLOOKUP(C1267,'1-Kosten per locatie'!$A$17:$C$89,3,FALSE)</f>
        <v>Wij team</v>
      </c>
      <c r="E1267" s="399" t="s">
        <v>311</v>
      </c>
      <c r="F1267" s="414"/>
      <c r="G1267" s="401" t="s">
        <v>1268</v>
      </c>
      <c r="H1267" s="398" t="s">
        <v>90</v>
      </c>
      <c r="I1267" s="433" t="s">
        <v>293</v>
      </c>
      <c r="J1267" s="402" t="s">
        <v>446</v>
      </c>
      <c r="K1267" s="403">
        <v>12.6</v>
      </c>
      <c r="L1267" s="486">
        <f>VLOOKUP(D1267,'1-Kosten per locatie'!$E$3:$G$9,3,FALSE)</f>
        <v>1</v>
      </c>
      <c r="M1267" s="441">
        <v>255</v>
      </c>
      <c r="N1267" s="124"/>
      <c r="O1267" s="125" t="e">
        <f t="shared" si="100"/>
        <v>#DIV/0!</v>
      </c>
      <c r="P1267" s="125">
        <f t="shared" si="101"/>
        <v>0</v>
      </c>
      <c r="Q1267" s="383"/>
      <c r="R1267" s="126">
        <f>IF(M1267="nio",0,IF(M1267&gt;0,VLOOKUP(I1267,'2-Productie normen'!A:R,VLOOKUP(M1267,'2-Productie normen'!T:U,2,FALSE),FALSE)))</f>
        <v>0</v>
      </c>
      <c r="S1267" s="126">
        <f t="shared" si="102"/>
        <v>0</v>
      </c>
      <c r="T1267" s="127" t="str">
        <f>IF(M1267="nio",0,VLOOKUP(I1267,'2-Productie normen'!A:R,14,FALSE))</f>
        <v>V</v>
      </c>
      <c r="U1267" s="127"/>
      <c r="W1267" s="93">
        <f t="shared" si="103"/>
        <v>3213</v>
      </c>
    </row>
    <row r="1268" spans="1:23" ht="14.1" customHeight="1">
      <c r="A1268" s="109">
        <f t="shared" si="99"/>
        <v>1268</v>
      </c>
      <c r="B1268" s="476" t="str">
        <f>VLOOKUP(C1268,'1-Kosten per locatie'!$A$17:$D$89,4,FALSE)</f>
        <v>Wij Oosterpark</v>
      </c>
      <c r="C1268" s="398" t="s">
        <v>1338</v>
      </c>
      <c r="D1268" s="476" t="str">
        <f>VLOOKUP(C1268,'1-Kosten per locatie'!$A$17:$C$89,3,FALSE)</f>
        <v>Wij team</v>
      </c>
      <c r="E1268" s="399" t="s">
        <v>311</v>
      </c>
      <c r="F1268" s="414"/>
      <c r="G1268" s="401" t="s">
        <v>1269</v>
      </c>
      <c r="H1268" s="398" t="s">
        <v>217</v>
      </c>
      <c r="I1268" s="433" t="s">
        <v>296</v>
      </c>
      <c r="J1268" s="402" t="s">
        <v>200</v>
      </c>
      <c r="K1268" s="403">
        <v>46.9</v>
      </c>
      <c r="L1268" s="486">
        <f>VLOOKUP(D1268,'1-Kosten per locatie'!$E$3:$G$9,3,FALSE)</f>
        <v>1</v>
      </c>
      <c r="M1268" s="441">
        <v>255</v>
      </c>
      <c r="N1268" s="124"/>
      <c r="O1268" s="125" t="e">
        <f t="shared" si="100"/>
        <v>#DIV/0!</v>
      </c>
      <c r="P1268" s="125">
        <f t="shared" si="101"/>
        <v>0</v>
      </c>
      <c r="Q1268" s="383"/>
      <c r="R1268" s="126">
        <f>IF(M1268="nio",0,IF(M1268&gt;0,VLOOKUP(I1268,'2-Productie normen'!A:R,VLOOKUP(M1268,'2-Productie normen'!T:U,2,FALSE),FALSE)))</f>
        <v>0</v>
      </c>
      <c r="S1268" s="126">
        <f t="shared" si="102"/>
        <v>0</v>
      </c>
      <c r="T1268" s="127" t="str">
        <f>IF(M1268="nio",0,VLOOKUP(I1268,'2-Productie normen'!A:R,14,FALSE))</f>
        <v>V</v>
      </c>
      <c r="U1268" s="127"/>
      <c r="W1268" s="93">
        <f t="shared" si="103"/>
        <v>11959.5</v>
      </c>
    </row>
    <row r="1269" spans="1:23" ht="14.1" customHeight="1">
      <c r="A1269" s="109">
        <f t="shared" si="99"/>
        <v>1269</v>
      </c>
      <c r="B1269" s="476" t="str">
        <f>VLOOKUP(C1269,'1-Kosten per locatie'!$A$17:$D$89,4,FALSE)</f>
        <v>Wij Oosterpark</v>
      </c>
      <c r="C1269" s="398" t="s">
        <v>1338</v>
      </c>
      <c r="D1269" s="476" t="str">
        <f>VLOOKUP(C1269,'1-Kosten per locatie'!$A$17:$C$89,3,FALSE)</f>
        <v>Wij team</v>
      </c>
      <c r="E1269" s="399" t="s">
        <v>311</v>
      </c>
      <c r="F1269" s="401"/>
      <c r="G1269" s="401" t="s">
        <v>1339</v>
      </c>
      <c r="H1269" s="398" t="s">
        <v>217</v>
      </c>
      <c r="I1269" s="433" t="s">
        <v>293</v>
      </c>
      <c r="J1269" s="402" t="s">
        <v>1340</v>
      </c>
      <c r="K1269" s="403">
        <v>5</v>
      </c>
      <c r="L1269" s="486">
        <f>VLOOKUP(D1269,'1-Kosten per locatie'!$E$3:$G$9,3,FALSE)</f>
        <v>1</v>
      </c>
      <c r="M1269" s="441">
        <v>255</v>
      </c>
      <c r="N1269" s="124"/>
      <c r="O1269" s="125" t="e">
        <f t="shared" si="100"/>
        <v>#DIV/0!</v>
      </c>
      <c r="P1269" s="125">
        <f t="shared" si="101"/>
        <v>0</v>
      </c>
      <c r="Q1269" s="383"/>
      <c r="R1269" s="126">
        <f>IF(M1269="nio",0,IF(M1269&gt;0,VLOOKUP(I1269,'2-Productie normen'!A:R,VLOOKUP(M1269,'2-Productie normen'!T:U,2,FALSE),FALSE)))</f>
        <v>0</v>
      </c>
      <c r="S1269" s="126">
        <f t="shared" si="102"/>
        <v>0</v>
      </c>
      <c r="T1269" s="127" t="str">
        <f>IF(M1269="nio",0,VLOOKUP(I1269,'2-Productie normen'!A:R,14,FALSE))</f>
        <v>V</v>
      </c>
      <c r="U1269" s="127"/>
      <c r="W1269" s="93">
        <f t="shared" si="103"/>
        <v>1275</v>
      </c>
    </row>
    <row r="1270" spans="1:23" ht="14.1" customHeight="1">
      <c r="A1270" s="109">
        <f t="shared" si="99"/>
        <v>1270</v>
      </c>
      <c r="B1270" s="476" t="str">
        <f>VLOOKUP(C1270,'1-Kosten per locatie'!$A$17:$D$89,4,FALSE)</f>
        <v>Wij Oosterpark</v>
      </c>
      <c r="C1270" s="398" t="s">
        <v>1338</v>
      </c>
      <c r="D1270" s="476" t="str">
        <f>VLOOKUP(C1270,'1-Kosten per locatie'!$A$17:$C$89,3,FALSE)</f>
        <v>Wij team</v>
      </c>
      <c r="E1270" s="399" t="s">
        <v>311</v>
      </c>
      <c r="F1270" s="414"/>
      <c r="G1270" s="401" t="s">
        <v>1270</v>
      </c>
      <c r="H1270" s="398" t="s">
        <v>193</v>
      </c>
      <c r="I1270" s="433" t="s">
        <v>296</v>
      </c>
      <c r="J1270" s="402" t="s">
        <v>200</v>
      </c>
      <c r="K1270" s="403">
        <v>49.5</v>
      </c>
      <c r="L1270" s="486">
        <f>VLOOKUP(D1270,'1-Kosten per locatie'!$E$3:$G$9,3,FALSE)</f>
        <v>1</v>
      </c>
      <c r="M1270" s="441">
        <v>156</v>
      </c>
      <c r="N1270" s="124"/>
      <c r="O1270" s="125" t="e">
        <f t="shared" si="100"/>
        <v>#DIV/0!</v>
      </c>
      <c r="P1270" s="125">
        <f t="shared" si="101"/>
        <v>0</v>
      </c>
      <c r="Q1270" s="383"/>
      <c r="R1270" s="126">
        <f>IF(M1270="nio",0,IF(M1270&gt;0,VLOOKUP(I1270,'2-Productie normen'!A:R,VLOOKUP(M1270,'2-Productie normen'!T:U,2,FALSE),FALSE)))</f>
        <v>0</v>
      </c>
      <c r="S1270" s="126">
        <f t="shared" si="102"/>
        <v>0</v>
      </c>
      <c r="T1270" s="127" t="str">
        <f>IF(M1270="nio",0,VLOOKUP(I1270,'2-Productie normen'!A:R,14,FALSE))</f>
        <v>V</v>
      </c>
      <c r="U1270" s="127"/>
      <c r="W1270" s="93">
        <f t="shared" si="103"/>
        <v>7722</v>
      </c>
    </row>
    <row r="1271" spans="1:23" ht="14.1" customHeight="1">
      <c r="A1271" s="109">
        <f t="shared" si="99"/>
        <v>1271</v>
      </c>
      <c r="B1271" s="476" t="str">
        <f>VLOOKUP(C1271,'1-Kosten per locatie'!$A$17:$D$89,4,FALSE)</f>
        <v>Wij Oosterpark</v>
      </c>
      <c r="C1271" s="398" t="s">
        <v>1338</v>
      </c>
      <c r="D1271" s="476" t="str">
        <f>VLOOKUP(C1271,'1-Kosten per locatie'!$A$17:$C$89,3,FALSE)</f>
        <v>Wij team</v>
      </c>
      <c r="E1271" s="399" t="s">
        <v>311</v>
      </c>
      <c r="F1271" s="414"/>
      <c r="G1271" s="401" t="s">
        <v>1341</v>
      </c>
      <c r="H1271" s="398" t="s">
        <v>1241</v>
      </c>
      <c r="I1271" s="433" t="s">
        <v>15</v>
      </c>
      <c r="J1271" s="402" t="s">
        <v>200</v>
      </c>
      <c r="K1271" s="403">
        <v>2</v>
      </c>
      <c r="L1271" s="486">
        <f>VLOOKUP(D1271,'1-Kosten per locatie'!$E$3:$G$9,3,FALSE)</f>
        <v>1</v>
      </c>
      <c r="M1271" s="441">
        <v>255</v>
      </c>
      <c r="N1271" s="124"/>
      <c r="O1271" s="125" t="e">
        <f t="shared" si="100"/>
        <v>#DIV/0!</v>
      </c>
      <c r="P1271" s="125">
        <f t="shared" si="101"/>
        <v>0</v>
      </c>
      <c r="Q1271" s="383"/>
      <c r="R1271" s="126">
        <f>IF(M1271="nio",0,IF(M1271&gt;0,VLOOKUP(I1271,'2-Productie normen'!A:R,VLOOKUP(M1271,'2-Productie normen'!T:U,2,FALSE),FALSE)))</f>
        <v>0</v>
      </c>
      <c r="S1271" s="126">
        <f t="shared" si="102"/>
        <v>0</v>
      </c>
      <c r="T1271" s="127" t="str">
        <f>IF(M1271="nio",0,VLOOKUP(I1271,'2-Productie normen'!A:R,14,FALSE))</f>
        <v>S</v>
      </c>
      <c r="U1271" s="127"/>
      <c r="W1271" s="93">
        <f t="shared" si="103"/>
        <v>510</v>
      </c>
    </row>
    <row r="1272" spans="1:23" ht="14.1" customHeight="1">
      <c r="A1272" s="109">
        <f t="shared" si="99"/>
        <v>1272</v>
      </c>
      <c r="B1272" s="476" t="str">
        <f>VLOOKUP(C1272,'1-Kosten per locatie'!$A$17:$D$89,4,FALSE)</f>
        <v>Wij Oosterpark</v>
      </c>
      <c r="C1272" s="398" t="s">
        <v>1338</v>
      </c>
      <c r="D1272" s="476" t="str">
        <f>VLOOKUP(C1272,'1-Kosten per locatie'!$A$17:$C$89,3,FALSE)</f>
        <v>Wij team</v>
      </c>
      <c r="E1272" s="399" t="s">
        <v>311</v>
      </c>
      <c r="F1272" s="414"/>
      <c r="G1272" s="401" t="s">
        <v>1342</v>
      </c>
      <c r="H1272" s="398" t="s">
        <v>1230</v>
      </c>
      <c r="I1272" s="433" t="s">
        <v>15</v>
      </c>
      <c r="J1272" s="402" t="s">
        <v>200</v>
      </c>
      <c r="K1272" s="403">
        <v>2.2000000000000002</v>
      </c>
      <c r="L1272" s="486">
        <f>VLOOKUP(D1272,'1-Kosten per locatie'!$E$3:$G$9,3,FALSE)</f>
        <v>1</v>
      </c>
      <c r="M1272" s="441">
        <v>255</v>
      </c>
      <c r="N1272" s="124"/>
      <c r="O1272" s="125" t="e">
        <f t="shared" si="100"/>
        <v>#DIV/0!</v>
      </c>
      <c r="P1272" s="125">
        <f t="shared" si="101"/>
        <v>0</v>
      </c>
      <c r="Q1272" s="383"/>
      <c r="R1272" s="126">
        <f>IF(M1272="nio",0,IF(M1272&gt;0,VLOOKUP(I1272,'2-Productie normen'!A:R,VLOOKUP(M1272,'2-Productie normen'!T:U,2,FALSE),FALSE)))</f>
        <v>0</v>
      </c>
      <c r="S1272" s="126">
        <f t="shared" si="102"/>
        <v>0</v>
      </c>
      <c r="T1272" s="127" t="str">
        <f>IF(M1272="nio",0,VLOOKUP(I1272,'2-Productie normen'!A:R,14,FALSE))</f>
        <v>S</v>
      </c>
      <c r="U1272" s="127"/>
      <c r="W1272" s="93">
        <f t="shared" si="103"/>
        <v>561</v>
      </c>
    </row>
    <row r="1273" spans="1:23" ht="14.1" customHeight="1">
      <c r="A1273" s="109">
        <f t="shared" si="99"/>
        <v>1273</v>
      </c>
      <c r="B1273" s="476" t="str">
        <f>VLOOKUP(C1273,'1-Kosten per locatie'!$A$17:$D$89,4,FALSE)</f>
        <v>Wij Oosterpark</v>
      </c>
      <c r="C1273" s="398" t="s">
        <v>1338</v>
      </c>
      <c r="D1273" s="476" t="str">
        <f>VLOOKUP(C1273,'1-Kosten per locatie'!$A$17:$C$89,3,FALSE)</f>
        <v>Wij team</v>
      </c>
      <c r="E1273" s="399" t="s">
        <v>311</v>
      </c>
      <c r="F1273" s="414"/>
      <c r="G1273" s="401" t="s">
        <v>1343</v>
      </c>
      <c r="H1273" s="398" t="s">
        <v>1241</v>
      </c>
      <c r="I1273" s="433" t="s">
        <v>15</v>
      </c>
      <c r="J1273" s="402" t="s">
        <v>200</v>
      </c>
      <c r="K1273" s="403">
        <v>2.2000000000000002</v>
      </c>
      <c r="L1273" s="486">
        <f>VLOOKUP(D1273,'1-Kosten per locatie'!$E$3:$G$9,3,FALSE)</f>
        <v>1</v>
      </c>
      <c r="M1273" s="441">
        <v>255</v>
      </c>
      <c r="N1273" s="124"/>
      <c r="O1273" s="125" t="e">
        <f t="shared" si="100"/>
        <v>#DIV/0!</v>
      </c>
      <c r="P1273" s="125">
        <f t="shared" si="101"/>
        <v>0</v>
      </c>
      <c r="Q1273" s="383"/>
      <c r="R1273" s="126">
        <f>IF(M1273="nio",0,IF(M1273&gt;0,VLOOKUP(I1273,'2-Productie normen'!A:R,VLOOKUP(M1273,'2-Productie normen'!T:U,2,FALSE),FALSE)))</f>
        <v>0</v>
      </c>
      <c r="S1273" s="126">
        <f t="shared" si="102"/>
        <v>0</v>
      </c>
      <c r="T1273" s="127" t="str">
        <f>IF(M1273="nio",0,VLOOKUP(I1273,'2-Productie normen'!A:R,14,FALSE))</f>
        <v>S</v>
      </c>
      <c r="U1273" s="127"/>
      <c r="W1273" s="93">
        <f t="shared" si="103"/>
        <v>561</v>
      </c>
    </row>
    <row r="1274" spans="1:23" ht="14.1" customHeight="1">
      <c r="A1274" s="109">
        <f t="shared" si="99"/>
        <v>1274</v>
      </c>
      <c r="B1274" s="476" t="str">
        <f>VLOOKUP(C1274,'1-Kosten per locatie'!$A$17:$D$89,4,FALSE)</f>
        <v>Wij Oosterpark</v>
      </c>
      <c r="C1274" s="398" t="s">
        <v>1338</v>
      </c>
      <c r="D1274" s="476" t="str">
        <f>VLOOKUP(C1274,'1-Kosten per locatie'!$A$17:$C$89,3,FALSE)</f>
        <v>Wij team</v>
      </c>
      <c r="E1274" s="399" t="s">
        <v>311</v>
      </c>
      <c r="F1274" s="414"/>
      <c r="G1274" s="401" t="s">
        <v>1344</v>
      </c>
      <c r="H1274" s="398" t="s">
        <v>1230</v>
      </c>
      <c r="I1274" s="433" t="s">
        <v>15</v>
      </c>
      <c r="J1274" s="402" t="s">
        <v>200</v>
      </c>
      <c r="K1274" s="403">
        <v>1</v>
      </c>
      <c r="L1274" s="486">
        <f>VLOOKUP(D1274,'1-Kosten per locatie'!$E$3:$G$9,3,FALSE)</f>
        <v>1</v>
      </c>
      <c r="M1274" s="441">
        <v>255</v>
      </c>
      <c r="N1274" s="124"/>
      <c r="O1274" s="125" t="e">
        <f t="shared" si="100"/>
        <v>#DIV/0!</v>
      </c>
      <c r="P1274" s="125">
        <f t="shared" si="101"/>
        <v>0</v>
      </c>
      <c r="Q1274" s="383"/>
      <c r="R1274" s="126">
        <f>IF(M1274="nio",0,IF(M1274&gt;0,VLOOKUP(I1274,'2-Productie normen'!A:R,VLOOKUP(M1274,'2-Productie normen'!T:U,2,FALSE),FALSE)))</f>
        <v>0</v>
      </c>
      <c r="S1274" s="126">
        <f t="shared" si="102"/>
        <v>0</v>
      </c>
      <c r="T1274" s="127" t="str">
        <f>IF(M1274="nio",0,VLOOKUP(I1274,'2-Productie normen'!A:R,14,FALSE))</f>
        <v>S</v>
      </c>
      <c r="U1274" s="127"/>
      <c r="W1274" s="93">
        <f t="shared" si="103"/>
        <v>255</v>
      </c>
    </row>
    <row r="1275" spans="1:23" ht="14.1" customHeight="1">
      <c r="A1275" s="109">
        <f t="shared" si="99"/>
        <v>1275</v>
      </c>
      <c r="B1275" s="476" t="str">
        <f>VLOOKUP(C1275,'1-Kosten per locatie'!$A$17:$D$89,4,FALSE)</f>
        <v>Wij Oosterpark</v>
      </c>
      <c r="C1275" s="398" t="s">
        <v>1338</v>
      </c>
      <c r="D1275" s="476" t="str">
        <f>VLOOKUP(C1275,'1-Kosten per locatie'!$A$17:$C$89,3,FALSE)</f>
        <v>Wij team</v>
      </c>
      <c r="E1275" s="399" t="s">
        <v>311</v>
      </c>
      <c r="F1275" s="414"/>
      <c r="G1275" s="401" t="s">
        <v>1271</v>
      </c>
      <c r="H1275" s="398" t="s">
        <v>217</v>
      </c>
      <c r="I1275" s="433" t="s">
        <v>296</v>
      </c>
      <c r="J1275" s="402" t="s">
        <v>1340</v>
      </c>
      <c r="K1275" s="403">
        <v>2.7</v>
      </c>
      <c r="L1275" s="486">
        <f>VLOOKUP(D1275,'1-Kosten per locatie'!$E$3:$G$9,3,FALSE)</f>
        <v>1</v>
      </c>
      <c r="M1275" s="441">
        <v>156</v>
      </c>
      <c r="N1275" s="124"/>
      <c r="O1275" s="125" t="e">
        <f t="shared" si="100"/>
        <v>#DIV/0!</v>
      </c>
      <c r="P1275" s="125">
        <f t="shared" si="101"/>
        <v>0</v>
      </c>
      <c r="Q1275" s="383"/>
      <c r="R1275" s="126">
        <f>IF(M1275="nio",0,IF(M1275&gt;0,VLOOKUP(I1275,'2-Productie normen'!A:R,VLOOKUP(M1275,'2-Productie normen'!T:U,2,FALSE),FALSE)))</f>
        <v>0</v>
      </c>
      <c r="S1275" s="126">
        <f t="shared" si="102"/>
        <v>0</v>
      </c>
      <c r="T1275" s="127" t="str">
        <f>IF(M1275="nio",0,VLOOKUP(I1275,'2-Productie normen'!A:R,14,FALSE))</f>
        <v>V</v>
      </c>
      <c r="U1275" s="127"/>
      <c r="W1275" s="93">
        <f t="shared" si="103"/>
        <v>421.20000000000005</v>
      </c>
    </row>
    <row r="1276" spans="1:23" ht="14.1" customHeight="1">
      <c r="A1276" s="109">
        <f t="shared" si="99"/>
        <v>1276</v>
      </c>
      <c r="B1276" s="476" t="str">
        <f>VLOOKUP(C1276,'1-Kosten per locatie'!$A$17:$D$89,4,FALSE)</f>
        <v>Wij Oosterpark</v>
      </c>
      <c r="C1276" s="398" t="s">
        <v>1338</v>
      </c>
      <c r="D1276" s="476" t="str">
        <f>VLOOKUP(C1276,'1-Kosten per locatie'!$A$17:$C$89,3,FALSE)</f>
        <v>Wij team</v>
      </c>
      <c r="E1276" s="400" t="s">
        <v>311</v>
      </c>
      <c r="F1276" s="397"/>
      <c r="G1276" s="401" t="s">
        <v>1272</v>
      </c>
      <c r="H1276" s="398" t="s">
        <v>1283</v>
      </c>
      <c r="I1276" s="433" t="s">
        <v>149</v>
      </c>
      <c r="J1276" s="402" t="s">
        <v>305</v>
      </c>
      <c r="K1276" s="403">
        <v>13.5</v>
      </c>
      <c r="L1276" s="486">
        <f>VLOOKUP(D1276,'1-Kosten per locatie'!$E$3:$G$9,3,FALSE)</f>
        <v>1</v>
      </c>
      <c r="M1276" s="441">
        <v>156</v>
      </c>
      <c r="N1276" s="124"/>
      <c r="O1276" s="125" t="e">
        <f t="shared" si="100"/>
        <v>#DIV/0!</v>
      </c>
      <c r="P1276" s="125">
        <f t="shared" si="101"/>
        <v>0</v>
      </c>
      <c r="Q1276" s="383"/>
      <c r="R1276" s="126">
        <f>IF(M1276="nio",0,IF(M1276&gt;0,VLOOKUP(I1276,'2-Productie normen'!A:R,VLOOKUP(M1276,'2-Productie normen'!T:U,2,FALSE),FALSE)))</f>
        <v>0</v>
      </c>
      <c r="S1276" s="126">
        <f t="shared" si="102"/>
        <v>0</v>
      </c>
      <c r="T1276" s="127" t="str">
        <f>IF(M1276="nio",0,VLOOKUP(I1276,'2-Productie normen'!A:R,14,FALSE))</f>
        <v>B</v>
      </c>
      <c r="U1276" s="127"/>
      <c r="W1276" s="93">
        <f t="shared" si="103"/>
        <v>2106</v>
      </c>
    </row>
    <row r="1277" spans="1:23" ht="14.1" customHeight="1">
      <c r="A1277" s="109">
        <f t="shared" si="99"/>
        <v>1277</v>
      </c>
      <c r="B1277" s="476" t="str">
        <f>VLOOKUP(C1277,'1-Kosten per locatie'!$A$17:$D$89,4,FALSE)</f>
        <v>Wij Oosterpark</v>
      </c>
      <c r="C1277" s="398" t="s">
        <v>1338</v>
      </c>
      <c r="D1277" s="476" t="str">
        <f>VLOOKUP(C1277,'1-Kosten per locatie'!$A$17:$C$89,3,FALSE)</f>
        <v>Wij team</v>
      </c>
      <c r="E1277" s="399" t="s">
        <v>311</v>
      </c>
      <c r="F1277" s="397"/>
      <c r="G1277" s="401" t="s">
        <v>1345</v>
      </c>
      <c r="H1277" s="398" t="s">
        <v>196</v>
      </c>
      <c r="I1277" s="433" t="s">
        <v>149</v>
      </c>
      <c r="J1277" s="402" t="s">
        <v>305</v>
      </c>
      <c r="K1277" s="403">
        <v>51.5</v>
      </c>
      <c r="L1277" s="486">
        <f>VLOOKUP(D1277,'1-Kosten per locatie'!$E$3:$G$9,3,FALSE)</f>
        <v>1</v>
      </c>
      <c r="M1277" s="441">
        <v>156</v>
      </c>
      <c r="N1277" s="124"/>
      <c r="O1277" s="125" t="e">
        <f t="shared" si="100"/>
        <v>#DIV/0!</v>
      </c>
      <c r="P1277" s="125">
        <f t="shared" si="101"/>
        <v>0</v>
      </c>
      <c r="Q1277" s="383"/>
      <c r="R1277" s="126">
        <f>IF(M1277="nio",0,IF(M1277&gt;0,VLOOKUP(I1277,'2-Productie normen'!A:R,VLOOKUP(M1277,'2-Productie normen'!T:U,2,FALSE),FALSE)))</f>
        <v>0</v>
      </c>
      <c r="S1277" s="126">
        <f t="shared" si="102"/>
        <v>0</v>
      </c>
      <c r="T1277" s="127" t="str">
        <f>IF(M1277="nio",0,VLOOKUP(I1277,'2-Productie normen'!A:R,14,FALSE))</f>
        <v>B</v>
      </c>
      <c r="U1277" s="127"/>
      <c r="W1277" s="93">
        <f t="shared" si="103"/>
        <v>8034</v>
      </c>
    </row>
    <row r="1278" spans="1:23" ht="14.1" customHeight="1">
      <c r="A1278" s="109">
        <f t="shared" si="99"/>
        <v>1278</v>
      </c>
      <c r="B1278" s="476" t="str">
        <f>VLOOKUP(C1278,'1-Kosten per locatie'!$A$17:$D$89,4,FALSE)</f>
        <v>Wij Oosterpark</v>
      </c>
      <c r="C1278" s="398" t="s">
        <v>1338</v>
      </c>
      <c r="D1278" s="476" t="str">
        <f>VLOOKUP(C1278,'1-Kosten per locatie'!$A$17:$C$89,3,FALSE)</f>
        <v>Wij team</v>
      </c>
      <c r="E1278" s="399" t="s">
        <v>311</v>
      </c>
      <c r="F1278" s="397"/>
      <c r="G1278" s="401" t="s">
        <v>1273</v>
      </c>
      <c r="H1278" s="398" t="s">
        <v>196</v>
      </c>
      <c r="I1278" s="433" t="s">
        <v>149</v>
      </c>
      <c r="J1278" s="402" t="s">
        <v>305</v>
      </c>
      <c r="K1278" s="403">
        <v>51.5</v>
      </c>
      <c r="L1278" s="486">
        <f>VLOOKUP(D1278,'1-Kosten per locatie'!$E$3:$G$9,3,FALSE)</f>
        <v>1</v>
      </c>
      <c r="M1278" s="441">
        <v>156</v>
      </c>
      <c r="N1278" s="124"/>
      <c r="O1278" s="125" t="e">
        <f t="shared" si="100"/>
        <v>#DIV/0!</v>
      </c>
      <c r="P1278" s="125">
        <f t="shared" si="101"/>
        <v>0</v>
      </c>
      <c r="Q1278" s="383"/>
      <c r="R1278" s="126">
        <f>IF(M1278="nio",0,IF(M1278&gt;0,VLOOKUP(I1278,'2-Productie normen'!A:R,VLOOKUP(M1278,'2-Productie normen'!T:U,2,FALSE),FALSE)))</f>
        <v>0</v>
      </c>
      <c r="S1278" s="126">
        <f t="shared" si="102"/>
        <v>0</v>
      </c>
      <c r="T1278" s="127" t="str">
        <f>IF(M1278="nio",0,VLOOKUP(I1278,'2-Productie normen'!A:R,14,FALSE))</f>
        <v>B</v>
      </c>
      <c r="U1278" s="127"/>
      <c r="W1278" s="93">
        <f t="shared" si="103"/>
        <v>8034</v>
      </c>
    </row>
    <row r="1279" spans="1:23" ht="14.1" customHeight="1">
      <c r="A1279" s="109">
        <f t="shared" si="99"/>
        <v>1279</v>
      </c>
      <c r="B1279" s="476" t="str">
        <f>VLOOKUP(C1279,'1-Kosten per locatie'!$A$17:$D$89,4,FALSE)</f>
        <v>Wij Oosterpark</v>
      </c>
      <c r="C1279" s="398" t="s">
        <v>1338</v>
      </c>
      <c r="D1279" s="476" t="str">
        <f>VLOOKUP(C1279,'1-Kosten per locatie'!$A$17:$C$89,3,FALSE)</f>
        <v>Wij team</v>
      </c>
      <c r="E1279" s="400" t="s">
        <v>311</v>
      </c>
      <c r="F1279" s="397"/>
      <c r="G1279" s="401" t="s">
        <v>1274</v>
      </c>
      <c r="H1279" s="398" t="s">
        <v>1232</v>
      </c>
      <c r="I1279" s="433" t="s">
        <v>297</v>
      </c>
      <c r="J1279" s="402" t="s">
        <v>305</v>
      </c>
      <c r="K1279" s="403">
        <v>51.3</v>
      </c>
      <c r="L1279" s="486">
        <f>VLOOKUP(D1279,'1-Kosten per locatie'!$E$3:$G$9,3,FALSE)</f>
        <v>1</v>
      </c>
      <c r="M1279" s="441">
        <v>255</v>
      </c>
      <c r="N1279" s="124"/>
      <c r="O1279" s="125" t="e">
        <f t="shared" si="100"/>
        <v>#DIV/0!</v>
      </c>
      <c r="P1279" s="125">
        <f t="shared" si="101"/>
        <v>0</v>
      </c>
      <c r="Q1279" s="383"/>
      <c r="R1279" s="126">
        <f>IF(M1279="nio",0,IF(M1279&gt;0,VLOOKUP(I1279,'2-Productie normen'!A:R,VLOOKUP(M1279,'2-Productie normen'!T:U,2,FALSE),FALSE)))</f>
        <v>0</v>
      </c>
      <c r="S1279" s="126">
        <f t="shared" si="102"/>
        <v>0</v>
      </c>
      <c r="T1279" s="127" t="str">
        <f>IF(M1279="nio",0,VLOOKUP(I1279,'2-Productie normen'!A:R,14,FALSE))</f>
        <v>B</v>
      </c>
      <c r="U1279" s="127"/>
      <c r="W1279" s="93">
        <f t="shared" si="103"/>
        <v>13081.5</v>
      </c>
    </row>
    <row r="1280" spans="1:23" ht="14.1" customHeight="1">
      <c r="A1280" s="109">
        <f t="shared" si="99"/>
        <v>1280</v>
      </c>
      <c r="B1280" s="476" t="str">
        <f>VLOOKUP(C1280,'1-Kosten per locatie'!$A$17:$D$89,4,FALSE)</f>
        <v>Wij Oosterpark</v>
      </c>
      <c r="C1280" s="398" t="s">
        <v>1338</v>
      </c>
      <c r="D1280" s="476" t="str">
        <f>VLOOKUP(C1280,'1-Kosten per locatie'!$A$17:$C$89,3,FALSE)</f>
        <v>Wij team</v>
      </c>
      <c r="E1280" s="399" t="s">
        <v>311</v>
      </c>
      <c r="F1280" s="397"/>
      <c r="G1280" s="401" t="s">
        <v>1275</v>
      </c>
      <c r="H1280" s="398" t="s">
        <v>245</v>
      </c>
      <c r="I1280" s="433" t="s">
        <v>296</v>
      </c>
      <c r="J1280" s="402" t="s">
        <v>305</v>
      </c>
      <c r="K1280" s="403">
        <v>86.3</v>
      </c>
      <c r="L1280" s="486">
        <f>VLOOKUP(D1280,'1-Kosten per locatie'!$E$3:$G$9,3,FALSE)</f>
        <v>1</v>
      </c>
      <c r="M1280" s="441">
        <v>255</v>
      </c>
      <c r="N1280" s="124"/>
      <c r="O1280" s="125" t="e">
        <f t="shared" si="100"/>
        <v>#DIV/0!</v>
      </c>
      <c r="P1280" s="125">
        <f t="shared" si="101"/>
        <v>0</v>
      </c>
      <c r="Q1280" s="383"/>
      <c r="R1280" s="126">
        <f>IF(M1280="nio",0,IF(M1280&gt;0,VLOOKUP(I1280,'2-Productie normen'!A:R,VLOOKUP(M1280,'2-Productie normen'!T:U,2,FALSE),FALSE)))</f>
        <v>0</v>
      </c>
      <c r="S1280" s="126">
        <f t="shared" si="102"/>
        <v>0</v>
      </c>
      <c r="T1280" s="127" t="str">
        <f>IF(M1280="nio",0,VLOOKUP(I1280,'2-Productie normen'!A:R,14,FALSE))</f>
        <v>V</v>
      </c>
      <c r="U1280" s="127"/>
      <c r="W1280" s="93">
        <f t="shared" si="103"/>
        <v>22006.5</v>
      </c>
    </row>
    <row r="1281" spans="1:23" ht="14.1" customHeight="1">
      <c r="A1281" s="109">
        <f t="shared" si="99"/>
        <v>1281</v>
      </c>
      <c r="B1281" s="476" t="str">
        <f>VLOOKUP(C1281,'1-Kosten per locatie'!$A$17:$D$89,4,FALSE)</f>
        <v>Wij Oosterpark</v>
      </c>
      <c r="C1281" s="398" t="s">
        <v>1338</v>
      </c>
      <c r="D1281" s="476" t="str">
        <f>VLOOKUP(C1281,'1-Kosten per locatie'!$A$17:$C$89,3,FALSE)</f>
        <v>Wij team</v>
      </c>
      <c r="E1281" s="399" t="s">
        <v>311</v>
      </c>
      <c r="F1281" s="397"/>
      <c r="G1281" s="401" t="s">
        <v>1346</v>
      </c>
      <c r="H1281" s="398" t="s">
        <v>197</v>
      </c>
      <c r="I1281" s="433" t="s">
        <v>2088</v>
      </c>
      <c r="J1281" s="402" t="s">
        <v>198</v>
      </c>
      <c r="K1281" s="403">
        <v>10.1</v>
      </c>
      <c r="L1281" s="486">
        <f>VLOOKUP(D1281,'1-Kosten per locatie'!$E$3:$G$9,3,FALSE)</f>
        <v>1</v>
      </c>
      <c r="M1281" s="441">
        <v>255</v>
      </c>
      <c r="N1281" s="124"/>
      <c r="O1281" s="125" t="e">
        <f t="shared" si="100"/>
        <v>#DIV/0!</v>
      </c>
      <c r="P1281" s="125">
        <f t="shared" si="101"/>
        <v>0</v>
      </c>
      <c r="Q1281" s="383"/>
      <c r="R1281" s="126">
        <f>IF(M1281="nio",0,IF(M1281&gt;0,VLOOKUP(I1281,'2-Productie normen'!A:R,VLOOKUP(M1281,'2-Productie normen'!T:U,2,FALSE),FALSE)))</f>
        <v>0</v>
      </c>
      <c r="S1281" s="126">
        <f t="shared" si="102"/>
        <v>0</v>
      </c>
      <c r="T1281" s="127" t="str">
        <f>IF(M1281="nio",0,VLOOKUP(I1281,'2-Productie normen'!A:R,14,FALSE))</f>
        <v>V</v>
      </c>
      <c r="U1281" s="127"/>
      <c r="W1281" s="93">
        <f t="shared" si="103"/>
        <v>2575.5</v>
      </c>
    </row>
    <row r="1282" spans="1:23" ht="14.1" customHeight="1">
      <c r="A1282" s="109">
        <f t="shared" si="99"/>
        <v>1282</v>
      </c>
      <c r="B1282" s="476" t="str">
        <f>VLOOKUP(C1282,'1-Kosten per locatie'!$A$17:$D$89,4,FALSE)</f>
        <v>Wij Oosterpark</v>
      </c>
      <c r="C1282" s="398" t="s">
        <v>1338</v>
      </c>
      <c r="D1282" s="476" t="str">
        <f>VLOOKUP(C1282,'1-Kosten per locatie'!$A$17:$C$89,3,FALSE)</f>
        <v>Wij team</v>
      </c>
      <c r="E1282" s="399" t="s">
        <v>311</v>
      </c>
      <c r="F1282" s="397"/>
      <c r="G1282" s="401" t="s">
        <v>1347</v>
      </c>
      <c r="H1282" s="398" t="s">
        <v>197</v>
      </c>
      <c r="I1282" s="433" t="s">
        <v>297</v>
      </c>
      <c r="J1282" s="402" t="s">
        <v>198</v>
      </c>
      <c r="K1282" s="403">
        <v>10.1</v>
      </c>
      <c r="L1282" s="486">
        <f>VLOOKUP(D1282,'1-Kosten per locatie'!$E$3:$G$9,3,FALSE)</f>
        <v>1</v>
      </c>
      <c r="M1282" s="441">
        <v>255</v>
      </c>
      <c r="N1282" s="124"/>
      <c r="O1282" s="125" t="e">
        <f t="shared" si="100"/>
        <v>#DIV/0!</v>
      </c>
      <c r="P1282" s="125">
        <f t="shared" si="101"/>
        <v>0</v>
      </c>
      <c r="Q1282" s="383"/>
      <c r="R1282" s="126">
        <f>IF(M1282="nio",0,IF(M1282&gt;0,VLOOKUP(I1282,'2-Productie normen'!A:R,VLOOKUP(M1282,'2-Productie normen'!T:U,2,FALSE),FALSE)))</f>
        <v>0</v>
      </c>
      <c r="S1282" s="126">
        <f t="shared" si="102"/>
        <v>0</v>
      </c>
      <c r="T1282" s="127" t="str">
        <f>IF(M1282="nio",0,VLOOKUP(I1282,'2-Productie normen'!A:R,14,FALSE))</f>
        <v>B</v>
      </c>
      <c r="U1282" s="127"/>
      <c r="W1282" s="93">
        <f t="shared" si="103"/>
        <v>2575.5</v>
      </c>
    </row>
    <row r="1283" spans="1:23" ht="14.1" customHeight="1">
      <c r="A1283" s="109">
        <f t="shared" ref="A1283:A1346" si="104">A1282+1</f>
        <v>1283</v>
      </c>
      <c r="B1283" s="476" t="str">
        <f>VLOOKUP(C1283,'1-Kosten per locatie'!$A$17:$D$89,4,FALSE)</f>
        <v>Wij Oosterpark</v>
      </c>
      <c r="C1283" s="398" t="s">
        <v>1338</v>
      </c>
      <c r="D1283" s="476" t="str">
        <f>VLOOKUP(C1283,'1-Kosten per locatie'!$A$17:$C$89,3,FALSE)</f>
        <v>Wij team</v>
      </c>
      <c r="E1283" s="399" t="s">
        <v>311</v>
      </c>
      <c r="F1283" s="397"/>
      <c r="G1283" s="401" t="s">
        <v>1348</v>
      </c>
      <c r="H1283" s="398" t="s">
        <v>193</v>
      </c>
      <c r="I1283" s="433" t="s">
        <v>2087</v>
      </c>
      <c r="J1283" s="402" t="s">
        <v>200</v>
      </c>
      <c r="K1283" s="403">
        <v>64.599999999999994</v>
      </c>
      <c r="L1283" s="486">
        <f>VLOOKUP(D1283,'1-Kosten per locatie'!$E$3:$G$9,3,FALSE)</f>
        <v>1</v>
      </c>
      <c r="M1283" s="441">
        <v>255</v>
      </c>
      <c r="N1283" s="124"/>
      <c r="O1283" s="125" t="e">
        <f t="shared" si="100"/>
        <v>#DIV/0!</v>
      </c>
      <c r="P1283" s="125">
        <f t="shared" si="101"/>
        <v>0</v>
      </c>
      <c r="Q1283" s="383"/>
      <c r="R1283" s="126">
        <f>IF(M1283="nio",0,IF(M1283&gt;0,VLOOKUP(I1283,'2-Productie normen'!A:R,VLOOKUP(M1283,'2-Productie normen'!T:U,2,FALSE),FALSE)))</f>
        <v>0</v>
      </c>
      <c r="S1283" s="126">
        <f t="shared" si="102"/>
        <v>0</v>
      </c>
      <c r="T1283" s="127" t="str">
        <f>IF(M1283="nio",0,VLOOKUP(I1283,'2-Productie normen'!A:R,14,FALSE))</f>
        <v>V</v>
      </c>
      <c r="U1283" s="127"/>
      <c r="W1283" s="93">
        <f t="shared" si="103"/>
        <v>16473</v>
      </c>
    </row>
    <row r="1284" spans="1:23" ht="14.1" customHeight="1">
      <c r="A1284" s="109">
        <f t="shared" si="104"/>
        <v>1284</v>
      </c>
      <c r="B1284" s="476" t="str">
        <f>VLOOKUP(C1284,'1-Kosten per locatie'!$A$17:$D$89,4,FALSE)</f>
        <v>Wij Oosterpark</v>
      </c>
      <c r="C1284" s="398" t="s">
        <v>1338</v>
      </c>
      <c r="D1284" s="476" t="str">
        <f>VLOOKUP(C1284,'1-Kosten per locatie'!$A$17:$C$89,3,FALSE)</f>
        <v>Wij team</v>
      </c>
      <c r="E1284" s="399" t="s">
        <v>311</v>
      </c>
      <c r="F1284" s="397"/>
      <c r="G1284" s="401" t="s">
        <v>1334</v>
      </c>
      <c r="H1284" s="398" t="s">
        <v>1221</v>
      </c>
      <c r="I1284" s="452" t="s">
        <v>2083</v>
      </c>
      <c r="J1284" s="402" t="s">
        <v>305</v>
      </c>
      <c r="K1284" s="403">
        <v>45</v>
      </c>
      <c r="L1284" s="486">
        <f>VLOOKUP(D1284,'1-Kosten per locatie'!$E$3:$G$9,3,FALSE)</f>
        <v>1</v>
      </c>
      <c r="M1284" s="441">
        <v>255</v>
      </c>
      <c r="N1284" s="124"/>
      <c r="O1284" s="125" t="e">
        <f t="shared" si="100"/>
        <v>#DIV/0!</v>
      </c>
      <c r="P1284" s="125">
        <f t="shared" si="101"/>
        <v>0</v>
      </c>
      <c r="Q1284" s="383"/>
      <c r="R1284" s="126">
        <f>IF(M1284="nio",0,IF(M1284&gt;0,VLOOKUP(I1284,'2-Productie normen'!A:R,VLOOKUP(M1284,'2-Productie normen'!T:U,2,FALSE),FALSE)))</f>
        <v>0</v>
      </c>
      <c r="S1284" s="126">
        <f t="shared" si="102"/>
        <v>0</v>
      </c>
      <c r="T1284" s="127" t="str">
        <f>IF(M1284="nio",0,VLOOKUP(I1284,'2-Productie normen'!A:R,14,FALSE))</f>
        <v>V</v>
      </c>
      <c r="U1284" s="127"/>
      <c r="W1284" s="93">
        <f t="shared" si="103"/>
        <v>11475</v>
      </c>
    </row>
    <row r="1285" spans="1:23" ht="14.1" customHeight="1">
      <c r="A1285" s="109">
        <f t="shared" si="104"/>
        <v>1285</v>
      </c>
      <c r="B1285" s="476" t="str">
        <f>VLOOKUP(C1285,'1-Kosten per locatie'!$A$17:$D$89,4,FALSE)</f>
        <v>Wij Oosterpark</v>
      </c>
      <c r="C1285" s="398" t="s">
        <v>1338</v>
      </c>
      <c r="D1285" s="476" t="str">
        <f>VLOOKUP(C1285,'1-Kosten per locatie'!$A$17:$C$89,3,FALSE)</f>
        <v>Wij team</v>
      </c>
      <c r="E1285" s="399" t="s">
        <v>311</v>
      </c>
      <c r="F1285" s="397"/>
      <c r="G1285" s="401" t="s">
        <v>1245</v>
      </c>
      <c r="H1285" s="398" t="s">
        <v>1280</v>
      </c>
      <c r="I1285" s="433" t="s">
        <v>15</v>
      </c>
      <c r="J1285" s="402" t="s">
        <v>200</v>
      </c>
      <c r="K1285" s="403">
        <v>5.9</v>
      </c>
      <c r="L1285" s="486">
        <f>VLOOKUP(D1285,'1-Kosten per locatie'!$E$3:$G$9,3,FALSE)</f>
        <v>1</v>
      </c>
      <c r="M1285" s="441">
        <v>255</v>
      </c>
      <c r="N1285" s="124"/>
      <c r="O1285" s="125" t="e">
        <f t="shared" si="100"/>
        <v>#DIV/0!</v>
      </c>
      <c r="P1285" s="125">
        <f t="shared" si="101"/>
        <v>0</v>
      </c>
      <c r="Q1285" s="383"/>
      <c r="R1285" s="126">
        <f>IF(M1285="nio",0,IF(M1285&gt;0,VLOOKUP(I1285,'2-Productie normen'!A:R,VLOOKUP(M1285,'2-Productie normen'!T:U,2,FALSE),FALSE)))</f>
        <v>0</v>
      </c>
      <c r="S1285" s="126">
        <f t="shared" si="102"/>
        <v>0</v>
      </c>
      <c r="T1285" s="127" t="str">
        <f>IF(M1285="nio",0,VLOOKUP(I1285,'2-Productie normen'!A:R,14,FALSE))</f>
        <v>S</v>
      </c>
      <c r="U1285" s="127"/>
      <c r="W1285" s="93">
        <f t="shared" si="103"/>
        <v>1504.5</v>
      </c>
    </row>
    <row r="1286" spans="1:23" ht="14.1" customHeight="1">
      <c r="A1286" s="109">
        <f t="shared" si="104"/>
        <v>1286</v>
      </c>
      <c r="B1286" s="476" t="str">
        <f>VLOOKUP(C1286,'1-Kosten per locatie'!$A$17:$D$89,4,FALSE)</f>
        <v>Wij Oosterpark</v>
      </c>
      <c r="C1286" s="398" t="s">
        <v>1338</v>
      </c>
      <c r="D1286" s="476" t="str">
        <f>VLOOKUP(C1286,'1-Kosten per locatie'!$A$17:$C$89,3,FALSE)</f>
        <v>Wij team</v>
      </c>
      <c r="E1286" s="399" t="s">
        <v>311</v>
      </c>
      <c r="F1286" s="397"/>
      <c r="G1286" s="401" t="s">
        <v>1349</v>
      </c>
      <c r="H1286" s="398" t="s">
        <v>1241</v>
      </c>
      <c r="I1286" s="433" t="s">
        <v>15</v>
      </c>
      <c r="J1286" s="402" t="s">
        <v>200</v>
      </c>
      <c r="K1286" s="403">
        <v>2.6</v>
      </c>
      <c r="L1286" s="486">
        <f>VLOOKUP(D1286,'1-Kosten per locatie'!$E$3:$G$9,3,FALSE)</f>
        <v>1</v>
      </c>
      <c r="M1286" s="441">
        <v>255</v>
      </c>
      <c r="N1286" s="124"/>
      <c r="O1286" s="125" t="e">
        <f t="shared" si="100"/>
        <v>#DIV/0!</v>
      </c>
      <c r="P1286" s="125">
        <f t="shared" si="101"/>
        <v>0</v>
      </c>
      <c r="Q1286" s="383"/>
      <c r="R1286" s="126">
        <f>IF(M1286="nio",0,IF(M1286&gt;0,VLOOKUP(I1286,'2-Productie normen'!A:R,VLOOKUP(M1286,'2-Productie normen'!T:U,2,FALSE),FALSE)))</f>
        <v>0</v>
      </c>
      <c r="S1286" s="126">
        <f t="shared" si="102"/>
        <v>0</v>
      </c>
      <c r="T1286" s="127" t="str">
        <f>IF(M1286="nio",0,VLOOKUP(I1286,'2-Productie normen'!A:R,14,FALSE))</f>
        <v>S</v>
      </c>
      <c r="U1286" s="127"/>
      <c r="W1286" s="93">
        <f t="shared" si="103"/>
        <v>663</v>
      </c>
    </row>
    <row r="1287" spans="1:23" ht="14.1" customHeight="1">
      <c r="A1287" s="109">
        <f t="shared" si="104"/>
        <v>1287</v>
      </c>
      <c r="B1287" s="476" t="str">
        <f>VLOOKUP(C1287,'1-Kosten per locatie'!$A$17:$D$89,4,FALSE)</f>
        <v>Wij Oosterpark</v>
      </c>
      <c r="C1287" s="398" t="s">
        <v>1338</v>
      </c>
      <c r="D1287" s="476" t="str">
        <f>VLOOKUP(C1287,'1-Kosten per locatie'!$A$17:$C$89,3,FALSE)</f>
        <v>Wij team</v>
      </c>
      <c r="E1287" s="399" t="s">
        <v>311</v>
      </c>
      <c r="F1287" s="397"/>
      <c r="G1287" s="401" t="s">
        <v>1246</v>
      </c>
      <c r="H1287" s="398" t="s">
        <v>1230</v>
      </c>
      <c r="I1287" s="433" t="s">
        <v>15</v>
      </c>
      <c r="J1287" s="402" t="s">
        <v>200</v>
      </c>
      <c r="K1287" s="403">
        <v>2.2000000000000002</v>
      </c>
      <c r="L1287" s="486">
        <f>VLOOKUP(D1287,'1-Kosten per locatie'!$E$3:$G$9,3,FALSE)</f>
        <v>1</v>
      </c>
      <c r="M1287" s="441">
        <v>255</v>
      </c>
      <c r="N1287" s="124"/>
      <c r="O1287" s="125" t="e">
        <f t="shared" si="100"/>
        <v>#DIV/0!</v>
      </c>
      <c r="P1287" s="125">
        <f t="shared" si="101"/>
        <v>0</v>
      </c>
      <c r="Q1287" s="383"/>
      <c r="R1287" s="126">
        <f>IF(M1287="nio",0,IF(M1287&gt;0,VLOOKUP(I1287,'2-Productie normen'!A:R,VLOOKUP(M1287,'2-Productie normen'!T:U,2,FALSE),FALSE)))</f>
        <v>0</v>
      </c>
      <c r="S1287" s="126">
        <f t="shared" si="102"/>
        <v>0</v>
      </c>
      <c r="T1287" s="127" t="str">
        <f>IF(M1287="nio",0,VLOOKUP(I1287,'2-Productie normen'!A:R,14,FALSE))</f>
        <v>S</v>
      </c>
      <c r="U1287" s="127"/>
      <c r="W1287" s="93">
        <f t="shared" si="103"/>
        <v>561</v>
      </c>
    </row>
    <row r="1288" spans="1:23" ht="14.1" customHeight="1">
      <c r="A1288" s="109">
        <f t="shared" si="104"/>
        <v>1288</v>
      </c>
      <c r="B1288" s="476" t="str">
        <f>VLOOKUP(C1288,'1-Kosten per locatie'!$A$17:$D$89,4,FALSE)</f>
        <v>Wij Oosterpark</v>
      </c>
      <c r="C1288" s="398" t="s">
        <v>1338</v>
      </c>
      <c r="D1288" s="476" t="str">
        <f>VLOOKUP(C1288,'1-Kosten per locatie'!$A$17:$C$89,3,FALSE)</f>
        <v>Wij team</v>
      </c>
      <c r="E1288" s="399" t="s">
        <v>311</v>
      </c>
      <c r="F1288" s="397"/>
      <c r="G1288" s="401" t="s">
        <v>1247</v>
      </c>
      <c r="H1288" s="398" t="s">
        <v>1204</v>
      </c>
      <c r="I1288" s="452" t="s">
        <v>2083</v>
      </c>
      <c r="J1288" s="402" t="s">
        <v>305</v>
      </c>
      <c r="K1288" s="403">
        <v>52.7</v>
      </c>
      <c r="L1288" s="486">
        <f>VLOOKUP(D1288,'1-Kosten per locatie'!$E$3:$G$9,3,FALSE)</f>
        <v>1</v>
      </c>
      <c r="M1288" s="441">
        <v>255</v>
      </c>
      <c r="N1288" s="124"/>
      <c r="O1288" s="125" t="e">
        <f t="shared" si="100"/>
        <v>#DIV/0!</v>
      </c>
      <c r="P1288" s="125">
        <f t="shared" si="101"/>
        <v>0</v>
      </c>
      <c r="Q1288" s="383"/>
      <c r="R1288" s="126">
        <f>IF(M1288="nio",0,IF(M1288&gt;0,VLOOKUP(I1288,'2-Productie normen'!A:R,VLOOKUP(M1288,'2-Productie normen'!T:U,2,FALSE),FALSE)))</f>
        <v>0</v>
      </c>
      <c r="S1288" s="126">
        <f t="shared" si="102"/>
        <v>0</v>
      </c>
      <c r="T1288" s="127" t="str">
        <f>IF(M1288="nio",0,VLOOKUP(I1288,'2-Productie normen'!A:R,14,FALSE))</f>
        <v>V</v>
      </c>
      <c r="U1288" s="127"/>
      <c r="W1288" s="93">
        <f t="shared" si="103"/>
        <v>13438.5</v>
      </c>
    </row>
    <row r="1289" spans="1:23" ht="14.1" customHeight="1">
      <c r="A1289" s="109">
        <f t="shared" si="104"/>
        <v>1289</v>
      </c>
      <c r="B1289" s="476" t="str">
        <f>VLOOKUP(C1289,'1-Kosten per locatie'!$A$17:$D$89,4,FALSE)</f>
        <v>Wij Oosterpark</v>
      </c>
      <c r="C1289" s="398" t="s">
        <v>1338</v>
      </c>
      <c r="D1289" s="476" t="str">
        <f>VLOOKUP(C1289,'1-Kosten per locatie'!$A$17:$C$89,3,FALSE)</f>
        <v>Wij team</v>
      </c>
      <c r="E1289" s="399" t="s">
        <v>311</v>
      </c>
      <c r="F1289" s="397"/>
      <c r="G1289" s="401" t="s">
        <v>1249</v>
      </c>
      <c r="H1289" s="398" t="s">
        <v>1312</v>
      </c>
      <c r="I1289" s="433" t="s">
        <v>2088</v>
      </c>
      <c r="J1289" s="402" t="s">
        <v>305</v>
      </c>
      <c r="K1289" s="403">
        <v>26</v>
      </c>
      <c r="L1289" s="486">
        <f>VLOOKUP(D1289,'1-Kosten per locatie'!$E$3:$G$9,3,FALSE)</f>
        <v>1</v>
      </c>
      <c r="M1289" s="441">
        <v>255</v>
      </c>
      <c r="N1289" s="124"/>
      <c r="O1289" s="125" t="e">
        <f t="shared" si="100"/>
        <v>#DIV/0!</v>
      </c>
      <c r="P1289" s="125">
        <f t="shared" si="101"/>
        <v>0</v>
      </c>
      <c r="Q1289" s="383"/>
      <c r="R1289" s="126">
        <f>IF(M1289="nio",0,IF(M1289&gt;0,VLOOKUP(I1289,'2-Productie normen'!A:R,VLOOKUP(M1289,'2-Productie normen'!T:U,2,FALSE),FALSE)))</f>
        <v>0</v>
      </c>
      <c r="S1289" s="126">
        <f t="shared" si="102"/>
        <v>0</v>
      </c>
      <c r="T1289" s="127" t="str">
        <f>IF(M1289="nio",0,VLOOKUP(I1289,'2-Productie normen'!A:R,14,FALSE))</f>
        <v>V</v>
      </c>
      <c r="U1289" s="127"/>
      <c r="W1289" s="93">
        <f t="shared" si="103"/>
        <v>6630</v>
      </c>
    </row>
    <row r="1290" spans="1:23" ht="14.1" customHeight="1">
      <c r="A1290" s="109">
        <f t="shared" si="104"/>
        <v>1290</v>
      </c>
      <c r="B1290" s="476" t="str">
        <f>VLOOKUP(C1290,'1-Kosten per locatie'!$A$17:$D$89,4,FALSE)</f>
        <v>Wij Oosterpark</v>
      </c>
      <c r="C1290" s="398" t="s">
        <v>1338</v>
      </c>
      <c r="D1290" s="476" t="str">
        <f>VLOOKUP(C1290,'1-Kosten per locatie'!$A$17:$C$89,3,FALSE)</f>
        <v>Wij team</v>
      </c>
      <c r="E1290" s="399" t="s">
        <v>311</v>
      </c>
      <c r="F1290" s="397"/>
      <c r="G1290" s="401" t="s">
        <v>1250</v>
      </c>
      <c r="H1290" s="398" t="s">
        <v>1315</v>
      </c>
      <c r="I1290" s="433" t="s">
        <v>2088</v>
      </c>
      <c r="J1290" s="402" t="s">
        <v>305</v>
      </c>
      <c r="K1290" s="403">
        <v>26</v>
      </c>
      <c r="L1290" s="486">
        <f>VLOOKUP(D1290,'1-Kosten per locatie'!$E$3:$G$9,3,FALSE)</f>
        <v>1</v>
      </c>
      <c r="M1290" s="441">
        <v>255</v>
      </c>
      <c r="N1290" s="124"/>
      <c r="O1290" s="125" t="e">
        <f t="shared" si="100"/>
        <v>#DIV/0!</v>
      </c>
      <c r="P1290" s="125">
        <f t="shared" si="101"/>
        <v>0</v>
      </c>
      <c r="Q1290" s="383"/>
      <c r="R1290" s="126">
        <f>IF(M1290="nio",0,IF(M1290&gt;0,VLOOKUP(I1290,'2-Productie normen'!A:R,VLOOKUP(M1290,'2-Productie normen'!T:U,2,FALSE),FALSE)))</f>
        <v>0</v>
      </c>
      <c r="S1290" s="126">
        <f t="shared" si="102"/>
        <v>0</v>
      </c>
      <c r="T1290" s="127" t="str">
        <f>IF(M1290="nio",0,VLOOKUP(I1290,'2-Productie normen'!A:R,14,FALSE))</f>
        <v>V</v>
      </c>
      <c r="U1290" s="127"/>
      <c r="W1290" s="93">
        <f t="shared" si="103"/>
        <v>6630</v>
      </c>
    </row>
    <row r="1291" spans="1:23" ht="14.1" customHeight="1">
      <c r="A1291" s="109">
        <f t="shared" si="104"/>
        <v>1291</v>
      </c>
      <c r="B1291" s="476" t="str">
        <f>VLOOKUP(C1291,'1-Kosten per locatie'!$A$17:$D$89,4,FALSE)</f>
        <v>Wij Oosterpark</v>
      </c>
      <c r="C1291" s="398" t="s">
        <v>1338</v>
      </c>
      <c r="D1291" s="476" t="str">
        <f>VLOOKUP(C1291,'1-Kosten per locatie'!$A$17:$C$89,3,FALSE)</f>
        <v>Wij team</v>
      </c>
      <c r="E1291" s="399" t="s">
        <v>311</v>
      </c>
      <c r="F1291" s="397"/>
      <c r="G1291" s="401" t="s">
        <v>1251</v>
      </c>
      <c r="H1291" s="398" t="s">
        <v>1241</v>
      </c>
      <c r="I1291" s="433" t="s">
        <v>15</v>
      </c>
      <c r="J1291" s="402" t="s">
        <v>200</v>
      </c>
      <c r="K1291" s="403">
        <v>2.2000000000000002</v>
      </c>
      <c r="L1291" s="486">
        <f>VLOOKUP(D1291,'1-Kosten per locatie'!$E$3:$G$9,3,FALSE)</f>
        <v>1</v>
      </c>
      <c r="M1291" s="441">
        <v>255</v>
      </c>
      <c r="N1291" s="124"/>
      <c r="O1291" s="125" t="e">
        <f t="shared" si="100"/>
        <v>#DIV/0!</v>
      </c>
      <c r="P1291" s="125">
        <f t="shared" si="101"/>
        <v>0</v>
      </c>
      <c r="Q1291" s="383"/>
      <c r="R1291" s="126">
        <f>IF(M1291="nio",0,IF(M1291&gt;0,VLOOKUP(I1291,'2-Productie normen'!A:R,VLOOKUP(M1291,'2-Productie normen'!T:U,2,FALSE),FALSE)))</f>
        <v>0</v>
      </c>
      <c r="S1291" s="126">
        <f t="shared" si="102"/>
        <v>0</v>
      </c>
      <c r="T1291" s="127" t="str">
        <f>IF(M1291="nio",0,VLOOKUP(I1291,'2-Productie normen'!A:R,14,FALSE))</f>
        <v>S</v>
      </c>
      <c r="U1291" s="127"/>
      <c r="W1291" s="93">
        <f t="shared" si="103"/>
        <v>561</v>
      </c>
    </row>
    <row r="1292" spans="1:23" ht="14.1" customHeight="1">
      <c r="A1292" s="109">
        <f t="shared" si="104"/>
        <v>1292</v>
      </c>
      <c r="B1292" s="476" t="str">
        <f>VLOOKUP(C1292,'1-Kosten per locatie'!$A$17:$D$89,4,FALSE)</f>
        <v>Wij Oosterpark</v>
      </c>
      <c r="C1292" s="398" t="s">
        <v>1338</v>
      </c>
      <c r="D1292" s="476" t="str">
        <f>VLOOKUP(C1292,'1-Kosten per locatie'!$A$17:$C$89,3,FALSE)</f>
        <v>Wij team</v>
      </c>
      <c r="E1292" s="399" t="s">
        <v>311</v>
      </c>
      <c r="F1292" s="397"/>
      <c r="G1292" s="401" t="s">
        <v>1252</v>
      </c>
      <c r="H1292" s="398" t="s">
        <v>1230</v>
      </c>
      <c r="I1292" s="433" t="s">
        <v>15</v>
      </c>
      <c r="J1292" s="402" t="s">
        <v>200</v>
      </c>
      <c r="K1292" s="403">
        <v>1</v>
      </c>
      <c r="L1292" s="486">
        <f>VLOOKUP(D1292,'1-Kosten per locatie'!$E$3:$G$9,3,FALSE)</f>
        <v>1</v>
      </c>
      <c r="M1292" s="441">
        <v>255</v>
      </c>
      <c r="N1292" s="124"/>
      <c r="O1292" s="125" t="e">
        <f t="shared" si="100"/>
        <v>#DIV/0!</v>
      </c>
      <c r="P1292" s="125">
        <f t="shared" si="101"/>
        <v>0</v>
      </c>
      <c r="Q1292" s="383"/>
      <c r="R1292" s="126">
        <f>IF(M1292="nio",0,IF(M1292&gt;0,VLOOKUP(I1292,'2-Productie normen'!A:R,VLOOKUP(M1292,'2-Productie normen'!T:U,2,FALSE),FALSE)))</f>
        <v>0</v>
      </c>
      <c r="S1292" s="126">
        <f t="shared" si="102"/>
        <v>0</v>
      </c>
      <c r="T1292" s="127" t="str">
        <f>IF(M1292="nio",0,VLOOKUP(I1292,'2-Productie normen'!A:R,14,FALSE))</f>
        <v>S</v>
      </c>
      <c r="U1292" s="127"/>
      <c r="W1292" s="93">
        <f t="shared" si="103"/>
        <v>255</v>
      </c>
    </row>
    <row r="1293" spans="1:23" ht="14.1" customHeight="1">
      <c r="A1293" s="109">
        <f t="shared" si="104"/>
        <v>1293</v>
      </c>
      <c r="B1293" s="476" t="str">
        <f>VLOOKUP(C1293,'1-Kosten per locatie'!$A$17:$D$89,4,FALSE)</f>
        <v>Wij Oosterpark</v>
      </c>
      <c r="C1293" s="398" t="s">
        <v>1338</v>
      </c>
      <c r="D1293" s="476" t="str">
        <f>VLOOKUP(C1293,'1-Kosten per locatie'!$A$17:$C$89,3,FALSE)</f>
        <v>Wij team</v>
      </c>
      <c r="E1293" s="399" t="s">
        <v>311</v>
      </c>
      <c r="F1293" s="397"/>
      <c r="G1293" s="401" t="s">
        <v>1253</v>
      </c>
      <c r="H1293" s="398" t="s">
        <v>217</v>
      </c>
      <c r="I1293" s="433" t="s">
        <v>296</v>
      </c>
      <c r="J1293" s="402" t="s">
        <v>200</v>
      </c>
      <c r="K1293" s="403">
        <v>38.299999999999997</v>
      </c>
      <c r="L1293" s="486">
        <f>VLOOKUP(D1293,'1-Kosten per locatie'!$E$3:$G$9,3,FALSE)</f>
        <v>1</v>
      </c>
      <c r="M1293" s="441">
        <v>255</v>
      </c>
      <c r="N1293" s="124"/>
      <c r="O1293" s="125" t="e">
        <f t="shared" si="100"/>
        <v>#DIV/0!</v>
      </c>
      <c r="P1293" s="125">
        <f t="shared" si="101"/>
        <v>0</v>
      </c>
      <c r="Q1293" s="383"/>
      <c r="R1293" s="126">
        <f>IF(M1293="nio",0,IF(M1293&gt;0,VLOOKUP(I1293,'2-Productie normen'!A:R,VLOOKUP(M1293,'2-Productie normen'!T:U,2,FALSE),FALSE)))</f>
        <v>0</v>
      </c>
      <c r="S1293" s="126">
        <f t="shared" si="102"/>
        <v>0</v>
      </c>
      <c r="T1293" s="127" t="str">
        <f>IF(M1293="nio",0,VLOOKUP(I1293,'2-Productie normen'!A:R,14,FALSE))</f>
        <v>V</v>
      </c>
      <c r="U1293" s="127"/>
      <c r="W1293" s="93">
        <f t="shared" si="103"/>
        <v>9766.5</v>
      </c>
    </row>
    <row r="1294" spans="1:23" ht="14.1" customHeight="1">
      <c r="A1294" s="109">
        <f t="shared" si="104"/>
        <v>1294</v>
      </c>
      <c r="B1294" s="476" t="str">
        <f>VLOOKUP(C1294,'1-Kosten per locatie'!$A$17:$D$89,4,FALSE)</f>
        <v>Wij Oosterpark</v>
      </c>
      <c r="C1294" s="398" t="s">
        <v>1338</v>
      </c>
      <c r="D1294" s="476" t="str">
        <f>VLOOKUP(C1294,'1-Kosten per locatie'!$A$17:$C$89,3,FALSE)</f>
        <v>Wij team</v>
      </c>
      <c r="E1294" s="399" t="s">
        <v>311</v>
      </c>
      <c r="F1294" s="397"/>
      <c r="G1294" s="401" t="s">
        <v>1327</v>
      </c>
      <c r="H1294" s="398" t="s">
        <v>197</v>
      </c>
      <c r="I1294" s="433" t="s">
        <v>297</v>
      </c>
      <c r="J1294" s="402" t="s">
        <v>198</v>
      </c>
      <c r="K1294" s="403">
        <v>13.1</v>
      </c>
      <c r="L1294" s="486">
        <f>VLOOKUP(D1294,'1-Kosten per locatie'!$E$3:$G$9,3,FALSE)</f>
        <v>1</v>
      </c>
      <c r="M1294" s="441">
        <v>255</v>
      </c>
      <c r="N1294" s="124"/>
      <c r="O1294" s="125" t="e">
        <f t="shared" si="100"/>
        <v>#DIV/0!</v>
      </c>
      <c r="P1294" s="125">
        <f t="shared" si="101"/>
        <v>0</v>
      </c>
      <c r="Q1294" s="383"/>
      <c r="R1294" s="126">
        <f>IF(M1294="nio",0,IF(M1294&gt;0,VLOOKUP(I1294,'2-Productie normen'!A:R,VLOOKUP(M1294,'2-Productie normen'!T:U,2,FALSE),FALSE)))</f>
        <v>0</v>
      </c>
      <c r="S1294" s="126">
        <f t="shared" si="102"/>
        <v>0</v>
      </c>
      <c r="T1294" s="127" t="str">
        <f>IF(M1294="nio",0,VLOOKUP(I1294,'2-Productie normen'!A:R,14,FALSE))</f>
        <v>B</v>
      </c>
      <c r="U1294" s="127"/>
      <c r="W1294" s="93">
        <f t="shared" si="103"/>
        <v>3340.5</v>
      </c>
    </row>
    <row r="1295" spans="1:23" ht="14.1" customHeight="1">
      <c r="A1295" s="109">
        <f t="shared" si="104"/>
        <v>1295</v>
      </c>
      <c r="B1295" s="476" t="str">
        <f>VLOOKUP(C1295,'1-Kosten per locatie'!$A$17:$D$89,4,FALSE)</f>
        <v>Wij Oosterpark</v>
      </c>
      <c r="C1295" s="398" t="s">
        <v>1338</v>
      </c>
      <c r="D1295" s="476" t="str">
        <f>VLOOKUP(C1295,'1-Kosten per locatie'!$A$17:$C$89,3,FALSE)</f>
        <v>Wij team</v>
      </c>
      <c r="E1295" s="399" t="s">
        <v>311</v>
      </c>
      <c r="F1295" s="397"/>
      <c r="G1295" s="401" t="s">
        <v>1328</v>
      </c>
      <c r="H1295" s="398" t="s">
        <v>245</v>
      </c>
      <c r="I1295" s="433" t="s">
        <v>293</v>
      </c>
      <c r="J1295" s="402" t="s">
        <v>1340</v>
      </c>
      <c r="K1295" s="403">
        <v>3.8</v>
      </c>
      <c r="L1295" s="486">
        <f>VLOOKUP(D1295,'1-Kosten per locatie'!$E$3:$G$9,3,FALSE)</f>
        <v>1</v>
      </c>
      <c r="M1295" s="441">
        <v>255</v>
      </c>
      <c r="N1295" s="124"/>
      <c r="O1295" s="125" t="e">
        <f t="shared" si="100"/>
        <v>#DIV/0!</v>
      </c>
      <c r="P1295" s="125">
        <f t="shared" si="101"/>
        <v>0</v>
      </c>
      <c r="Q1295" s="383"/>
      <c r="R1295" s="126">
        <f>IF(M1295="nio",0,IF(M1295&gt;0,VLOOKUP(I1295,'2-Productie normen'!A:R,VLOOKUP(M1295,'2-Productie normen'!T:U,2,FALSE),FALSE)))</f>
        <v>0</v>
      </c>
      <c r="S1295" s="126">
        <f t="shared" si="102"/>
        <v>0</v>
      </c>
      <c r="T1295" s="127" t="str">
        <f>IF(M1295="nio",0,VLOOKUP(I1295,'2-Productie normen'!A:R,14,FALSE))</f>
        <v>V</v>
      </c>
      <c r="U1295" s="127"/>
      <c r="W1295" s="93">
        <f t="shared" si="103"/>
        <v>969</v>
      </c>
    </row>
    <row r="1296" spans="1:23" ht="14.1" customHeight="1">
      <c r="A1296" s="109">
        <f t="shared" si="104"/>
        <v>1296</v>
      </c>
      <c r="B1296" s="476" t="str">
        <f>VLOOKUP(C1296,'1-Kosten per locatie'!$A$17:$D$89,4,FALSE)</f>
        <v>Wij Oosterpark</v>
      </c>
      <c r="C1296" s="398" t="s">
        <v>1338</v>
      </c>
      <c r="D1296" s="476" t="str">
        <f>VLOOKUP(C1296,'1-Kosten per locatie'!$A$17:$C$89,3,FALSE)</f>
        <v>Wij team</v>
      </c>
      <c r="E1296" s="400" t="s">
        <v>311</v>
      </c>
      <c r="F1296" s="399"/>
      <c r="G1296" s="401" t="s">
        <v>1350</v>
      </c>
      <c r="H1296" s="398" t="s">
        <v>1351</v>
      </c>
      <c r="I1296" s="455" t="s">
        <v>299</v>
      </c>
      <c r="J1296" s="402" t="s">
        <v>200</v>
      </c>
      <c r="K1296" s="403">
        <v>4.5</v>
      </c>
      <c r="L1296" s="486">
        <f>VLOOKUP(D1296,'1-Kosten per locatie'!$E$3:$G$9,3,FALSE)</f>
        <v>1</v>
      </c>
      <c r="M1296" s="441" t="s">
        <v>101</v>
      </c>
      <c r="N1296" s="124"/>
      <c r="O1296" s="125">
        <f t="shared" si="100"/>
        <v>0</v>
      </c>
      <c r="P1296" s="125">
        <f t="shared" si="101"/>
        <v>0</v>
      </c>
      <c r="Q1296" s="383"/>
      <c r="R1296" s="126">
        <f>IF(M1296="nio",0,IF(M1296&gt;0,VLOOKUP(I1296,'2-Productie normen'!A:R,VLOOKUP(M1296,'2-Productie normen'!T:U,2,FALSE),FALSE)))</f>
        <v>0</v>
      </c>
      <c r="S1296" s="126">
        <f t="shared" si="102"/>
        <v>0</v>
      </c>
      <c r="T1296" s="127">
        <f>IF(M1296="nio",0,VLOOKUP(I1296,'2-Productie normen'!A:R,14,FALSE))</f>
        <v>0</v>
      </c>
      <c r="U1296" s="127"/>
      <c r="W1296" s="93">
        <f t="shared" si="103"/>
        <v>0</v>
      </c>
    </row>
    <row r="1297" spans="1:23" ht="14.1" customHeight="1">
      <c r="A1297" s="109">
        <f t="shared" si="104"/>
        <v>1297</v>
      </c>
      <c r="B1297" s="476" t="str">
        <f>VLOOKUP(C1297,'1-Kosten per locatie'!$A$17:$D$89,4,FALSE)</f>
        <v>Wij Oosterpark</v>
      </c>
      <c r="C1297" s="398" t="s">
        <v>1338</v>
      </c>
      <c r="D1297" s="476" t="str">
        <f>VLOOKUP(C1297,'1-Kosten per locatie'!$A$17:$C$89,3,FALSE)</f>
        <v>Wij team</v>
      </c>
      <c r="E1297" s="400" t="s">
        <v>311</v>
      </c>
      <c r="F1297" s="397"/>
      <c r="G1297" s="401" t="s">
        <v>1352</v>
      </c>
      <c r="H1297" s="398" t="s">
        <v>197</v>
      </c>
      <c r="I1297" s="433" t="s">
        <v>297</v>
      </c>
      <c r="J1297" s="402" t="s">
        <v>198</v>
      </c>
      <c r="K1297" s="403">
        <v>15.2</v>
      </c>
      <c r="L1297" s="486">
        <f>VLOOKUP(D1297,'1-Kosten per locatie'!$E$3:$G$9,3,FALSE)</f>
        <v>1</v>
      </c>
      <c r="M1297" s="501">
        <v>255</v>
      </c>
      <c r="N1297" s="124"/>
      <c r="O1297" s="125" t="e">
        <f t="shared" si="100"/>
        <v>#DIV/0!</v>
      </c>
      <c r="P1297" s="125">
        <f t="shared" si="101"/>
        <v>0</v>
      </c>
      <c r="Q1297" s="383"/>
      <c r="R1297" s="126">
        <f>IF(M1297="nio",0,IF(M1297&gt;0,VLOOKUP(I1297,'2-Productie normen'!A:R,VLOOKUP(M1297,'2-Productie normen'!T:U,2,FALSE),FALSE)))</f>
        <v>0</v>
      </c>
      <c r="S1297" s="126">
        <f t="shared" si="102"/>
        <v>0</v>
      </c>
      <c r="T1297" s="127" t="str">
        <f>IF(M1297="nio",0,VLOOKUP(I1297,'2-Productie normen'!A:R,14,FALSE))</f>
        <v>B</v>
      </c>
      <c r="U1297" s="127"/>
      <c r="W1297" s="93">
        <f t="shared" si="103"/>
        <v>3876</v>
      </c>
    </row>
    <row r="1298" spans="1:23" ht="14.1" customHeight="1">
      <c r="A1298" s="109">
        <f t="shared" si="104"/>
        <v>1298</v>
      </c>
      <c r="B1298" s="476" t="str">
        <f>VLOOKUP(C1298,'1-Kosten per locatie'!$A$17:$D$89,4,FALSE)</f>
        <v>Wij Oosterpark</v>
      </c>
      <c r="C1298" s="398" t="s">
        <v>1338</v>
      </c>
      <c r="D1298" s="476" t="str">
        <f>VLOOKUP(C1298,'1-Kosten per locatie'!$A$17:$C$89,3,FALSE)</f>
        <v>Wij team</v>
      </c>
      <c r="E1298" s="400" t="s">
        <v>322</v>
      </c>
      <c r="F1298" s="440"/>
      <c r="G1298" s="401" t="s">
        <v>1353</v>
      </c>
      <c r="H1298" s="398" t="s">
        <v>1354</v>
      </c>
      <c r="I1298" s="446" t="s">
        <v>294</v>
      </c>
      <c r="J1298" s="402" t="s">
        <v>200</v>
      </c>
      <c r="K1298" s="403">
        <v>20</v>
      </c>
      <c r="L1298" s="486">
        <f>VLOOKUP(D1298,'1-Kosten per locatie'!$E$3:$G$9,3,FALSE)</f>
        <v>1</v>
      </c>
      <c r="M1298" s="501">
        <v>255</v>
      </c>
      <c r="N1298" s="124"/>
      <c r="O1298" s="125" t="e">
        <f t="shared" si="100"/>
        <v>#DIV/0!</v>
      </c>
      <c r="P1298" s="125">
        <f t="shared" si="101"/>
        <v>0</v>
      </c>
      <c r="Q1298" s="383"/>
      <c r="R1298" s="126">
        <f>IF(M1298="nio",0,IF(M1298&gt;0,VLOOKUP(I1298,'2-Productie normen'!A:R,VLOOKUP(M1298,'2-Productie normen'!T:U,2,FALSE),FALSE)))</f>
        <v>0</v>
      </c>
      <c r="S1298" s="126">
        <f t="shared" si="102"/>
        <v>0</v>
      </c>
      <c r="T1298" s="127" t="str">
        <f>IF(M1298="nio",0,VLOOKUP(I1298,'2-Productie normen'!A:R,14,FALSE))</f>
        <v>V</v>
      </c>
      <c r="U1298" s="127"/>
      <c r="W1298" s="93">
        <f t="shared" si="103"/>
        <v>5100</v>
      </c>
    </row>
    <row r="1299" spans="1:23" ht="14.1" customHeight="1">
      <c r="A1299" s="109">
        <f t="shared" si="104"/>
        <v>1299</v>
      </c>
      <c r="B1299" s="476" t="str">
        <f>VLOOKUP(C1299,'1-Kosten per locatie'!$A$17:$D$89,4,FALSE)</f>
        <v>Wij Oosterpark</v>
      </c>
      <c r="C1299" s="398" t="s">
        <v>1338</v>
      </c>
      <c r="D1299" s="476" t="str">
        <f>VLOOKUP(C1299,'1-Kosten per locatie'!$A$17:$C$89,3,FALSE)</f>
        <v>Wij team</v>
      </c>
      <c r="E1299" s="400" t="s">
        <v>322</v>
      </c>
      <c r="F1299" s="414"/>
      <c r="G1299" s="401" t="s">
        <v>1355</v>
      </c>
      <c r="H1299" s="398" t="s">
        <v>193</v>
      </c>
      <c r="I1299" s="433" t="s">
        <v>296</v>
      </c>
      <c r="J1299" s="402" t="s">
        <v>200</v>
      </c>
      <c r="K1299" s="403">
        <v>59.7</v>
      </c>
      <c r="L1299" s="486">
        <f>VLOOKUP(D1299,'1-Kosten per locatie'!$E$3:$G$9,3,FALSE)</f>
        <v>1</v>
      </c>
      <c r="M1299" s="501">
        <v>156</v>
      </c>
      <c r="N1299" s="124"/>
      <c r="O1299" s="125" t="e">
        <f t="shared" si="100"/>
        <v>#DIV/0!</v>
      </c>
      <c r="P1299" s="125">
        <f t="shared" si="101"/>
        <v>0</v>
      </c>
      <c r="Q1299" s="383"/>
      <c r="R1299" s="126">
        <f>IF(M1299="nio",0,IF(M1299&gt;0,VLOOKUP(I1299,'2-Productie normen'!A:R,VLOOKUP(M1299,'2-Productie normen'!T:U,2,FALSE),FALSE)))</f>
        <v>0</v>
      </c>
      <c r="S1299" s="126">
        <f t="shared" si="102"/>
        <v>0</v>
      </c>
      <c r="T1299" s="127" t="str">
        <f>IF(M1299="nio",0,VLOOKUP(I1299,'2-Productie normen'!A:R,14,FALSE))</f>
        <v>V</v>
      </c>
      <c r="U1299" s="127"/>
      <c r="W1299" s="93">
        <f t="shared" si="103"/>
        <v>9313.2000000000007</v>
      </c>
    </row>
    <row r="1300" spans="1:23" ht="14.1" customHeight="1">
      <c r="A1300" s="109">
        <f t="shared" si="104"/>
        <v>1300</v>
      </c>
      <c r="B1300" s="476" t="str">
        <f>VLOOKUP(C1300,'1-Kosten per locatie'!$A$17:$D$89,4,FALSE)</f>
        <v>Wij Oosterpark</v>
      </c>
      <c r="C1300" s="398" t="s">
        <v>1338</v>
      </c>
      <c r="D1300" s="476" t="str">
        <f>VLOOKUP(C1300,'1-Kosten per locatie'!$A$17:$C$89,3,FALSE)</f>
        <v>Wij team</v>
      </c>
      <c r="E1300" s="400" t="s">
        <v>322</v>
      </c>
      <c r="F1300" s="414"/>
      <c r="G1300" s="401" t="s">
        <v>1356</v>
      </c>
      <c r="H1300" s="398" t="s">
        <v>1241</v>
      </c>
      <c r="I1300" s="433" t="s">
        <v>15</v>
      </c>
      <c r="J1300" s="402" t="s">
        <v>200</v>
      </c>
      <c r="K1300" s="403">
        <v>2</v>
      </c>
      <c r="L1300" s="486">
        <f>VLOOKUP(D1300,'1-Kosten per locatie'!$E$3:$G$9,3,FALSE)</f>
        <v>1</v>
      </c>
      <c r="M1300" s="441">
        <v>255</v>
      </c>
      <c r="N1300" s="124"/>
      <c r="O1300" s="125" t="e">
        <f t="shared" si="100"/>
        <v>#DIV/0!</v>
      </c>
      <c r="P1300" s="125">
        <f t="shared" si="101"/>
        <v>0</v>
      </c>
      <c r="Q1300" s="383"/>
      <c r="R1300" s="126">
        <f>IF(M1300="nio",0,IF(M1300&gt;0,VLOOKUP(I1300,'2-Productie normen'!A:R,VLOOKUP(M1300,'2-Productie normen'!T:U,2,FALSE),FALSE)))</f>
        <v>0</v>
      </c>
      <c r="S1300" s="126">
        <f t="shared" si="102"/>
        <v>0</v>
      </c>
      <c r="T1300" s="127" t="str">
        <f>IF(M1300="nio",0,VLOOKUP(I1300,'2-Productie normen'!A:R,14,FALSE))</f>
        <v>S</v>
      </c>
      <c r="U1300" s="127"/>
      <c r="W1300" s="93">
        <f t="shared" si="103"/>
        <v>510</v>
      </c>
    </row>
    <row r="1301" spans="1:23" ht="14.1" customHeight="1">
      <c r="A1301" s="109">
        <f t="shared" si="104"/>
        <v>1301</v>
      </c>
      <c r="B1301" s="476" t="str">
        <f>VLOOKUP(C1301,'1-Kosten per locatie'!$A$17:$D$89,4,FALSE)</f>
        <v>Wij Oosterpark</v>
      </c>
      <c r="C1301" s="398" t="s">
        <v>1338</v>
      </c>
      <c r="D1301" s="476" t="str">
        <f>VLOOKUP(C1301,'1-Kosten per locatie'!$A$17:$C$89,3,FALSE)</f>
        <v>Wij team</v>
      </c>
      <c r="E1301" s="400" t="s">
        <v>322</v>
      </c>
      <c r="F1301" s="414"/>
      <c r="G1301" s="401" t="s">
        <v>1357</v>
      </c>
      <c r="H1301" s="398" t="s">
        <v>1230</v>
      </c>
      <c r="I1301" s="433" t="s">
        <v>15</v>
      </c>
      <c r="J1301" s="402" t="s">
        <v>200</v>
      </c>
      <c r="K1301" s="403">
        <v>2.2000000000000002</v>
      </c>
      <c r="L1301" s="486">
        <f>VLOOKUP(D1301,'1-Kosten per locatie'!$E$3:$G$9,3,FALSE)</f>
        <v>1</v>
      </c>
      <c r="M1301" s="441">
        <v>255</v>
      </c>
      <c r="N1301" s="124"/>
      <c r="O1301" s="125" t="e">
        <f t="shared" si="100"/>
        <v>#DIV/0!</v>
      </c>
      <c r="P1301" s="125">
        <f t="shared" si="101"/>
        <v>0</v>
      </c>
      <c r="Q1301" s="383"/>
      <c r="R1301" s="126">
        <f>IF(M1301="nio",0,IF(M1301&gt;0,VLOOKUP(I1301,'2-Productie normen'!A:R,VLOOKUP(M1301,'2-Productie normen'!T:U,2,FALSE),FALSE)))</f>
        <v>0</v>
      </c>
      <c r="S1301" s="126">
        <f t="shared" si="102"/>
        <v>0</v>
      </c>
      <c r="T1301" s="127" t="str">
        <f>IF(M1301="nio",0,VLOOKUP(I1301,'2-Productie normen'!A:R,14,FALSE))</f>
        <v>S</v>
      </c>
      <c r="U1301" s="127"/>
      <c r="W1301" s="93">
        <f t="shared" si="103"/>
        <v>561</v>
      </c>
    </row>
    <row r="1302" spans="1:23" ht="14.1" customHeight="1">
      <c r="A1302" s="109">
        <f t="shared" si="104"/>
        <v>1302</v>
      </c>
      <c r="B1302" s="476" t="str">
        <f>VLOOKUP(C1302,'1-Kosten per locatie'!$A$17:$D$89,4,FALSE)</f>
        <v>Wij Oosterpark</v>
      </c>
      <c r="C1302" s="398" t="s">
        <v>1338</v>
      </c>
      <c r="D1302" s="476" t="str">
        <f>VLOOKUP(C1302,'1-Kosten per locatie'!$A$17:$C$89,3,FALSE)</f>
        <v>Wij team</v>
      </c>
      <c r="E1302" s="400" t="s">
        <v>322</v>
      </c>
      <c r="F1302" s="414"/>
      <c r="G1302" s="401" t="s">
        <v>1358</v>
      </c>
      <c r="H1302" s="398" t="s">
        <v>1230</v>
      </c>
      <c r="I1302" s="433" t="s">
        <v>15</v>
      </c>
      <c r="J1302" s="402" t="s">
        <v>200</v>
      </c>
      <c r="K1302" s="403">
        <v>2.2000000000000002</v>
      </c>
      <c r="L1302" s="486">
        <f>VLOOKUP(D1302,'1-Kosten per locatie'!$E$3:$G$9,3,FALSE)</f>
        <v>1</v>
      </c>
      <c r="M1302" s="441">
        <v>255</v>
      </c>
      <c r="N1302" s="124"/>
      <c r="O1302" s="125" t="e">
        <f t="shared" si="100"/>
        <v>#DIV/0!</v>
      </c>
      <c r="P1302" s="125">
        <f t="shared" si="101"/>
        <v>0</v>
      </c>
      <c r="Q1302" s="383"/>
      <c r="R1302" s="126">
        <f>IF(M1302="nio",0,IF(M1302&gt;0,VLOOKUP(I1302,'2-Productie normen'!A:R,VLOOKUP(M1302,'2-Productie normen'!T:U,2,FALSE),FALSE)))</f>
        <v>0</v>
      </c>
      <c r="S1302" s="126">
        <f t="shared" si="102"/>
        <v>0</v>
      </c>
      <c r="T1302" s="127" t="str">
        <f>IF(M1302="nio",0,VLOOKUP(I1302,'2-Productie normen'!A:R,14,FALSE))</f>
        <v>S</v>
      </c>
      <c r="U1302" s="127"/>
      <c r="W1302" s="93">
        <f t="shared" si="103"/>
        <v>561</v>
      </c>
    </row>
    <row r="1303" spans="1:23" ht="14.1" customHeight="1">
      <c r="A1303" s="109">
        <f t="shared" si="104"/>
        <v>1303</v>
      </c>
      <c r="B1303" s="476" t="str">
        <f>VLOOKUP(C1303,'1-Kosten per locatie'!$A$17:$D$89,4,FALSE)</f>
        <v>Wij Oosterpark</v>
      </c>
      <c r="C1303" s="398" t="s">
        <v>1338</v>
      </c>
      <c r="D1303" s="476" t="str">
        <f>VLOOKUP(C1303,'1-Kosten per locatie'!$A$17:$C$89,3,FALSE)</f>
        <v>Wij team</v>
      </c>
      <c r="E1303" s="400" t="s">
        <v>322</v>
      </c>
      <c r="F1303" s="414"/>
      <c r="G1303" s="401" t="s">
        <v>1359</v>
      </c>
      <c r="H1303" s="398" t="s">
        <v>1241</v>
      </c>
      <c r="I1303" s="433" t="s">
        <v>15</v>
      </c>
      <c r="J1303" s="402" t="s">
        <v>200</v>
      </c>
      <c r="K1303" s="403">
        <v>2.5</v>
      </c>
      <c r="L1303" s="486">
        <f>VLOOKUP(D1303,'1-Kosten per locatie'!$E$3:$G$9,3,FALSE)</f>
        <v>1</v>
      </c>
      <c r="M1303" s="441">
        <v>255</v>
      </c>
      <c r="N1303" s="124"/>
      <c r="O1303" s="125" t="e">
        <f t="shared" si="100"/>
        <v>#DIV/0!</v>
      </c>
      <c r="P1303" s="125">
        <f t="shared" si="101"/>
        <v>0</v>
      </c>
      <c r="Q1303" s="383"/>
      <c r="R1303" s="126">
        <f>IF(M1303="nio",0,IF(M1303&gt;0,VLOOKUP(I1303,'2-Productie normen'!A:R,VLOOKUP(M1303,'2-Productie normen'!T:U,2,FALSE),FALSE)))</f>
        <v>0</v>
      </c>
      <c r="S1303" s="126">
        <f t="shared" si="102"/>
        <v>0</v>
      </c>
      <c r="T1303" s="127" t="str">
        <f>IF(M1303="nio",0,VLOOKUP(I1303,'2-Productie normen'!A:R,14,FALSE))</f>
        <v>S</v>
      </c>
      <c r="U1303" s="127"/>
      <c r="W1303" s="93">
        <f t="shared" si="103"/>
        <v>637.5</v>
      </c>
    </row>
    <row r="1304" spans="1:23" ht="14.1" customHeight="1">
      <c r="A1304" s="109">
        <f t="shared" si="104"/>
        <v>1304</v>
      </c>
      <c r="B1304" s="476" t="str">
        <f>VLOOKUP(C1304,'1-Kosten per locatie'!$A$17:$D$89,4,FALSE)</f>
        <v>Wij Oosterpark</v>
      </c>
      <c r="C1304" s="398" t="s">
        <v>1338</v>
      </c>
      <c r="D1304" s="476" t="str">
        <f>VLOOKUP(C1304,'1-Kosten per locatie'!$A$17:$C$89,3,FALSE)</f>
        <v>Wij team</v>
      </c>
      <c r="E1304" s="400" t="s">
        <v>322</v>
      </c>
      <c r="F1304" s="397"/>
      <c r="G1304" s="401" t="s">
        <v>1360</v>
      </c>
      <c r="H1304" s="398" t="s">
        <v>196</v>
      </c>
      <c r="I1304" s="433" t="s">
        <v>149</v>
      </c>
      <c r="J1304" s="402" t="s">
        <v>198</v>
      </c>
      <c r="K1304" s="403">
        <v>50.8</v>
      </c>
      <c r="L1304" s="486">
        <f>VLOOKUP(D1304,'1-Kosten per locatie'!$E$3:$G$9,3,FALSE)</f>
        <v>1</v>
      </c>
      <c r="M1304" s="441">
        <v>156</v>
      </c>
      <c r="N1304" s="124"/>
      <c r="O1304" s="125" t="e">
        <f t="shared" si="100"/>
        <v>#DIV/0!</v>
      </c>
      <c r="P1304" s="125">
        <f t="shared" si="101"/>
        <v>0</v>
      </c>
      <c r="Q1304" s="383"/>
      <c r="R1304" s="126">
        <f>IF(M1304="nio",0,IF(M1304&gt;0,VLOOKUP(I1304,'2-Productie normen'!A:R,VLOOKUP(M1304,'2-Productie normen'!T:U,2,FALSE),FALSE)))</f>
        <v>0</v>
      </c>
      <c r="S1304" s="126">
        <f t="shared" si="102"/>
        <v>0</v>
      </c>
      <c r="T1304" s="127" t="str">
        <f>IF(M1304="nio",0,VLOOKUP(I1304,'2-Productie normen'!A:R,14,FALSE))</f>
        <v>B</v>
      </c>
      <c r="U1304" s="127"/>
      <c r="W1304" s="93">
        <f t="shared" si="103"/>
        <v>7924.7999999999993</v>
      </c>
    </row>
    <row r="1305" spans="1:23" ht="14.1" customHeight="1">
      <c r="A1305" s="109">
        <f t="shared" si="104"/>
        <v>1305</v>
      </c>
      <c r="B1305" s="476" t="str">
        <f>VLOOKUP(C1305,'1-Kosten per locatie'!$A$17:$D$89,4,FALSE)</f>
        <v>Wij Oosterpark</v>
      </c>
      <c r="C1305" s="398" t="s">
        <v>1338</v>
      </c>
      <c r="D1305" s="476" t="str">
        <f>VLOOKUP(C1305,'1-Kosten per locatie'!$A$17:$C$89,3,FALSE)</f>
        <v>Wij team</v>
      </c>
      <c r="E1305" s="400" t="s">
        <v>322</v>
      </c>
      <c r="F1305" s="397"/>
      <c r="G1305" s="401" t="s">
        <v>1361</v>
      </c>
      <c r="H1305" s="398" t="s">
        <v>196</v>
      </c>
      <c r="I1305" s="433" t="s">
        <v>149</v>
      </c>
      <c r="J1305" s="402" t="s">
        <v>198</v>
      </c>
      <c r="K1305" s="403">
        <v>50.8</v>
      </c>
      <c r="L1305" s="486">
        <f>VLOOKUP(D1305,'1-Kosten per locatie'!$E$3:$G$9,3,FALSE)</f>
        <v>1</v>
      </c>
      <c r="M1305" s="441">
        <v>156</v>
      </c>
      <c r="N1305" s="124"/>
      <c r="O1305" s="125" t="e">
        <f t="shared" si="100"/>
        <v>#DIV/0!</v>
      </c>
      <c r="P1305" s="125">
        <f t="shared" si="101"/>
        <v>0</v>
      </c>
      <c r="Q1305" s="383"/>
      <c r="R1305" s="126">
        <f>IF(M1305="nio",0,IF(M1305&gt;0,VLOOKUP(I1305,'2-Productie normen'!A:R,VLOOKUP(M1305,'2-Productie normen'!T:U,2,FALSE),FALSE)))</f>
        <v>0</v>
      </c>
      <c r="S1305" s="126">
        <f t="shared" si="102"/>
        <v>0</v>
      </c>
      <c r="T1305" s="127" t="str">
        <f>IF(M1305="nio",0,VLOOKUP(I1305,'2-Productie normen'!A:R,14,FALSE))</f>
        <v>B</v>
      </c>
      <c r="U1305" s="127"/>
      <c r="W1305" s="93">
        <f t="shared" si="103"/>
        <v>7924.7999999999993</v>
      </c>
    </row>
    <row r="1306" spans="1:23" ht="14.1" customHeight="1">
      <c r="A1306" s="109">
        <f t="shared" si="104"/>
        <v>1306</v>
      </c>
      <c r="B1306" s="476" t="str">
        <f>VLOOKUP(C1306,'1-Kosten per locatie'!$A$17:$D$89,4,FALSE)</f>
        <v>Wij Oosterpark</v>
      </c>
      <c r="C1306" s="398" t="s">
        <v>1338</v>
      </c>
      <c r="D1306" s="476" t="str">
        <f>VLOOKUP(C1306,'1-Kosten per locatie'!$A$17:$C$89,3,FALSE)</f>
        <v>Wij team</v>
      </c>
      <c r="E1306" s="400" t="s">
        <v>322</v>
      </c>
      <c r="F1306" s="397"/>
      <c r="G1306" s="401" t="s">
        <v>1362</v>
      </c>
      <c r="H1306" s="398" t="s">
        <v>196</v>
      </c>
      <c r="I1306" s="433" t="s">
        <v>149</v>
      </c>
      <c r="J1306" s="402" t="s">
        <v>198</v>
      </c>
      <c r="K1306" s="403">
        <v>50.8</v>
      </c>
      <c r="L1306" s="486">
        <f>VLOOKUP(D1306,'1-Kosten per locatie'!$E$3:$G$9,3,FALSE)</f>
        <v>1</v>
      </c>
      <c r="M1306" s="441">
        <v>156</v>
      </c>
      <c r="N1306" s="124"/>
      <c r="O1306" s="125" t="e">
        <f t="shared" si="100"/>
        <v>#DIV/0!</v>
      </c>
      <c r="P1306" s="125">
        <f t="shared" si="101"/>
        <v>0</v>
      </c>
      <c r="Q1306" s="383"/>
      <c r="R1306" s="126">
        <f>IF(M1306="nio",0,IF(M1306&gt;0,VLOOKUP(I1306,'2-Productie normen'!A:R,VLOOKUP(M1306,'2-Productie normen'!T:U,2,FALSE),FALSE)))</f>
        <v>0</v>
      </c>
      <c r="S1306" s="126">
        <f t="shared" si="102"/>
        <v>0</v>
      </c>
      <c r="T1306" s="127" t="str">
        <f>IF(M1306="nio",0,VLOOKUP(I1306,'2-Productie normen'!A:R,14,FALSE))</f>
        <v>B</v>
      </c>
      <c r="U1306" s="127"/>
      <c r="W1306" s="93">
        <f t="shared" si="103"/>
        <v>7924.7999999999993</v>
      </c>
    </row>
    <row r="1307" spans="1:23" ht="14.1" customHeight="1">
      <c r="A1307" s="109">
        <f t="shared" si="104"/>
        <v>1307</v>
      </c>
      <c r="B1307" s="476" t="str">
        <f>VLOOKUP(C1307,'1-Kosten per locatie'!$A$17:$D$89,4,FALSE)</f>
        <v>Wij Oosterpark</v>
      </c>
      <c r="C1307" s="398" t="s">
        <v>1338</v>
      </c>
      <c r="D1307" s="476" t="str">
        <f>VLOOKUP(C1307,'1-Kosten per locatie'!$A$17:$C$89,3,FALSE)</f>
        <v>Wij team</v>
      </c>
      <c r="E1307" s="400" t="s">
        <v>322</v>
      </c>
      <c r="F1307" s="397"/>
      <c r="G1307" s="401" t="s">
        <v>189</v>
      </c>
      <c r="H1307" s="398" t="s">
        <v>193</v>
      </c>
      <c r="I1307" s="433" t="s">
        <v>296</v>
      </c>
      <c r="J1307" s="402" t="s">
        <v>200</v>
      </c>
      <c r="K1307" s="403">
        <v>16.600000000000001</v>
      </c>
      <c r="L1307" s="486">
        <f>VLOOKUP(D1307,'1-Kosten per locatie'!$E$3:$G$9,3,FALSE)</f>
        <v>1</v>
      </c>
      <c r="M1307" s="441">
        <v>156</v>
      </c>
      <c r="N1307" s="124"/>
      <c r="O1307" s="125" t="e">
        <f t="shared" si="100"/>
        <v>#DIV/0!</v>
      </c>
      <c r="P1307" s="125">
        <f t="shared" si="101"/>
        <v>0</v>
      </c>
      <c r="Q1307" s="383"/>
      <c r="R1307" s="126">
        <f>IF(M1307="nio",0,IF(M1307&gt;0,VLOOKUP(I1307,'2-Productie normen'!A:R,VLOOKUP(M1307,'2-Productie normen'!T:U,2,FALSE),FALSE)))</f>
        <v>0</v>
      </c>
      <c r="S1307" s="126">
        <f t="shared" si="102"/>
        <v>0</v>
      </c>
      <c r="T1307" s="127" t="str">
        <f>IF(M1307="nio",0,VLOOKUP(I1307,'2-Productie normen'!A:R,14,FALSE))</f>
        <v>V</v>
      </c>
      <c r="U1307" s="127"/>
      <c r="W1307" s="93">
        <f t="shared" si="103"/>
        <v>2589.6000000000004</v>
      </c>
    </row>
    <row r="1308" spans="1:23" ht="14.1" customHeight="1">
      <c r="A1308" s="109">
        <f t="shared" si="104"/>
        <v>1308</v>
      </c>
      <c r="B1308" s="476" t="str">
        <f>VLOOKUP(C1308,'1-Kosten per locatie'!$A$17:$D$89,4,FALSE)</f>
        <v>Wij Oosterpark</v>
      </c>
      <c r="C1308" s="398" t="s">
        <v>1338</v>
      </c>
      <c r="D1308" s="476" t="str">
        <f>VLOOKUP(C1308,'1-Kosten per locatie'!$A$17:$C$89,3,FALSE)</f>
        <v>Wij team</v>
      </c>
      <c r="E1308" s="400" t="s">
        <v>322</v>
      </c>
      <c r="F1308" s="397"/>
      <c r="G1308" s="401" t="s">
        <v>190</v>
      </c>
      <c r="H1308" s="398" t="s">
        <v>196</v>
      </c>
      <c r="I1308" s="433" t="s">
        <v>149</v>
      </c>
      <c r="J1308" s="402" t="s">
        <v>198</v>
      </c>
      <c r="K1308" s="403">
        <v>19.7</v>
      </c>
      <c r="L1308" s="486">
        <f>VLOOKUP(D1308,'1-Kosten per locatie'!$E$3:$G$9,3,FALSE)</f>
        <v>1</v>
      </c>
      <c r="M1308" s="441">
        <v>156</v>
      </c>
      <c r="N1308" s="124"/>
      <c r="O1308" s="125" t="e">
        <f t="shared" si="100"/>
        <v>#DIV/0!</v>
      </c>
      <c r="P1308" s="125">
        <f t="shared" si="101"/>
        <v>0</v>
      </c>
      <c r="Q1308" s="383"/>
      <c r="R1308" s="126">
        <f>IF(M1308="nio",0,IF(M1308&gt;0,VLOOKUP(I1308,'2-Productie normen'!A:R,VLOOKUP(M1308,'2-Productie normen'!T:U,2,FALSE),FALSE)))</f>
        <v>0</v>
      </c>
      <c r="S1308" s="126">
        <f t="shared" si="102"/>
        <v>0</v>
      </c>
      <c r="T1308" s="127" t="str">
        <f>IF(M1308="nio",0,VLOOKUP(I1308,'2-Productie normen'!A:R,14,FALSE))</f>
        <v>B</v>
      </c>
      <c r="U1308" s="127"/>
      <c r="W1308" s="93">
        <f t="shared" si="103"/>
        <v>3073.2</v>
      </c>
    </row>
    <row r="1309" spans="1:23" ht="14.1" customHeight="1">
      <c r="A1309" s="109">
        <f t="shared" si="104"/>
        <v>1309</v>
      </c>
      <c r="B1309" s="476" t="str">
        <f>VLOOKUP(C1309,'1-Kosten per locatie'!$A$17:$D$89,4,FALSE)</f>
        <v>Wij Oosterpark</v>
      </c>
      <c r="C1309" s="398" t="s">
        <v>1338</v>
      </c>
      <c r="D1309" s="476" t="str">
        <f>VLOOKUP(C1309,'1-Kosten per locatie'!$A$17:$C$89,3,FALSE)</f>
        <v>Wij team</v>
      </c>
      <c r="E1309" s="400" t="s">
        <v>322</v>
      </c>
      <c r="F1309" s="397"/>
      <c r="G1309" s="401" t="s">
        <v>1363</v>
      </c>
      <c r="H1309" s="398" t="s">
        <v>1219</v>
      </c>
      <c r="I1309" s="433" t="s">
        <v>149</v>
      </c>
      <c r="J1309" s="402" t="s">
        <v>198</v>
      </c>
      <c r="K1309" s="403">
        <v>16.3</v>
      </c>
      <c r="L1309" s="486">
        <f>VLOOKUP(D1309,'1-Kosten per locatie'!$E$3:$G$9,3,FALSE)</f>
        <v>1</v>
      </c>
      <c r="M1309" s="441">
        <v>156</v>
      </c>
      <c r="N1309" s="124"/>
      <c r="O1309" s="125" t="e">
        <f t="shared" si="100"/>
        <v>#DIV/0!</v>
      </c>
      <c r="P1309" s="125">
        <f t="shared" si="101"/>
        <v>0</v>
      </c>
      <c r="Q1309" s="383"/>
      <c r="R1309" s="126">
        <f>IF(M1309="nio",0,IF(M1309&gt;0,VLOOKUP(I1309,'2-Productie normen'!A:R,VLOOKUP(M1309,'2-Productie normen'!T:U,2,FALSE),FALSE)))</f>
        <v>0</v>
      </c>
      <c r="S1309" s="126">
        <f t="shared" si="102"/>
        <v>0</v>
      </c>
      <c r="T1309" s="127" t="str">
        <f>IF(M1309="nio",0,VLOOKUP(I1309,'2-Productie normen'!A:R,14,FALSE))</f>
        <v>B</v>
      </c>
      <c r="U1309" s="127"/>
      <c r="W1309" s="93">
        <f t="shared" si="103"/>
        <v>2542.8000000000002</v>
      </c>
    </row>
    <row r="1310" spans="1:23" ht="14.1" customHeight="1">
      <c r="A1310" s="109">
        <f t="shared" si="104"/>
        <v>1310</v>
      </c>
      <c r="B1310" s="476" t="str">
        <f>VLOOKUP(C1310,'1-Kosten per locatie'!$A$17:$D$89,4,FALSE)</f>
        <v>Wij Oosterpark</v>
      </c>
      <c r="C1310" s="398" t="s">
        <v>1338</v>
      </c>
      <c r="D1310" s="476" t="str">
        <f>VLOOKUP(C1310,'1-Kosten per locatie'!$A$17:$C$89,3,FALSE)</f>
        <v>Wij team</v>
      </c>
      <c r="E1310" s="400" t="s">
        <v>322</v>
      </c>
      <c r="F1310" s="397"/>
      <c r="G1310" s="401" t="s">
        <v>1364</v>
      </c>
      <c r="H1310" s="398" t="s">
        <v>193</v>
      </c>
      <c r="I1310" s="433" t="s">
        <v>296</v>
      </c>
      <c r="J1310" s="402" t="s">
        <v>200</v>
      </c>
      <c r="K1310" s="403">
        <v>15.7</v>
      </c>
      <c r="L1310" s="486">
        <f>VLOOKUP(D1310,'1-Kosten per locatie'!$E$3:$G$9,3,FALSE)</f>
        <v>1</v>
      </c>
      <c r="M1310" s="441">
        <v>156</v>
      </c>
      <c r="N1310" s="124"/>
      <c r="O1310" s="125" t="e">
        <f t="shared" si="100"/>
        <v>#DIV/0!</v>
      </c>
      <c r="P1310" s="125">
        <f t="shared" si="101"/>
        <v>0</v>
      </c>
      <c r="Q1310" s="383"/>
      <c r="R1310" s="126">
        <f>IF(M1310="nio",0,IF(M1310&gt;0,VLOOKUP(I1310,'2-Productie normen'!A:R,VLOOKUP(M1310,'2-Productie normen'!T:U,2,FALSE),FALSE)))</f>
        <v>0</v>
      </c>
      <c r="S1310" s="126">
        <f t="shared" si="102"/>
        <v>0</v>
      </c>
      <c r="T1310" s="127" t="str">
        <f>IF(M1310="nio",0,VLOOKUP(I1310,'2-Productie normen'!A:R,14,FALSE))</f>
        <v>V</v>
      </c>
      <c r="U1310" s="127"/>
      <c r="W1310" s="93">
        <f t="shared" si="103"/>
        <v>2449.1999999999998</v>
      </c>
    </row>
    <row r="1311" spans="1:23" ht="14.1" customHeight="1">
      <c r="A1311" s="109">
        <f t="shared" si="104"/>
        <v>1311</v>
      </c>
      <c r="B1311" s="476" t="str">
        <f>VLOOKUP(C1311,'1-Kosten per locatie'!$A$17:$D$89,4,FALSE)</f>
        <v>Wij Oosterpark</v>
      </c>
      <c r="C1311" s="398" t="s">
        <v>1338</v>
      </c>
      <c r="D1311" s="476" t="str">
        <f>VLOOKUP(C1311,'1-Kosten per locatie'!$A$17:$C$89,3,FALSE)</f>
        <v>Wij team</v>
      </c>
      <c r="E1311" s="400" t="s">
        <v>322</v>
      </c>
      <c r="F1311" s="397"/>
      <c r="G1311" s="401" t="s">
        <v>1365</v>
      </c>
      <c r="H1311" s="398" t="s">
        <v>197</v>
      </c>
      <c r="I1311" s="433" t="s">
        <v>297</v>
      </c>
      <c r="J1311" s="402" t="s">
        <v>198</v>
      </c>
      <c r="K1311" s="403">
        <v>35.700000000000003</v>
      </c>
      <c r="L1311" s="486">
        <f>VLOOKUP(D1311,'1-Kosten per locatie'!$E$3:$G$9,3,FALSE)</f>
        <v>1</v>
      </c>
      <c r="M1311" s="441">
        <v>255</v>
      </c>
      <c r="N1311" s="124"/>
      <c r="O1311" s="125" t="e">
        <f t="shared" si="100"/>
        <v>#DIV/0!</v>
      </c>
      <c r="P1311" s="125">
        <f t="shared" si="101"/>
        <v>0</v>
      </c>
      <c r="Q1311" s="383"/>
      <c r="R1311" s="126">
        <f>IF(M1311="nio",0,IF(M1311&gt;0,VLOOKUP(I1311,'2-Productie normen'!A:R,VLOOKUP(M1311,'2-Productie normen'!T:U,2,FALSE),FALSE)))</f>
        <v>0</v>
      </c>
      <c r="S1311" s="126">
        <f t="shared" si="102"/>
        <v>0</v>
      </c>
      <c r="T1311" s="127" t="str">
        <f>IF(M1311="nio",0,VLOOKUP(I1311,'2-Productie normen'!A:R,14,FALSE))</f>
        <v>B</v>
      </c>
      <c r="U1311" s="127"/>
      <c r="W1311" s="93">
        <f t="shared" si="103"/>
        <v>9103.5</v>
      </c>
    </row>
    <row r="1312" spans="1:23" ht="14.1" customHeight="1">
      <c r="A1312" s="109">
        <f t="shared" si="104"/>
        <v>1312</v>
      </c>
      <c r="B1312" s="476" t="str">
        <f>VLOOKUP(C1312,'1-Kosten per locatie'!$A$17:$D$89,4,FALSE)</f>
        <v>Wij Oosterpark</v>
      </c>
      <c r="C1312" s="398" t="s">
        <v>1338</v>
      </c>
      <c r="D1312" s="476" t="str">
        <f>VLOOKUP(C1312,'1-Kosten per locatie'!$A$17:$C$89,3,FALSE)</f>
        <v>Wij team</v>
      </c>
      <c r="E1312" s="400" t="s">
        <v>322</v>
      </c>
      <c r="F1312" s="397"/>
      <c r="G1312" s="401" t="s">
        <v>1366</v>
      </c>
      <c r="H1312" s="398" t="s">
        <v>193</v>
      </c>
      <c r="I1312" s="433" t="s">
        <v>296</v>
      </c>
      <c r="J1312" s="402" t="s">
        <v>200</v>
      </c>
      <c r="K1312" s="403">
        <v>63.4</v>
      </c>
      <c r="L1312" s="486">
        <f>VLOOKUP(D1312,'1-Kosten per locatie'!$E$3:$G$9,3,FALSE)</f>
        <v>1</v>
      </c>
      <c r="M1312" s="441">
        <v>156</v>
      </c>
      <c r="N1312" s="124"/>
      <c r="O1312" s="125" t="e">
        <f t="shared" si="100"/>
        <v>#DIV/0!</v>
      </c>
      <c r="P1312" s="125">
        <f t="shared" si="101"/>
        <v>0</v>
      </c>
      <c r="Q1312" s="383"/>
      <c r="R1312" s="126">
        <f>IF(M1312="nio",0,IF(M1312&gt;0,VLOOKUP(I1312,'2-Productie normen'!A:R,VLOOKUP(M1312,'2-Productie normen'!T:U,2,FALSE),FALSE)))</f>
        <v>0</v>
      </c>
      <c r="S1312" s="126">
        <f t="shared" si="102"/>
        <v>0</v>
      </c>
      <c r="T1312" s="127" t="str">
        <f>IF(M1312="nio",0,VLOOKUP(I1312,'2-Productie normen'!A:R,14,FALSE))</f>
        <v>V</v>
      </c>
      <c r="U1312" s="127"/>
      <c r="W1312" s="93">
        <f t="shared" si="103"/>
        <v>9890.4</v>
      </c>
    </row>
    <row r="1313" spans="1:23" ht="14.1" customHeight="1">
      <c r="A1313" s="109">
        <f t="shared" si="104"/>
        <v>1313</v>
      </c>
      <c r="B1313" s="476" t="str">
        <f>VLOOKUP(C1313,'1-Kosten per locatie'!$A$17:$D$89,4,FALSE)</f>
        <v>Wij Oosterpark</v>
      </c>
      <c r="C1313" s="398" t="s">
        <v>1338</v>
      </c>
      <c r="D1313" s="476" t="str">
        <f>VLOOKUP(C1313,'1-Kosten per locatie'!$A$17:$C$89,3,FALSE)</f>
        <v>Wij team</v>
      </c>
      <c r="E1313" s="400" t="s">
        <v>322</v>
      </c>
      <c r="F1313" s="397"/>
      <c r="G1313" s="401" t="s">
        <v>1367</v>
      </c>
      <c r="H1313" s="398" t="s">
        <v>196</v>
      </c>
      <c r="I1313" s="433" t="s">
        <v>149</v>
      </c>
      <c r="J1313" s="402" t="s">
        <v>198</v>
      </c>
      <c r="K1313" s="403">
        <v>50.8</v>
      </c>
      <c r="L1313" s="486">
        <f>VLOOKUP(D1313,'1-Kosten per locatie'!$E$3:$G$9,3,FALSE)</f>
        <v>1</v>
      </c>
      <c r="M1313" s="441">
        <v>156</v>
      </c>
      <c r="N1313" s="124"/>
      <c r="O1313" s="125" t="e">
        <f t="shared" si="100"/>
        <v>#DIV/0!</v>
      </c>
      <c r="P1313" s="125">
        <f t="shared" si="101"/>
        <v>0</v>
      </c>
      <c r="Q1313" s="383"/>
      <c r="R1313" s="126">
        <f>IF(M1313="nio",0,IF(M1313&gt;0,VLOOKUP(I1313,'2-Productie normen'!A:R,VLOOKUP(M1313,'2-Productie normen'!T:U,2,FALSE),FALSE)))</f>
        <v>0</v>
      </c>
      <c r="S1313" s="126">
        <f t="shared" si="102"/>
        <v>0</v>
      </c>
      <c r="T1313" s="127" t="str">
        <f>IF(M1313="nio",0,VLOOKUP(I1313,'2-Productie normen'!A:R,14,FALSE))</f>
        <v>B</v>
      </c>
      <c r="U1313" s="127"/>
      <c r="W1313" s="93">
        <f t="shared" si="103"/>
        <v>7924.7999999999993</v>
      </c>
    </row>
    <row r="1314" spans="1:23" ht="14.1" customHeight="1">
      <c r="A1314" s="109">
        <f t="shared" si="104"/>
        <v>1314</v>
      </c>
      <c r="B1314" s="476" t="str">
        <f>VLOOKUP(C1314,'1-Kosten per locatie'!$A$17:$D$89,4,FALSE)</f>
        <v>Wij Oosterpark</v>
      </c>
      <c r="C1314" s="398" t="s">
        <v>1338</v>
      </c>
      <c r="D1314" s="476" t="str">
        <f>VLOOKUP(C1314,'1-Kosten per locatie'!$A$17:$C$89,3,FALSE)</f>
        <v>Wij team</v>
      </c>
      <c r="E1314" s="400" t="s">
        <v>322</v>
      </c>
      <c r="F1314" s="397"/>
      <c r="G1314" s="401" t="s">
        <v>1256</v>
      </c>
      <c r="H1314" s="398" t="s">
        <v>196</v>
      </c>
      <c r="I1314" s="433" t="s">
        <v>149</v>
      </c>
      <c r="J1314" s="402" t="s">
        <v>198</v>
      </c>
      <c r="K1314" s="403">
        <v>50.8</v>
      </c>
      <c r="L1314" s="486">
        <f>VLOOKUP(D1314,'1-Kosten per locatie'!$E$3:$G$9,3,FALSE)</f>
        <v>1</v>
      </c>
      <c r="M1314" s="441">
        <v>156</v>
      </c>
      <c r="N1314" s="124"/>
      <c r="O1314" s="125" t="e">
        <f t="shared" si="100"/>
        <v>#DIV/0!</v>
      </c>
      <c r="P1314" s="125">
        <f t="shared" si="101"/>
        <v>0</v>
      </c>
      <c r="Q1314" s="383"/>
      <c r="R1314" s="126">
        <f>IF(M1314="nio",0,IF(M1314&gt;0,VLOOKUP(I1314,'2-Productie normen'!A:R,VLOOKUP(M1314,'2-Productie normen'!T:U,2,FALSE),FALSE)))</f>
        <v>0</v>
      </c>
      <c r="S1314" s="126">
        <f t="shared" si="102"/>
        <v>0</v>
      </c>
      <c r="T1314" s="127" t="str">
        <f>IF(M1314="nio",0,VLOOKUP(I1314,'2-Productie normen'!A:R,14,FALSE))</f>
        <v>B</v>
      </c>
      <c r="U1314" s="127"/>
      <c r="W1314" s="93">
        <f t="shared" si="103"/>
        <v>7924.7999999999993</v>
      </c>
    </row>
    <row r="1315" spans="1:23" ht="14.1" customHeight="1">
      <c r="A1315" s="109">
        <f t="shared" si="104"/>
        <v>1315</v>
      </c>
      <c r="B1315" s="476" t="str">
        <f>VLOOKUP(C1315,'1-Kosten per locatie'!$A$17:$D$89,4,FALSE)</f>
        <v>Wij Oosterpark</v>
      </c>
      <c r="C1315" s="398" t="s">
        <v>1338</v>
      </c>
      <c r="D1315" s="476" t="str">
        <f>VLOOKUP(C1315,'1-Kosten per locatie'!$A$17:$C$89,3,FALSE)</f>
        <v>Wij team</v>
      </c>
      <c r="E1315" s="400" t="s">
        <v>322</v>
      </c>
      <c r="F1315" s="397"/>
      <c r="G1315" s="401" t="s">
        <v>1257</v>
      </c>
      <c r="H1315" s="398" t="s">
        <v>196</v>
      </c>
      <c r="I1315" s="433" t="s">
        <v>149</v>
      </c>
      <c r="J1315" s="402" t="s">
        <v>198</v>
      </c>
      <c r="K1315" s="403">
        <v>50.8</v>
      </c>
      <c r="L1315" s="486">
        <f>VLOOKUP(D1315,'1-Kosten per locatie'!$E$3:$G$9,3,FALSE)</f>
        <v>1</v>
      </c>
      <c r="M1315" s="441">
        <v>156</v>
      </c>
      <c r="N1315" s="124"/>
      <c r="O1315" s="125" t="e">
        <f t="shared" si="100"/>
        <v>#DIV/0!</v>
      </c>
      <c r="P1315" s="125">
        <f t="shared" si="101"/>
        <v>0</v>
      </c>
      <c r="Q1315" s="383"/>
      <c r="R1315" s="126">
        <f>IF(M1315="nio",0,IF(M1315&gt;0,VLOOKUP(I1315,'2-Productie normen'!A:R,VLOOKUP(M1315,'2-Productie normen'!T:U,2,FALSE),FALSE)))</f>
        <v>0</v>
      </c>
      <c r="S1315" s="126">
        <f t="shared" si="102"/>
        <v>0</v>
      </c>
      <c r="T1315" s="127" t="str">
        <f>IF(M1315="nio",0,VLOOKUP(I1315,'2-Productie normen'!A:R,14,FALSE))</f>
        <v>B</v>
      </c>
      <c r="U1315" s="127"/>
      <c r="W1315" s="93">
        <f t="shared" si="103"/>
        <v>7924.7999999999993</v>
      </c>
    </row>
    <row r="1316" spans="1:23" ht="14.1" customHeight="1">
      <c r="A1316" s="109">
        <f t="shared" si="104"/>
        <v>1316</v>
      </c>
      <c r="B1316" s="476" t="str">
        <f>VLOOKUP(C1316,'1-Kosten per locatie'!$A$17:$D$89,4,FALSE)</f>
        <v>Wij Oosterpark</v>
      </c>
      <c r="C1316" s="398" t="s">
        <v>1338</v>
      </c>
      <c r="D1316" s="476" t="str">
        <f>VLOOKUP(C1316,'1-Kosten per locatie'!$A$17:$C$89,3,FALSE)</f>
        <v>Wij team</v>
      </c>
      <c r="E1316" s="400" t="s">
        <v>322</v>
      </c>
      <c r="F1316" s="397"/>
      <c r="G1316" s="401" t="s">
        <v>1258</v>
      </c>
      <c r="H1316" s="398" t="s">
        <v>1241</v>
      </c>
      <c r="I1316" s="433" t="s">
        <v>15</v>
      </c>
      <c r="J1316" s="402" t="s">
        <v>200</v>
      </c>
      <c r="K1316" s="403">
        <v>2.5</v>
      </c>
      <c r="L1316" s="486">
        <f>VLOOKUP(D1316,'1-Kosten per locatie'!$E$3:$G$9,3,FALSE)</f>
        <v>1</v>
      </c>
      <c r="M1316" s="441">
        <v>255</v>
      </c>
      <c r="N1316" s="124"/>
      <c r="O1316" s="125" t="e">
        <f t="shared" si="100"/>
        <v>#DIV/0!</v>
      </c>
      <c r="P1316" s="125">
        <f t="shared" si="101"/>
        <v>0</v>
      </c>
      <c r="Q1316" s="383"/>
      <c r="R1316" s="126">
        <f>IF(M1316="nio",0,IF(M1316&gt;0,VLOOKUP(I1316,'2-Productie normen'!A:R,VLOOKUP(M1316,'2-Productie normen'!T:U,2,FALSE),FALSE)))</f>
        <v>0</v>
      </c>
      <c r="S1316" s="126">
        <f t="shared" si="102"/>
        <v>0</v>
      </c>
      <c r="T1316" s="127" t="str">
        <f>IF(M1316="nio",0,VLOOKUP(I1316,'2-Productie normen'!A:R,14,FALSE))</f>
        <v>S</v>
      </c>
      <c r="U1316" s="127"/>
      <c r="W1316" s="93">
        <f t="shared" si="103"/>
        <v>637.5</v>
      </c>
    </row>
    <row r="1317" spans="1:23" ht="14.1" customHeight="1">
      <c r="A1317" s="109">
        <f t="shared" si="104"/>
        <v>1317</v>
      </c>
      <c r="B1317" s="476" t="str">
        <f>VLOOKUP(C1317,'1-Kosten per locatie'!$A$17:$D$89,4,FALSE)</f>
        <v>Wij Oosterpark</v>
      </c>
      <c r="C1317" s="398" t="s">
        <v>1338</v>
      </c>
      <c r="D1317" s="476" t="str">
        <f>VLOOKUP(C1317,'1-Kosten per locatie'!$A$17:$C$89,3,FALSE)</f>
        <v>Wij team</v>
      </c>
      <c r="E1317" s="400" t="s">
        <v>322</v>
      </c>
      <c r="F1317" s="397"/>
      <c r="G1317" s="401" t="s">
        <v>1260</v>
      </c>
      <c r="H1317" s="398" t="s">
        <v>1230</v>
      </c>
      <c r="I1317" s="433" t="s">
        <v>15</v>
      </c>
      <c r="J1317" s="402" t="s">
        <v>200</v>
      </c>
      <c r="K1317" s="403">
        <v>2.2000000000000002</v>
      </c>
      <c r="L1317" s="486">
        <f>VLOOKUP(D1317,'1-Kosten per locatie'!$E$3:$G$9,3,FALSE)</f>
        <v>1</v>
      </c>
      <c r="M1317" s="441">
        <v>255</v>
      </c>
      <c r="N1317" s="124"/>
      <c r="O1317" s="125" t="e">
        <f t="shared" si="100"/>
        <v>#DIV/0!</v>
      </c>
      <c r="P1317" s="125">
        <f t="shared" si="101"/>
        <v>0</v>
      </c>
      <c r="Q1317" s="383"/>
      <c r="R1317" s="126">
        <f>IF(M1317="nio",0,IF(M1317&gt;0,VLOOKUP(I1317,'2-Productie normen'!A:R,VLOOKUP(M1317,'2-Productie normen'!T:U,2,FALSE),FALSE)))</f>
        <v>0</v>
      </c>
      <c r="S1317" s="126">
        <f t="shared" si="102"/>
        <v>0</v>
      </c>
      <c r="T1317" s="127" t="str">
        <f>IF(M1317="nio",0,VLOOKUP(I1317,'2-Productie normen'!A:R,14,FALSE))</f>
        <v>S</v>
      </c>
      <c r="U1317" s="127"/>
      <c r="W1317" s="93">
        <f t="shared" si="103"/>
        <v>561</v>
      </c>
    </row>
    <row r="1318" spans="1:23" ht="14.1" customHeight="1">
      <c r="A1318" s="109">
        <f t="shared" si="104"/>
        <v>1318</v>
      </c>
      <c r="B1318" s="476" t="str">
        <f>VLOOKUP(C1318,'1-Kosten per locatie'!$A$17:$D$89,4,FALSE)</f>
        <v>Wij Oosterpark</v>
      </c>
      <c r="C1318" s="398" t="s">
        <v>1338</v>
      </c>
      <c r="D1318" s="476" t="str">
        <f>VLOOKUP(C1318,'1-Kosten per locatie'!$A$17:$C$89,3,FALSE)</f>
        <v>Wij team</v>
      </c>
      <c r="E1318" s="400" t="s">
        <v>322</v>
      </c>
      <c r="F1318" s="397"/>
      <c r="G1318" s="401" t="s">
        <v>1261</v>
      </c>
      <c r="H1318" s="398" t="s">
        <v>231</v>
      </c>
      <c r="I1318" s="433" t="s">
        <v>1557</v>
      </c>
      <c r="J1318" s="402" t="s">
        <v>200</v>
      </c>
      <c r="K1318" s="403">
        <v>2</v>
      </c>
      <c r="L1318" s="486">
        <f>VLOOKUP(D1318,'1-Kosten per locatie'!$E$3:$G$9,3,FALSE)</f>
        <v>1</v>
      </c>
      <c r="M1318" s="441">
        <v>255</v>
      </c>
      <c r="N1318" s="124"/>
      <c r="O1318" s="125" t="e">
        <f t="shared" si="100"/>
        <v>#DIV/0!</v>
      </c>
      <c r="P1318" s="125">
        <f t="shared" si="101"/>
        <v>0</v>
      </c>
      <c r="Q1318" s="383"/>
      <c r="R1318" s="126">
        <f>IF(M1318="nio",0,IF(M1318&gt;0,VLOOKUP(I1318,'2-Productie normen'!A:R,VLOOKUP(M1318,'2-Productie normen'!T:U,2,FALSE),FALSE)))</f>
        <v>0</v>
      </c>
      <c r="S1318" s="126">
        <f t="shared" si="102"/>
        <v>0</v>
      </c>
      <c r="T1318" s="127" t="str">
        <f>IF(M1318="nio",0,VLOOKUP(I1318,'2-Productie normen'!A:R,14,FALSE))</f>
        <v>S</v>
      </c>
      <c r="U1318" s="127"/>
      <c r="W1318" s="93">
        <f t="shared" si="103"/>
        <v>510</v>
      </c>
    </row>
    <row r="1319" spans="1:23" ht="14.1" customHeight="1">
      <c r="A1319" s="109">
        <f t="shared" si="104"/>
        <v>1319</v>
      </c>
      <c r="B1319" s="476" t="str">
        <f>VLOOKUP(C1319,'1-Kosten per locatie'!$A$17:$D$89,4,FALSE)</f>
        <v>Wij Oosterpark</v>
      </c>
      <c r="C1319" s="398" t="s">
        <v>1338</v>
      </c>
      <c r="D1319" s="476" t="str">
        <f>VLOOKUP(C1319,'1-Kosten per locatie'!$A$17:$C$89,3,FALSE)</f>
        <v>Wij team</v>
      </c>
      <c r="E1319" s="400" t="s">
        <v>322</v>
      </c>
      <c r="F1319" s="399"/>
      <c r="G1319" s="401" t="s">
        <v>1368</v>
      </c>
      <c r="H1319" s="398" t="s">
        <v>1369</v>
      </c>
      <c r="I1319" s="455" t="s">
        <v>299</v>
      </c>
      <c r="J1319" s="402" t="s">
        <v>200</v>
      </c>
      <c r="K1319" s="403">
        <v>2</v>
      </c>
      <c r="L1319" s="486">
        <f>VLOOKUP(D1319,'1-Kosten per locatie'!$E$3:$G$9,3,FALSE)</f>
        <v>1</v>
      </c>
      <c r="M1319" s="441" t="s">
        <v>101</v>
      </c>
      <c r="N1319" s="124"/>
      <c r="O1319" s="125">
        <f t="shared" si="100"/>
        <v>0</v>
      </c>
      <c r="P1319" s="125">
        <f t="shared" si="101"/>
        <v>0</v>
      </c>
      <c r="Q1319" s="383"/>
      <c r="R1319" s="126">
        <f>IF(M1319="nio",0,IF(M1319&gt;0,VLOOKUP(I1319,'2-Productie normen'!A:R,VLOOKUP(M1319,'2-Productie normen'!T:U,2,FALSE),FALSE)))</f>
        <v>0</v>
      </c>
      <c r="S1319" s="126">
        <f t="shared" si="102"/>
        <v>0</v>
      </c>
      <c r="T1319" s="127">
        <f>IF(M1319="nio",0,VLOOKUP(I1319,'2-Productie normen'!A:R,14,FALSE))</f>
        <v>0</v>
      </c>
      <c r="U1319" s="127"/>
      <c r="W1319" s="93">
        <f t="shared" si="103"/>
        <v>0</v>
      </c>
    </row>
    <row r="1320" spans="1:23" ht="14.1" customHeight="1">
      <c r="A1320" s="109">
        <f t="shared" si="104"/>
        <v>1320</v>
      </c>
      <c r="B1320" s="476" t="str">
        <f>VLOOKUP(C1320,'1-Kosten per locatie'!$A$17:$D$89,4,FALSE)</f>
        <v>Wij Oosterpark</v>
      </c>
      <c r="C1320" s="398" t="s">
        <v>1338</v>
      </c>
      <c r="D1320" s="476" t="str">
        <f>VLOOKUP(C1320,'1-Kosten per locatie'!$A$17:$C$89,3,FALSE)</f>
        <v>Wij team</v>
      </c>
      <c r="E1320" s="400" t="s">
        <v>322</v>
      </c>
      <c r="F1320" s="397"/>
      <c r="G1320" s="401" t="s">
        <v>1262</v>
      </c>
      <c r="H1320" s="398" t="s">
        <v>217</v>
      </c>
      <c r="I1320" s="433" t="s">
        <v>296</v>
      </c>
      <c r="J1320" s="402" t="s">
        <v>200</v>
      </c>
      <c r="K1320" s="403">
        <v>25</v>
      </c>
      <c r="L1320" s="486">
        <f>VLOOKUP(D1320,'1-Kosten per locatie'!$E$3:$G$9,3,FALSE)</f>
        <v>1</v>
      </c>
      <c r="M1320" s="441">
        <v>156</v>
      </c>
      <c r="N1320" s="124"/>
      <c r="O1320" s="125" t="e">
        <f t="shared" si="100"/>
        <v>#DIV/0!</v>
      </c>
      <c r="P1320" s="125">
        <f t="shared" si="101"/>
        <v>0</v>
      </c>
      <c r="Q1320" s="383"/>
      <c r="R1320" s="126">
        <f>IF(M1320="nio",0,IF(M1320&gt;0,VLOOKUP(I1320,'2-Productie normen'!A:R,VLOOKUP(M1320,'2-Productie normen'!T:U,2,FALSE),FALSE)))</f>
        <v>0</v>
      </c>
      <c r="S1320" s="126">
        <f t="shared" si="102"/>
        <v>0</v>
      </c>
      <c r="T1320" s="127" t="str">
        <f>IF(M1320="nio",0,VLOOKUP(I1320,'2-Productie normen'!A:R,14,FALSE))</f>
        <v>V</v>
      </c>
      <c r="U1320" s="127"/>
      <c r="W1320" s="93">
        <f t="shared" si="103"/>
        <v>3900</v>
      </c>
    </row>
    <row r="1321" spans="1:23" ht="14.1" customHeight="1">
      <c r="A1321" s="109">
        <f t="shared" si="104"/>
        <v>1321</v>
      </c>
      <c r="B1321" s="476" t="str">
        <f>VLOOKUP(C1321,'1-Kosten per locatie'!$A$17:$D$89,4,FALSE)</f>
        <v>Wij Oosterpark</v>
      </c>
      <c r="C1321" s="398" t="s">
        <v>1338</v>
      </c>
      <c r="D1321" s="476" t="str">
        <f>VLOOKUP(C1321,'1-Kosten per locatie'!$A$17:$C$89,3,FALSE)</f>
        <v>Wij team</v>
      </c>
      <c r="E1321" s="400" t="s">
        <v>322</v>
      </c>
      <c r="F1321" s="397"/>
      <c r="G1321" s="401" t="s">
        <v>1263</v>
      </c>
      <c r="H1321" s="398" t="s">
        <v>197</v>
      </c>
      <c r="I1321" s="433" t="s">
        <v>297</v>
      </c>
      <c r="J1321" s="402" t="s">
        <v>198</v>
      </c>
      <c r="K1321" s="403">
        <v>25.1</v>
      </c>
      <c r="L1321" s="486">
        <f>VLOOKUP(D1321,'1-Kosten per locatie'!$E$3:$G$9,3,FALSE)</f>
        <v>1</v>
      </c>
      <c r="M1321" s="441">
        <v>255</v>
      </c>
      <c r="N1321" s="124"/>
      <c r="O1321" s="125" t="e">
        <f t="shared" si="100"/>
        <v>#DIV/0!</v>
      </c>
      <c r="P1321" s="125">
        <f t="shared" si="101"/>
        <v>0</v>
      </c>
      <c r="Q1321" s="383"/>
      <c r="R1321" s="126">
        <f>IF(M1321="nio",0,IF(M1321&gt;0,VLOOKUP(I1321,'2-Productie normen'!A:R,VLOOKUP(M1321,'2-Productie normen'!T:U,2,FALSE),FALSE)))</f>
        <v>0</v>
      </c>
      <c r="S1321" s="126">
        <f t="shared" si="102"/>
        <v>0</v>
      </c>
      <c r="T1321" s="127" t="str">
        <f>IF(M1321="nio",0,VLOOKUP(I1321,'2-Productie normen'!A:R,14,FALSE))</f>
        <v>B</v>
      </c>
      <c r="U1321" s="127"/>
      <c r="W1321" s="93">
        <f t="shared" si="103"/>
        <v>6400.5</v>
      </c>
    </row>
    <row r="1322" spans="1:23" ht="14.1" customHeight="1">
      <c r="A1322" s="109">
        <f t="shared" si="104"/>
        <v>1322</v>
      </c>
      <c r="B1322" s="476" t="str">
        <f>VLOOKUP(C1322,'1-Kosten per locatie'!$A$17:$D$89,4,FALSE)</f>
        <v>Facilitaire Services</v>
      </c>
      <c r="C1322" s="398" t="s">
        <v>1372</v>
      </c>
      <c r="D1322" s="476" t="str">
        <f>VLOOKUP(C1322,'1-Kosten per locatie'!$A$17:$C$89,3,FALSE)</f>
        <v>Kantoor</v>
      </c>
      <c r="E1322" s="399" t="s">
        <v>311</v>
      </c>
      <c r="F1322" s="397"/>
      <c r="G1322" s="401" t="s">
        <v>1268</v>
      </c>
      <c r="H1322" s="398" t="s">
        <v>245</v>
      </c>
      <c r="I1322" s="433" t="s">
        <v>293</v>
      </c>
      <c r="J1322" s="402"/>
      <c r="K1322" s="403">
        <v>5.18</v>
      </c>
      <c r="L1322" s="486">
        <f>VLOOKUP(D1322,'1-Kosten per locatie'!$E$3:$G$9,3,FALSE)</f>
        <v>1</v>
      </c>
      <c r="M1322" s="441">
        <v>255</v>
      </c>
      <c r="N1322" s="124"/>
      <c r="O1322" s="125" t="e">
        <f t="shared" ref="O1322:O1355" si="105">IF(M1322="nio",0,IF(M1322&gt;0,M1322*K1322/R1322,0))*L1322</f>
        <v>#DIV/0!</v>
      </c>
      <c r="P1322" s="125">
        <f t="shared" ref="P1322:P1355" si="106">IF(N1322&gt;0,N1322*K1322/S1322,0)*L1322</f>
        <v>0</v>
      </c>
      <c r="Q1322" s="383"/>
      <c r="R1322" s="126">
        <f>IF(M1322="nio",0,IF(M1322&gt;0,VLOOKUP(I1322,'2-Productie normen'!A:R,VLOOKUP(M1322,'2-Productie normen'!T:U,2,FALSE),FALSE)))</f>
        <v>0</v>
      </c>
      <c r="S1322" s="126">
        <f t="shared" ref="S1322:S1355" si="107">IF(N1322&gt;0,R1322*$S$8,0)</f>
        <v>0</v>
      </c>
      <c r="T1322" s="127" t="str">
        <f>IF(M1322="nio",0,VLOOKUP(I1322,'2-Productie normen'!A:R,14,FALSE))</f>
        <v>V</v>
      </c>
      <c r="U1322" s="127"/>
      <c r="W1322" s="93">
        <f t="shared" ref="W1322:W1355" si="108">SUM(M1322:N1322)*K1322</f>
        <v>1320.8999999999999</v>
      </c>
    </row>
    <row r="1323" spans="1:23" ht="14.1" customHeight="1">
      <c r="A1323" s="109">
        <f t="shared" si="104"/>
        <v>1323</v>
      </c>
      <c r="B1323" s="476" t="str">
        <f>VLOOKUP(C1323,'1-Kosten per locatie'!$A$17:$D$89,4,FALSE)</f>
        <v>Facilitaire Services</v>
      </c>
      <c r="C1323" s="398" t="s">
        <v>1372</v>
      </c>
      <c r="D1323" s="476" t="str">
        <f>VLOOKUP(C1323,'1-Kosten per locatie'!$A$17:$C$89,3,FALSE)</f>
        <v>Kantoor</v>
      </c>
      <c r="E1323" s="399" t="s">
        <v>311</v>
      </c>
      <c r="F1323" s="397"/>
      <c r="G1323" s="401" t="s">
        <v>1269</v>
      </c>
      <c r="H1323" s="398" t="s">
        <v>193</v>
      </c>
      <c r="I1323" s="433" t="s">
        <v>296</v>
      </c>
      <c r="J1323" s="402"/>
      <c r="K1323" s="403">
        <v>21.48</v>
      </c>
      <c r="L1323" s="486">
        <f>VLOOKUP(D1323,'1-Kosten per locatie'!$E$3:$G$9,3,FALSE)</f>
        <v>1</v>
      </c>
      <c r="M1323" s="441">
        <v>156</v>
      </c>
      <c r="N1323" s="124"/>
      <c r="O1323" s="125" t="e">
        <f t="shared" si="105"/>
        <v>#DIV/0!</v>
      </c>
      <c r="P1323" s="125">
        <f t="shared" si="106"/>
        <v>0</v>
      </c>
      <c r="Q1323" s="383"/>
      <c r="R1323" s="126">
        <f>IF(M1323="nio",0,IF(M1323&gt;0,VLOOKUP(I1323,'2-Productie normen'!A:R,VLOOKUP(M1323,'2-Productie normen'!T:U,2,FALSE),FALSE)))</f>
        <v>0</v>
      </c>
      <c r="S1323" s="126">
        <f t="shared" si="107"/>
        <v>0</v>
      </c>
      <c r="T1323" s="127" t="str">
        <f>IF(M1323="nio",0,VLOOKUP(I1323,'2-Productie normen'!A:R,14,FALSE))</f>
        <v>V</v>
      </c>
      <c r="U1323" s="127"/>
      <c r="W1323" s="93">
        <f t="shared" si="108"/>
        <v>3350.88</v>
      </c>
    </row>
    <row r="1324" spans="1:23" ht="14.1" customHeight="1">
      <c r="A1324" s="109">
        <f t="shared" si="104"/>
        <v>1324</v>
      </c>
      <c r="B1324" s="476" t="str">
        <f>VLOOKUP(C1324,'1-Kosten per locatie'!$A$17:$D$89,4,FALSE)</f>
        <v>Facilitaire Services</v>
      </c>
      <c r="C1324" s="398" t="s">
        <v>1372</v>
      </c>
      <c r="D1324" s="476" t="str">
        <f>VLOOKUP(C1324,'1-Kosten per locatie'!$A$17:$C$89,3,FALSE)</f>
        <v>Kantoor</v>
      </c>
      <c r="E1324" s="399" t="s">
        <v>311</v>
      </c>
      <c r="F1324" s="397"/>
      <c r="G1324" s="401" t="s">
        <v>1270</v>
      </c>
      <c r="H1324" s="398" t="s">
        <v>196</v>
      </c>
      <c r="I1324" s="433" t="s">
        <v>297</v>
      </c>
      <c r="J1324" s="402" t="s">
        <v>198</v>
      </c>
      <c r="K1324" s="403">
        <v>45.84</v>
      </c>
      <c r="L1324" s="486">
        <f>VLOOKUP(D1324,'1-Kosten per locatie'!$E$3:$G$9,3,FALSE)</f>
        <v>1</v>
      </c>
      <c r="M1324" s="441">
        <v>255</v>
      </c>
      <c r="N1324" s="124"/>
      <c r="O1324" s="125" t="e">
        <f t="shared" si="105"/>
        <v>#DIV/0!</v>
      </c>
      <c r="P1324" s="125">
        <f t="shared" si="106"/>
        <v>0</v>
      </c>
      <c r="Q1324" s="383"/>
      <c r="R1324" s="126">
        <f>IF(M1324="nio",0,IF(M1324&gt;0,VLOOKUP(I1324,'2-Productie normen'!A:R,VLOOKUP(M1324,'2-Productie normen'!T:U,2,FALSE),FALSE)))</f>
        <v>0</v>
      </c>
      <c r="S1324" s="126">
        <f t="shared" si="107"/>
        <v>0</v>
      </c>
      <c r="T1324" s="127" t="str">
        <f>IF(M1324="nio",0,VLOOKUP(I1324,'2-Productie normen'!A:R,14,FALSE))</f>
        <v>B</v>
      </c>
      <c r="U1324" s="127"/>
      <c r="W1324" s="93">
        <f t="shared" si="108"/>
        <v>11689.2</v>
      </c>
    </row>
    <row r="1325" spans="1:23" ht="14.1" customHeight="1">
      <c r="A1325" s="109">
        <f t="shared" si="104"/>
        <v>1325</v>
      </c>
      <c r="B1325" s="476" t="str">
        <f>VLOOKUP(C1325,'1-Kosten per locatie'!$A$17:$D$89,4,FALSE)</f>
        <v>Facilitaire Services</v>
      </c>
      <c r="C1325" s="398" t="s">
        <v>1372</v>
      </c>
      <c r="D1325" s="476" t="str">
        <f>VLOOKUP(C1325,'1-Kosten per locatie'!$A$17:$C$89,3,FALSE)</f>
        <v>Kantoor</v>
      </c>
      <c r="E1325" s="399" t="s">
        <v>311</v>
      </c>
      <c r="F1325" s="397"/>
      <c r="G1325" s="401" t="s">
        <v>1341</v>
      </c>
      <c r="H1325" s="398" t="s">
        <v>196</v>
      </c>
      <c r="I1325" s="433" t="s">
        <v>297</v>
      </c>
      <c r="J1325" s="402" t="s">
        <v>198</v>
      </c>
      <c r="K1325" s="403">
        <v>45.84</v>
      </c>
      <c r="L1325" s="486">
        <f>VLOOKUP(D1325,'1-Kosten per locatie'!$E$3:$G$9,3,FALSE)</f>
        <v>1</v>
      </c>
      <c r="M1325" s="441">
        <v>255</v>
      </c>
      <c r="N1325" s="124"/>
      <c r="O1325" s="125" t="e">
        <f t="shared" si="105"/>
        <v>#DIV/0!</v>
      </c>
      <c r="P1325" s="125">
        <f t="shared" si="106"/>
        <v>0</v>
      </c>
      <c r="Q1325" s="383"/>
      <c r="R1325" s="126">
        <f>IF(M1325="nio",0,IF(M1325&gt;0,VLOOKUP(I1325,'2-Productie normen'!A:R,VLOOKUP(M1325,'2-Productie normen'!T:U,2,FALSE),FALSE)))</f>
        <v>0</v>
      </c>
      <c r="S1325" s="126">
        <f t="shared" si="107"/>
        <v>0</v>
      </c>
      <c r="T1325" s="127" t="str">
        <f>IF(M1325="nio",0,VLOOKUP(I1325,'2-Productie normen'!A:R,14,FALSE))</f>
        <v>B</v>
      </c>
      <c r="U1325" s="127"/>
      <c r="W1325" s="93">
        <f t="shared" si="108"/>
        <v>11689.2</v>
      </c>
    </row>
    <row r="1326" spans="1:23" ht="14.1" customHeight="1">
      <c r="A1326" s="109">
        <f t="shared" si="104"/>
        <v>1326</v>
      </c>
      <c r="B1326" s="476" t="str">
        <f>VLOOKUP(C1326,'1-Kosten per locatie'!$A$17:$D$89,4,FALSE)</f>
        <v>Facilitaire Services</v>
      </c>
      <c r="C1326" s="398" t="s">
        <v>1372</v>
      </c>
      <c r="D1326" s="476" t="str">
        <f>VLOOKUP(C1326,'1-Kosten per locatie'!$A$17:$C$89,3,FALSE)</f>
        <v>Kantoor</v>
      </c>
      <c r="E1326" s="399" t="s">
        <v>311</v>
      </c>
      <c r="F1326" s="397"/>
      <c r="G1326" s="401" t="s">
        <v>1342</v>
      </c>
      <c r="H1326" s="398" t="s">
        <v>193</v>
      </c>
      <c r="I1326" s="433" t="s">
        <v>296</v>
      </c>
      <c r="J1326" s="402" t="s">
        <v>305</v>
      </c>
      <c r="K1326" s="403">
        <v>30.31</v>
      </c>
      <c r="L1326" s="486">
        <f>VLOOKUP(D1326,'1-Kosten per locatie'!$E$3:$G$9,3,FALSE)</f>
        <v>1</v>
      </c>
      <c r="M1326" s="441">
        <v>156</v>
      </c>
      <c r="N1326" s="124"/>
      <c r="O1326" s="125" t="e">
        <f t="shared" si="105"/>
        <v>#DIV/0!</v>
      </c>
      <c r="P1326" s="125">
        <f t="shared" si="106"/>
        <v>0</v>
      </c>
      <c r="Q1326" s="383"/>
      <c r="R1326" s="126">
        <f>IF(M1326="nio",0,IF(M1326&gt;0,VLOOKUP(I1326,'2-Productie normen'!A:R,VLOOKUP(M1326,'2-Productie normen'!T:U,2,FALSE),FALSE)))</f>
        <v>0</v>
      </c>
      <c r="S1326" s="126">
        <f t="shared" si="107"/>
        <v>0</v>
      </c>
      <c r="T1326" s="127" t="str">
        <f>IF(M1326="nio",0,VLOOKUP(I1326,'2-Productie normen'!A:R,14,FALSE))</f>
        <v>V</v>
      </c>
      <c r="U1326" s="127"/>
      <c r="W1326" s="93">
        <f t="shared" si="108"/>
        <v>4728.3599999999997</v>
      </c>
    </row>
    <row r="1327" spans="1:23" ht="14.1" customHeight="1">
      <c r="A1327" s="109">
        <f t="shared" si="104"/>
        <v>1327</v>
      </c>
      <c r="B1327" s="476" t="str">
        <f>VLOOKUP(C1327,'1-Kosten per locatie'!$A$17:$D$89,4,FALSE)</f>
        <v>Facilitaire Services</v>
      </c>
      <c r="C1327" s="398" t="s">
        <v>1372</v>
      </c>
      <c r="D1327" s="476" t="str">
        <f>VLOOKUP(C1327,'1-Kosten per locatie'!$A$17:$C$89,3,FALSE)</f>
        <v>Kantoor</v>
      </c>
      <c r="E1327" s="399" t="s">
        <v>311</v>
      </c>
      <c r="F1327" s="397"/>
      <c r="G1327" s="401" t="s">
        <v>1343</v>
      </c>
      <c r="H1327" s="398" t="s">
        <v>870</v>
      </c>
      <c r="I1327" s="433" t="s">
        <v>15</v>
      </c>
      <c r="J1327" s="402" t="s">
        <v>200</v>
      </c>
      <c r="K1327" s="403">
        <v>2.5</v>
      </c>
      <c r="L1327" s="486">
        <f>VLOOKUP(D1327,'1-Kosten per locatie'!$E$3:$G$9,3,FALSE)</f>
        <v>1</v>
      </c>
      <c r="M1327" s="441">
        <v>255</v>
      </c>
      <c r="N1327" s="124">
        <v>52</v>
      </c>
      <c r="O1327" s="125" t="e">
        <f t="shared" si="105"/>
        <v>#DIV/0!</v>
      </c>
      <c r="P1327" s="125" t="e">
        <f t="shared" si="106"/>
        <v>#DIV/0!</v>
      </c>
      <c r="Q1327" s="383"/>
      <c r="R1327" s="126">
        <f>IF(M1327="nio",0,IF(M1327&gt;0,VLOOKUP(I1327,'2-Productie normen'!A:R,VLOOKUP(M1327,'2-Productie normen'!T:U,2,FALSE),FALSE)))</f>
        <v>0</v>
      </c>
      <c r="S1327" s="126">
        <f t="shared" si="107"/>
        <v>0</v>
      </c>
      <c r="T1327" s="127" t="str">
        <f>IF(M1327="nio",0,VLOOKUP(I1327,'2-Productie normen'!A:R,14,FALSE))</f>
        <v>S</v>
      </c>
      <c r="U1327" s="127" t="s">
        <v>1974</v>
      </c>
      <c r="W1327" s="93">
        <f t="shared" si="108"/>
        <v>767.5</v>
      </c>
    </row>
    <row r="1328" spans="1:23" ht="14.1" customHeight="1">
      <c r="A1328" s="109">
        <f t="shared" si="104"/>
        <v>1328</v>
      </c>
      <c r="B1328" s="476" t="str">
        <f>VLOOKUP(C1328,'1-Kosten per locatie'!$A$17:$D$89,4,FALSE)</f>
        <v>Facilitaire Services</v>
      </c>
      <c r="C1328" s="398" t="s">
        <v>1372</v>
      </c>
      <c r="D1328" s="476" t="str">
        <f>VLOOKUP(C1328,'1-Kosten per locatie'!$A$17:$C$89,3,FALSE)</f>
        <v>Kantoor</v>
      </c>
      <c r="E1328" s="399" t="s">
        <v>311</v>
      </c>
      <c r="F1328" s="397"/>
      <c r="G1328" s="401" t="s">
        <v>1344</v>
      </c>
      <c r="H1328" s="398" t="s">
        <v>870</v>
      </c>
      <c r="I1328" s="433" t="s">
        <v>15</v>
      </c>
      <c r="J1328" s="402" t="s">
        <v>200</v>
      </c>
      <c r="K1328" s="403">
        <v>1.96</v>
      </c>
      <c r="L1328" s="486">
        <f>VLOOKUP(D1328,'1-Kosten per locatie'!$E$3:$G$9,3,FALSE)</f>
        <v>1</v>
      </c>
      <c r="M1328" s="441">
        <v>255</v>
      </c>
      <c r="N1328" s="124">
        <v>52</v>
      </c>
      <c r="O1328" s="125" t="e">
        <f t="shared" si="105"/>
        <v>#DIV/0!</v>
      </c>
      <c r="P1328" s="125" t="e">
        <f t="shared" si="106"/>
        <v>#DIV/0!</v>
      </c>
      <c r="Q1328" s="383"/>
      <c r="R1328" s="126">
        <f>IF(M1328="nio",0,IF(M1328&gt;0,VLOOKUP(I1328,'2-Productie normen'!A:R,VLOOKUP(M1328,'2-Productie normen'!T:U,2,FALSE),FALSE)))</f>
        <v>0</v>
      </c>
      <c r="S1328" s="126">
        <f t="shared" si="107"/>
        <v>0</v>
      </c>
      <c r="T1328" s="127" t="str">
        <f>IF(M1328="nio",0,VLOOKUP(I1328,'2-Productie normen'!A:R,14,FALSE))</f>
        <v>S</v>
      </c>
      <c r="U1328" s="127" t="s">
        <v>1974</v>
      </c>
      <c r="W1328" s="93">
        <f t="shared" si="108"/>
        <v>601.72</v>
      </c>
    </row>
    <row r="1329" spans="1:23" ht="14.1" customHeight="1">
      <c r="A1329" s="109">
        <f t="shared" si="104"/>
        <v>1329</v>
      </c>
      <c r="B1329" s="476" t="str">
        <f>VLOOKUP(C1329,'1-Kosten per locatie'!$A$17:$D$89,4,FALSE)</f>
        <v>Facilitaire Services</v>
      </c>
      <c r="C1329" s="398" t="s">
        <v>1372</v>
      </c>
      <c r="D1329" s="476" t="str">
        <f>VLOOKUP(C1329,'1-Kosten per locatie'!$A$17:$C$89,3,FALSE)</f>
        <v>Kantoor</v>
      </c>
      <c r="E1329" s="399" t="s">
        <v>311</v>
      </c>
      <c r="F1329" s="397"/>
      <c r="G1329" s="401" t="s">
        <v>1271</v>
      </c>
      <c r="H1329" s="398" t="s">
        <v>870</v>
      </c>
      <c r="I1329" s="433" t="s">
        <v>15</v>
      </c>
      <c r="J1329" s="402" t="s">
        <v>200</v>
      </c>
      <c r="K1329" s="403">
        <v>1.91</v>
      </c>
      <c r="L1329" s="486">
        <f>VLOOKUP(D1329,'1-Kosten per locatie'!$E$3:$G$9,3,FALSE)</f>
        <v>1</v>
      </c>
      <c r="M1329" s="441">
        <v>255</v>
      </c>
      <c r="N1329" s="124">
        <v>52</v>
      </c>
      <c r="O1329" s="125" t="e">
        <f t="shared" si="105"/>
        <v>#DIV/0!</v>
      </c>
      <c r="P1329" s="125" t="e">
        <f t="shared" si="106"/>
        <v>#DIV/0!</v>
      </c>
      <c r="Q1329" s="383"/>
      <c r="R1329" s="126">
        <f>IF(M1329="nio",0,IF(M1329&gt;0,VLOOKUP(I1329,'2-Productie normen'!A:R,VLOOKUP(M1329,'2-Productie normen'!T:U,2,FALSE),FALSE)))</f>
        <v>0</v>
      </c>
      <c r="S1329" s="126">
        <f t="shared" si="107"/>
        <v>0</v>
      </c>
      <c r="T1329" s="127" t="str">
        <f>IF(M1329="nio",0,VLOOKUP(I1329,'2-Productie normen'!A:R,14,FALSE))</f>
        <v>S</v>
      </c>
      <c r="U1329" s="127" t="s">
        <v>1974</v>
      </c>
      <c r="W1329" s="93">
        <f t="shared" si="108"/>
        <v>586.37</v>
      </c>
    </row>
    <row r="1330" spans="1:23" ht="14.1" customHeight="1">
      <c r="A1330" s="109">
        <f t="shared" si="104"/>
        <v>1330</v>
      </c>
      <c r="B1330" s="476" t="str">
        <f>VLOOKUP(C1330,'1-Kosten per locatie'!$A$17:$D$89,4,FALSE)</f>
        <v>Facilitaire Services</v>
      </c>
      <c r="C1330" s="398" t="s">
        <v>1372</v>
      </c>
      <c r="D1330" s="476" t="str">
        <f>VLOOKUP(C1330,'1-Kosten per locatie'!$A$17:$C$89,3,FALSE)</f>
        <v>Kantoor</v>
      </c>
      <c r="E1330" s="399" t="s">
        <v>311</v>
      </c>
      <c r="F1330" s="397"/>
      <c r="G1330" s="401" t="s">
        <v>1272</v>
      </c>
      <c r="H1330" s="398" t="s">
        <v>870</v>
      </c>
      <c r="I1330" s="433" t="s">
        <v>15</v>
      </c>
      <c r="J1330" s="402" t="s">
        <v>200</v>
      </c>
      <c r="K1330" s="403">
        <v>1.89</v>
      </c>
      <c r="L1330" s="486">
        <f>VLOOKUP(D1330,'1-Kosten per locatie'!$E$3:$G$9,3,FALSE)</f>
        <v>1</v>
      </c>
      <c r="M1330" s="441">
        <v>255</v>
      </c>
      <c r="N1330" s="124">
        <v>52</v>
      </c>
      <c r="O1330" s="125" t="e">
        <f t="shared" si="105"/>
        <v>#DIV/0!</v>
      </c>
      <c r="P1330" s="125" t="e">
        <f t="shared" si="106"/>
        <v>#DIV/0!</v>
      </c>
      <c r="Q1330" s="383"/>
      <c r="R1330" s="126">
        <f>IF(M1330="nio",0,IF(M1330&gt;0,VLOOKUP(I1330,'2-Productie normen'!A:R,VLOOKUP(M1330,'2-Productie normen'!T:U,2,FALSE),FALSE)))</f>
        <v>0</v>
      </c>
      <c r="S1330" s="126">
        <f t="shared" si="107"/>
        <v>0</v>
      </c>
      <c r="T1330" s="127" t="str">
        <f>IF(M1330="nio",0,VLOOKUP(I1330,'2-Productie normen'!A:R,14,FALSE))</f>
        <v>S</v>
      </c>
      <c r="U1330" s="127" t="s">
        <v>1974</v>
      </c>
      <c r="W1330" s="93">
        <f t="shared" si="108"/>
        <v>580.23</v>
      </c>
    </row>
    <row r="1331" spans="1:23" ht="14.1" customHeight="1">
      <c r="A1331" s="109">
        <f t="shared" si="104"/>
        <v>1331</v>
      </c>
      <c r="B1331" s="476" t="str">
        <f>VLOOKUP(C1331,'1-Kosten per locatie'!$A$17:$D$89,4,FALSE)</f>
        <v>Facilitaire Services</v>
      </c>
      <c r="C1331" s="398" t="s">
        <v>1372</v>
      </c>
      <c r="D1331" s="476" t="str">
        <f>VLOOKUP(C1331,'1-Kosten per locatie'!$A$17:$C$89,3,FALSE)</f>
        <v>Kantoor</v>
      </c>
      <c r="E1331" s="399" t="s">
        <v>311</v>
      </c>
      <c r="F1331" s="399"/>
      <c r="G1331" s="401" t="s">
        <v>1345</v>
      </c>
      <c r="H1331" s="398" t="s">
        <v>1351</v>
      </c>
      <c r="I1331" s="455" t="s">
        <v>299</v>
      </c>
      <c r="J1331" s="402"/>
      <c r="K1331" s="403">
        <v>1.27</v>
      </c>
      <c r="L1331" s="486">
        <f>VLOOKUP(D1331,'1-Kosten per locatie'!$E$3:$G$9,3,FALSE)</f>
        <v>1</v>
      </c>
      <c r="M1331" s="441" t="s">
        <v>101</v>
      </c>
      <c r="N1331" s="124"/>
      <c r="O1331" s="125">
        <f t="shared" si="105"/>
        <v>0</v>
      </c>
      <c r="P1331" s="125">
        <f t="shared" si="106"/>
        <v>0</v>
      </c>
      <c r="Q1331" s="383"/>
      <c r="R1331" s="126">
        <f>IF(M1331="nio",0,IF(M1331&gt;0,VLOOKUP(I1331,'2-Productie normen'!A:R,VLOOKUP(M1331,'2-Productie normen'!T:U,2,FALSE),FALSE)))</f>
        <v>0</v>
      </c>
      <c r="S1331" s="126">
        <f t="shared" si="107"/>
        <v>0</v>
      </c>
      <c r="T1331" s="127">
        <f>IF(M1331="nio",0,VLOOKUP(I1331,'2-Productie normen'!A:R,14,FALSE))</f>
        <v>0</v>
      </c>
      <c r="U1331" s="127"/>
      <c r="W1331" s="93">
        <f t="shared" si="108"/>
        <v>0</v>
      </c>
    </row>
    <row r="1332" spans="1:23" ht="14.1" customHeight="1">
      <c r="A1332" s="109">
        <f t="shared" si="104"/>
        <v>1332</v>
      </c>
      <c r="B1332" s="476" t="str">
        <f>VLOOKUP(C1332,'1-Kosten per locatie'!$A$17:$D$89,4,FALSE)</f>
        <v>Facilitaire Services</v>
      </c>
      <c r="C1332" s="398" t="s">
        <v>1372</v>
      </c>
      <c r="D1332" s="476" t="str">
        <f>VLOOKUP(C1332,'1-Kosten per locatie'!$A$17:$C$89,3,FALSE)</f>
        <v>Kantoor</v>
      </c>
      <c r="E1332" s="399" t="s">
        <v>311</v>
      </c>
      <c r="F1332" s="397"/>
      <c r="G1332" s="401" t="s">
        <v>1273</v>
      </c>
      <c r="H1332" s="398" t="s">
        <v>196</v>
      </c>
      <c r="I1332" s="433" t="s">
        <v>149</v>
      </c>
      <c r="J1332" s="402" t="s">
        <v>198</v>
      </c>
      <c r="K1332" s="403">
        <v>22.02</v>
      </c>
      <c r="L1332" s="486">
        <f>VLOOKUP(D1332,'1-Kosten per locatie'!$E$3:$G$9,3,FALSE)</f>
        <v>1</v>
      </c>
      <c r="M1332" s="441">
        <v>156</v>
      </c>
      <c r="N1332" s="124"/>
      <c r="O1332" s="125" t="e">
        <f t="shared" si="105"/>
        <v>#DIV/0!</v>
      </c>
      <c r="P1332" s="125">
        <f t="shared" si="106"/>
        <v>0</v>
      </c>
      <c r="Q1332" s="383"/>
      <c r="R1332" s="126">
        <f>IF(M1332="nio",0,IF(M1332&gt;0,VLOOKUP(I1332,'2-Productie normen'!A:R,VLOOKUP(M1332,'2-Productie normen'!T:U,2,FALSE),FALSE)))</f>
        <v>0</v>
      </c>
      <c r="S1332" s="126">
        <f t="shared" si="107"/>
        <v>0</v>
      </c>
      <c r="T1332" s="127" t="str">
        <f>IF(M1332="nio",0,VLOOKUP(I1332,'2-Productie normen'!A:R,14,FALSE))</f>
        <v>B</v>
      </c>
      <c r="U1332" s="127"/>
      <c r="W1332" s="93">
        <f t="shared" si="108"/>
        <v>3435.12</v>
      </c>
    </row>
    <row r="1333" spans="1:23" ht="14.1" customHeight="1">
      <c r="A1333" s="109">
        <f t="shared" si="104"/>
        <v>1333</v>
      </c>
      <c r="B1333" s="476" t="str">
        <f>VLOOKUP(C1333,'1-Kosten per locatie'!$A$17:$D$89,4,FALSE)</f>
        <v>Facilitaire Services</v>
      </c>
      <c r="C1333" s="398" t="s">
        <v>1372</v>
      </c>
      <c r="D1333" s="476" t="str">
        <f>VLOOKUP(C1333,'1-Kosten per locatie'!$A$17:$C$89,3,FALSE)</f>
        <v>Kantoor</v>
      </c>
      <c r="E1333" s="399" t="s">
        <v>311</v>
      </c>
      <c r="F1333" s="397"/>
      <c r="G1333" s="401" t="s">
        <v>1274</v>
      </c>
      <c r="H1333" s="398" t="s">
        <v>196</v>
      </c>
      <c r="I1333" s="433" t="s">
        <v>149</v>
      </c>
      <c r="J1333" s="402" t="s">
        <v>198</v>
      </c>
      <c r="K1333" s="403">
        <v>20.67</v>
      </c>
      <c r="L1333" s="486">
        <f>VLOOKUP(D1333,'1-Kosten per locatie'!$E$3:$G$9,3,FALSE)</f>
        <v>1</v>
      </c>
      <c r="M1333" s="441">
        <v>156</v>
      </c>
      <c r="N1333" s="124"/>
      <c r="O1333" s="125" t="e">
        <f t="shared" si="105"/>
        <v>#DIV/0!</v>
      </c>
      <c r="P1333" s="125">
        <f t="shared" si="106"/>
        <v>0</v>
      </c>
      <c r="Q1333" s="383"/>
      <c r="R1333" s="126">
        <f>IF(M1333="nio",0,IF(M1333&gt;0,VLOOKUP(I1333,'2-Productie normen'!A:R,VLOOKUP(M1333,'2-Productie normen'!T:U,2,FALSE),FALSE)))</f>
        <v>0</v>
      </c>
      <c r="S1333" s="126">
        <f t="shared" si="107"/>
        <v>0</v>
      </c>
      <c r="T1333" s="127" t="str">
        <f>IF(M1333="nio",0,VLOOKUP(I1333,'2-Productie normen'!A:R,14,FALSE))</f>
        <v>B</v>
      </c>
      <c r="U1333" s="127"/>
      <c r="W1333" s="93">
        <f t="shared" si="108"/>
        <v>3224.5200000000004</v>
      </c>
    </row>
    <row r="1334" spans="1:23" ht="14.1" customHeight="1">
      <c r="A1334" s="109">
        <f t="shared" si="104"/>
        <v>1334</v>
      </c>
      <c r="B1334" s="476" t="str">
        <f>VLOOKUP(C1334,'1-Kosten per locatie'!$A$17:$D$89,4,FALSE)</f>
        <v>Facilitaire Services</v>
      </c>
      <c r="C1334" s="398" t="s">
        <v>1372</v>
      </c>
      <c r="D1334" s="476" t="str">
        <f>VLOOKUP(C1334,'1-Kosten per locatie'!$A$17:$C$89,3,FALSE)</f>
        <v>Kantoor</v>
      </c>
      <c r="E1334" s="399" t="s">
        <v>311</v>
      </c>
      <c r="F1334" s="397"/>
      <c r="G1334" s="401" t="s">
        <v>1275</v>
      </c>
      <c r="H1334" s="398" t="s">
        <v>196</v>
      </c>
      <c r="I1334" s="433" t="s">
        <v>149</v>
      </c>
      <c r="J1334" s="402" t="s">
        <v>198</v>
      </c>
      <c r="K1334" s="403">
        <v>20.54</v>
      </c>
      <c r="L1334" s="486">
        <f>VLOOKUP(D1334,'1-Kosten per locatie'!$E$3:$G$9,3,FALSE)</f>
        <v>1</v>
      </c>
      <c r="M1334" s="441">
        <v>156</v>
      </c>
      <c r="N1334" s="124"/>
      <c r="O1334" s="125" t="e">
        <f t="shared" si="105"/>
        <v>#DIV/0!</v>
      </c>
      <c r="P1334" s="125">
        <f t="shared" si="106"/>
        <v>0</v>
      </c>
      <c r="Q1334" s="383"/>
      <c r="R1334" s="126">
        <f>IF(M1334="nio",0,IF(M1334&gt;0,VLOOKUP(I1334,'2-Productie normen'!A:R,VLOOKUP(M1334,'2-Productie normen'!T:U,2,FALSE),FALSE)))</f>
        <v>0</v>
      </c>
      <c r="S1334" s="126">
        <f t="shared" si="107"/>
        <v>0</v>
      </c>
      <c r="T1334" s="127" t="str">
        <f>IF(M1334="nio",0,VLOOKUP(I1334,'2-Productie normen'!A:R,14,FALSE))</f>
        <v>B</v>
      </c>
      <c r="U1334" s="127"/>
      <c r="W1334" s="93">
        <f t="shared" si="108"/>
        <v>3204.24</v>
      </c>
    </row>
    <row r="1335" spans="1:23" ht="14.1" customHeight="1">
      <c r="A1335" s="109">
        <f t="shared" si="104"/>
        <v>1335</v>
      </c>
      <c r="B1335" s="476" t="str">
        <f>VLOOKUP(C1335,'1-Kosten per locatie'!$A$17:$D$89,4,FALSE)</f>
        <v>Facilitaire Services</v>
      </c>
      <c r="C1335" s="398" t="s">
        <v>1372</v>
      </c>
      <c r="D1335" s="476" t="str">
        <f>VLOOKUP(C1335,'1-Kosten per locatie'!$A$17:$C$89,3,FALSE)</f>
        <v>Kantoor</v>
      </c>
      <c r="E1335" s="400" t="s">
        <v>311</v>
      </c>
      <c r="F1335" s="397"/>
      <c r="G1335" s="401" t="s">
        <v>1346</v>
      </c>
      <c r="H1335" s="398" t="s">
        <v>196</v>
      </c>
      <c r="I1335" s="433" t="s">
        <v>297</v>
      </c>
      <c r="J1335" s="402" t="s">
        <v>198</v>
      </c>
      <c r="K1335" s="403">
        <v>21.43</v>
      </c>
      <c r="L1335" s="486">
        <f>VLOOKUP(D1335,'1-Kosten per locatie'!$E$3:$G$9,3,FALSE)</f>
        <v>1</v>
      </c>
      <c r="M1335" s="441">
        <v>255</v>
      </c>
      <c r="N1335" s="124"/>
      <c r="O1335" s="125" t="e">
        <f t="shared" si="105"/>
        <v>#DIV/0!</v>
      </c>
      <c r="P1335" s="125">
        <f t="shared" si="106"/>
        <v>0</v>
      </c>
      <c r="Q1335" s="383"/>
      <c r="R1335" s="126">
        <f>IF(M1335="nio",0,IF(M1335&gt;0,VLOOKUP(I1335,'2-Productie normen'!A:R,VLOOKUP(M1335,'2-Productie normen'!T:U,2,FALSE),FALSE)))</f>
        <v>0</v>
      </c>
      <c r="S1335" s="126">
        <f t="shared" si="107"/>
        <v>0</v>
      </c>
      <c r="T1335" s="127" t="str">
        <f>IF(M1335="nio",0,VLOOKUP(I1335,'2-Productie normen'!A:R,14,FALSE))</f>
        <v>B</v>
      </c>
      <c r="U1335" s="127"/>
      <c r="W1335" s="93">
        <f t="shared" si="108"/>
        <v>5464.65</v>
      </c>
    </row>
    <row r="1336" spans="1:23" ht="14.1" customHeight="1">
      <c r="A1336" s="109">
        <f t="shared" si="104"/>
        <v>1336</v>
      </c>
      <c r="B1336" s="476" t="str">
        <f>VLOOKUP(C1336,'1-Kosten per locatie'!$A$17:$D$89,4,FALSE)</f>
        <v>Facilitaire Services</v>
      </c>
      <c r="C1336" s="398" t="s">
        <v>1372</v>
      </c>
      <c r="D1336" s="476" t="str">
        <f>VLOOKUP(C1336,'1-Kosten per locatie'!$A$17:$C$89,3,FALSE)</f>
        <v>Kantoor</v>
      </c>
      <c r="E1336" s="400" t="s">
        <v>311</v>
      </c>
      <c r="F1336" s="397"/>
      <c r="G1336" s="401" t="s">
        <v>1347</v>
      </c>
      <c r="H1336" s="398" t="s">
        <v>193</v>
      </c>
      <c r="I1336" s="433" t="s">
        <v>296</v>
      </c>
      <c r="J1336" s="402" t="s">
        <v>305</v>
      </c>
      <c r="K1336" s="403">
        <v>21.78</v>
      </c>
      <c r="L1336" s="486">
        <f>VLOOKUP(D1336,'1-Kosten per locatie'!$E$3:$G$9,3,FALSE)</f>
        <v>1</v>
      </c>
      <c r="M1336" s="441">
        <v>156</v>
      </c>
      <c r="N1336" s="124"/>
      <c r="O1336" s="125" t="e">
        <f t="shared" si="105"/>
        <v>#DIV/0!</v>
      </c>
      <c r="P1336" s="125">
        <f t="shared" si="106"/>
        <v>0</v>
      </c>
      <c r="Q1336" s="383"/>
      <c r="R1336" s="126">
        <f>IF(M1336="nio",0,IF(M1336&gt;0,VLOOKUP(I1336,'2-Productie normen'!A:R,VLOOKUP(M1336,'2-Productie normen'!T:U,2,FALSE),FALSE)))</f>
        <v>0</v>
      </c>
      <c r="S1336" s="126">
        <f t="shared" si="107"/>
        <v>0</v>
      </c>
      <c r="T1336" s="127" t="str">
        <f>IF(M1336="nio",0,VLOOKUP(I1336,'2-Productie normen'!A:R,14,FALSE))</f>
        <v>V</v>
      </c>
      <c r="U1336" s="127"/>
      <c r="W1336" s="93">
        <f t="shared" si="108"/>
        <v>3397.6800000000003</v>
      </c>
    </row>
    <row r="1337" spans="1:23" ht="14.1" customHeight="1">
      <c r="A1337" s="109">
        <f t="shared" si="104"/>
        <v>1337</v>
      </c>
      <c r="B1337" s="476" t="str">
        <f>VLOOKUP(C1337,'1-Kosten per locatie'!$A$17:$D$89,4,FALSE)</f>
        <v>Facilitaire Services</v>
      </c>
      <c r="C1337" s="398" t="s">
        <v>1372</v>
      </c>
      <c r="D1337" s="476" t="str">
        <f>VLOOKUP(C1337,'1-Kosten per locatie'!$A$17:$C$89,3,FALSE)</f>
        <v>Kantoor</v>
      </c>
      <c r="E1337" s="400" t="s">
        <v>311</v>
      </c>
      <c r="F1337" s="414"/>
      <c r="G1337" s="401" t="s">
        <v>1348</v>
      </c>
      <c r="H1337" s="398" t="s">
        <v>196</v>
      </c>
      <c r="I1337" s="433" t="s">
        <v>297</v>
      </c>
      <c r="J1337" s="402" t="s">
        <v>198</v>
      </c>
      <c r="K1337" s="403">
        <v>45.71</v>
      </c>
      <c r="L1337" s="486">
        <f>VLOOKUP(D1337,'1-Kosten per locatie'!$E$3:$G$9,3,FALSE)</f>
        <v>1</v>
      </c>
      <c r="M1337" s="441">
        <v>255</v>
      </c>
      <c r="N1337" s="124"/>
      <c r="O1337" s="125" t="e">
        <f t="shared" si="105"/>
        <v>#DIV/0!</v>
      </c>
      <c r="P1337" s="125">
        <f t="shared" si="106"/>
        <v>0</v>
      </c>
      <c r="Q1337" s="383"/>
      <c r="R1337" s="126">
        <f>IF(M1337="nio",0,IF(M1337&gt;0,VLOOKUP(I1337,'2-Productie normen'!A:R,VLOOKUP(M1337,'2-Productie normen'!T:U,2,FALSE),FALSE)))</f>
        <v>0</v>
      </c>
      <c r="S1337" s="126">
        <f t="shared" si="107"/>
        <v>0</v>
      </c>
      <c r="T1337" s="127" t="str">
        <f>IF(M1337="nio",0,VLOOKUP(I1337,'2-Productie normen'!A:R,14,FALSE))</f>
        <v>B</v>
      </c>
      <c r="U1337" s="127"/>
      <c r="W1337" s="93">
        <f t="shared" si="108"/>
        <v>11656.050000000001</v>
      </c>
    </row>
    <row r="1338" spans="1:23" ht="14.1" customHeight="1">
      <c r="A1338" s="109">
        <f t="shared" si="104"/>
        <v>1338</v>
      </c>
      <c r="B1338" s="476" t="str">
        <f>VLOOKUP(C1338,'1-Kosten per locatie'!$A$17:$D$89,4,FALSE)</f>
        <v>Facilitaire Services</v>
      </c>
      <c r="C1338" s="398" t="s">
        <v>1372</v>
      </c>
      <c r="D1338" s="476" t="str">
        <f>VLOOKUP(C1338,'1-Kosten per locatie'!$A$17:$C$89,3,FALSE)</f>
        <v>Kantoor</v>
      </c>
      <c r="E1338" s="400" t="s">
        <v>311</v>
      </c>
      <c r="F1338" s="414"/>
      <c r="G1338" s="401" t="s">
        <v>1334</v>
      </c>
      <c r="H1338" s="398" t="s">
        <v>196</v>
      </c>
      <c r="I1338" s="433" t="s">
        <v>297</v>
      </c>
      <c r="J1338" s="402" t="s">
        <v>198</v>
      </c>
      <c r="K1338" s="403">
        <v>45.85</v>
      </c>
      <c r="L1338" s="486">
        <f>VLOOKUP(D1338,'1-Kosten per locatie'!$E$3:$G$9,3,FALSE)</f>
        <v>1</v>
      </c>
      <c r="M1338" s="441">
        <v>255</v>
      </c>
      <c r="N1338" s="124"/>
      <c r="O1338" s="125" t="e">
        <f t="shared" si="105"/>
        <v>#DIV/0!</v>
      </c>
      <c r="P1338" s="125">
        <f t="shared" si="106"/>
        <v>0</v>
      </c>
      <c r="Q1338" s="383"/>
      <c r="R1338" s="126">
        <f>IF(M1338="nio",0,IF(M1338&gt;0,VLOOKUP(I1338,'2-Productie normen'!A:R,VLOOKUP(M1338,'2-Productie normen'!T:U,2,FALSE),FALSE)))</f>
        <v>0</v>
      </c>
      <c r="S1338" s="126">
        <f t="shared" si="107"/>
        <v>0</v>
      </c>
      <c r="T1338" s="127" t="str">
        <f>IF(M1338="nio",0,VLOOKUP(I1338,'2-Productie normen'!A:R,14,FALSE))</f>
        <v>B</v>
      </c>
      <c r="U1338" s="127"/>
      <c r="W1338" s="93">
        <f t="shared" si="108"/>
        <v>11691.75</v>
      </c>
    </row>
    <row r="1339" spans="1:23" ht="14.1" customHeight="1">
      <c r="A1339" s="109">
        <f t="shared" si="104"/>
        <v>1339</v>
      </c>
      <c r="B1339" s="476" t="str">
        <f>VLOOKUP(C1339,'1-Kosten per locatie'!$A$17:$D$89,4,FALSE)</f>
        <v>Facilitaire Services</v>
      </c>
      <c r="C1339" s="398" t="s">
        <v>1372</v>
      </c>
      <c r="D1339" s="476" t="str">
        <f>VLOOKUP(C1339,'1-Kosten per locatie'!$A$17:$C$89,3,FALSE)</f>
        <v>Kantoor</v>
      </c>
      <c r="E1339" s="400" t="s">
        <v>311</v>
      </c>
      <c r="F1339" s="414"/>
      <c r="G1339" s="401" t="s">
        <v>1245</v>
      </c>
      <c r="H1339" s="398" t="s">
        <v>1219</v>
      </c>
      <c r="I1339" s="433" t="s">
        <v>296</v>
      </c>
      <c r="J1339" s="402" t="s">
        <v>305</v>
      </c>
      <c r="K1339" s="403">
        <v>4.3600000000000003</v>
      </c>
      <c r="L1339" s="486">
        <f>VLOOKUP(D1339,'1-Kosten per locatie'!$E$3:$G$9,3,FALSE)</f>
        <v>1</v>
      </c>
      <c r="M1339" s="441">
        <v>156</v>
      </c>
      <c r="N1339" s="124"/>
      <c r="O1339" s="125" t="e">
        <f t="shared" si="105"/>
        <v>#DIV/0!</v>
      </c>
      <c r="P1339" s="125">
        <f t="shared" si="106"/>
        <v>0</v>
      </c>
      <c r="Q1339" s="383"/>
      <c r="R1339" s="126">
        <f>IF(M1339="nio",0,IF(M1339&gt;0,VLOOKUP(I1339,'2-Productie normen'!A:R,VLOOKUP(M1339,'2-Productie normen'!T:U,2,FALSE),FALSE)))</f>
        <v>0</v>
      </c>
      <c r="S1339" s="126">
        <f t="shared" si="107"/>
        <v>0</v>
      </c>
      <c r="T1339" s="127" t="str">
        <f>IF(M1339="nio",0,VLOOKUP(I1339,'2-Productie normen'!A:R,14,FALSE))</f>
        <v>V</v>
      </c>
      <c r="U1339" s="127"/>
      <c r="W1339" s="93">
        <f t="shared" si="108"/>
        <v>680.16000000000008</v>
      </c>
    </row>
    <row r="1340" spans="1:23" ht="14.1" customHeight="1">
      <c r="A1340" s="109">
        <f t="shared" si="104"/>
        <v>1340</v>
      </c>
      <c r="B1340" s="476" t="str">
        <f>VLOOKUP(C1340,'1-Kosten per locatie'!$A$17:$D$89,4,FALSE)</f>
        <v>Facilitaire Services</v>
      </c>
      <c r="C1340" s="398" t="s">
        <v>1372</v>
      </c>
      <c r="D1340" s="476" t="str">
        <f>VLOOKUP(C1340,'1-Kosten per locatie'!$A$17:$C$89,3,FALSE)</f>
        <v>Kantoor</v>
      </c>
      <c r="E1340" s="400" t="s">
        <v>311</v>
      </c>
      <c r="F1340" s="414"/>
      <c r="G1340" s="401" t="s">
        <v>1349</v>
      </c>
      <c r="H1340" s="398" t="s">
        <v>245</v>
      </c>
      <c r="I1340" s="433" t="s">
        <v>293</v>
      </c>
      <c r="J1340" s="402" t="s">
        <v>305</v>
      </c>
      <c r="K1340" s="403">
        <v>11.22</v>
      </c>
      <c r="L1340" s="486">
        <f>VLOOKUP(D1340,'1-Kosten per locatie'!$E$3:$G$9,3,FALSE)</f>
        <v>1</v>
      </c>
      <c r="M1340" s="441">
        <v>255</v>
      </c>
      <c r="N1340" s="124"/>
      <c r="O1340" s="125" t="e">
        <f t="shared" si="105"/>
        <v>#DIV/0!</v>
      </c>
      <c r="P1340" s="125">
        <f t="shared" si="106"/>
        <v>0</v>
      </c>
      <c r="Q1340" s="383"/>
      <c r="R1340" s="126">
        <f>IF(M1340="nio",0,IF(M1340&gt;0,VLOOKUP(I1340,'2-Productie normen'!A:R,VLOOKUP(M1340,'2-Productie normen'!T:U,2,FALSE),FALSE)))</f>
        <v>0</v>
      </c>
      <c r="S1340" s="126">
        <f t="shared" si="107"/>
        <v>0</v>
      </c>
      <c r="T1340" s="127" t="str">
        <f>IF(M1340="nio",0,VLOOKUP(I1340,'2-Productie normen'!A:R,14,FALSE))</f>
        <v>V</v>
      </c>
      <c r="U1340" s="127"/>
      <c r="W1340" s="93">
        <f t="shared" si="108"/>
        <v>2861.1000000000004</v>
      </c>
    </row>
    <row r="1341" spans="1:23" ht="14.1" customHeight="1">
      <c r="A1341" s="109">
        <f t="shared" si="104"/>
        <v>1341</v>
      </c>
      <c r="B1341" s="476" t="str">
        <f>VLOOKUP(C1341,'1-Kosten per locatie'!$A$17:$D$89,4,FALSE)</f>
        <v>Facilitaire Services</v>
      </c>
      <c r="C1341" s="398" t="s">
        <v>1372</v>
      </c>
      <c r="D1341" s="476" t="str">
        <f>VLOOKUP(C1341,'1-Kosten per locatie'!$A$17:$C$89,3,FALSE)</f>
        <v>Kantoor</v>
      </c>
      <c r="E1341" s="400" t="s">
        <v>311</v>
      </c>
      <c r="F1341" s="414"/>
      <c r="G1341" s="401" t="s">
        <v>1246</v>
      </c>
      <c r="H1341" s="398" t="s">
        <v>1373</v>
      </c>
      <c r="I1341" s="433" t="s">
        <v>296</v>
      </c>
      <c r="J1341" s="402" t="s">
        <v>305</v>
      </c>
      <c r="K1341" s="403">
        <v>109.45</v>
      </c>
      <c r="L1341" s="486">
        <f>VLOOKUP(D1341,'1-Kosten per locatie'!$E$3:$G$9,3,FALSE)</f>
        <v>1</v>
      </c>
      <c r="M1341" s="441">
        <v>255</v>
      </c>
      <c r="N1341" s="124"/>
      <c r="O1341" s="125" t="e">
        <f t="shared" si="105"/>
        <v>#DIV/0!</v>
      </c>
      <c r="P1341" s="125">
        <f t="shared" si="106"/>
        <v>0</v>
      </c>
      <c r="Q1341" s="383"/>
      <c r="R1341" s="126">
        <f>IF(M1341="nio",0,IF(M1341&gt;0,VLOOKUP(I1341,'2-Productie normen'!A:R,VLOOKUP(M1341,'2-Productie normen'!T:U,2,FALSE),FALSE)))</f>
        <v>0</v>
      </c>
      <c r="S1341" s="126">
        <f t="shared" si="107"/>
        <v>0</v>
      </c>
      <c r="T1341" s="127" t="str">
        <f>IF(M1341="nio",0,VLOOKUP(I1341,'2-Productie normen'!A:R,14,FALSE))</f>
        <v>V</v>
      </c>
      <c r="U1341" s="127"/>
      <c r="W1341" s="93">
        <f t="shared" si="108"/>
        <v>27909.75</v>
      </c>
    </row>
    <row r="1342" spans="1:23" ht="14.1" customHeight="1">
      <c r="A1342" s="109">
        <f t="shared" si="104"/>
        <v>1342</v>
      </c>
      <c r="B1342" s="476" t="str">
        <f>VLOOKUP(C1342,'1-Kosten per locatie'!$A$17:$D$89,4,FALSE)</f>
        <v>Facilitaire Services</v>
      </c>
      <c r="C1342" s="398" t="s">
        <v>1372</v>
      </c>
      <c r="D1342" s="476" t="str">
        <f>VLOOKUP(C1342,'1-Kosten per locatie'!$A$17:$C$89,3,FALSE)</f>
        <v>Kantoor</v>
      </c>
      <c r="E1342" s="400" t="s">
        <v>311</v>
      </c>
      <c r="F1342" s="414"/>
      <c r="G1342" s="401" t="s">
        <v>1247</v>
      </c>
      <c r="H1342" s="398" t="s">
        <v>316</v>
      </c>
      <c r="I1342" s="433" t="s">
        <v>149</v>
      </c>
      <c r="J1342" s="402" t="s">
        <v>198</v>
      </c>
      <c r="K1342" s="403">
        <v>11.46</v>
      </c>
      <c r="L1342" s="486">
        <f>VLOOKUP(D1342,'1-Kosten per locatie'!$E$3:$G$9,3,FALSE)</f>
        <v>1</v>
      </c>
      <c r="M1342" s="441">
        <v>156</v>
      </c>
      <c r="N1342" s="124"/>
      <c r="O1342" s="125" t="e">
        <f t="shared" si="105"/>
        <v>#DIV/0!</v>
      </c>
      <c r="P1342" s="125">
        <f t="shared" si="106"/>
        <v>0</v>
      </c>
      <c r="Q1342" s="383"/>
      <c r="R1342" s="126">
        <f>IF(M1342="nio",0,IF(M1342&gt;0,VLOOKUP(I1342,'2-Productie normen'!A:R,VLOOKUP(M1342,'2-Productie normen'!T:U,2,FALSE),FALSE)))</f>
        <v>0</v>
      </c>
      <c r="S1342" s="126">
        <f t="shared" si="107"/>
        <v>0</v>
      </c>
      <c r="T1342" s="127" t="str">
        <f>IF(M1342="nio",0,VLOOKUP(I1342,'2-Productie normen'!A:R,14,FALSE))</f>
        <v>B</v>
      </c>
      <c r="U1342" s="127"/>
      <c r="W1342" s="93">
        <f t="shared" si="108"/>
        <v>1787.7600000000002</v>
      </c>
    </row>
    <row r="1343" spans="1:23" ht="14.1" customHeight="1">
      <c r="A1343" s="109">
        <f t="shared" si="104"/>
        <v>1343</v>
      </c>
      <c r="B1343" s="476" t="str">
        <f>VLOOKUP(C1343,'1-Kosten per locatie'!$A$17:$D$89,4,FALSE)</f>
        <v>Facilitaire Services</v>
      </c>
      <c r="C1343" s="398" t="s">
        <v>1372</v>
      </c>
      <c r="D1343" s="476" t="str">
        <f>VLOOKUP(C1343,'1-Kosten per locatie'!$A$17:$C$89,3,FALSE)</f>
        <v>Kantoor</v>
      </c>
      <c r="E1343" s="400" t="s">
        <v>311</v>
      </c>
      <c r="F1343" s="397"/>
      <c r="G1343" s="401" t="s">
        <v>1249</v>
      </c>
      <c r="H1343" s="398" t="s">
        <v>1374</v>
      </c>
      <c r="I1343" s="433" t="s">
        <v>149</v>
      </c>
      <c r="J1343" s="402" t="s">
        <v>198</v>
      </c>
      <c r="K1343" s="403">
        <v>5.9</v>
      </c>
      <c r="L1343" s="486">
        <f>VLOOKUP(D1343,'1-Kosten per locatie'!$E$3:$G$9,3,FALSE)</f>
        <v>1</v>
      </c>
      <c r="M1343" s="441">
        <v>156</v>
      </c>
      <c r="N1343" s="124"/>
      <c r="O1343" s="125" t="e">
        <f t="shared" si="105"/>
        <v>#DIV/0!</v>
      </c>
      <c r="P1343" s="125">
        <f t="shared" si="106"/>
        <v>0</v>
      </c>
      <c r="Q1343" s="383"/>
      <c r="R1343" s="126">
        <f>IF(M1343="nio",0,IF(M1343&gt;0,VLOOKUP(I1343,'2-Productie normen'!A:R,VLOOKUP(M1343,'2-Productie normen'!T:U,2,FALSE),FALSE)))</f>
        <v>0</v>
      </c>
      <c r="S1343" s="126">
        <f t="shared" si="107"/>
        <v>0</v>
      </c>
      <c r="T1343" s="127" t="str">
        <f>IF(M1343="nio",0,VLOOKUP(I1343,'2-Productie normen'!A:R,14,FALSE))</f>
        <v>B</v>
      </c>
      <c r="U1343" s="127"/>
      <c r="W1343" s="93">
        <f t="shared" si="108"/>
        <v>920.40000000000009</v>
      </c>
    </row>
    <row r="1344" spans="1:23" ht="14.1" customHeight="1">
      <c r="A1344" s="109">
        <f t="shared" si="104"/>
        <v>1344</v>
      </c>
      <c r="B1344" s="476" t="str">
        <f>VLOOKUP(C1344,'1-Kosten per locatie'!$A$17:$D$89,4,FALSE)</f>
        <v>Facilitaire Services</v>
      </c>
      <c r="C1344" s="398" t="s">
        <v>1372</v>
      </c>
      <c r="D1344" s="476" t="str">
        <f>VLOOKUP(C1344,'1-Kosten per locatie'!$A$17:$C$89,3,FALSE)</f>
        <v>Kantoor</v>
      </c>
      <c r="E1344" s="400" t="s">
        <v>311</v>
      </c>
      <c r="F1344" s="397"/>
      <c r="G1344" s="401" t="s">
        <v>1249</v>
      </c>
      <c r="H1344" s="398" t="s">
        <v>1375</v>
      </c>
      <c r="I1344" s="433" t="s">
        <v>149</v>
      </c>
      <c r="J1344" s="402" t="s">
        <v>198</v>
      </c>
      <c r="K1344" s="403">
        <v>5.56</v>
      </c>
      <c r="L1344" s="486">
        <f>VLOOKUP(D1344,'1-Kosten per locatie'!$E$3:$G$9,3,FALSE)</f>
        <v>1</v>
      </c>
      <c r="M1344" s="441">
        <v>104</v>
      </c>
      <c r="N1344" s="124"/>
      <c r="O1344" s="125" t="e">
        <f t="shared" si="105"/>
        <v>#DIV/0!</v>
      </c>
      <c r="P1344" s="125">
        <f t="shared" si="106"/>
        <v>0</v>
      </c>
      <c r="Q1344" s="383"/>
      <c r="R1344" s="126">
        <f>IF(M1344="nio",0,IF(M1344&gt;0,VLOOKUP(I1344,'2-Productie normen'!A:R,VLOOKUP(M1344,'2-Productie normen'!T:U,2,FALSE),FALSE)))</f>
        <v>0</v>
      </c>
      <c r="S1344" s="126">
        <f t="shared" si="107"/>
        <v>0</v>
      </c>
      <c r="T1344" s="127" t="str">
        <f>IF(M1344="nio",0,VLOOKUP(I1344,'2-Productie normen'!A:R,14,FALSE))</f>
        <v>B</v>
      </c>
      <c r="U1344" s="127"/>
      <c r="W1344" s="93">
        <f t="shared" si="108"/>
        <v>578.24</v>
      </c>
    </row>
    <row r="1345" spans="1:23" ht="14.1" customHeight="1">
      <c r="A1345" s="109">
        <f t="shared" si="104"/>
        <v>1345</v>
      </c>
      <c r="B1345" s="476" t="str">
        <f>VLOOKUP(C1345,'1-Kosten per locatie'!$A$17:$D$89,4,FALSE)</f>
        <v>Facilitaire Services</v>
      </c>
      <c r="C1345" s="398" t="s">
        <v>1372</v>
      </c>
      <c r="D1345" s="476" t="str">
        <f>VLOOKUP(C1345,'1-Kosten per locatie'!$A$17:$C$89,3,FALSE)</f>
        <v>Kantoor</v>
      </c>
      <c r="E1345" s="400" t="s">
        <v>311</v>
      </c>
      <c r="F1345" s="397"/>
      <c r="G1345" s="401" t="s">
        <v>1250</v>
      </c>
      <c r="H1345" s="398" t="s">
        <v>1280</v>
      </c>
      <c r="I1345" s="433" t="s">
        <v>15</v>
      </c>
      <c r="J1345" s="402" t="s">
        <v>200</v>
      </c>
      <c r="K1345" s="436">
        <v>5.28</v>
      </c>
      <c r="L1345" s="486">
        <f>VLOOKUP(D1345,'1-Kosten per locatie'!$E$3:$G$9,3,FALSE)</f>
        <v>1</v>
      </c>
      <c r="M1345" s="441">
        <v>255</v>
      </c>
      <c r="N1345" s="124">
        <v>52</v>
      </c>
      <c r="O1345" s="125" t="e">
        <f t="shared" si="105"/>
        <v>#DIV/0!</v>
      </c>
      <c r="P1345" s="125" t="e">
        <f t="shared" si="106"/>
        <v>#DIV/0!</v>
      </c>
      <c r="Q1345" s="383"/>
      <c r="R1345" s="126">
        <f>IF(M1345="nio",0,IF(M1345&gt;0,VLOOKUP(I1345,'2-Productie normen'!A:R,VLOOKUP(M1345,'2-Productie normen'!T:U,2,FALSE),FALSE)))</f>
        <v>0</v>
      </c>
      <c r="S1345" s="126">
        <f t="shared" si="107"/>
        <v>0</v>
      </c>
      <c r="T1345" s="127" t="str">
        <f>IF(M1345="nio",0,VLOOKUP(I1345,'2-Productie normen'!A:R,14,FALSE))</f>
        <v>S</v>
      </c>
      <c r="U1345" s="127" t="s">
        <v>1974</v>
      </c>
      <c r="W1345" s="93">
        <f t="shared" si="108"/>
        <v>1620.96</v>
      </c>
    </row>
    <row r="1346" spans="1:23" ht="14.1" customHeight="1">
      <c r="A1346" s="109">
        <f t="shared" si="104"/>
        <v>1346</v>
      </c>
      <c r="B1346" s="476" t="str">
        <f>VLOOKUP(C1346,'1-Kosten per locatie'!$A$17:$D$89,4,FALSE)</f>
        <v>Facilitaire Services</v>
      </c>
      <c r="C1346" s="398" t="s">
        <v>1372</v>
      </c>
      <c r="D1346" s="476" t="str">
        <f>VLOOKUP(C1346,'1-Kosten per locatie'!$A$17:$C$89,3,FALSE)</f>
        <v>Kantoor</v>
      </c>
      <c r="E1346" s="400" t="s">
        <v>311</v>
      </c>
      <c r="F1346" s="399"/>
      <c r="G1346" s="401" t="s">
        <v>1251</v>
      </c>
      <c r="H1346" s="398" t="s">
        <v>1376</v>
      </c>
      <c r="I1346" s="455" t="s">
        <v>299</v>
      </c>
      <c r="J1346" s="402"/>
      <c r="K1346" s="403">
        <v>5.63</v>
      </c>
      <c r="L1346" s="486">
        <f>VLOOKUP(D1346,'1-Kosten per locatie'!$E$3:$G$9,3,FALSE)</f>
        <v>1</v>
      </c>
      <c r="M1346" s="441" t="s">
        <v>101</v>
      </c>
      <c r="N1346" s="124"/>
      <c r="O1346" s="125">
        <f t="shared" si="105"/>
        <v>0</v>
      </c>
      <c r="P1346" s="125">
        <f t="shared" si="106"/>
        <v>0</v>
      </c>
      <c r="Q1346" s="383"/>
      <c r="R1346" s="126">
        <f>IF(M1346="nio",0,IF(M1346&gt;0,VLOOKUP(I1346,'2-Productie normen'!A:R,VLOOKUP(M1346,'2-Productie normen'!T:U,2,FALSE),FALSE)))</f>
        <v>0</v>
      </c>
      <c r="S1346" s="126">
        <f t="shared" si="107"/>
        <v>0</v>
      </c>
      <c r="T1346" s="127">
        <f>IF(M1346="nio",0,VLOOKUP(I1346,'2-Productie normen'!A:R,14,FALSE))</f>
        <v>0</v>
      </c>
      <c r="U1346" s="127"/>
      <c r="W1346" s="93">
        <f t="shared" si="108"/>
        <v>0</v>
      </c>
    </row>
    <row r="1347" spans="1:23" ht="14.1" customHeight="1">
      <c r="A1347" s="109">
        <f t="shared" ref="A1347:A1410" si="109">A1346+1</f>
        <v>1347</v>
      </c>
      <c r="B1347" s="476" t="str">
        <f>VLOOKUP(C1347,'1-Kosten per locatie'!$A$17:$D$89,4,FALSE)</f>
        <v>Facilitaire Services</v>
      </c>
      <c r="C1347" s="398" t="s">
        <v>1372</v>
      </c>
      <c r="D1347" s="476" t="str">
        <f>VLOOKUP(C1347,'1-Kosten per locatie'!$A$17:$C$89,3,FALSE)</f>
        <v>Kantoor</v>
      </c>
      <c r="E1347" s="400" t="s">
        <v>311</v>
      </c>
      <c r="F1347" s="397"/>
      <c r="G1347" s="401" t="s">
        <v>1252</v>
      </c>
      <c r="H1347" s="398" t="s">
        <v>193</v>
      </c>
      <c r="I1347" s="433" t="s">
        <v>296</v>
      </c>
      <c r="J1347" s="402" t="s">
        <v>305</v>
      </c>
      <c r="K1347" s="403">
        <v>36.25</v>
      </c>
      <c r="L1347" s="486">
        <f>VLOOKUP(D1347,'1-Kosten per locatie'!$E$3:$G$9,3,FALSE)</f>
        <v>1</v>
      </c>
      <c r="M1347" s="441">
        <v>156</v>
      </c>
      <c r="N1347" s="124"/>
      <c r="O1347" s="125" t="e">
        <f t="shared" si="105"/>
        <v>#DIV/0!</v>
      </c>
      <c r="P1347" s="125">
        <f t="shared" si="106"/>
        <v>0</v>
      </c>
      <c r="Q1347" s="383"/>
      <c r="R1347" s="126">
        <f>IF(M1347="nio",0,IF(M1347&gt;0,VLOOKUP(I1347,'2-Productie normen'!A:R,VLOOKUP(M1347,'2-Productie normen'!T:U,2,FALSE),FALSE)))</f>
        <v>0</v>
      </c>
      <c r="S1347" s="126">
        <f t="shared" si="107"/>
        <v>0</v>
      </c>
      <c r="T1347" s="127" t="str">
        <f>IF(M1347="nio",0,VLOOKUP(I1347,'2-Productie normen'!A:R,14,FALSE))</f>
        <v>V</v>
      </c>
      <c r="U1347" s="127"/>
      <c r="W1347" s="93">
        <f t="shared" si="108"/>
        <v>5655</v>
      </c>
    </row>
    <row r="1348" spans="1:23" ht="14.1" customHeight="1">
      <c r="A1348" s="109">
        <f t="shared" si="109"/>
        <v>1348</v>
      </c>
      <c r="B1348" s="476" t="str">
        <f>VLOOKUP(C1348,'1-Kosten per locatie'!$A$17:$D$89,4,FALSE)</f>
        <v>Facilitaire Services</v>
      </c>
      <c r="C1348" s="398" t="s">
        <v>1372</v>
      </c>
      <c r="D1348" s="476" t="str">
        <f>VLOOKUP(C1348,'1-Kosten per locatie'!$A$17:$C$89,3,FALSE)</f>
        <v>Kantoor</v>
      </c>
      <c r="E1348" s="400" t="s">
        <v>311</v>
      </c>
      <c r="F1348" s="397"/>
      <c r="G1348" s="401" t="s">
        <v>1327</v>
      </c>
      <c r="H1348" s="398" t="s">
        <v>1377</v>
      </c>
      <c r="I1348" s="433" t="s">
        <v>149</v>
      </c>
      <c r="J1348" s="402" t="s">
        <v>198</v>
      </c>
      <c r="K1348" s="403">
        <v>28.09</v>
      </c>
      <c r="L1348" s="486">
        <f>VLOOKUP(D1348,'1-Kosten per locatie'!$E$3:$G$9,3,FALSE)</f>
        <v>1</v>
      </c>
      <c r="M1348" s="441">
        <v>156</v>
      </c>
      <c r="N1348" s="124"/>
      <c r="O1348" s="125" t="e">
        <f t="shared" si="105"/>
        <v>#DIV/0!</v>
      </c>
      <c r="P1348" s="125">
        <f t="shared" si="106"/>
        <v>0</v>
      </c>
      <c r="Q1348" s="383"/>
      <c r="R1348" s="126">
        <f>IF(M1348="nio",0,IF(M1348&gt;0,VLOOKUP(I1348,'2-Productie normen'!A:R,VLOOKUP(M1348,'2-Productie normen'!T:U,2,FALSE),FALSE)))</f>
        <v>0</v>
      </c>
      <c r="S1348" s="126">
        <f t="shared" si="107"/>
        <v>0</v>
      </c>
      <c r="T1348" s="127" t="str">
        <f>IF(M1348="nio",0,VLOOKUP(I1348,'2-Productie normen'!A:R,14,FALSE))</f>
        <v>B</v>
      </c>
      <c r="U1348" s="127"/>
      <c r="W1348" s="93">
        <f t="shared" si="108"/>
        <v>4382.04</v>
      </c>
    </row>
    <row r="1349" spans="1:23" ht="14.1" customHeight="1">
      <c r="A1349" s="109">
        <f t="shared" si="109"/>
        <v>1349</v>
      </c>
      <c r="B1349" s="476" t="str">
        <f>VLOOKUP(C1349,'1-Kosten per locatie'!$A$17:$D$89,4,FALSE)</f>
        <v>Facilitaire Services</v>
      </c>
      <c r="C1349" s="398" t="s">
        <v>1372</v>
      </c>
      <c r="D1349" s="476" t="str">
        <f>VLOOKUP(C1349,'1-Kosten per locatie'!$A$17:$C$89,3,FALSE)</f>
        <v>Kantoor</v>
      </c>
      <c r="E1349" s="400" t="s">
        <v>311</v>
      </c>
      <c r="F1349" s="399"/>
      <c r="G1349" s="401" t="s">
        <v>1328</v>
      </c>
      <c r="H1349" s="398" t="s">
        <v>292</v>
      </c>
      <c r="I1349" s="455" t="s">
        <v>299</v>
      </c>
      <c r="J1349" s="402"/>
      <c r="K1349" s="403">
        <v>1.49</v>
      </c>
      <c r="L1349" s="486">
        <f>VLOOKUP(D1349,'1-Kosten per locatie'!$E$3:$G$9,3,FALSE)</f>
        <v>1</v>
      </c>
      <c r="M1349" s="441" t="s">
        <v>101</v>
      </c>
      <c r="N1349" s="124"/>
      <c r="O1349" s="125">
        <f t="shared" si="105"/>
        <v>0</v>
      </c>
      <c r="P1349" s="125">
        <f t="shared" si="106"/>
        <v>0</v>
      </c>
      <c r="Q1349" s="383"/>
      <c r="R1349" s="126">
        <f>IF(M1349="nio",0,IF(M1349&gt;0,VLOOKUP(I1349,'2-Productie normen'!A:R,VLOOKUP(M1349,'2-Productie normen'!T:U,2,FALSE),FALSE)))</f>
        <v>0</v>
      </c>
      <c r="S1349" s="126">
        <f t="shared" si="107"/>
        <v>0</v>
      </c>
      <c r="T1349" s="127">
        <f>IF(M1349="nio",0,VLOOKUP(I1349,'2-Productie normen'!A:R,14,FALSE))</f>
        <v>0</v>
      </c>
      <c r="U1349" s="127"/>
      <c r="W1349" s="93">
        <f t="shared" si="108"/>
        <v>0</v>
      </c>
    </row>
    <row r="1350" spans="1:23" ht="14.1" customHeight="1">
      <c r="A1350" s="109">
        <f t="shared" si="109"/>
        <v>1350</v>
      </c>
      <c r="B1350" s="476" t="str">
        <f>VLOOKUP(C1350,'1-Kosten per locatie'!$A$17:$D$89,4,FALSE)</f>
        <v>Facilitaire Services</v>
      </c>
      <c r="C1350" s="398" t="s">
        <v>1372</v>
      </c>
      <c r="D1350" s="476" t="str">
        <f>VLOOKUP(C1350,'1-Kosten per locatie'!$A$17:$C$89,3,FALSE)</f>
        <v>Kantoor</v>
      </c>
      <c r="E1350" s="400" t="s">
        <v>311</v>
      </c>
      <c r="F1350" s="399"/>
      <c r="G1350" s="401" t="s">
        <v>1378</v>
      </c>
      <c r="H1350" s="398" t="s">
        <v>292</v>
      </c>
      <c r="I1350" s="455" t="s">
        <v>299</v>
      </c>
      <c r="J1350" s="402"/>
      <c r="K1350" s="403">
        <v>3.14</v>
      </c>
      <c r="L1350" s="486">
        <f>VLOOKUP(D1350,'1-Kosten per locatie'!$E$3:$G$9,3,FALSE)</f>
        <v>1</v>
      </c>
      <c r="M1350" s="441" t="s">
        <v>101</v>
      </c>
      <c r="N1350" s="124"/>
      <c r="O1350" s="125">
        <f t="shared" si="105"/>
        <v>0</v>
      </c>
      <c r="P1350" s="125">
        <f t="shared" si="106"/>
        <v>0</v>
      </c>
      <c r="Q1350" s="383"/>
      <c r="R1350" s="126">
        <f>IF(M1350="nio",0,IF(M1350&gt;0,VLOOKUP(I1350,'2-Productie normen'!A:R,VLOOKUP(M1350,'2-Productie normen'!T:U,2,FALSE),FALSE)))</f>
        <v>0</v>
      </c>
      <c r="S1350" s="126">
        <f t="shared" si="107"/>
        <v>0</v>
      </c>
      <c r="T1350" s="127">
        <f>IF(M1350="nio",0,VLOOKUP(I1350,'2-Productie normen'!A:R,14,FALSE))</f>
        <v>0</v>
      </c>
      <c r="U1350" s="127"/>
      <c r="W1350" s="93">
        <f t="shared" si="108"/>
        <v>0</v>
      </c>
    </row>
    <row r="1351" spans="1:23" ht="14.1" customHeight="1">
      <c r="A1351" s="109">
        <f t="shared" si="109"/>
        <v>1351</v>
      </c>
      <c r="B1351" s="476" t="str">
        <f>VLOOKUP(C1351,'1-Kosten per locatie'!$A$17:$D$89,4,FALSE)</f>
        <v>Facilitaire Services</v>
      </c>
      <c r="C1351" s="398" t="s">
        <v>1372</v>
      </c>
      <c r="D1351" s="476" t="str">
        <f>VLOOKUP(C1351,'1-Kosten per locatie'!$A$17:$C$89,3,FALSE)</f>
        <v>Kantoor</v>
      </c>
      <c r="E1351" s="400" t="s">
        <v>311</v>
      </c>
      <c r="F1351" s="399"/>
      <c r="G1351" s="401" t="s">
        <v>1379</v>
      </c>
      <c r="H1351" s="398" t="s">
        <v>292</v>
      </c>
      <c r="I1351" s="455" t="s">
        <v>299</v>
      </c>
      <c r="J1351" s="402"/>
      <c r="K1351" s="403">
        <v>1.73</v>
      </c>
      <c r="L1351" s="486">
        <f>VLOOKUP(D1351,'1-Kosten per locatie'!$E$3:$G$9,3,FALSE)</f>
        <v>1</v>
      </c>
      <c r="M1351" s="441" t="s">
        <v>101</v>
      </c>
      <c r="N1351" s="124"/>
      <c r="O1351" s="125">
        <f t="shared" si="105"/>
        <v>0</v>
      </c>
      <c r="P1351" s="125">
        <f t="shared" si="106"/>
        <v>0</v>
      </c>
      <c r="Q1351" s="383"/>
      <c r="R1351" s="126">
        <f>IF(M1351="nio",0,IF(M1351&gt;0,VLOOKUP(I1351,'2-Productie normen'!A:R,VLOOKUP(M1351,'2-Productie normen'!T:U,2,FALSE),FALSE)))</f>
        <v>0</v>
      </c>
      <c r="S1351" s="126">
        <f t="shared" si="107"/>
        <v>0</v>
      </c>
      <c r="T1351" s="127">
        <f>IF(M1351="nio",0,VLOOKUP(I1351,'2-Productie normen'!A:R,14,FALSE))</f>
        <v>0</v>
      </c>
      <c r="U1351" s="127"/>
      <c r="W1351" s="93">
        <f t="shared" si="108"/>
        <v>0</v>
      </c>
    </row>
    <row r="1352" spans="1:23" ht="14.1" customHeight="1">
      <c r="A1352" s="109">
        <f t="shared" si="109"/>
        <v>1352</v>
      </c>
      <c r="B1352" s="476" t="str">
        <f>VLOOKUP(C1352,'1-Kosten per locatie'!$A$17:$D$89,4,FALSE)</f>
        <v>Facilitaire Services</v>
      </c>
      <c r="C1352" s="398" t="s">
        <v>1372</v>
      </c>
      <c r="D1352" s="476" t="str">
        <f>VLOOKUP(C1352,'1-Kosten per locatie'!$A$17:$C$89,3,FALSE)</f>
        <v>Kantoor</v>
      </c>
      <c r="E1352" s="400" t="s">
        <v>311</v>
      </c>
      <c r="F1352" s="397"/>
      <c r="G1352" s="401" t="s">
        <v>1352</v>
      </c>
      <c r="H1352" s="398" t="s">
        <v>870</v>
      </c>
      <c r="I1352" s="433" t="s">
        <v>15</v>
      </c>
      <c r="J1352" s="402" t="s">
        <v>200</v>
      </c>
      <c r="K1352" s="403">
        <v>7.63</v>
      </c>
      <c r="L1352" s="486">
        <f>VLOOKUP(D1352,'1-Kosten per locatie'!$E$3:$G$9,3,FALSE)</f>
        <v>1</v>
      </c>
      <c r="M1352" s="441">
        <v>255</v>
      </c>
      <c r="N1352" s="124">
        <v>52</v>
      </c>
      <c r="O1352" s="125" t="e">
        <f t="shared" si="105"/>
        <v>#DIV/0!</v>
      </c>
      <c r="P1352" s="125" t="e">
        <f t="shared" si="106"/>
        <v>#DIV/0!</v>
      </c>
      <c r="Q1352" s="383"/>
      <c r="R1352" s="126">
        <f>IF(M1352="nio",0,IF(M1352&gt;0,VLOOKUP(I1352,'2-Productie normen'!A:R,VLOOKUP(M1352,'2-Productie normen'!T:U,2,FALSE),FALSE)))</f>
        <v>0</v>
      </c>
      <c r="S1352" s="126">
        <f t="shared" si="107"/>
        <v>0</v>
      </c>
      <c r="T1352" s="127" t="str">
        <f>IF(M1352="nio",0,VLOOKUP(I1352,'2-Productie normen'!A:R,14,FALSE))</f>
        <v>S</v>
      </c>
      <c r="U1352" s="127" t="s">
        <v>1974</v>
      </c>
      <c r="W1352" s="93">
        <f t="shared" si="108"/>
        <v>2342.41</v>
      </c>
    </row>
    <row r="1353" spans="1:23" ht="14.1" customHeight="1">
      <c r="A1353" s="109">
        <f t="shared" si="109"/>
        <v>1353</v>
      </c>
      <c r="B1353" s="476" t="str">
        <f>VLOOKUP(C1353,'1-Kosten per locatie'!$A$17:$D$89,4,FALSE)</f>
        <v>Facilitaire Services</v>
      </c>
      <c r="C1353" s="398" t="s">
        <v>1372</v>
      </c>
      <c r="D1353" s="476" t="str">
        <f>VLOOKUP(C1353,'1-Kosten per locatie'!$A$17:$C$89,3,FALSE)</f>
        <v>Kantoor</v>
      </c>
      <c r="E1353" s="400" t="s">
        <v>311</v>
      </c>
      <c r="F1353" s="397"/>
      <c r="G1353" s="401" t="s">
        <v>1380</v>
      </c>
      <c r="H1353" s="398" t="s">
        <v>870</v>
      </c>
      <c r="I1353" s="433" t="s">
        <v>15</v>
      </c>
      <c r="J1353" s="402" t="s">
        <v>200</v>
      </c>
      <c r="K1353" s="403">
        <v>6.51</v>
      </c>
      <c r="L1353" s="486">
        <f>VLOOKUP(D1353,'1-Kosten per locatie'!$E$3:$G$9,3,FALSE)</f>
        <v>1</v>
      </c>
      <c r="M1353" s="441">
        <v>255</v>
      </c>
      <c r="N1353" s="124">
        <v>52</v>
      </c>
      <c r="O1353" s="125" t="e">
        <f t="shared" si="105"/>
        <v>#DIV/0!</v>
      </c>
      <c r="P1353" s="125" t="e">
        <f t="shared" si="106"/>
        <v>#DIV/0!</v>
      </c>
      <c r="Q1353" s="383"/>
      <c r="R1353" s="126">
        <f>IF(M1353="nio",0,IF(M1353&gt;0,VLOOKUP(I1353,'2-Productie normen'!A:R,VLOOKUP(M1353,'2-Productie normen'!T:U,2,FALSE),FALSE)))</f>
        <v>0</v>
      </c>
      <c r="S1353" s="126">
        <f t="shared" si="107"/>
        <v>0</v>
      </c>
      <c r="T1353" s="127" t="str">
        <f>IF(M1353="nio",0,VLOOKUP(I1353,'2-Productie normen'!A:R,14,FALSE))</f>
        <v>S</v>
      </c>
      <c r="U1353" s="127" t="s">
        <v>1974</v>
      </c>
      <c r="W1353" s="93">
        <f t="shared" si="108"/>
        <v>1998.57</v>
      </c>
    </row>
    <row r="1354" spans="1:23" ht="14.1" customHeight="1">
      <c r="A1354" s="109">
        <f t="shared" si="109"/>
        <v>1354</v>
      </c>
      <c r="B1354" s="476" t="str">
        <f>VLOOKUP(C1354,'1-Kosten per locatie'!$A$17:$D$89,4,FALSE)</f>
        <v>Facilitaire Services</v>
      </c>
      <c r="C1354" s="398" t="s">
        <v>1372</v>
      </c>
      <c r="D1354" s="476" t="str">
        <f>VLOOKUP(C1354,'1-Kosten per locatie'!$A$17:$C$89,3,FALSE)</f>
        <v>Kantoor</v>
      </c>
      <c r="E1354" s="400" t="s">
        <v>311</v>
      </c>
      <c r="F1354" s="397"/>
      <c r="G1354" s="401" t="s">
        <v>1381</v>
      </c>
      <c r="H1354" s="398" t="s">
        <v>249</v>
      </c>
      <c r="I1354" s="433" t="s">
        <v>297</v>
      </c>
      <c r="J1354" s="402" t="s">
        <v>198</v>
      </c>
      <c r="K1354" s="403">
        <v>130.13999999999999</v>
      </c>
      <c r="L1354" s="486">
        <f>VLOOKUP(D1354,'1-Kosten per locatie'!$E$3:$G$9,3,FALSE)</f>
        <v>1</v>
      </c>
      <c r="M1354" s="441">
        <v>255</v>
      </c>
      <c r="N1354" s="124"/>
      <c r="O1354" s="125" t="e">
        <f t="shared" si="105"/>
        <v>#DIV/0!</v>
      </c>
      <c r="P1354" s="125">
        <f t="shared" si="106"/>
        <v>0</v>
      </c>
      <c r="Q1354" s="383"/>
      <c r="R1354" s="126">
        <f>IF(M1354="nio",0,IF(M1354&gt;0,VLOOKUP(I1354,'2-Productie normen'!A:R,VLOOKUP(M1354,'2-Productie normen'!T:U,2,FALSE),FALSE)))</f>
        <v>0</v>
      </c>
      <c r="S1354" s="126">
        <f t="shared" si="107"/>
        <v>0</v>
      </c>
      <c r="T1354" s="127" t="str">
        <f>IF(M1354="nio",0,VLOOKUP(I1354,'2-Productie normen'!A:R,14,FALSE))</f>
        <v>B</v>
      </c>
      <c r="U1354" s="127"/>
      <c r="W1354" s="93">
        <f t="shared" si="108"/>
        <v>33185.699999999997</v>
      </c>
    </row>
    <row r="1355" spans="1:23" ht="14.1" customHeight="1">
      <c r="A1355" s="109">
        <f t="shared" si="109"/>
        <v>1355</v>
      </c>
      <c r="B1355" s="476" t="str">
        <f>VLOOKUP(C1355,'1-Kosten per locatie'!$A$17:$D$89,4,FALSE)</f>
        <v>Facilitaire Services</v>
      </c>
      <c r="C1355" s="398" t="s">
        <v>1372</v>
      </c>
      <c r="D1355" s="476" t="str">
        <f>VLOOKUP(C1355,'1-Kosten per locatie'!$A$17:$C$89,3,FALSE)</f>
        <v>Kantoor</v>
      </c>
      <c r="E1355" s="400" t="s">
        <v>311</v>
      </c>
      <c r="F1355" s="397"/>
      <c r="G1355" s="401" t="s">
        <v>1382</v>
      </c>
      <c r="H1355" s="398" t="s">
        <v>193</v>
      </c>
      <c r="I1355" s="433" t="s">
        <v>296</v>
      </c>
      <c r="J1355" s="402" t="s">
        <v>305</v>
      </c>
      <c r="K1355" s="403">
        <v>10.91</v>
      </c>
      <c r="L1355" s="486">
        <f>VLOOKUP(D1355,'1-Kosten per locatie'!$E$3:$G$9,3,FALSE)</f>
        <v>1</v>
      </c>
      <c r="M1355" s="441">
        <v>156</v>
      </c>
      <c r="N1355" s="124"/>
      <c r="O1355" s="125" t="e">
        <f t="shared" si="105"/>
        <v>#DIV/0!</v>
      </c>
      <c r="P1355" s="125">
        <f t="shared" si="106"/>
        <v>0</v>
      </c>
      <c r="Q1355" s="383"/>
      <c r="R1355" s="126">
        <f>IF(M1355="nio",0,IF(M1355&gt;0,VLOOKUP(I1355,'2-Productie normen'!A:R,VLOOKUP(M1355,'2-Productie normen'!T:U,2,FALSE),FALSE)))</f>
        <v>0</v>
      </c>
      <c r="S1355" s="126">
        <f t="shared" si="107"/>
        <v>0</v>
      </c>
      <c r="T1355" s="127" t="str">
        <f>IF(M1355="nio",0,VLOOKUP(I1355,'2-Productie normen'!A:R,14,FALSE))</f>
        <v>V</v>
      </c>
      <c r="U1355" s="127"/>
      <c r="W1355" s="93">
        <f t="shared" si="108"/>
        <v>1701.96</v>
      </c>
    </row>
    <row r="1356" spans="1:23" ht="14.1" customHeight="1">
      <c r="A1356" s="109">
        <f t="shared" si="109"/>
        <v>1356</v>
      </c>
      <c r="B1356" s="476" t="str">
        <f>VLOOKUP(C1356,'1-Kosten per locatie'!$A$17:$D$89,4,FALSE)</f>
        <v>Facilitaire Services</v>
      </c>
      <c r="C1356" s="398" t="s">
        <v>1372</v>
      </c>
      <c r="D1356" s="476" t="str">
        <f>VLOOKUP(C1356,'1-Kosten per locatie'!$A$17:$C$89,3,FALSE)</f>
        <v>Kantoor</v>
      </c>
      <c r="E1356" s="400" t="s">
        <v>311</v>
      </c>
      <c r="F1356" s="397"/>
      <c r="G1356" s="401" t="s">
        <v>1383</v>
      </c>
      <c r="H1356" s="398" t="s">
        <v>196</v>
      </c>
      <c r="I1356" s="433" t="s">
        <v>149</v>
      </c>
      <c r="J1356" s="402" t="s">
        <v>198</v>
      </c>
      <c r="K1356" s="403">
        <v>22.33</v>
      </c>
      <c r="L1356" s="486">
        <f>VLOOKUP(D1356,'1-Kosten per locatie'!$E$3:$G$9,3,FALSE)</f>
        <v>1</v>
      </c>
      <c r="M1356" s="441">
        <v>156</v>
      </c>
      <c r="N1356" s="124"/>
      <c r="O1356" s="125" t="e">
        <f t="shared" ref="O1356:O1417" si="110">IF(M1356="nio",0,IF(M1356&gt;0,M1356*K1356/R1356,0))*L1356</f>
        <v>#DIV/0!</v>
      </c>
      <c r="P1356" s="125">
        <f t="shared" ref="P1356:P1417" si="111">IF(N1356&gt;0,N1356*K1356/S1356,0)*L1356</f>
        <v>0</v>
      </c>
      <c r="Q1356" s="383"/>
      <c r="R1356" s="126">
        <f>IF(M1356="nio",0,IF(M1356&gt;0,VLOOKUP(I1356,'2-Productie normen'!A:R,VLOOKUP(M1356,'2-Productie normen'!T:U,2,FALSE),FALSE)))</f>
        <v>0</v>
      </c>
      <c r="S1356" s="126">
        <f t="shared" ref="S1356:S1417" si="112">IF(N1356&gt;0,R1356*$S$8,0)</f>
        <v>0</v>
      </c>
      <c r="T1356" s="127" t="str">
        <f>IF(M1356="nio",0,VLOOKUP(I1356,'2-Productie normen'!A:R,14,FALSE))</f>
        <v>B</v>
      </c>
      <c r="U1356" s="127"/>
      <c r="W1356" s="93">
        <f t="shared" ref="W1356:W1417" si="113">SUM(M1356:N1356)*K1356</f>
        <v>3483.4799999999996</v>
      </c>
    </row>
    <row r="1357" spans="1:23" ht="14.1" customHeight="1">
      <c r="A1357" s="109">
        <f t="shared" si="109"/>
        <v>1357</v>
      </c>
      <c r="B1357" s="476" t="str">
        <f>VLOOKUP(C1357,'1-Kosten per locatie'!$A$17:$D$89,4,FALSE)</f>
        <v>Facilitaire Services</v>
      </c>
      <c r="C1357" s="398" t="s">
        <v>1372</v>
      </c>
      <c r="D1357" s="476" t="str">
        <f>VLOOKUP(C1357,'1-Kosten per locatie'!$A$17:$C$89,3,FALSE)</f>
        <v>Kantoor</v>
      </c>
      <c r="E1357" s="400" t="s">
        <v>311</v>
      </c>
      <c r="F1357" s="397"/>
      <c r="G1357" s="401" t="s">
        <v>1332</v>
      </c>
      <c r="H1357" s="398" t="s">
        <v>196</v>
      </c>
      <c r="I1357" s="433" t="s">
        <v>149</v>
      </c>
      <c r="J1357" s="402" t="s">
        <v>198</v>
      </c>
      <c r="K1357" s="403">
        <v>22.77</v>
      </c>
      <c r="L1357" s="486">
        <f>VLOOKUP(D1357,'1-Kosten per locatie'!$E$3:$G$9,3,FALSE)</f>
        <v>1</v>
      </c>
      <c r="M1357" s="441">
        <v>156</v>
      </c>
      <c r="N1357" s="124"/>
      <c r="O1357" s="125" t="e">
        <f t="shared" si="110"/>
        <v>#DIV/0!</v>
      </c>
      <c r="P1357" s="125">
        <f t="shared" si="111"/>
        <v>0</v>
      </c>
      <c r="Q1357" s="383"/>
      <c r="R1357" s="126">
        <f>IF(M1357="nio",0,IF(M1357&gt;0,VLOOKUP(I1357,'2-Productie normen'!A:R,VLOOKUP(M1357,'2-Productie normen'!T:U,2,FALSE),FALSE)))</f>
        <v>0</v>
      </c>
      <c r="S1357" s="126">
        <f t="shared" si="112"/>
        <v>0</v>
      </c>
      <c r="T1357" s="127" t="str">
        <f>IF(M1357="nio",0,VLOOKUP(I1357,'2-Productie normen'!A:R,14,FALSE))</f>
        <v>B</v>
      </c>
      <c r="U1357" s="127"/>
      <c r="W1357" s="93">
        <f t="shared" si="113"/>
        <v>3552.12</v>
      </c>
    </row>
    <row r="1358" spans="1:23" ht="14.1" customHeight="1">
      <c r="A1358" s="109">
        <f t="shared" si="109"/>
        <v>1358</v>
      </c>
      <c r="B1358" s="476" t="str">
        <f>VLOOKUP(C1358,'1-Kosten per locatie'!$A$17:$D$89,4,FALSE)</f>
        <v>Facilitaire Services</v>
      </c>
      <c r="C1358" s="398" t="s">
        <v>1372</v>
      </c>
      <c r="D1358" s="476" t="str">
        <f>VLOOKUP(C1358,'1-Kosten per locatie'!$A$17:$C$89,3,FALSE)</f>
        <v>Kantoor</v>
      </c>
      <c r="E1358" s="400" t="s">
        <v>311</v>
      </c>
      <c r="F1358" s="397"/>
      <c r="G1358" s="401" t="s">
        <v>1384</v>
      </c>
      <c r="H1358" s="398" t="s">
        <v>1219</v>
      </c>
      <c r="I1358" s="433" t="s">
        <v>296</v>
      </c>
      <c r="J1358" s="402" t="s">
        <v>305</v>
      </c>
      <c r="K1358" s="403">
        <v>7.09</v>
      </c>
      <c r="L1358" s="486">
        <f>VLOOKUP(D1358,'1-Kosten per locatie'!$E$3:$G$9,3,FALSE)</f>
        <v>1</v>
      </c>
      <c r="M1358" s="441">
        <v>156</v>
      </c>
      <c r="N1358" s="124"/>
      <c r="O1358" s="125" t="e">
        <f t="shared" si="110"/>
        <v>#DIV/0!</v>
      </c>
      <c r="P1358" s="125">
        <f t="shared" si="111"/>
        <v>0</v>
      </c>
      <c r="Q1358" s="383"/>
      <c r="R1358" s="126">
        <f>IF(M1358="nio",0,IF(M1358&gt;0,VLOOKUP(I1358,'2-Productie normen'!A:R,VLOOKUP(M1358,'2-Productie normen'!T:U,2,FALSE),FALSE)))</f>
        <v>0</v>
      </c>
      <c r="S1358" s="126">
        <f t="shared" si="112"/>
        <v>0</v>
      </c>
      <c r="T1358" s="127" t="str">
        <f>IF(M1358="nio",0,VLOOKUP(I1358,'2-Productie normen'!A:R,14,FALSE))</f>
        <v>V</v>
      </c>
      <c r="U1358" s="127"/>
      <c r="W1358" s="93">
        <f t="shared" si="113"/>
        <v>1106.04</v>
      </c>
    </row>
    <row r="1359" spans="1:23" ht="14.1" customHeight="1">
      <c r="A1359" s="109">
        <f t="shared" si="109"/>
        <v>1359</v>
      </c>
      <c r="B1359" s="476" t="str">
        <f>VLOOKUP(C1359,'1-Kosten per locatie'!$A$17:$D$89,4,FALSE)</f>
        <v>Facilitaire Services</v>
      </c>
      <c r="C1359" s="398" t="s">
        <v>1372</v>
      </c>
      <c r="D1359" s="476" t="str">
        <f>VLOOKUP(C1359,'1-Kosten per locatie'!$A$17:$C$89,3,FALSE)</f>
        <v>Kantoor</v>
      </c>
      <c r="E1359" s="400" t="s">
        <v>311</v>
      </c>
      <c r="F1359" s="399"/>
      <c r="G1359" s="401" t="s">
        <v>1324</v>
      </c>
      <c r="H1359" s="398" t="s">
        <v>312</v>
      </c>
      <c r="I1359" s="455" t="s">
        <v>299</v>
      </c>
      <c r="J1359" s="402"/>
      <c r="K1359" s="403">
        <v>1</v>
      </c>
      <c r="L1359" s="486">
        <f>VLOOKUP(D1359,'1-Kosten per locatie'!$E$3:$G$9,3,FALSE)</f>
        <v>1</v>
      </c>
      <c r="M1359" s="441" t="s">
        <v>101</v>
      </c>
      <c r="N1359" s="124"/>
      <c r="O1359" s="125">
        <f t="shared" si="110"/>
        <v>0</v>
      </c>
      <c r="P1359" s="125">
        <f t="shared" si="111"/>
        <v>0</v>
      </c>
      <c r="Q1359" s="383"/>
      <c r="R1359" s="126">
        <f>IF(M1359="nio",0,IF(M1359&gt;0,VLOOKUP(I1359,'2-Productie normen'!A:R,VLOOKUP(M1359,'2-Productie normen'!T:U,2,FALSE),FALSE)))</f>
        <v>0</v>
      </c>
      <c r="S1359" s="126">
        <f t="shared" si="112"/>
        <v>0</v>
      </c>
      <c r="T1359" s="127">
        <f>IF(M1359="nio",0,VLOOKUP(I1359,'2-Productie normen'!A:R,14,FALSE))</f>
        <v>0</v>
      </c>
      <c r="U1359" s="127"/>
      <c r="W1359" s="93">
        <f t="shared" si="113"/>
        <v>0</v>
      </c>
    </row>
    <row r="1360" spans="1:23" ht="14.1" customHeight="1">
      <c r="A1360" s="109">
        <f t="shared" si="109"/>
        <v>1360</v>
      </c>
      <c r="B1360" s="476" t="str">
        <f>VLOOKUP(C1360,'1-Kosten per locatie'!$A$17:$D$89,4,FALSE)</f>
        <v>Facilitaire Services</v>
      </c>
      <c r="C1360" s="398" t="s">
        <v>1372</v>
      </c>
      <c r="D1360" s="476" t="str">
        <f>VLOOKUP(C1360,'1-Kosten per locatie'!$A$17:$C$89,3,FALSE)</f>
        <v>Kantoor</v>
      </c>
      <c r="E1360" s="400" t="s">
        <v>311</v>
      </c>
      <c r="F1360" s="397"/>
      <c r="G1360" s="401" t="s">
        <v>1323</v>
      </c>
      <c r="H1360" s="398" t="s">
        <v>196</v>
      </c>
      <c r="I1360" s="433" t="s">
        <v>297</v>
      </c>
      <c r="J1360" s="402" t="s">
        <v>198</v>
      </c>
      <c r="K1360" s="403">
        <v>46.44</v>
      </c>
      <c r="L1360" s="486">
        <f>VLOOKUP(D1360,'1-Kosten per locatie'!$E$3:$G$9,3,FALSE)</f>
        <v>1</v>
      </c>
      <c r="M1360" s="441">
        <v>255</v>
      </c>
      <c r="N1360" s="124"/>
      <c r="O1360" s="125" t="e">
        <f t="shared" si="110"/>
        <v>#DIV/0!</v>
      </c>
      <c r="P1360" s="125">
        <f t="shared" si="111"/>
        <v>0</v>
      </c>
      <c r="Q1360" s="383"/>
      <c r="R1360" s="126">
        <f>IF(M1360="nio",0,IF(M1360&gt;0,VLOOKUP(I1360,'2-Productie normen'!A:R,VLOOKUP(M1360,'2-Productie normen'!T:U,2,FALSE),FALSE)))</f>
        <v>0</v>
      </c>
      <c r="S1360" s="126">
        <f t="shared" si="112"/>
        <v>0</v>
      </c>
      <c r="T1360" s="127" t="str">
        <f>IF(M1360="nio",0,VLOOKUP(I1360,'2-Productie normen'!A:R,14,FALSE))</f>
        <v>B</v>
      </c>
      <c r="U1360" s="127"/>
      <c r="W1360" s="93">
        <f t="shared" si="113"/>
        <v>11842.199999999999</v>
      </c>
    </row>
    <row r="1361" spans="1:23" ht="14.1" customHeight="1">
      <c r="A1361" s="109">
        <f t="shared" si="109"/>
        <v>1361</v>
      </c>
      <c r="B1361" s="476" t="str">
        <f>VLOOKUP(C1361,'1-Kosten per locatie'!$A$17:$D$89,4,FALSE)</f>
        <v>Facilitaire Services</v>
      </c>
      <c r="C1361" s="398" t="s">
        <v>1372</v>
      </c>
      <c r="D1361" s="476" t="str">
        <f>VLOOKUP(C1361,'1-Kosten per locatie'!$A$17:$C$89,3,FALSE)</f>
        <v>Kantoor</v>
      </c>
      <c r="E1361" s="400" t="s">
        <v>311</v>
      </c>
      <c r="F1361" s="397"/>
      <c r="G1361" s="401" t="s">
        <v>1321</v>
      </c>
      <c r="H1361" s="398" t="s">
        <v>193</v>
      </c>
      <c r="I1361" s="433" t="s">
        <v>296</v>
      </c>
      <c r="J1361" s="402" t="s">
        <v>305</v>
      </c>
      <c r="K1361" s="403">
        <v>8.1199999999999992</v>
      </c>
      <c r="L1361" s="486">
        <f>VLOOKUP(D1361,'1-Kosten per locatie'!$E$3:$G$9,3,FALSE)</f>
        <v>1</v>
      </c>
      <c r="M1361" s="441">
        <v>156</v>
      </c>
      <c r="N1361" s="124"/>
      <c r="O1361" s="125" t="e">
        <f t="shared" si="110"/>
        <v>#DIV/0!</v>
      </c>
      <c r="P1361" s="125">
        <f t="shared" si="111"/>
        <v>0</v>
      </c>
      <c r="Q1361" s="383"/>
      <c r="R1361" s="126">
        <f>IF(M1361="nio",0,IF(M1361&gt;0,VLOOKUP(I1361,'2-Productie normen'!A:R,VLOOKUP(M1361,'2-Productie normen'!T:U,2,FALSE),FALSE)))</f>
        <v>0</v>
      </c>
      <c r="S1361" s="126">
        <f t="shared" si="112"/>
        <v>0</v>
      </c>
      <c r="T1361" s="127" t="str">
        <f>IF(M1361="nio",0,VLOOKUP(I1361,'2-Productie normen'!A:R,14,FALSE))</f>
        <v>V</v>
      </c>
      <c r="U1361" s="127"/>
      <c r="W1361" s="93">
        <f t="shared" si="113"/>
        <v>1266.7199999999998</v>
      </c>
    </row>
    <row r="1362" spans="1:23" ht="14.1" customHeight="1">
      <c r="A1362" s="109">
        <f t="shared" si="109"/>
        <v>1362</v>
      </c>
      <c r="B1362" s="476" t="str">
        <f>VLOOKUP(C1362,'1-Kosten per locatie'!$A$17:$D$89,4,FALSE)</f>
        <v>Facilitaire Services</v>
      </c>
      <c r="C1362" s="398" t="s">
        <v>1372</v>
      </c>
      <c r="D1362" s="476" t="str">
        <f>VLOOKUP(C1362,'1-Kosten per locatie'!$A$17:$C$89,3,FALSE)</f>
        <v>Kantoor</v>
      </c>
      <c r="E1362" s="400" t="s">
        <v>311</v>
      </c>
      <c r="F1362" s="399"/>
      <c r="G1362" s="401" t="s">
        <v>1385</v>
      </c>
      <c r="H1362" s="398" t="s">
        <v>292</v>
      </c>
      <c r="I1362" s="455" t="s">
        <v>299</v>
      </c>
      <c r="J1362" s="402"/>
      <c r="K1362" s="403">
        <v>26.93</v>
      </c>
      <c r="L1362" s="486">
        <f>VLOOKUP(D1362,'1-Kosten per locatie'!$E$3:$G$9,3,FALSE)</f>
        <v>1</v>
      </c>
      <c r="M1362" s="441" t="s">
        <v>101</v>
      </c>
      <c r="N1362" s="124"/>
      <c r="O1362" s="125">
        <f t="shared" si="110"/>
        <v>0</v>
      </c>
      <c r="P1362" s="125">
        <f t="shared" si="111"/>
        <v>0</v>
      </c>
      <c r="Q1362" s="383"/>
      <c r="R1362" s="126">
        <f>IF(M1362="nio",0,IF(M1362&gt;0,VLOOKUP(I1362,'2-Productie normen'!A:R,VLOOKUP(M1362,'2-Productie normen'!T:U,2,FALSE),FALSE)))</f>
        <v>0</v>
      </c>
      <c r="S1362" s="126">
        <f t="shared" si="112"/>
        <v>0</v>
      </c>
      <c r="T1362" s="127">
        <f>IF(M1362="nio",0,VLOOKUP(I1362,'2-Productie normen'!A:R,14,FALSE))</f>
        <v>0</v>
      </c>
      <c r="U1362" s="127"/>
      <c r="W1362" s="93">
        <f t="shared" si="113"/>
        <v>0</v>
      </c>
    </row>
    <row r="1363" spans="1:23" ht="14.1" customHeight="1">
      <c r="A1363" s="109">
        <f t="shared" si="109"/>
        <v>1363</v>
      </c>
      <c r="B1363" s="476" t="str">
        <f>VLOOKUP(C1363,'1-Kosten per locatie'!$A$17:$D$89,4,FALSE)</f>
        <v>Facilitaire Services</v>
      </c>
      <c r="C1363" s="398" t="s">
        <v>1372</v>
      </c>
      <c r="D1363" s="476" t="str">
        <f>VLOOKUP(C1363,'1-Kosten per locatie'!$A$17:$C$89,3,FALSE)</f>
        <v>Kantoor</v>
      </c>
      <c r="E1363" s="400" t="s">
        <v>311</v>
      </c>
      <c r="F1363" s="397"/>
      <c r="G1363" s="401" t="s">
        <v>1314</v>
      </c>
      <c r="H1363" s="398" t="s">
        <v>196</v>
      </c>
      <c r="I1363" s="433" t="s">
        <v>297</v>
      </c>
      <c r="J1363" s="402" t="s">
        <v>198</v>
      </c>
      <c r="K1363" s="403">
        <v>48.5</v>
      </c>
      <c r="L1363" s="486">
        <f>VLOOKUP(D1363,'1-Kosten per locatie'!$E$3:$G$9,3,FALSE)</f>
        <v>1</v>
      </c>
      <c r="M1363" s="441">
        <v>255</v>
      </c>
      <c r="N1363" s="124"/>
      <c r="O1363" s="125" t="e">
        <f t="shared" si="110"/>
        <v>#DIV/0!</v>
      </c>
      <c r="P1363" s="125">
        <f t="shared" si="111"/>
        <v>0</v>
      </c>
      <c r="Q1363" s="383"/>
      <c r="R1363" s="126">
        <f>IF(M1363="nio",0,IF(M1363&gt;0,VLOOKUP(I1363,'2-Productie normen'!A:R,VLOOKUP(M1363,'2-Productie normen'!T:U,2,FALSE),FALSE)))</f>
        <v>0</v>
      </c>
      <c r="S1363" s="126">
        <f t="shared" si="112"/>
        <v>0</v>
      </c>
      <c r="T1363" s="127" t="str">
        <f>IF(M1363="nio",0,VLOOKUP(I1363,'2-Productie normen'!A:R,14,FALSE))</f>
        <v>B</v>
      </c>
      <c r="U1363" s="127"/>
      <c r="W1363" s="93">
        <f t="shared" si="113"/>
        <v>12367.5</v>
      </c>
    </row>
    <row r="1364" spans="1:23" ht="14.1" customHeight="1">
      <c r="A1364" s="109">
        <f t="shared" si="109"/>
        <v>1364</v>
      </c>
      <c r="B1364" s="476" t="str">
        <f>VLOOKUP(C1364,'1-Kosten per locatie'!$A$17:$D$89,4,FALSE)</f>
        <v>Facilitaire Services</v>
      </c>
      <c r="C1364" s="398" t="s">
        <v>1372</v>
      </c>
      <c r="D1364" s="476" t="str">
        <f>VLOOKUP(C1364,'1-Kosten per locatie'!$A$17:$C$89,3,FALSE)</f>
        <v>Kantoor</v>
      </c>
      <c r="E1364" s="399" t="s">
        <v>311</v>
      </c>
      <c r="F1364" s="397"/>
      <c r="G1364" s="401" t="s">
        <v>1319</v>
      </c>
      <c r="H1364" s="398" t="s">
        <v>1386</v>
      </c>
      <c r="I1364" s="433" t="s">
        <v>296</v>
      </c>
      <c r="J1364" s="402" t="s">
        <v>305</v>
      </c>
      <c r="K1364" s="403">
        <v>3.01</v>
      </c>
      <c r="L1364" s="486">
        <f>VLOOKUP(D1364,'1-Kosten per locatie'!$E$3:$G$9,3,FALSE)</f>
        <v>1</v>
      </c>
      <c r="M1364" s="441">
        <v>156</v>
      </c>
      <c r="N1364" s="124"/>
      <c r="O1364" s="125" t="e">
        <f t="shared" si="110"/>
        <v>#DIV/0!</v>
      </c>
      <c r="P1364" s="125">
        <f t="shared" si="111"/>
        <v>0</v>
      </c>
      <c r="Q1364" s="383"/>
      <c r="R1364" s="126">
        <f>IF(M1364="nio",0,IF(M1364&gt;0,VLOOKUP(I1364,'2-Productie normen'!A:R,VLOOKUP(M1364,'2-Productie normen'!T:U,2,FALSE),FALSE)))</f>
        <v>0</v>
      </c>
      <c r="S1364" s="126">
        <f t="shared" si="112"/>
        <v>0</v>
      </c>
      <c r="T1364" s="127" t="str">
        <f>IF(M1364="nio",0,VLOOKUP(I1364,'2-Productie normen'!A:R,14,FALSE))</f>
        <v>V</v>
      </c>
      <c r="U1364" s="127"/>
      <c r="W1364" s="93">
        <f t="shared" si="113"/>
        <v>469.55999999999995</v>
      </c>
    </row>
    <row r="1365" spans="1:23" ht="14.1" customHeight="1">
      <c r="A1365" s="109">
        <f t="shared" si="109"/>
        <v>1365</v>
      </c>
      <c r="B1365" s="476" t="str">
        <f>VLOOKUP(C1365,'1-Kosten per locatie'!$A$17:$D$89,4,FALSE)</f>
        <v>Facilitaire Services</v>
      </c>
      <c r="C1365" s="398" t="s">
        <v>1372</v>
      </c>
      <c r="D1365" s="476" t="str">
        <f>VLOOKUP(C1365,'1-Kosten per locatie'!$A$17:$C$89,3,FALSE)</f>
        <v>Kantoor</v>
      </c>
      <c r="E1365" s="399" t="s">
        <v>311</v>
      </c>
      <c r="F1365" s="399"/>
      <c r="G1365" s="401" t="s">
        <v>1313</v>
      </c>
      <c r="H1365" s="398" t="s">
        <v>1067</v>
      </c>
      <c r="I1365" s="455" t="s">
        <v>299</v>
      </c>
      <c r="J1365" s="402"/>
      <c r="K1365" s="403">
        <v>33.99</v>
      </c>
      <c r="L1365" s="486">
        <f>VLOOKUP(D1365,'1-Kosten per locatie'!$E$3:$G$9,3,FALSE)</f>
        <v>1</v>
      </c>
      <c r="M1365" s="441" t="s">
        <v>101</v>
      </c>
      <c r="N1365" s="124"/>
      <c r="O1365" s="125">
        <f t="shared" si="110"/>
        <v>0</v>
      </c>
      <c r="P1365" s="125">
        <f t="shared" si="111"/>
        <v>0</v>
      </c>
      <c r="Q1365" s="383"/>
      <c r="R1365" s="126">
        <f>IF(M1365="nio",0,IF(M1365&gt;0,VLOOKUP(I1365,'2-Productie normen'!A:R,VLOOKUP(M1365,'2-Productie normen'!T:U,2,FALSE),FALSE)))</f>
        <v>0</v>
      </c>
      <c r="S1365" s="126">
        <f t="shared" si="112"/>
        <v>0</v>
      </c>
      <c r="T1365" s="127">
        <f>IF(M1365="nio",0,VLOOKUP(I1365,'2-Productie normen'!A:R,14,FALSE))</f>
        <v>0</v>
      </c>
      <c r="U1365" s="127"/>
      <c r="W1365" s="93">
        <f t="shared" si="113"/>
        <v>0</v>
      </c>
    </row>
    <row r="1366" spans="1:23" ht="14.1" customHeight="1">
      <c r="A1366" s="109">
        <f t="shared" si="109"/>
        <v>1366</v>
      </c>
      <c r="B1366" s="476" t="str">
        <f>VLOOKUP(C1366,'1-Kosten per locatie'!$A$17:$D$89,4,FALSE)</f>
        <v>Facilitaire Services</v>
      </c>
      <c r="C1366" s="398" t="s">
        <v>1372</v>
      </c>
      <c r="D1366" s="476" t="str">
        <f>VLOOKUP(C1366,'1-Kosten per locatie'!$A$17:$C$89,3,FALSE)</f>
        <v>Kantoor</v>
      </c>
      <c r="E1366" s="399" t="s">
        <v>311</v>
      </c>
      <c r="F1366" s="397"/>
      <c r="G1366" s="401" t="s">
        <v>1311</v>
      </c>
      <c r="H1366" s="398" t="s">
        <v>1387</v>
      </c>
      <c r="I1366" s="433" t="s">
        <v>297</v>
      </c>
      <c r="J1366" s="402" t="s">
        <v>198</v>
      </c>
      <c r="K1366" s="403">
        <v>22.23</v>
      </c>
      <c r="L1366" s="486">
        <f>VLOOKUP(D1366,'1-Kosten per locatie'!$E$3:$G$9,3,FALSE)</f>
        <v>1</v>
      </c>
      <c r="M1366" s="441">
        <v>255</v>
      </c>
      <c r="N1366" s="124"/>
      <c r="O1366" s="125" t="e">
        <f t="shared" si="110"/>
        <v>#DIV/0!</v>
      </c>
      <c r="P1366" s="125">
        <f t="shared" si="111"/>
        <v>0</v>
      </c>
      <c r="Q1366" s="383"/>
      <c r="R1366" s="126">
        <f>IF(M1366="nio",0,IF(M1366&gt;0,VLOOKUP(I1366,'2-Productie normen'!A:R,VLOOKUP(M1366,'2-Productie normen'!T:U,2,FALSE),FALSE)))</f>
        <v>0</v>
      </c>
      <c r="S1366" s="126">
        <f t="shared" si="112"/>
        <v>0</v>
      </c>
      <c r="T1366" s="127" t="str">
        <f>IF(M1366="nio",0,VLOOKUP(I1366,'2-Productie normen'!A:R,14,FALSE))</f>
        <v>B</v>
      </c>
      <c r="U1366" s="127"/>
      <c r="W1366" s="93">
        <f t="shared" si="113"/>
        <v>5668.6500000000005</v>
      </c>
    </row>
    <row r="1367" spans="1:23" ht="14.1" customHeight="1">
      <c r="A1367" s="109">
        <f t="shared" si="109"/>
        <v>1367</v>
      </c>
      <c r="B1367" s="476" t="str">
        <f>VLOOKUP(C1367,'1-Kosten per locatie'!$A$17:$D$89,4,FALSE)</f>
        <v>Facilitaire Services</v>
      </c>
      <c r="C1367" s="398" t="s">
        <v>1372</v>
      </c>
      <c r="D1367" s="476" t="str">
        <f>VLOOKUP(C1367,'1-Kosten per locatie'!$A$17:$C$89,3,FALSE)</f>
        <v>Kantoor</v>
      </c>
      <c r="E1367" s="400" t="s">
        <v>322</v>
      </c>
      <c r="F1367" s="397"/>
      <c r="G1367" s="401" t="s">
        <v>1353</v>
      </c>
      <c r="H1367" s="398" t="s">
        <v>193</v>
      </c>
      <c r="I1367" s="433" t="s">
        <v>296</v>
      </c>
      <c r="J1367" s="402" t="s">
        <v>305</v>
      </c>
      <c r="K1367" s="403">
        <v>12.6</v>
      </c>
      <c r="L1367" s="486">
        <f>VLOOKUP(D1367,'1-Kosten per locatie'!$E$3:$G$9,3,FALSE)</f>
        <v>1</v>
      </c>
      <c r="M1367" s="441">
        <v>156</v>
      </c>
      <c r="N1367" s="124"/>
      <c r="O1367" s="125" t="e">
        <f t="shared" si="110"/>
        <v>#DIV/0!</v>
      </c>
      <c r="P1367" s="125">
        <f t="shared" si="111"/>
        <v>0</v>
      </c>
      <c r="Q1367" s="383"/>
      <c r="R1367" s="126">
        <f>IF(M1367="nio",0,IF(M1367&gt;0,VLOOKUP(I1367,'2-Productie normen'!A:R,VLOOKUP(M1367,'2-Productie normen'!T:U,2,FALSE),FALSE)))</f>
        <v>0</v>
      </c>
      <c r="S1367" s="126">
        <f t="shared" si="112"/>
        <v>0</v>
      </c>
      <c r="T1367" s="127" t="str">
        <f>IF(M1367="nio",0,VLOOKUP(I1367,'2-Productie normen'!A:R,14,FALSE))</f>
        <v>V</v>
      </c>
      <c r="U1367" s="127"/>
      <c r="W1367" s="93">
        <f t="shared" si="113"/>
        <v>1965.6</v>
      </c>
    </row>
    <row r="1368" spans="1:23" ht="14.1" customHeight="1">
      <c r="A1368" s="109">
        <f t="shared" si="109"/>
        <v>1368</v>
      </c>
      <c r="B1368" s="476" t="str">
        <f>VLOOKUP(C1368,'1-Kosten per locatie'!$A$17:$D$89,4,FALSE)</f>
        <v>Facilitaire Services</v>
      </c>
      <c r="C1368" s="398" t="s">
        <v>1372</v>
      </c>
      <c r="D1368" s="476" t="str">
        <f>VLOOKUP(C1368,'1-Kosten per locatie'!$A$17:$C$89,3,FALSE)</f>
        <v>Kantoor</v>
      </c>
      <c r="E1368" s="400" t="s">
        <v>322</v>
      </c>
      <c r="F1368" s="397"/>
      <c r="G1368" s="401" t="s">
        <v>1355</v>
      </c>
      <c r="H1368" s="398" t="s">
        <v>193</v>
      </c>
      <c r="I1368" s="433" t="s">
        <v>296</v>
      </c>
      <c r="J1368" s="402" t="s">
        <v>305</v>
      </c>
      <c r="K1368" s="403">
        <v>17.39</v>
      </c>
      <c r="L1368" s="486">
        <f>VLOOKUP(D1368,'1-Kosten per locatie'!$E$3:$G$9,3,FALSE)</f>
        <v>1</v>
      </c>
      <c r="M1368" s="441">
        <v>156</v>
      </c>
      <c r="N1368" s="124"/>
      <c r="O1368" s="125" t="e">
        <f t="shared" si="110"/>
        <v>#DIV/0!</v>
      </c>
      <c r="P1368" s="125">
        <f t="shared" si="111"/>
        <v>0</v>
      </c>
      <c r="Q1368" s="383"/>
      <c r="R1368" s="126">
        <f>IF(M1368="nio",0,IF(M1368&gt;0,VLOOKUP(I1368,'2-Productie normen'!A:R,VLOOKUP(M1368,'2-Productie normen'!T:U,2,FALSE),FALSE)))</f>
        <v>0</v>
      </c>
      <c r="S1368" s="126">
        <f t="shared" si="112"/>
        <v>0</v>
      </c>
      <c r="T1368" s="127" t="str">
        <f>IF(M1368="nio",0,VLOOKUP(I1368,'2-Productie normen'!A:R,14,FALSE))</f>
        <v>V</v>
      </c>
      <c r="U1368" s="127"/>
      <c r="W1368" s="93">
        <f t="shared" si="113"/>
        <v>2712.84</v>
      </c>
    </row>
    <row r="1369" spans="1:23" ht="14.1" customHeight="1">
      <c r="A1369" s="109">
        <f t="shared" si="109"/>
        <v>1369</v>
      </c>
      <c r="B1369" s="476" t="str">
        <f>VLOOKUP(C1369,'1-Kosten per locatie'!$A$17:$D$89,4,FALSE)</f>
        <v>Facilitaire Services</v>
      </c>
      <c r="C1369" s="398" t="s">
        <v>1372</v>
      </c>
      <c r="D1369" s="476" t="str">
        <f>VLOOKUP(C1369,'1-Kosten per locatie'!$A$17:$C$89,3,FALSE)</f>
        <v>Kantoor</v>
      </c>
      <c r="E1369" s="400" t="s">
        <v>322</v>
      </c>
      <c r="F1369" s="397"/>
      <c r="G1369" s="401" t="s">
        <v>1388</v>
      </c>
      <c r="H1369" s="398" t="s">
        <v>193</v>
      </c>
      <c r="I1369" s="433" t="s">
        <v>296</v>
      </c>
      <c r="J1369" s="402" t="s">
        <v>305</v>
      </c>
      <c r="K1369" s="415"/>
      <c r="L1369" s="486">
        <f>VLOOKUP(D1369,'1-Kosten per locatie'!$E$3:$G$9,3,FALSE)</f>
        <v>1</v>
      </c>
      <c r="M1369" s="441">
        <v>156</v>
      </c>
      <c r="N1369" s="124"/>
      <c r="O1369" s="125" t="e">
        <f t="shared" si="110"/>
        <v>#DIV/0!</v>
      </c>
      <c r="P1369" s="125">
        <f t="shared" si="111"/>
        <v>0</v>
      </c>
      <c r="Q1369" s="383"/>
      <c r="R1369" s="126">
        <f>IF(M1369="nio",0,IF(M1369&gt;0,VLOOKUP(I1369,'2-Productie normen'!A:R,VLOOKUP(M1369,'2-Productie normen'!T:U,2,FALSE),FALSE)))</f>
        <v>0</v>
      </c>
      <c r="S1369" s="126">
        <f t="shared" si="112"/>
        <v>0</v>
      </c>
      <c r="T1369" s="127" t="str">
        <f>IF(M1369="nio",0,VLOOKUP(I1369,'2-Productie normen'!A:R,14,FALSE))</f>
        <v>V</v>
      </c>
      <c r="U1369" s="127"/>
      <c r="W1369" s="93">
        <f t="shared" si="113"/>
        <v>0</v>
      </c>
    </row>
    <row r="1370" spans="1:23" ht="14.1" customHeight="1">
      <c r="A1370" s="109">
        <f t="shared" si="109"/>
        <v>1370</v>
      </c>
      <c r="B1370" s="476" t="str">
        <f>VLOOKUP(C1370,'1-Kosten per locatie'!$A$17:$D$89,4,FALSE)</f>
        <v>Facilitaire Services</v>
      </c>
      <c r="C1370" s="398" t="s">
        <v>1372</v>
      </c>
      <c r="D1370" s="476" t="str">
        <f>VLOOKUP(C1370,'1-Kosten per locatie'!$A$17:$C$89,3,FALSE)</f>
        <v>Kantoor</v>
      </c>
      <c r="E1370" s="400" t="s">
        <v>322</v>
      </c>
      <c r="F1370" s="414"/>
      <c r="G1370" s="401" t="s">
        <v>1356</v>
      </c>
      <c r="H1370" s="398" t="s">
        <v>196</v>
      </c>
      <c r="I1370" s="433" t="s">
        <v>149</v>
      </c>
      <c r="J1370" s="402" t="s">
        <v>198</v>
      </c>
      <c r="K1370" s="403">
        <v>17.329999999999998</v>
      </c>
      <c r="L1370" s="486">
        <f>VLOOKUP(D1370,'1-Kosten per locatie'!$E$3:$G$9,3,FALSE)</f>
        <v>1</v>
      </c>
      <c r="M1370" s="441">
        <v>156</v>
      </c>
      <c r="N1370" s="124"/>
      <c r="O1370" s="125" t="e">
        <f t="shared" si="110"/>
        <v>#DIV/0!</v>
      </c>
      <c r="P1370" s="125">
        <f t="shared" si="111"/>
        <v>0</v>
      </c>
      <c r="Q1370" s="383"/>
      <c r="R1370" s="126">
        <f>IF(M1370="nio",0,IF(M1370&gt;0,VLOOKUP(I1370,'2-Productie normen'!A:R,VLOOKUP(M1370,'2-Productie normen'!T:U,2,FALSE),FALSE)))</f>
        <v>0</v>
      </c>
      <c r="S1370" s="126">
        <f t="shared" si="112"/>
        <v>0</v>
      </c>
      <c r="T1370" s="127" t="str">
        <f>IF(M1370="nio",0,VLOOKUP(I1370,'2-Productie normen'!A:R,14,FALSE))</f>
        <v>B</v>
      </c>
      <c r="U1370" s="127"/>
      <c r="W1370" s="93">
        <f t="shared" si="113"/>
        <v>2703.4799999999996</v>
      </c>
    </row>
    <row r="1371" spans="1:23" ht="14.1" customHeight="1">
      <c r="A1371" s="109">
        <f t="shared" si="109"/>
        <v>1371</v>
      </c>
      <c r="B1371" s="476" t="str">
        <f>VLOOKUP(C1371,'1-Kosten per locatie'!$A$17:$D$89,4,FALSE)</f>
        <v>Facilitaire Services</v>
      </c>
      <c r="C1371" s="398" t="s">
        <v>1372</v>
      </c>
      <c r="D1371" s="476" t="str">
        <f>VLOOKUP(C1371,'1-Kosten per locatie'!$A$17:$C$89,3,FALSE)</f>
        <v>Kantoor</v>
      </c>
      <c r="E1371" s="400" t="s">
        <v>322</v>
      </c>
      <c r="F1371" s="414"/>
      <c r="G1371" s="401" t="s">
        <v>1357</v>
      </c>
      <c r="H1371" s="398" t="s">
        <v>196</v>
      </c>
      <c r="I1371" s="433" t="s">
        <v>297</v>
      </c>
      <c r="J1371" s="402" t="s">
        <v>198</v>
      </c>
      <c r="K1371" s="403">
        <v>17.63</v>
      </c>
      <c r="L1371" s="486">
        <f>VLOOKUP(D1371,'1-Kosten per locatie'!$E$3:$G$9,3,FALSE)</f>
        <v>1</v>
      </c>
      <c r="M1371" s="441">
        <v>255</v>
      </c>
      <c r="N1371" s="124"/>
      <c r="O1371" s="125" t="e">
        <f t="shared" si="110"/>
        <v>#DIV/0!</v>
      </c>
      <c r="P1371" s="125">
        <f t="shared" si="111"/>
        <v>0</v>
      </c>
      <c r="Q1371" s="383"/>
      <c r="R1371" s="126">
        <f>IF(M1371="nio",0,IF(M1371&gt;0,VLOOKUP(I1371,'2-Productie normen'!A:R,VLOOKUP(M1371,'2-Productie normen'!T:U,2,FALSE),FALSE)))</f>
        <v>0</v>
      </c>
      <c r="S1371" s="126">
        <f t="shared" si="112"/>
        <v>0</v>
      </c>
      <c r="T1371" s="127" t="str">
        <f>IF(M1371="nio",0,VLOOKUP(I1371,'2-Productie normen'!A:R,14,FALSE))</f>
        <v>B</v>
      </c>
      <c r="U1371" s="127"/>
      <c r="W1371" s="93">
        <f t="shared" si="113"/>
        <v>4495.6499999999996</v>
      </c>
    </row>
    <row r="1372" spans="1:23" ht="14.1" customHeight="1">
      <c r="A1372" s="109">
        <f t="shared" si="109"/>
        <v>1372</v>
      </c>
      <c r="B1372" s="476" t="str">
        <f>VLOOKUP(C1372,'1-Kosten per locatie'!$A$17:$D$89,4,FALSE)</f>
        <v>Facilitaire Services</v>
      </c>
      <c r="C1372" s="398" t="s">
        <v>1372</v>
      </c>
      <c r="D1372" s="476" t="str">
        <f>VLOOKUP(C1372,'1-Kosten per locatie'!$A$17:$C$89,3,FALSE)</f>
        <v>Kantoor</v>
      </c>
      <c r="E1372" s="400" t="s">
        <v>322</v>
      </c>
      <c r="F1372" s="414"/>
      <c r="G1372" s="401" t="s">
        <v>1358</v>
      </c>
      <c r="H1372" s="398" t="s">
        <v>196</v>
      </c>
      <c r="I1372" s="433" t="s">
        <v>297</v>
      </c>
      <c r="J1372" s="402" t="s">
        <v>198</v>
      </c>
      <c r="K1372" s="403">
        <v>45.84</v>
      </c>
      <c r="L1372" s="486">
        <f>VLOOKUP(D1372,'1-Kosten per locatie'!$E$3:$G$9,3,FALSE)</f>
        <v>1</v>
      </c>
      <c r="M1372" s="441">
        <v>255</v>
      </c>
      <c r="N1372" s="124"/>
      <c r="O1372" s="125" t="e">
        <f t="shared" si="110"/>
        <v>#DIV/0!</v>
      </c>
      <c r="P1372" s="125">
        <f t="shared" si="111"/>
        <v>0</v>
      </c>
      <c r="Q1372" s="383"/>
      <c r="R1372" s="126">
        <f>IF(M1372="nio",0,IF(M1372&gt;0,VLOOKUP(I1372,'2-Productie normen'!A:R,VLOOKUP(M1372,'2-Productie normen'!T:U,2,FALSE),FALSE)))</f>
        <v>0</v>
      </c>
      <c r="S1372" s="126">
        <f t="shared" si="112"/>
        <v>0</v>
      </c>
      <c r="T1372" s="127" t="str">
        <f>IF(M1372="nio",0,VLOOKUP(I1372,'2-Productie normen'!A:R,14,FALSE))</f>
        <v>B</v>
      </c>
      <c r="U1372" s="127"/>
      <c r="W1372" s="93">
        <f t="shared" si="113"/>
        <v>11689.2</v>
      </c>
    </row>
    <row r="1373" spans="1:23" ht="14.1" customHeight="1">
      <c r="A1373" s="109">
        <f t="shared" si="109"/>
        <v>1373</v>
      </c>
      <c r="B1373" s="476" t="str">
        <f>VLOOKUP(C1373,'1-Kosten per locatie'!$A$17:$D$89,4,FALSE)</f>
        <v>Facilitaire Services</v>
      </c>
      <c r="C1373" s="398" t="s">
        <v>1372</v>
      </c>
      <c r="D1373" s="476" t="str">
        <f>VLOOKUP(C1373,'1-Kosten per locatie'!$A$17:$C$89,3,FALSE)</f>
        <v>Kantoor</v>
      </c>
      <c r="E1373" s="400" t="s">
        <v>322</v>
      </c>
      <c r="F1373" s="414"/>
      <c r="G1373" s="401" t="s">
        <v>1359</v>
      </c>
      <c r="H1373" s="398" t="s">
        <v>193</v>
      </c>
      <c r="I1373" s="433" t="s">
        <v>296</v>
      </c>
      <c r="J1373" s="402" t="s">
        <v>305</v>
      </c>
      <c r="K1373" s="403">
        <v>27.99</v>
      </c>
      <c r="L1373" s="486">
        <f>VLOOKUP(D1373,'1-Kosten per locatie'!$E$3:$G$9,3,FALSE)</f>
        <v>1</v>
      </c>
      <c r="M1373" s="441">
        <v>156</v>
      </c>
      <c r="N1373" s="124"/>
      <c r="O1373" s="125" t="e">
        <f t="shared" si="110"/>
        <v>#DIV/0!</v>
      </c>
      <c r="P1373" s="125">
        <f t="shared" si="111"/>
        <v>0</v>
      </c>
      <c r="Q1373" s="383"/>
      <c r="R1373" s="126">
        <f>IF(M1373="nio",0,IF(M1373&gt;0,VLOOKUP(I1373,'2-Productie normen'!A:R,VLOOKUP(M1373,'2-Productie normen'!T:U,2,FALSE),FALSE)))</f>
        <v>0</v>
      </c>
      <c r="S1373" s="126">
        <f t="shared" si="112"/>
        <v>0</v>
      </c>
      <c r="T1373" s="127" t="str">
        <f>IF(M1373="nio",0,VLOOKUP(I1373,'2-Productie normen'!A:R,14,FALSE))</f>
        <v>V</v>
      </c>
      <c r="U1373" s="127"/>
      <c r="W1373" s="93">
        <f t="shared" si="113"/>
        <v>4366.4399999999996</v>
      </c>
    </row>
    <row r="1374" spans="1:23" ht="14.1" customHeight="1">
      <c r="A1374" s="109">
        <f t="shared" si="109"/>
        <v>1374</v>
      </c>
      <c r="B1374" s="476" t="str">
        <f>VLOOKUP(C1374,'1-Kosten per locatie'!$A$17:$D$89,4,FALSE)</f>
        <v>Facilitaire Services</v>
      </c>
      <c r="C1374" s="398" t="s">
        <v>1372</v>
      </c>
      <c r="D1374" s="476" t="str">
        <f>VLOOKUP(C1374,'1-Kosten per locatie'!$A$17:$C$89,3,FALSE)</f>
        <v>Kantoor</v>
      </c>
      <c r="E1374" s="400" t="s">
        <v>322</v>
      </c>
      <c r="F1374" s="414"/>
      <c r="G1374" s="401" t="s">
        <v>1360</v>
      </c>
      <c r="H1374" s="398" t="s">
        <v>870</v>
      </c>
      <c r="I1374" s="433" t="s">
        <v>15</v>
      </c>
      <c r="J1374" s="402" t="s">
        <v>200</v>
      </c>
      <c r="K1374" s="403">
        <v>1.57</v>
      </c>
      <c r="L1374" s="486">
        <f>VLOOKUP(D1374,'1-Kosten per locatie'!$E$3:$G$9,3,FALSE)</f>
        <v>1</v>
      </c>
      <c r="M1374" s="441">
        <v>255</v>
      </c>
      <c r="N1374" s="124">
        <v>52</v>
      </c>
      <c r="O1374" s="125" t="e">
        <f t="shared" si="110"/>
        <v>#DIV/0!</v>
      </c>
      <c r="P1374" s="125" t="e">
        <f t="shared" si="111"/>
        <v>#DIV/0!</v>
      </c>
      <c r="Q1374" s="383"/>
      <c r="R1374" s="126">
        <f>IF(M1374="nio",0,IF(M1374&gt;0,VLOOKUP(I1374,'2-Productie normen'!A:R,VLOOKUP(M1374,'2-Productie normen'!T:U,2,FALSE),FALSE)))</f>
        <v>0</v>
      </c>
      <c r="S1374" s="126">
        <f t="shared" si="112"/>
        <v>0</v>
      </c>
      <c r="T1374" s="127" t="str">
        <f>IF(M1374="nio",0,VLOOKUP(I1374,'2-Productie normen'!A:R,14,FALSE))</f>
        <v>S</v>
      </c>
      <c r="U1374" s="127" t="s">
        <v>1974</v>
      </c>
      <c r="W1374" s="93">
        <f t="shared" si="113"/>
        <v>481.99</v>
      </c>
    </row>
    <row r="1375" spans="1:23" ht="14.1" customHeight="1">
      <c r="A1375" s="109">
        <f t="shared" si="109"/>
        <v>1375</v>
      </c>
      <c r="B1375" s="476" t="str">
        <f>VLOOKUP(C1375,'1-Kosten per locatie'!$A$17:$D$89,4,FALSE)</f>
        <v>Facilitaire Services</v>
      </c>
      <c r="C1375" s="398" t="s">
        <v>1372</v>
      </c>
      <c r="D1375" s="476" t="str">
        <f>VLOOKUP(C1375,'1-Kosten per locatie'!$A$17:$C$89,3,FALSE)</f>
        <v>Kantoor</v>
      </c>
      <c r="E1375" s="400" t="s">
        <v>322</v>
      </c>
      <c r="F1375" s="414"/>
      <c r="G1375" s="401" t="s">
        <v>1361</v>
      </c>
      <c r="H1375" s="398" t="s">
        <v>870</v>
      </c>
      <c r="I1375" s="433" t="s">
        <v>15</v>
      </c>
      <c r="J1375" s="402" t="s">
        <v>200</v>
      </c>
      <c r="K1375" s="403">
        <v>1.5</v>
      </c>
      <c r="L1375" s="486">
        <f>VLOOKUP(D1375,'1-Kosten per locatie'!$E$3:$G$9,3,FALSE)</f>
        <v>1</v>
      </c>
      <c r="M1375" s="441">
        <v>255</v>
      </c>
      <c r="N1375" s="124">
        <v>52</v>
      </c>
      <c r="O1375" s="125" t="e">
        <f t="shared" si="110"/>
        <v>#DIV/0!</v>
      </c>
      <c r="P1375" s="125" t="e">
        <f t="shared" si="111"/>
        <v>#DIV/0!</v>
      </c>
      <c r="Q1375" s="383"/>
      <c r="R1375" s="126">
        <f>IF(M1375="nio",0,IF(M1375&gt;0,VLOOKUP(I1375,'2-Productie normen'!A:R,VLOOKUP(M1375,'2-Productie normen'!T:U,2,FALSE),FALSE)))</f>
        <v>0</v>
      </c>
      <c r="S1375" s="126">
        <f t="shared" si="112"/>
        <v>0</v>
      </c>
      <c r="T1375" s="127" t="str">
        <f>IF(M1375="nio",0,VLOOKUP(I1375,'2-Productie normen'!A:R,14,FALSE))</f>
        <v>S</v>
      </c>
      <c r="U1375" s="127" t="s">
        <v>1974</v>
      </c>
      <c r="W1375" s="93">
        <f t="shared" si="113"/>
        <v>460.5</v>
      </c>
    </row>
    <row r="1376" spans="1:23" ht="14.1" customHeight="1">
      <c r="A1376" s="109">
        <f t="shared" si="109"/>
        <v>1376</v>
      </c>
      <c r="B1376" s="476" t="str">
        <f>VLOOKUP(C1376,'1-Kosten per locatie'!$A$17:$D$89,4,FALSE)</f>
        <v>Facilitaire Services</v>
      </c>
      <c r="C1376" s="398" t="s">
        <v>1372</v>
      </c>
      <c r="D1376" s="476" t="str">
        <f>VLOOKUP(C1376,'1-Kosten per locatie'!$A$17:$C$89,3,FALSE)</f>
        <v>Kantoor</v>
      </c>
      <c r="E1376" s="400" t="s">
        <v>322</v>
      </c>
      <c r="F1376" s="397"/>
      <c r="G1376" s="401" t="s">
        <v>1362</v>
      </c>
      <c r="H1376" s="398" t="s">
        <v>870</v>
      </c>
      <c r="I1376" s="433" t="s">
        <v>15</v>
      </c>
      <c r="J1376" s="402" t="s">
        <v>200</v>
      </c>
      <c r="K1376" s="403">
        <v>1.51</v>
      </c>
      <c r="L1376" s="486">
        <f>VLOOKUP(D1376,'1-Kosten per locatie'!$E$3:$G$9,3,FALSE)</f>
        <v>1</v>
      </c>
      <c r="M1376" s="441">
        <v>255</v>
      </c>
      <c r="N1376" s="124">
        <v>52</v>
      </c>
      <c r="O1376" s="125" t="e">
        <f t="shared" si="110"/>
        <v>#DIV/0!</v>
      </c>
      <c r="P1376" s="125" t="e">
        <f t="shared" si="111"/>
        <v>#DIV/0!</v>
      </c>
      <c r="Q1376" s="383"/>
      <c r="R1376" s="126">
        <f>IF(M1376="nio",0,IF(M1376&gt;0,VLOOKUP(I1376,'2-Productie normen'!A:R,VLOOKUP(M1376,'2-Productie normen'!T:U,2,FALSE),FALSE)))</f>
        <v>0</v>
      </c>
      <c r="S1376" s="126">
        <f t="shared" si="112"/>
        <v>0</v>
      </c>
      <c r="T1376" s="127" t="str">
        <f>IF(M1376="nio",0,VLOOKUP(I1376,'2-Productie normen'!A:R,14,FALSE))</f>
        <v>S</v>
      </c>
      <c r="U1376" s="127" t="s">
        <v>1974</v>
      </c>
      <c r="W1376" s="93">
        <f t="shared" si="113"/>
        <v>463.57</v>
      </c>
    </row>
    <row r="1377" spans="1:23" ht="14.1" customHeight="1">
      <c r="A1377" s="109">
        <f t="shared" si="109"/>
        <v>1377</v>
      </c>
      <c r="B1377" s="476" t="str">
        <f>VLOOKUP(C1377,'1-Kosten per locatie'!$A$17:$D$89,4,FALSE)</f>
        <v>Facilitaire Services</v>
      </c>
      <c r="C1377" s="398" t="s">
        <v>1372</v>
      </c>
      <c r="D1377" s="476" t="str">
        <f>VLOOKUP(C1377,'1-Kosten per locatie'!$A$17:$C$89,3,FALSE)</f>
        <v>Kantoor</v>
      </c>
      <c r="E1377" s="400" t="s">
        <v>322</v>
      </c>
      <c r="F1377" s="397"/>
      <c r="G1377" s="401" t="s">
        <v>189</v>
      </c>
      <c r="H1377" s="398" t="s">
        <v>870</v>
      </c>
      <c r="I1377" s="433" t="s">
        <v>15</v>
      </c>
      <c r="J1377" s="402" t="s">
        <v>200</v>
      </c>
      <c r="K1377" s="403">
        <v>1.52</v>
      </c>
      <c r="L1377" s="486">
        <f>VLOOKUP(D1377,'1-Kosten per locatie'!$E$3:$G$9,3,FALSE)</f>
        <v>1</v>
      </c>
      <c r="M1377" s="441">
        <v>255</v>
      </c>
      <c r="N1377" s="124">
        <v>52</v>
      </c>
      <c r="O1377" s="125" t="e">
        <f t="shared" si="110"/>
        <v>#DIV/0!</v>
      </c>
      <c r="P1377" s="125" t="e">
        <f t="shared" si="111"/>
        <v>#DIV/0!</v>
      </c>
      <c r="Q1377" s="383"/>
      <c r="R1377" s="126">
        <f>IF(M1377="nio",0,IF(M1377&gt;0,VLOOKUP(I1377,'2-Productie normen'!A:R,VLOOKUP(M1377,'2-Productie normen'!T:U,2,FALSE),FALSE)))</f>
        <v>0</v>
      </c>
      <c r="S1377" s="126">
        <f t="shared" si="112"/>
        <v>0</v>
      </c>
      <c r="T1377" s="127" t="str">
        <f>IF(M1377="nio",0,VLOOKUP(I1377,'2-Productie normen'!A:R,14,FALSE))</f>
        <v>S</v>
      </c>
      <c r="U1377" s="127" t="s">
        <v>1974</v>
      </c>
      <c r="W1377" s="93">
        <f t="shared" si="113"/>
        <v>466.64</v>
      </c>
    </row>
    <row r="1378" spans="1:23" ht="14.1" customHeight="1">
      <c r="A1378" s="109">
        <f t="shared" si="109"/>
        <v>1378</v>
      </c>
      <c r="B1378" s="476" t="str">
        <f>VLOOKUP(C1378,'1-Kosten per locatie'!$A$17:$D$89,4,FALSE)</f>
        <v>Facilitaire Services</v>
      </c>
      <c r="C1378" s="398" t="s">
        <v>1372</v>
      </c>
      <c r="D1378" s="476" t="str">
        <f>VLOOKUP(C1378,'1-Kosten per locatie'!$A$17:$C$89,3,FALSE)</f>
        <v>Kantoor</v>
      </c>
      <c r="E1378" s="400" t="s">
        <v>322</v>
      </c>
      <c r="F1378" s="397"/>
      <c r="G1378" s="401" t="s">
        <v>190</v>
      </c>
      <c r="H1378" s="398" t="s">
        <v>870</v>
      </c>
      <c r="I1378" s="433" t="s">
        <v>15</v>
      </c>
      <c r="J1378" s="402" t="s">
        <v>200</v>
      </c>
      <c r="K1378" s="403">
        <v>1.55</v>
      </c>
      <c r="L1378" s="486">
        <f>VLOOKUP(D1378,'1-Kosten per locatie'!$E$3:$G$9,3,FALSE)</f>
        <v>1</v>
      </c>
      <c r="M1378" s="441">
        <v>255</v>
      </c>
      <c r="N1378" s="124">
        <v>52</v>
      </c>
      <c r="O1378" s="125" t="e">
        <f t="shared" si="110"/>
        <v>#DIV/0!</v>
      </c>
      <c r="P1378" s="125" t="e">
        <f t="shared" si="111"/>
        <v>#DIV/0!</v>
      </c>
      <c r="Q1378" s="383"/>
      <c r="R1378" s="126">
        <f>IF(M1378="nio",0,IF(M1378&gt;0,VLOOKUP(I1378,'2-Productie normen'!A:R,VLOOKUP(M1378,'2-Productie normen'!T:U,2,FALSE),FALSE)))</f>
        <v>0</v>
      </c>
      <c r="S1378" s="126">
        <f t="shared" si="112"/>
        <v>0</v>
      </c>
      <c r="T1378" s="127" t="str">
        <f>IF(M1378="nio",0,VLOOKUP(I1378,'2-Productie normen'!A:R,14,FALSE))</f>
        <v>S</v>
      </c>
      <c r="U1378" s="127" t="s">
        <v>1974</v>
      </c>
      <c r="W1378" s="93">
        <f t="shared" si="113"/>
        <v>475.85</v>
      </c>
    </row>
    <row r="1379" spans="1:23" ht="14.1" customHeight="1">
      <c r="A1379" s="109">
        <f t="shared" si="109"/>
        <v>1379</v>
      </c>
      <c r="B1379" s="476" t="str">
        <f>VLOOKUP(C1379,'1-Kosten per locatie'!$A$17:$D$89,4,FALSE)</f>
        <v>Facilitaire Services</v>
      </c>
      <c r="C1379" s="398" t="s">
        <v>1372</v>
      </c>
      <c r="D1379" s="476" t="str">
        <f>VLOOKUP(C1379,'1-Kosten per locatie'!$A$17:$C$89,3,FALSE)</f>
        <v>Kantoor</v>
      </c>
      <c r="E1379" s="400" t="s">
        <v>322</v>
      </c>
      <c r="F1379" s="397"/>
      <c r="G1379" s="401" t="s">
        <v>1363</v>
      </c>
      <c r="H1379" s="398" t="s">
        <v>196</v>
      </c>
      <c r="I1379" s="433" t="s">
        <v>297</v>
      </c>
      <c r="J1379" s="402" t="s">
        <v>198</v>
      </c>
      <c r="K1379" s="403">
        <v>42.66</v>
      </c>
      <c r="L1379" s="486">
        <f>VLOOKUP(D1379,'1-Kosten per locatie'!$E$3:$G$9,3,FALSE)</f>
        <v>1</v>
      </c>
      <c r="M1379" s="441">
        <v>255</v>
      </c>
      <c r="N1379" s="124"/>
      <c r="O1379" s="125" t="e">
        <f t="shared" si="110"/>
        <v>#DIV/0!</v>
      </c>
      <c r="P1379" s="125">
        <f t="shared" si="111"/>
        <v>0</v>
      </c>
      <c r="Q1379" s="383"/>
      <c r="R1379" s="126">
        <f>IF(M1379="nio",0,IF(M1379&gt;0,VLOOKUP(I1379,'2-Productie normen'!A:R,VLOOKUP(M1379,'2-Productie normen'!T:U,2,FALSE),FALSE)))</f>
        <v>0</v>
      </c>
      <c r="S1379" s="126">
        <f t="shared" si="112"/>
        <v>0</v>
      </c>
      <c r="T1379" s="127" t="str">
        <f>IF(M1379="nio",0,VLOOKUP(I1379,'2-Productie normen'!A:R,14,FALSE))</f>
        <v>B</v>
      </c>
      <c r="U1379" s="127"/>
      <c r="W1379" s="93">
        <f t="shared" si="113"/>
        <v>10878.3</v>
      </c>
    </row>
    <row r="1380" spans="1:23" ht="14.1" customHeight="1">
      <c r="A1380" s="109">
        <f t="shared" si="109"/>
        <v>1380</v>
      </c>
      <c r="B1380" s="476" t="str">
        <f>VLOOKUP(C1380,'1-Kosten per locatie'!$A$17:$D$89,4,FALSE)</f>
        <v>Facilitaire Services</v>
      </c>
      <c r="C1380" s="398" t="s">
        <v>1372</v>
      </c>
      <c r="D1380" s="476" t="str">
        <f>VLOOKUP(C1380,'1-Kosten per locatie'!$A$17:$C$89,3,FALSE)</f>
        <v>Kantoor</v>
      </c>
      <c r="E1380" s="400" t="s">
        <v>322</v>
      </c>
      <c r="F1380" s="397"/>
      <c r="G1380" s="401" t="s">
        <v>1364</v>
      </c>
      <c r="H1380" s="398" t="s">
        <v>196</v>
      </c>
      <c r="I1380" s="433" t="s">
        <v>149</v>
      </c>
      <c r="J1380" s="402" t="s">
        <v>198</v>
      </c>
      <c r="K1380" s="403">
        <v>16.91</v>
      </c>
      <c r="L1380" s="486">
        <f>VLOOKUP(D1380,'1-Kosten per locatie'!$E$3:$G$9,3,FALSE)</f>
        <v>1</v>
      </c>
      <c r="M1380" s="441">
        <v>156</v>
      </c>
      <c r="N1380" s="124"/>
      <c r="O1380" s="125" t="e">
        <f t="shared" si="110"/>
        <v>#DIV/0!</v>
      </c>
      <c r="P1380" s="125">
        <f t="shared" si="111"/>
        <v>0</v>
      </c>
      <c r="Q1380" s="383"/>
      <c r="R1380" s="126">
        <f>IF(M1380="nio",0,IF(M1380&gt;0,VLOOKUP(I1380,'2-Productie normen'!A:R,VLOOKUP(M1380,'2-Productie normen'!T:U,2,FALSE),FALSE)))</f>
        <v>0</v>
      </c>
      <c r="S1380" s="126">
        <f t="shared" si="112"/>
        <v>0</v>
      </c>
      <c r="T1380" s="127" t="str">
        <f>IF(M1380="nio",0,VLOOKUP(I1380,'2-Productie normen'!A:R,14,FALSE))</f>
        <v>B</v>
      </c>
      <c r="U1380" s="127"/>
      <c r="W1380" s="93">
        <f t="shared" si="113"/>
        <v>2637.96</v>
      </c>
    </row>
    <row r="1381" spans="1:23" ht="14.1" customHeight="1">
      <c r="A1381" s="109">
        <f t="shared" si="109"/>
        <v>1381</v>
      </c>
      <c r="B1381" s="476" t="str">
        <f>VLOOKUP(C1381,'1-Kosten per locatie'!$A$17:$D$89,4,FALSE)</f>
        <v>Facilitaire Services</v>
      </c>
      <c r="C1381" s="398" t="s">
        <v>1372</v>
      </c>
      <c r="D1381" s="476" t="str">
        <f>VLOOKUP(C1381,'1-Kosten per locatie'!$A$17:$C$89,3,FALSE)</f>
        <v>Kantoor</v>
      </c>
      <c r="E1381" s="400" t="s">
        <v>322</v>
      </c>
      <c r="F1381" s="397"/>
      <c r="G1381" s="401" t="s">
        <v>1389</v>
      </c>
      <c r="H1381" s="398" t="s">
        <v>196</v>
      </c>
      <c r="I1381" s="433" t="s">
        <v>149</v>
      </c>
      <c r="J1381" s="402" t="s">
        <v>198</v>
      </c>
      <c r="K1381" s="403">
        <v>25.15</v>
      </c>
      <c r="L1381" s="486">
        <f>VLOOKUP(D1381,'1-Kosten per locatie'!$E$3:$G$9,3,FALSE)</f>
        <v>1</v>
      </c>
      <c r="M1381" s="441">
        <v>156</v>
      </c>
      <c r="N1381" s="124"/>
      <c r="O1381" s="125" t="e">
        <f t="shared" si="110"/>
        <v>#DIV/0!</v>
      </c>
      <c r="P1381" s="125">
        <f t="shared" si="111"/>
        <v>0</v>
      </c>
      <c r="Q1381" s="383"/>
      <c r="R1381" s="126">
        <f>IF(M1381="nio",0,IF(M1381&gt;0,VLOOKUP(I1381,'2-Productie normen'!A:R,VLOOKUP(M1381,'2-Productie normen'!T:U,2,FALSE),FALSE)))</f>
        <v>0</v>
      </c>
      <c r="S1381" s="126">
        <f t="shared" si="112"/>
        <v>0</v>
      </c>
      <c r="T1381" s="127" t="str">
        <f>IF(M1381="nio",0,VLOOKUP(I1381,'2-Productie normen'!A:R,14,FALSE))</f>
        <v>B</v>
      </c>
      <c r="U1381" s="127"/>
      <c r="W1381" s="93">
        <f t="shared" si="113"/>
        <v>3923.3999999999996</v>
      </c>
    </row>
    <row r="1382" spans="1:23" ht="14.1" customHeight="1">
      <c r="A1382" s="109">
        <f t="shared" si="109"/>
        <v>1382</v>
      </c>
      <c r="B1382" s="476" t="str">
        <f>VLOOKUP(C1382,'1-Kosten per locatie'!$A$17:$D$89,4,FALSE)</f>
        <v>Facilitaire Services</v>
      </c>
      <c r="C1382" s="398" t="s">
        <v>1372</v>
      </c>
      <c r="D1382" s="476" t="str">
        <f>VLOOKUP(C1382,'1-Kosten per locatie'!$A$17:$C$89,3,FALSE)</f>
        <v>Kantoor</v>
      </c>
      <c r="E1382" s="400" t="s">
        <v>322</v>
      </c>
      <c r="F1382" s="397"/>
      <c r="G1382" s="401" t="s">
        <v>1365</v>
      </c>
      <c r="H1382" s="398" t="s">
        <v>193</v>
      </c>
      <c r="I1382" s="433" t="s">
        <v>296</v>
      </c>
      <c r="J1382" s="402" t="s">
        <v>305</v>
      </c>
      <c r="K1382" s="403">
        <v>21.99</v>
      </c>
      <c r="L1382" s="486">
        <f>VLOOKUP(D1382,'1-Kosten per locatie'!$E$3:$G$9,3,FALSE)</f>
        <v>1</v>
      </c>
      <c r="M1382" s="441">
        <v>156</v>
      </c>
      <c r="N1382" s="124"/>
      <c r="O1382" s="125" t="e">
        <f t="shared" si="110"/>
        <v>#DIV/0!</v>
      </c>
      <c r="P1382" s="125">
        <f t="shared" si="111"/>
        <v>0</v>
      </c>
      <c r="Q1382" s="383"/>
      <c r="R1382" s="126">
        <f>IF(M1382="nio",0,IF(M1382&gt;0,VLOOKUP(I1382,'2-Productie normen'!A:R,VLOOKUP(M1382,'2-Productie normen'!T:U,2,FALSE),FALSE)))</f>
        <v>0</v>
      </c>
      <c r="S1382" s="126">
        <f t="shared" si="112"/>
        <v>0</v>
      </c>
      <c r="T1382" s="127" t="str">
        <f>IF(M1382="nio",0,VLOOKUP(I1382,'2-Productie normen'!A:R,14,FALSE))</f>
        <v>V</v>
      </c>
      <c r="U1382" s="127"/>
      <c r="W1382" s="93">
        <f t="shared" si="113"/>
        <v>3430.4399999999996</v>
      </c>
    </row>
    <row r="1383" spans="1:23" ht="14.1" customHeight="1">
      <c r="A1383" s="109">
        <f t="shared" si="109"/>
        <v>1383</v>
      </c>
      <c r="B1383" s="476" t="str">
        <f>VLOOKUP(C1383,'1-Kosten per locatie'!$A$17:$D$89,4,FALSE)</f>
        <v>Facilitaire Services</v>
      </c>
      <c r="C1383" s="398" t="s">
        <v>1372</v>
      </c>
      <c r="D1383" s="476" t="str">
        <f>VLOOKUP(C1383,'1-Kosten per locatie'!$A$17:$C$89,3,FALSE)</f>
        <v>Kantoor</v>
      </c>
      <c r="E1383" s="400" t="s">
        <v>322</v>
      </c>
      <c r="F1383" s="397"/>
      <c r="G1383" s="401" t="s">
        <v>1366</v>
      </c>
      <c r="H1383" s="398" t="s">
        <v>196</v>
      </c>
      <c r="I1383" s="433" t="s">
        <v>297</v>
      </c>
      <c r="J1383" s="402" t="s">
        <v>198</v>
      </c>
      <c r="K1383" s="403">
        <v>42.75</v>
      </c>
      <c r="L1383" s="486">
        <f>VLOOKUP(D1383,'1-Kosten per locatie'!$E$3:$G$9,3,FALSE)</f>
        <v>1</v>
      </c>
      <c r="M1383" s="441">
        <v>255</v>
      </c>
      <c r="N1383" s="124"/>
      <c r="O1383" s="125" t="e">
        <f t="shared" si="110"/>
        <v>#DIV/0!</v>
      </c>
      <c r="P1383" s="125">
        <f t="shared" si="111"/>
        <v>0</v>
      </c>
      <c r="Q1383" s="383"/>
      <c r="R1383" s="126">
        <f>IF(M1383="nio",0,IF(M1383&gt;0,VLOOKUP(I1383,'2-Productie normen'!A:R,VLOOKUP(M1383,'2-Productie normen'!T:U,2,FALSE),FALSE)))</f>
        <v>0</v>
      </c>
      <c r="S1383" s="126">
        <f t="shared" si="112"/>
        <v>0</v>
      </c>
      <c r="T1383" s="127" t="str">
        <f>IF(M1383="nio",0,VLOOKUP(I1383,'2-Productie normen'!A:R,14,FALSE))</f>
        <v>B</v>
      </c>
      <c r="U1383" s="127"/>
      <c r="W1383" s="93">
        <f t="shared" si="113"/>
        <v>10901.25</v>
      </c>
    </row>
    <row r="1384" spans="1:23" ht="14.1" customHeight="1">
      <c r="A1384" s="109">
        <f t="shared" si="109"/>
        <v>1384</v>
      </c>
      <c r="B1384" s="476" t="str">
        <f>VLOOKUP(C1384,'1-Kosten per locatie'!$A$17:$D$89,4,FALSE)</f>
        <v>Facilitaire Services</v>
      </c>
      <c r="C1384" s="398" t="s">
        <v>1372</v>
      </c>
      <c r="D1384" s="476" t="str">
        <f>VLOOKUP(C1384,'1-Kosten per locatie'!$A$17:$C$89,3,FALSE)</f>
        <v>Kantoor</v>
      </c>
      <c r="E1384" s="400" t="s">
        <v>322</v>
      </c>
      <c r="F1384" s="397"/>
      <c r="G1384" s="401" t="s">
        <v>1367</v>
      </c>
      <c r="H1384" s="398" t="s">
        <v>196</v>
      </c>
      <c r="I1384" s="433" t="s">
        <v>297</v>
      </c>
      <c r="J1384" s="402" t="s">
        <v>198</v>
      </c>
      <c r="K1384" s="403">
        <v>44.13</v>
      </c>
      <c r="L1384" s="486">
        <f>VLOOKUP(D1384,'1-Kosten per locatie'!$E$3:$G$9,3,FALSE)</f>
        <v>1</v>
      </c>
      <c r="M1384" s="441">
        <v>255</v>
      </c>
      <c r="N1384" s="124"/>
      <c r="O1384" s="125" t="e">
        <f t="shared" si="110"/>
        <v>#DIV/0!</v>
      </c>
      <c r="P1384" s="125">
        <f t="shared" si="111"/>
        <v>0</v>
      </c>
      <c r="Q1384" s="383"/>
      <c r="R1384" s="126">
        <f>IF(M1384="nio",0,IF(M1384&gt;0,VLOOKUP(I1384,'2-Productie normen'!A:R,VLOOKUP(M1384,'2-Productie normen'!T:U,2,FALSE),FALSE)))</f>
        <v>0</v>
      </c>
      <c r="S1384" s="126">
        <f t="shared" si="112"/>
        <v>0</v>
      </c>
      <c r="T1384" s="127" t="str">
        <f>IF(M1384="nio",0,VLOOKUP(I1384,'2-Productie normen'!A:R,14,FALSE))</f>
        <v>B</v>
      </c>
      <c r="U1384" s="127"/>
      <c r="W1384" s="93">
        <f t="shared" si="113"/>
        <v>11253.150000000001</v>
      </c>
    </row>
    <row r="1385" spans="1:23" ht="14.1" customHeight="1">
      <c r="A1385" s="109">
        <f t="shared" si="109"/>
        <v>1385</v>
      </c>
      <c r="B1385" s="476" t="str">
        <f>VLOOKUP(C1385,'1-Kosten per locatie'!$A$17:$D$89,4,FALSE)</f>
        <v>Facilitaire Services</v>
      </c>
      <c r="C1385" s="398" t="s">
        <v>1372</v>
      </c>
      <c r="D1385" s="476" t="str">
        <f>VLOOKUP(C1385,'1-Kosten per locatie'!$A$17:$C$89,3,FALSE)</f>
        <v>Kantoor</v>
      </c>
      <c r="E1385" s="400" t="s">
        <v>322</v>
      </c>
      <c r="F1385" s="397"/>
      <c r="G1385" s="401" t="s">
        <v>1256</v>
      </c>
      <c r="H1385" s="398" t="s">
        <v>319</v>
      </c>
      <c r="I1385" s="433" t="s">
        <v>298</v>
      </c>
      <c r="J1385" s="402" t="s">
        <v>305</v>
      </c>
      <c r="K1385" s="403">
        <v>3.91</v>
      </c>
      <c r="L1385" s="486">
        <f>VLOOKUP(D1385,'1-Kosten per locatie'!$E$3:$G$9,3,FALSE)</f>
        <v>1</v>
      </c>
      <c r="M1385" s="441">
        <v>255</v>
      </c>
      <c r="N1385" s="124"/>
      <c r="O1385" s="125" t="e">
        <f t="shared" si="110"/>
        <v>#DIV/0!</v>
      </c>
      <c r="P1385" s="125">
        <f t="shared" si="111"/>
        <v>0</v>
      </c>
      <c r="Q1385" s="383"/>
      <c r="R1385" s="126">
        <f>IF(M1385="nio",0,IF(M1385&gt;0,VLOOKUP(I1385,'2-Productie normen'!A:R,VLOOKUP(M1385,'2-Productie normen'!T:U,2,FALSE),FALSE)))</f>
        <v>0</v>
      </c>
      <c r="S1385" s="126">
        <f t="shared" si="112"/>
        <v>0</v>
      </c>
      <c r="T1385" s="127" t="str">
        <f>IF(M1385="nio",0,VLOOKUP(I1385,'2-Productie normen'!A:R,14,FALSE))</f>
        <v>V</v>
      </c>
      <c r="U1385" s="127"/>
      <c r="W1385" s="93">
        <f t="shared" si="113"/>
        <v>997.05000000000007</v>
      </c>
    </row>
    <row r="1386" spans="1:23" ht="14.1" customHeight="1">
      <c r="A1386" s="109">
        <f t="shared" si="109"/>
        <v>1386</v>
      </c>
      <c r="B1386" s="476" t="str">
        <f>VLOOKUP(C1386,'1-Kosten per locatie'!$A$17:$D$89,4,FALSE)</f>
        <v>Facilitaire Services</v>
      </c>
      <c r="C1386" s="398" t="s">
        <v>1372</v>
      </c>
      <c r="D1386" s="476" t="str">
        <f>VLOOKUP(C1386,'1-Kosten per locatie'!$A$17:$C$89,3,FALSE)</f>
        <v>Kantoor</v>
      </c>
      <c r="E1386" s="400" t="s">
        <v>325</v>
      </c>
      <c r="F1386" s="397"/>
      <c r="G1386" s="401" t="s">
        <v>1390</v>
      </c>
      <c r="H1386" s="398" t="s">
        <v>193</v>
      </c>
      <c r="I1386" s="433" t="s">
        <v>296</v>
      </c>
      <c r="J1386" s="402" t="s">
        <v>305</v>
      </c>
      <c r="K1386" s="403">
        <v>11.83</v>
      </c>
      <c r="L1386" s="486">
        <f>VLOOKUP(D1386,'1-Kosten per locatie'!$E$3:$G$9,3,FALSE)</f>
        <v>1</v>
      </c>
      <c r="M1386" s="441">
        <v>156</v>
      </c>
      <c r="N1386" s="124"/>
      <c r="O1386" s="125" t="e">
        <f t="shared" si="110"/>
        <v>#DIV/0!</v>
      </c>
      <c r="P1386" s="125">
        <f t="shared" si="111"/>
        <v>0</v>
      </c>
      <c r="Q1386" s="383"/>
      <c r="R1386" s="126">
        <f>IF(M1386="nio",0,IF(M1386&gt;0,VLOOKUP(I1386,'2-Productie normen'!A:R,VLOOKUP(M1386,'2-Productie normen'!T:U,2,FALSE),FALSE)))</f>
        <v>0</v>
      </c>
      <c r="S1386" s="126">
        <f t="shared" si="112"/>
        <v>0</v>
      </c>
      <c r="T1386" s="127" t="str">
        <f>IF(M1386="nio",0,VLOOKUP(I1386,'2-Productie normen'!A:R,14,FALSE))</f>
        <v>V</v>
      </c>
      <c r="U1386" s="127"/>
      <c r="W1386" s="93">
        <f t="shared" si="113"/>
        <v>1845.48</v>
      </c>
    </row>
    <row r="1387" spans="1:23" ht="14.1" customHeight="1">
      <c r="A1387" s="109">
        <f t="shared" si="109"/>
        <v>1387</v>
      </c>
      <c r="B1387" s="476" t="str">
        <f>VLOOKUP(C1387,'1-Kosten per locatie'!$A$17:$D$89,4,FALSE)</f>
        <v>Facilitaire Services</v>
      </c>
      <c r="C1387" s="398" t="s">
        <v>1372</v>
      </c>
      <c r="D1387" s="476" t="str">
        <f>VLOOKUP(C1387,'1-Kosten per locatie'!$A$17:$C$89,3,FALSE)</f>
        <v>Kantoor</v>
      </c>
      <c r="E1387" s="400" t="s">
        <v>325</v>
      </c>
      <c r="F1387" s="397"/>
      <c r="G1387" s="401" t="s">
        <v>1391</v>
      </c>
      <c r="H1387" s="398" t="s">
        <v>193</v>
      </c>
      <c r="I1387" s="433" t="s">
        <v>296</v>
      </c>
      <c r="J1387" s="402" t="s">
        <v>305</v>
      </c>
      <c r="K1387" s="403">
        <v>48.31</v>
      </c>
      <c r="L1387" s="486">
        <f>VLOOKUP(D1387,'1-Kosten per locatie'!$E$3:$G$9,3,FALSE)</f>
        <v>1</v>
      </c>
      <c r="M1387" s="441">
        <v>156</v>
      </c>
      <c r="N1387" s="124"/>
      <c r="O1387" s="125" t="e">
        <f t="shared" si="110"/>
        <v>#DIV/0!</v>
      </c>
      <c r="P1387" s="125">
        <f t="shared" si="111"/>
        <v>0</v>
      </c>
      <c r="Q1387" s="383"/>
      <c r="R1387" s="126">
        <f>IF(M1387="nio",0,IF(M1387&gt;0,VLOOKUP(I1387,'2-Productie normen'!A:R,VLOOKUP(M1387,'2-Productie normen'!T:U,2,FALSE),FALSE)))</f>
        <v>0</v>
      </c>
      <c r="S1387" s="126">
        <f t="shared" si="112"/>
        <v>0</v>
      </c>
      <c r="T1387" s="127" t="str">
        <f>IF(M1387="nio",0,VLOOKUP(I1387,'2-Productie normen'!A:R,14,FALSE))</f>
        <v>V</v>
      </c>
      <c r="U1387" s="127"/>
      <c r="W1387" s="93">
        <f t="shared" si="113"/>
        <v>7536.3600000000006</v>
      </c>
    </row>
    <row r="1388" spans="1:23" ht="14.1" customHeight="1">
      <c r="A1388" s="109">
        <f t="shared" si="109"/>
        <v>1388</v>
      </c>
      <c r="B1388" s="476" t="str">
        <f>VLOOKUP(C1388,'1-Kosten per locatie'!$A$17:$D$89,4,FALSE)</f>
        <v>Facilitaire Services</v>
      </c>
      <c r="C1388" s="398" t="s">
        <v>1372</v>
      </c>
      <c r="D1388" s="476" t="str">
        <f>VLOOKUP(C1388,'1-Kosten per locatie'!$A$17:$C$89,3,FALSE)</f>
        <v>Kantoor</v>
      </c>
      <c r="E1388" s="400" t="s">
        <v>325</v>
      </c>
      <c r="F1388" s="397"/>
      <c r="G1388" s="401" t="s">
        <v>1392</v>
      </c>
      <c r="H1388" s="398" t="s">
        <v>196</v>
      </c>
      <c r="I1388" s="433" t="s">
        <v>149</v>
      </c>
      <c r="J1388" s="402" t="s">
        <v>198</v>
      </c>
      <c r="K1388" s="403">
        <v>11.07</v>
      </c>
      <c r="L1388" s="486">
        <f>VLOOKUP(D1388,'1-Kosten per locatie'!$E$3:$G$9,3,FALSE)</f>
        <v>1</v>
      </c>
      <c r="M1388" s="441">
        <v>104</v>
      </c>
      <c r="N1388" s="124"/>
      <c r="O1388" s="125" t="e">
        <f t="shared" si="110"/>
        <v>#DIV/0!</v>
      </c>
      <c r="P1388" s="125">
        <f t="shared" si="111"/>
        <v>0</v>
      </c>
      <c r="Q1388" s="383"/>
      <c r="R1388" s="126">
        <f>IF(M1388="nio",0,IF(M1388&gt;0,VLOOKUP(I1388,'2-Productie normen'!A:R,VLOOKUP(M1388,'2-Productie normen'!T:U,2,FALSE),FALSE)))</f>
        <v>0</v>
      </c>
      <c r="S1388" s="126">
        <f t="shared" si="112"/>
        <v>0</v>
      </c>
      <c r="T1388" s="127" t="str">
        <f>IF(M1388="nio",0,VLOOKUP(I1388,'2-Productie normen'!A:R,14,FALSE))</f>
        <v>B</v>
      </c>
      <c r="U1388" s="127"/>
      <c r="W1388" s="93">
        <f t="shared" si="113"/>
        <v>1151.28</v>
      </c>
    </row>
    <row r="1389" spans="1:23" ht="14.1" customHeight="1">
      <c r="A1389" s="109">
        <f t="shared" si="109"/>
        <v>1389</v>
      </c>
      <c r="B1389" s="476" t="str">
        <f>VLOOKUP(C1389,'1-Kosten per locatie'!$A$17:$D$89,4,FALSE)</f>
        <v>Facilitaire Services</v>
      </c>
      <c r="C1389" s="398" t="s">
        <v>1372</v>
      </c>
      <c r="D1389" s="476" t="str">
        <f>VLOOKUP(C1389,'1-Kosten per locatie'!$A$17:$C$89,3,FALSE)</f>
        <v>Kantoor</v>
      </c>
      <c r="E1389" s="400" t="s">
        <v>325</v>
      </c>
      <c r="F1389" s="397"/>
      <c r="G1389" s="401" t="s">
        <v>1393</v>
      </c>
      <c r="H1389" s="398" t="s">
        <v>196</v>
      </c>
      <c r="I1389" s="433" t="s">
        <v>297</v>
      </c>
      <c r="J1389" s="402" t="s">
        <v>198</v>
      </c>
      <c r="K1389" s="403">
        <v>11.53</v>
      </c>
      <c r="L1389" s="486">
        <f>VLOOKUP(D1389,'1-Kosten per locatie'!$E$3:$G$9,3,FALSE)</f>
        <v>1</v>
      </c>
      <c r="M1389" s="441">
        <v>255</v>
      </c>
      <c r="N1389" s="124"/>
      <c r="O1389" s="125" t="e">
        <f t="shared" si="110"/>
        <v>#DIV/0!</v>
      </c>
      <c r="P1389" s="125">
        <f t="shared" si="111"/>
        <v>0</v>
      </c>
      <c r="Q1389" s="383"/>
      <c r="R1389" s="126">
        <f>IF(M1389="nio",0,IF(M1389&gt;0,VLOOKUP(I1389,'2-Productie normen'!A:R,VLOOKUP(M1389,'2-Productie normen'!T:U,2,FALSE),FALSE)))</f>
        <v>0</v>
      </c>
      <c r="S1389" s="126">
        <f t="shared" si="112"/>
        <v>0</v>
      </c>
      <c r="T1389" s="127" t="str">
        <f>IF(M1389="nio",0,VLOOKUP(I1389,'2-Productie normen'!A:R,14,FALSE))</f>
        <v>B</v>
      </c>
      <c r="U1389" s="127"/>
      <c r="W1389" s="93">
        <f t="shared" si="113"/>
        <v>2940.1499999999996</v>
      </c>
    </row>
    <row r="1390" spans="1:23" ht="14.1" customHeight="1">
      <c r="A1390" s="109">
        <f t="shared" si="109"/>
        <v>1390</v>
      </c>
      <c r="B1390" s="476" t="str">
        <f>VLOOKUP(C1390,'1-Kosten per locatie'!$A$17:$D$89,4,FALSE)</f>
        <v>Facilitaire Services</v>
      </c>
      <c r="C1390" s="398" t="s">
        <v>1372</v>
      </c>
      <c r="D1390" s="476" t="str">
        <f>VLOOKUP(C1390,'1-Kosten per locatie'!$A$17:$C$89,3,FALSE)</f>
        <v>Kantoor</v>
      </c>
      <c r="E1390" s="400" t="s">
        <v>325</v>
      </c>
      <c r="F1390" s="397"/>
      <c r="G1390" s="401" t="s">
        <v>1394</v>
      </c>
      <c r="H1390" s="398" t="s">
        <v>196</v>
      </c>
      <c r="I1390" s="433" t="s">
        <v>297</v>
      </c>
      <c r="J1390" s="402" t="s">
        <v>198</v>
      </c>
      <c r="K1390" s="403">
        <v>11.54</v>
      </c>
      <c r="L1390" s="486">
        <f>VLOOKUP(D1390,'1-Kosten per locatie'!$E$3:$G$9,3,FALSE)</f>
        <v>1</v>
      </c>
      <c r="M1390" s="441">
        <v>255</v>
      </c>
      <c r="N1390" s="124"/>
      <c r="O1390" s="125" t="e">
        <f t="shared" si="110"/>
        <v>#DIV/0!</v>
      </c>
      <c r="P1390" s="125">
        <f t="shared" si="111"/>
        <v>0</v>
      </c>
      <c r="Q1390" s="383"/>
      <c r="R1390" s="126">
        <f>IF(M1390="nio",0,IF(M1390&gt;0,VLOOKUP(I1390,'2-Productie normen'!A:R,VLOOKUP(M1390,'2-Productie normen'!T:U,2,FALSE),FALSE)))</f>
        <v>0</v>
      </c>
      <c r="S1390" s="126">
        <f t="shared" si="112"/>
        <v>0</v>
      </c>
      <c r="T1390" s="127" t="str">
        <f>IF(M1390="nio",0,VLOOKUP(I1390,'2-Productie normen'!A:R,14,FALSE))</f>
        <v>B</v>
      </c>
      <c r="U1390" s="127"/>
      <c r="W1390" s="93">
        <f t="shared" si="113"/>
        <v>2942.7</v>
      </c>
    </row>
    <row r="1391" spans="1:23" ht="14.1" customHeight="1">
      <c r="A1391" s="109">
        <f t="shared" si="109"/>
        <v>1391</v>
      </c>
      <c r="B1391" s="476" t="str">
        <f>VLOOKUP(C1391,'1-Kosten per locatie'!$A$17:$D$89,4,FALSE)</f>
        <v>Facilitaire Services</v>
      </c>
      <c r="C1391" s="398" t="s">
        <v>1372</v>
      </c>
      <c r="D1391" s="476" t="str">
        <f>VLOOKUP(C1391,'1-Kosten per locatie'!$A$17:$C$89,3,FALSE)</f>
        <v>Kantoor</v>
      </c>
      <c r="E1391" s="400" t="s">
        <v>325</v>
      </c>
      <c r="F1391" s="397"/>
      <c r="G1391" s="401" t="s">
        <v>1395</v>
      </c>
      <c r="H1391" s="398" t="s">
        <v>196</v>
      </c>
      <c r="I1391" s="433" t="s">
        <v>149</v>
      </c>
      <c r="J1391" s="402" t="s">
        <v>198</v>
      </c>
      <c r="K1391" s="403">
        <v>23.54</v>
      </c>
      <c r="L1391" s="486">
        <f>VLOOKUP(D1391,'1-Kosten per locatie'!$E$3:$G$9,3,FALSE)</f>
        <v>1</v>
      </c>
      <c r="M1391" s="441">
        <v>104</v>
      </c>
      <c r="N1391" s="124"/>
      <c r="O1391" s="125" t="e">
        <f t="shared" si="110"/>
        <v>#DIV/0!</v>
      </c>
      <c r="P1391" s="125">
        <f t="shared" si="111"/>
        <v>0</v>
      </c>
      <c r="Q1391" s="383"/>
      <c r="R1391" s="126">
        <f>IF(M1391="nio",0,IF(M1391&gt;0,VLOOKUP(I1391,'2-Productie normen'!A:R,VLOOKUP(M1391,'2-Productie normen'!T:U,2,FALSE),FALSE)))</f>
        <v>0</v>
      </c>
      <c r="S1391" s="126">
        <f t="shared" si="112"/>
        <v>0</v>
      </c>
      <c r="T1391" s="127" t="str">
        <f>IF(M1391="nio",0,VLOOKUP(I1391,'2-Productie normen'!A:R,14,FALSE))</f>
        <v>B</v>
      </c>
      <c r="U1391" s="127"/>
      <c r="W1391" s="93">
        <f t="shared" si="113"/>
        <v>2448.16</v>
      </c>
    </row>
    <row r="1392" spans="1:23" ht="14.1" customHeight="1">
      <c r="A1392" s="109">
        <f t="shared" si="109"/>
        <v>1392</v>
      </c>
      <c r="B1392" s="476" t="str">
        <f>VLOOKUP(C1392,'1-Kosten per locatie'!$A$17:$D$89,4,FALSE)</f>
        <v>Facilitaire Services</v>
      </c>
      <c r="C1392" s="398" t="s">
        <v>1372</v>
      </c>
      <c r="D1392" s="476" t="str">
        <f>VLOOKUP(C1392,'1-Kosten per locatie'!$A$17:$C$89,3,FALSE)</f>
        <v>Kantoor</v>
      </c>
      <c r="E1392" s="400" t="s">
        <v>325</v>
      </c>
      <c r="F1392" s="399"/>
      <c r="G1392" s="401" t="s">
        <v>1396</v>
      </c>
      <c r="H1392" s="398" t="s">
        <v>1067</v>
      </c>
      <c r="I1392" s="455" t="s">
        <v>299</v>
      </c>
      <c r="J1392" s="402"/>
      <c r="K1392" s="403">
        <v>118.32</v>
      </c>
      <c r="L1392" s="486">
        <f>VLOOKUP(D1392,'1-Kosten per locatie'!$E$3:$G$9,3,FALSE)</f>
        <v>1</v>
      </c>
      <c r="M1392" s="441" t="s">
        <v>101</v>
      </c>
      <c r="N1392" s="124"/>
      <c r="O1392" s="125">
        <f t="shared" si="110"/>
        <v>0</v>
      </c>
      <c r="P1392" s="125">
        <f t="shared" si="111"/>
        <v>0</v>
      </c>
      <c r="Q1392" s="383"/>
      <c r="R1392" s="126">
        <f>IF(M1392="nio",0,IF(M1392&gt;0,VLOOKUP(I1392,'2-Productie normen'!A:R,VLOOKUP(M1392,'2-Productie normen'!T:U,2,FALSE),FALSE)))</f>
        <v>0</v>
      </c>
      <c r="S1392" s="126">
        <f t="shared" si="112"/>
        <v>0</v>
      </c>
      <c r="T1392" s="127">
        <f>IF(M1392="nio",0,VLOOKUP(I1392,'2-Productie normen'!A:R,14,FALSE))</f>
        <v>0</v>
      </c>
      <c r="U1392" s="127"/>
      <c r="W1392" s="93">
        <f t="shared" si="113"/>
        <v>0</v>
      </c>
    </row>
    <row r="1393" spans="1:23" ht="14.1" customHeight="1">
      <c r="A1393" s="109">
        <f t="shared" si="109"/>
        <v>1393</v>
      </c>
      <c r="B1393" s="476" t="str">
        <f>VLOOKUP(C1393,'1-Kosten per locatie'!$A$17:$D$89,4,FALSE)</f>
        <v>Facilitaire Services</v>
      </c>
      <c r="C1393" s="398" t="s">
        <v>1372</v>
      </c>
      <c r="D1393" s="476" t="str">
        <f>VLOOKUP(C1393,'1-Kosten per locatie'!$A$17:$C$89,3,FALSE)</f>
        <v>Kantoor</v>
      </c>
      <c r="E1393" s="400" t="s">
        <v>325</v>
      </c>
      <c r="F1393" s="399"/>
      <c r="G1393" s="401" t="s">
        <v>1397</v>
      </c>
      <c r="H1393" s="398" t="s">
        <v>249</v>
      </c>
      <c r="I1393" s="455" t="s">
        <v>299</v>
      </c>
      <c r="J1393" s="402"/>
      <c r="K1393" s="403">
        <v>15.08</v>
      </c>
      <c r="L1393" s="486">
        <f>VLOOKUP(D1393,'1-Kosten per locatie'!$E$3:$G$9,3,FALSE)</f>
        <v>1</v>
      </c>
      <c r="M1393" s="441" t="s">
        <v>101</v>
      </c>
      <c r="N1393" s="124"/>
      <c r="O1393" s="125">
        <f t="shared" si="110"/>
        <v>0</v>
      </c>
      <c r="P1393" s="125">
        <f t="shared" si="111"/>
        <v>0</v>
      </c>
      <c r="Q1393" s="383"/>
      <c r="R1393" s="126">
        <f>IF(M1393="nio",0,IF(M1393&gt;0,VLOOKUP(I1393,'2-Productie normen'!A:R,VLOOKUP(M1393,'2-Productie normen'!T:U,2,FALSE),FALSE)))</f>
        <v>0</v>
      </c>
      <c r="S1393" s="126">
        <f t="shared" si="112"/>
        <v>0</v>
      </c>
      <c r="T1393" s="127">
        <f>IF(M1393="nio",0,VLOOKUP(I1393,'2-Productie normen'!A:R,14,FALSE))</f>
        <v>0</v>
      </c>
      <c r="U1393" s="127"/>
      <c r="W1393" s="93">
        <f t="shared" si="113"/>
        <v>0</v>
      </c>
    </row>
    <row r="1394" spans="1:23" ht="14.1" customHeight="1">
      <c r="A1394" s="109">
        <f t="shared" si="109"/>
        <v>1394</v>
      </c>
      <c r="B1394" s="476" t="str">
        <f>VLOOKUP(C1394,'1-Kosten per locatie'!$A$17:$D$89,4,FALSE)</f>
        <v>Facilitaire Services</v>
      </c>
      <c r="C1394" s="398" t="s">
        <v>1372</v>
      </c>
      <c r="D1394" s="476" t="str">
        <f>VLOOKUP(C1394,'1-Kosten per locatie'!$A$17:$C$89,3,FALSE)</f>
        <v>Kantoor</v>
      </c>
      <c r="E1394" s="400" t="s">
        <v>325</v>
      </c>
      <c r="F1394" s="397"/>
      <c r="G1394" s="401" t="s">
        <v>1398</v>
      </c>
      <c r="H1394" s="398" t="s">
        <v>196</v>
      </c>
      <c r="I1394" s="433" t="s">
        <v>149</v>
      </c>
      <c r="J1394" s="402" t="s">
        <v>198</v>
      </c>
      <c r="K1394" s="403">
        <v>94.38</v>
      </c>
      <c r="L1394" s="486">
        <f>VLOOKUP(D1394,'1-Kosten per locatie'!$E$3:$G$9,3,FALSE)</f>
        <v>1</v>
      </c>
      <c r="M1394" s="441">
        <v>104</v>
      </c>
      <c r="N1394" s="124"/>
      <c r="O1394" s="125" t="e">
        <f t="shared" si="110"/>
        <v>#DIV/0!</v>
      </c>
      <c r="P1394" s="125">
        <f t="shared" si="111"/>
        <v>0</v>
      </c>
      <c r="Q1394" s="383"/>
      <c r="R1394" s="126">
        <f>IF(M1394="nio",0,IF(M1394&gt;0,VLOOKUP(I1394,'2-Productie normen'!A:R,VLOOKUP(M1394,'2-Productie normen'!T:U,2,FALSE),FALSE)))</f>
        <v>0</v>
      </c>
      <c r="S1394" s="126">
        <f t="shared" si="112"/>
        <v>0</v>
      </c>
      <c r="T1394" s="127" t="str">
        <f>IF(M1394="nio",0,VLOOKUP(I1394,'2-Productie normen'!A:R,14,FALSE))</f>
        <v>B</v>
      </c>
      <c r="U1394" s="127"/>
      <c r="W1394" s="93">
        <f t="shared" si="113"/>
        <v>9815.52</v>
      </c>
    </row>
    <row r="1395" spans="1:23" ht="14.1" customHeight="1">
      <c r="A1395" s="109">
        <f t="shared" si="109"/>
        <v>1395</v>
      </c>
      <c r="B1395" s="476" t="str">
        <f>VLOOKUP(C1395,'1-Kosten per locatie'!$A$17:$D$89,4,FALSE)</f>
        <v>Team Aardbevingen</v>
      </c>
      <c r="C1395" s="398" t="s">
        <v>1399</v>
      </c>
      <c r="D1395" s="476" t="str">
        <f>VLOOKUP(C1395,'1-Kosten per locatie'!$A$17:$C$89,3,FALSE)</f>
        <v>Kantoor</v>
      </c>
      <c r="E1395" s="399" t="s">
        <v>311</v>
      </c>
      <c r="F1395" s="397"/>
      <c r="G1395" s="401"/>
      <c r="H1395" s="398" t="s">
        <v>245</v>
      </c>
      <c r="I1395" s="433" t="s">
        <v>293</v>
      </c>
      <c r="J1395" s="402" t="s">
        <v>305</v>
      </c>
      <c r="K1395" s="403">
        <v>12.05</v>
      </c>
      <c r="L1395" s="486">
        <f>VLOOKUP(D1395,'1-Kosten per locatie'!$E$3:$G$9,3,FALSE)</f>
        <v>1</v>
      </c>
      <c r="M1395" s="441">
        <v>104</v>
      </c>
      <c r="N1395" s="124"/>
      <c r="O1395" s="125" t="e">
        <f t="shared" si="110"/>
        <v>#DIV/0!</v>
      </c>
      <c r="P1395" s="125">
        <f t="shared" si="111"/>
        <v>0</v>
      </c>
      <c r="Q1395" s="383"/>
      <c r="R1395" s="126">
        <f>IF(M1395="nio",0,IF(M1395&gt;0,VLOOKUP(I1395,'2-Productie normen'!A:R,VLOOKUP(M1395,'2-Productie normen'!T:U,2,FALSE),FALSE)))</f>
        <v>0</v>
      </c>
      <c r="S1395" s="126">
        <f t="shared" si="112"/>
        <v>0</v>
      </c>
      <c r="T1395" s="127" t="str">
        <f>IF(M1395="nio",0,VLOOKUP(I1395,'2-Productie normen'!A:R,14,FALSE))</f>
        <v>V</v>
      </c>
      <c r="U1395" s="127"/>
      <c r="W1395" s="93">
        <f t="shared" si="113"/>
        <v>1253.2</v>
      </c>
    </row>
    <row r="1396" spans="1:23" ht="14.1" customHeight="1">
      <c r="A1396" s="109">
        <f t="shared" si="109"/>
        <v>1396</v>
      </c>
      <c r="B1396" s="476" t="str">
        <f>VLOOKUP(C1396,'1-Kosten per locatie'!$A$17:$D$89,4,FALSE)</f>
        <v>Team Aardbevingen</v>
      </c>
      <c r="C1396" s="398" t="s">
        <v>1399</v>
      </c>
      <c r="D1396" s="476" t="str">
        <f>VLOOKUP(C1396,'1-Kosten per locatie'!$A$17:$C$89,3,FALSE)</f>
        <v>Kantoor</v>
      </c>
      <c r="E1396" s="399" t="s">
        <v>311</v>
      </c>
      <c r="F1396" s="397"/>
      <c r="G1396" s="401">
        <v>1</v>
      </c>
      <c r="H1396" s="398" t="s">
        <v>192</v>
      </c>
      <c r="I1396" s="433" t="s">
        <v>149</v>
      </c>
      <c r="J1396" s="402" t="s">
        <v>305</v>
      </c>
      <c r="K1396" s="403">
        <v>63.03</v>
      </c>
      <c r="L1396" s="486">
        <f>VLOOKUP(D1396,'1-Kosten per locatie'!$E$3:$G$9,3,FALSE)</f>
        <v>1</v>
      </c>
      <c r="M1396" s="441">
        <v>52</v>
      </c>
      <c r="N1396" s="124"/>
      <c r="O1396" s="125" t="e">
        <f t="shared" si="110"/>
        <v>#DIV/0!</v>
      </c>
      <c r="P1396" s="125">
        <f t="shared" si="111"/>
        <v>0</v>
      </c>
      <c r="Q1396" s="383"/>
      <c r="R1396" s="126">
        <f>IF(M1396="nio",0,IF(M1396&gt;0,VLOOKUP(I1396,'2-Productie normen'!A:R,VLOOKUP(M1396,'2-Productie normen'!T:U,2,FALSE),FALSE)))</f>
        <v>0</v>
      </c>
      <c r="S1396" s="126">
        <f t="shared" si="112"/>
        <v>0</v>
      </c>
      <c r="T1396" s="127" t="str">
        <f>IF(M1396="nio",0,VLOOKUP(I1396,'2-Productie normen'!A:R,14,FALSE))</f>
        <v>B</v>
      </c>
      <c r="U1396" s="127"/>
      <c r="W1396" s="93">
        <f t="shared" si="113"/>
        <v>3277.56</v>
      </c>
    </row>
    <row r="1397" spans="1:23" ht="14.1" customHeight="1">
      <c r="A1397" s="109">
        <f t="shared" si="109"/>
        <v>1397</v>
      </c>
      <c r="B1397" s="476" t="str">
        <f>VLOOKUP(C1397,'1-Kosten per locatie'!$A$17:$D$89,4,FALSE)</f>
        <v>Team Aardbevingen</v>
      </c>
      <c r="C1397" s="398" t="s">
        <v>1399</v>
      </c>
      <c r="D1397" s="476" t="str">
        <f>VLOOKUP(C1397,'1-Kosten per locatie'!$A$17:$C$89,3,FALSE)</f>
        <v>Kantoor</v>
      </c>
      <c r="E1397" s="399" t="s">
        <v>311</v>
      </c>
      <c r="F1397" s="397"/>
      <c r="G1397" s="401">
        <v>5</v>
      </c>
      <c r="H1397" s="398" t="s">
        <v>178</v>
      </c>
      <c r="I1397" s="433" t="s">
        <v>1200</v>
      </c>
      <c r="J1397" s="402" t="s">
        <v>305</v>
      </c>
      <c r="K1397" s="403">
        <v>27.7</v>
      </c>
      <c r="L1397" s="486">
        <f>VLOOKUP(D1397,'1-Kosten per locatie'!$E$3:$G$9,3,FALSE)</f>
        <v>1</v>
      </c>
      <c r="M1397" s="441">
        <v>104</v>
      </c>
      <c r="N1397" s="124"/>
      <c r="O1397" s="125" t="e">
        <f t="shared" si="110"/>
        <v>#DIV/0!</v>
      </c>
      <c r="P1397" s="125">
        <f t="shared" si="111"/>
        <v>0</v>
      </c>
      <c r="Q1397" s="383"/>
      <c r="R1397" s="126">
        <f>IF(M1397="nio",0,IF(M1397&gt;0,VLOOKUP(I1397,'2-Productie normen'!A:R,VLOOKUP(M1397,'2-Productie normen'!T:U,2,FALSE),FALSE)))</f>
        <v>0</v>
      </c>
      <c r="S1397" s="126">
        <f t="shared" si="112"/>
        <v>0</v>
      </c>
      <c r="T1397" s="127" t="str">
        <f>IF(M1397="nio",0,VLOOKUP(I1397,'2-Productie normen'!A:R,14,FALSE))</f>
        <v>V</v>
      </c>
      <c r="U1397" s="127"/>
      <c r="W1397" s="93">
        <f t="shared" si="113"/>
        <v>2880.7999999999997</v>
      </c>
    </row>
    <row r="1398" spans="1:23" ht="14.1" customHeight="1">
      <c r="A1398" s="109">
        <f t="shared" si="109"/>
        <v>1398</v>
      </c>
      <c r="B1398" s="476" t="str">
        <f>VLOOKUP(C1398,'1-Kosten per locatie'!$A$17:$D$89,4,FALSE)</f>
        <v>Team Aardbevingen</v>
      </c>
      <c r="C1398" s="398" t="s">
        <v>1399</v>
      </c>
      <c r="D1398" s="476" t="str">
        <f>VLOOKUP(C1398,'1-Kosten per locatie'!$A$17:$C$89,3,FALSE)</f>
        <v>Kantoor</v>
      </c>
      <c r="E1398" s="399" t="s">
        <v>311</v>
      </c>
      <c r="F1398" s="397"/>
      <c r="G1398" s="401">
        <v>2</v>
      </c>
      <c r="H1398" s="398" t="s">
        <v>196</v>
      </c>
      <c r="I1398" s="433" t="s">
        <v>149</v>
      </c>
      <c r="J1398" s="402" t="s">
        <v>305</v>
      </c>
      <c r="K1398" s="403">
        <v>55.79</v>
      </c>
      <c r="L1398" s="486">
        <f>VLOOKUP(D1398,'1-Kosten per locatie'!$E$3:$G$9,3,FALSE)</f>
        <v>1</v>
      </c>
      <c r="M1398" s="441">
        <v>52</v>
      </c>
      <c r="N1398" s="124"/>
      <c r="O1398" s="125" t="e">
        <f t="shared" si="110"/>
        <v>#DIV/0!</v>
      </c>
      <c r="P1398" s="125">
        <f t="shared" si="111"/>
        <v>0</v>
      </c>
      <c r="Q1398" s="383"/>
      <c r="R1398" s="126">
        <f>IF(M1398="nio",0,IF(M1398&gt;0,VLOOKUP(I1398,'2-Productie normen'!A:R,VLOOKUP(M1398,'2-Productie normen'!T:U,2,FALSE),FALSE)))</f>
        <v>0</v>
      </c>
      <c r="S1398" s="126">
        <f t="shared" si="112"/>
        <v>0</v>
      </c>
      <c r="T1398" s="127" t="str">
        <f>IF(M1398="nio",0,VLOOKUP(I1398,'2-Productie normen'!A:R,14,FALSE))</f>
        <v>B</v>
      </c>
      <c r="U1398" s="127"/>
      <c r="W1398" s="93">
        <f t="shared" si="113"/>
        <v>2901.08</v>
      </c>
    </row>
    <row r="1399" spans="1:23" ht="14.1" customHeight="1">
      <c r="A1399" s="109">
        <f t="shared" si="109"/>
        <v>1399</v>
      </c>
      <c r="B1399" s="476" t="str">
        <f>VLOOKUP(C1399,'1-Kosten per locatie'!$A$17:$D$89,4,FALSE)</f>
        <v>Team Aardbevingen</v>
      </c>
      <c r="C1399" s="398" t="s">
        <v>1399</v>
      </c>
      <c r="D1399" s="476" t="str">
        <f>VLOOKUP(C1399,'1-Kosten per locatie'!$A$17:$C$89,3,FALSE)</f>
        <v>Kantoor</v>
      </c>
      <c r="E1399" s="399" t="s">
        <v>311</v>
      </c>
      <c r="F1399" s="397"/>
      <c r="G1399" s="401"/>
      <c r="H1399" s="398" t="s">
        <v>196</v>
      </c>
      <c r="I1399" s="433" t="s">
        <v>149</v>
      </c>
      <c r="J1399" s="402" t="s">
        <v>305</v>
      </c>
      <c r="K1399" s="403">
        <v>55.9</v>
      </c>
      <c r="L1399" s="486">
        <f>VLOOKUP(D1399,'1-Kosten per locatie'!$E$3:$G$9,3,FALSE)</f>
        <v>1</v>
      </c>
      <c r="M1399" s="441">
        <v>52</v>
      </c>
      <c r="N1399" s="124"/>
      <c r="O1399" s="125" t="e">
        <f t="shared" si="110"/>
        <v>#DIV/0!</v>
      </c>
      <c r="P1399" s="125">
        <f t="shared" si="111"/>
        <v>0</v>
      </c>
      <c r="Q1399" s="383"/>
      <c r="R1399" s="126">
        <f>IF(M1399="nio",0,IF(M1399&gt;0,VLOOKUP(I1399,'2-Productie normen'!A:R,VLOOKUP(M1399,'2-Productie normen'!T:U,2,FALSE),FALSE)))</f>
        <v>0</v>
      </c>
      <c r="S1399" s="126">
        <f t="shared" si="112"/>
        <v>0</v>
      </c>
      <c r="T1399" s="127" t="str">
        <f>IF(M1399="nio",0,VLOOKUP(I1399,'2-Productie normen'!A:R,14,FALSE))</f>
        <v>B</v>
      </c>
      <c r="U1399" s="127"/>
      <c r="W1399" s="93">
        <f t="shared" si="113"/>
        <v>2906.7999999999997</v>
      </c>
    </row>
    <row r="1400" spans="1:23" ht="14.1" customHeight="1">
      <c r="A1400" s="109">
        <f t="shared" si="109"/>
        <v>1400</v>
      </c>
      <c r="B1400" s="476" t="str">
        <f>VLOOKUP(C1400,'1-Kosten per locatie'!$A$17:$D$89,4,FALSE)</f>
        <v>Team Aardbevingen</v>
      </c>
      <c r="C1400" s="398" t="s">
        <v>1399</v>
      </c>
      <c r="D1400" s="476" t="str">
        <f>VLOOKUP(C1400,'1-Kosten per locatie'!$A$17:$C$89,3,FALSE)</f>
        <v>Kantoor</v>
      </c>
      <c r="E1400" s="399" t="s">
        <v>311</v>
      </c>
      <c r="F1400" s="397"/>
      <c r="G1400" s="401">
        <v>6</v>
      </c>
      <c r="H1400" s="398" t="s">
        <v>196</v>
      </c>
      <c r="I1400" s="433" t="s">
        <v>149</v>
      </c>
      <c r="J1400" s="402" t="s">
        <v>305</v>
      </c>
      <c r="K1400" s="403">
        <v>6.28</v>
      </c>
      <c r="L1400" s="486">
        <f>VLOOKUP(D1400,'1-Kosten per locatie'!$E$3:$G$9,3,FALSE)</f>
        <v>1</v>
      </c>
      <c r="M1400" s="441">
        <v>52</v>
      </c>
      <c r="N1400" s="124"/>
      <c r="O1400" s="125" t="e">
        <f t="shared" si="110"/>
        <v>#DIV/0!</v>
      </c>
      <c r="P1400" s="125">
        <f t="shared" si="111"/>
        <v>0</v>
      </c>
      <c r="Q1400" s="383"/>
      <c r="R1400" s="126">
        <f>IF(M1400="nio",0,IF(M1400&gt;0,VLOOKUP(I1400,'2-Productie normen'!A:R,VLOOKUP(M1400,'2-Productie normen'!T:U,2,FALSE),FALSE)))</f>
        <v>0</v>
      </c>
      <c r="S1400" s="126">
        <f t="shared" si="112"/>
        <v>0</v>
      </c>
      <c r="T1400" s="127" t="str">
        <f>IF(M1400="nio",0,VLOOKUP(I1400,'2-Productie normen'!A:R,14,FALSE))</f>
        <v>B</v>
      </c>
      <c r="U1400" s="127"/>
      <c r="W1400" s="93">
        <f t="shared" si="113"/>
        <v>326.56</v>
      </c>
    </row>
    <row r="1401" spans="1:23" ht="14.1" customHeight="1">
      <c r="A1401" s="109">
        <f t="shared" si="109"/>
        <v>1401</v>
      </c>
      <c r="B1401" s="476" t="str">
        <f>VLOOKUP(C1401,'1-Kosten per locatie'!$A$17:$D$89,4,FALSE)</f>
        <v>Team Aardbevingen</v>
      </c>
      <c r="C1401" s="398" t="s">
        <v>1399</v>
      </c>
      <c r="D1401" s="476" t="str">
        <f>VLOOKUP(C1401,'1-Kosten per locatie'!$A$17:$C$89,3,FALSE)</f>
        <v>Kantoor</v>
      </c>
      <c r="E1401" s="399" t="s">
        <v>311</v>
      </c>
      <c r="F1401" s="397"/>
      <c r="G1401" s="401">
        <v>4</v>
      </c>
      <c r="H1401" s="398" t="s">
        <v>196</v>
      </c>
      <c r="I1401" s="433" t="s">
        <v>149</v>
      </c>
      <c r="J1401" s="402" t="s">
        <v>305</v>
      </c>
      <c r="K1401" s="403">
        <v>61.22</v>
      </c>
      <c r="L1401" s="486">
        <f>VLOOKUP(D1401,'1-Kosten per locatie'!$E$3:$G$9,3,FALSE)</f>
        <v>1</v>
      </c>
      <c r="M1401" s="441">
        <v>52</v>
      </c>
      <c r="N1401" s="124"/>
      <c r="O1401" s="125" t="e">
        <f t="shared" si="110"/>
        <v>#DIV/0!</v>
      </c>
      <c r="P1401" s="125">
        <f t="shared" si="111"/>
        <v>0</v>
      </c>
      <c r="Q1401" s="383"/>
      <c r="R1401" s="126">
        <f>IF(M1401="nio",0,IF(M1401&gt;0,VLOOKUP(I1401,'2-Productie normen'!A:R,VLOOKUP(M1401,'2-Productie normen'!T:U,2,FALSE),FALSE)))</f>
        <v>0</v>
      </c>
      <c r="S1401" s="126">
        <f t="shared" si="112"/>
        <v>0</v>
      </c>
      <c r="T1401" s="127" t="str">
        <f>IF(M1401="nio",0,VLOOKUP(I1401,'2-Productie normen'!A:R,14,FALSE))</f>
        <v>B</v>
      </c>
      <c r="U1401" s="127"/>
      <c r="W1401" s="93">
        <f t="shared" si="113"/>
        <v>3183.44</v>
      </c>
    </row>
    <row r="1402" spans="1:23" ht="14.1" customHeight="1">
      <c r="A1402" s="109">
        <f t="shared" si="109"/>
        <v>1402</v>
      </c>
      <c r="B1402" s="476" t="str">
        <f>VLOOKUP(C1402,'1-Kosten per locatie'!$A$17:$D$89,4,FALSE)</f>
        <v>Team Aardbevingen</v>
      </c>
      <c r="C1402" s="398" t="s">
        <v>1399</v>
      </c>
      <c r="D1402" s="476" t="str">
        <f>VLOOKUP(C1402,'1-Kosten per locatie'!$A$17:$C$89,3,FALSE)</f>
        <v>Kantoor</v>
      </c>
      <c r="E1402" s="399" t="s">
        <v>311</v>
      </c>
      <c r="F1402" s="397"/>
      <c r="G1402" s="401">
        <v>3</v>
      </c>
      <c r="H1402" s="398" t="s">
        <v>1373</v>
      </c>
      <c r="I1402" s="433" t="s">
        <v>296</v>
      </c>
      <c r="J1402" s="402" t="s">
        <v>305</v>
      </c>
      <c r="K1402" s="403">
        <v>75.599999999999994</v>
      </c>
      <c r="L1402" s="486">
        <f>VLOOKUP(D1402,'1-Kosten per locatie'!$E$3:$G$9,3,FALSE)</f>
        <v>1</v>
      </c>
      <c r="M1402" s="441">
        <v>52</v>
      </c>
      <c r="N1402" s="124"/>
      <c r="O1402" s="125" t="e">
        <f t="shared" si="110"/>
        <v>#DIV/0!</v>
      </c>
      <c r="P1402" s="125">
        <f t="shared" si="111"/>
        <v>0</v>
      </c>
      <c r="Q1402" s="383"/>
      <c r="R1402" s="126">
        <f>IF(M1402="nio",0,IF(M1402&gt;0,VLOOKUP(I1402,'2-Productie normen'!A:R,VLOOKUP(M1402,'2-Productie normen'!T:U,2,FALSE),FALSE)))</f>
        <v>0</v>
      </c>
      <c r="S1402" s="126">
        <f t="shared" si="112"/>
        <v>0</v>
      </c>
      <c r="T1402" s="127" t="str">
        <f>IF(M1402="nio",0,VLOOKUP(I1402,'2-Productie normen'!A:R,14,FALSE))</f>
        <v>V</v>
      </c>
      <c r="U1402" s="127"/>
      <c r="W1402" s="93">
        <f t="shared" si="113"/>
        <v>3931.2</v>
      </c>
    </row>
    <row r="1403" spans="1:23" ht="14.1" customHeight="1">
      <c r="A1403" s="109">
        <f t="shared" si="109"/>
        <v>1403</v>
      </c>
      <c r="B1403" s="476" t="str">
        <f>VLOOKUP(C1403,'1-Kosten per locatie'!$A$17:$D$89,4,FALSE)</f>
        <v>Team Aardbevingen</v>
      </c>
      <c r="C1403" s="398" t="s">
        <v>1399</v>
      </c>
      <c r="D1403" s="476" t="str">
        <f>VLOOKUP(C1403,'1-Kosten per locatie'!$A$17:$C$89,3,FALSE)</f>
        <v>Kantoor</v>
      </c>
      <c r="E1403" s="399" t="s">
        <v>311</v>
      </c>
      <c r="F1403" s="397"/>
      <c r="G1403" s="401"/>
      <c r="H1403" s="398" t="s">
        <v>1400</v>
      </c>
      <c r="I1403" s="433" t="s">
        <v>15</v>
      </c>
      <c r="J1403" s="402" t="s">
        <v>200</v>
      </c>
      <c r="K1403" s="403">
        <v>3.99</v>
      </c>
      <c r="L1403" s="486">
        <f>VLOOKUP(D1403,'1-Kosten per locatie'!$E$3:$G$9,3,FALSE)</f>
        <v>1</v>
      </c>
      <c r="M1403" s="441">
        <v>104</v>
      </c>
      <c r="N1403" s="124"/>
      <c r="O1403" s="125" t="e">
        <f t="shared" si="110"/>
        <v>#DIV/0!</v>
      </c>
      <c r="P1403" s="125">
        <f t="shared" si="111"/>
        <v>0</v>
      </c>
      <c r="Q1403" s="383"/>
      <c r="R1403" s="126">
        <f>IF(M1403="nio",0,IF(M1403&gt;0,VLOOKUP(I1403,'2-Productie normen'!A:R,VLOOKUP(M1403,'2-Productie normen'!T:U,2,FALSE),FALSE)))</f>
        <v>0</v>
      </c>
      <c r="S1403" s="126">
        <f t="shared" si="112"/>
        <v>0</v>
      </c>
      <c r="T1403" s="127" t="str">
        <f>IF(M1403="nio",0,VLOOKUP(I1403,'2-Productie normen'!A:R,14,FALSE))</f>
        <v>S</v>
      </c>
      <c r="U1403" s="127"/>
      <c r="W1403" s="93">
        <f t="shared" si="113"/>
        <v>414.96000000000004</v>
      </c>
    </row>
    <row r="1404" spans="1:23" ht="14.1" customHeight="1">
      <c r="A1404" s="109">
        <f t="shared" si="109"/>
        <v>1404</v>
      </c>
      <c r="B1404" s="476" t="str">
        <f>VLOOKUP(C1404,'1-Kosten per locatie'!$A$17:$D$89,4,FALSE)</f>
        <v>Team Aardbevingen</v>
      </c>
      <c r="C1404" s="398" t="s">
        <v>1399</v>
      </c>
      <c r="D1404" s="476" t="str">
        <f>VLOOKUP(C1404,'1-Kosten per locatie'!$A$17:$C$89,3,FALSE)</f>
        <v>Kantoor</v>
      </c>
      <c r="E1404" s="399" t="s">
        <v>311</v>
      </c>
      <c r="F1404" s="397"/>
      <c r="G1404" s="401"/>
      <c r="H1404" s="398" t="s">
        <v>1280</v>
      </c>
      <c r="I1404" s="433" t="s">
        <v>15</v>
      </c>
      <c r="J1404" s="402" t="s">
        <v>200</v>
      </c>
      <c r="K1404" s="403">
        <v>3.92</v>
      </c>
      <c r="L1404" s="486">
        <f>VLOOKUP(D1404,'1-Kosten per locatie'!$E$3:$G$9,3,FALSE)</f>
        <v>1</v>
      </c>
      <c r="M1404" s="441">
        <v>104</v>
      </c>
      <c r="N1404" s="124"/>
      <c r="O1404" s="125" t="e">
        <f t="shared" si="110"/>
        <v>#DIV/0!</v>
      </c>
      <c r="P1404" s="125">
        <f t="shared" si="111"/>
        <v>0</v>
      </c>
      <c r="Q1404" s="383"/>
      <c r="R1404" s="126">
        <f>IF(M1404="nio",0,IF(M1404&gt;0,VLOOKUP(I1404,'2-Productie normen'!A:R,VLOOKUP(M1404,'2-Productie normen'!T:U,2,FALSE),FALSE)))</f>
        <v>0</v>
      </c>
      <c r="S1404" s="126">
        <f t="shared" si="112"/>
        <v>0</v>
      </c>
      <c r="T1404" s="127" t="str">
        <f>IF(M1404="nio",0,VLOOKUP(I1404,'2-Productie normen'!A:R,14,FALSE))</f>
        <v>S</v>
      </c>
      <c r="U1404" s="127"/>
      <c r="W1404" s="93">
        <f t="shared" si="113"/>
        <v>407.68</v>
      </c>
    </row>
    <row r="1405" spans="1:23" ht="14.1" customHeight="1">
      <c r="A1405" s="109">
        <f t="shared" si="109"/>
        <v>1405</v>
      </c>
      <c r="B1405" s="476" t="str">
        <f>VLOOKUP(C1405,'1-Kosten per locatie'!$A$17:$D$89,4,FALSE)</f>
        <v>Team Aardbevingen</v>
      </c>
      <c r="C1405" s="398" t="s">
        <v>1399</v>
      </c>
      <c r="D1405" s="476" t="str">
        <f>VLOOKUP(C1405,'1-Kosten per locatie'!$A$17:$C$89,3,FALSE)</f>
        <v>Kantoor</v>
      </c>
      <c r="E1405" s="399" t="s">
        <v>311</v>
      </c>
      <c r="F1405" s="397"/>
      <c r="G1405" s="401"/>
      <c r="H1405" s="398" t="s">
        <v>1241</v>
      </c>
      <c r="I1405" s="433" t="s">
        <v>15</v>
      </c>
      <c r="J1405" s="402" t="s">
        <v>200</v>
      </c>
      <c r="K1405" s="403">
        <v>2.82</v>
      </c>
      <c r="L1405" s="486">
        <f>VLOOKUP(D1405,'1-Kosten per locatie'!$E$3:$G$9,3,FALSE)</f>
        <v>1</v>
      </c>
      <c r="M1405" s="441">
        <v>104</v>
      </c>
      <c r="N1405" s="124"/>
      <c r="O1405" s="125" t="e">
        <f t="shared" si="110"/>
        <v>#DIV/0!</v>
      </c>
      <c r="P1405" s="125">
        <f t="shared" si="111"/>
        <v>0</v>
      </c>
      <c r="Q1405" s="383"/>
      <c r="R1405" s="126">
        <f>IF(M1405="nio",0,IF(M1405&gt;0,VLOOKUP(I1405,'2-Productie normen'!A:R,VLOOKUP(M1405,'2-Productie normen'!T:U,2,FALSE),FALSE)))</f>
        <v>0</v>
      </c>
      <c r="S1405" s="126">
        <f t="shared" si="112"/>
        <v>0</v>
      </c>
      <c r="T1405" s="127" t="str">
        <f>IF(M1405="nio",0,VLOOKUP(I1405,'2-Productie normen'!A:R,14,FALSE))</f>
        <v>S</v>
      </c>
      <c r="U1405" s="127"/>
      <c r="W1405" s="93">
        <f t="shared" si="113"/>
        <v>293.27999999999997</v>
      </c>
    </row>
    <row r="1406" spans="1:23" ht="14.1" customHeight="1">
      <c r="A1406" s="109">
        <f t="shared" si="109"/>
        <v>1406</v>
      </c>
      <c r="B1406" s="476" t="str">
        <f>VLOOKUP(C1406,'1-Kosten per locatie'!$A$17:$D$89,4,FALSE)</f>
        <v>Team Aardbevingen</v>
      </c>
      <c r="C1406" s="398" t="s">
        <v>1399</v>
      </c>
      <c r="D1406" s="476" t="str">
        <f>VLOOKUP(C1406,'1-Kosten per locatie'!$A$17:$C$89,3,FALSE)</f>
        <v>Kantoor</v>
      </c>
      <c r="E1406" s="399" t="s">
        <v>311</v>
      </c>
      <c r="F1406" s="397"/>
      <c r="G1406" s="401"/>
      <c r="H1406" s="398" t="s">
        <v>1230</v>
      </c>
      <c r="I1406" s="433" t="s">
        <v>15</v>
      </c>
      <c r="J1406" s="402" t="s">
        <v>200</v>
      </c>
      <c r="K1406" s="403">
        <v>7.33</v>
      </c>
      <c r="L1406" s="486">
        <f>VLOOKUP(D1406,'1-Kosten per locatie'!$E$3:$G$9,3,FALSE)</f>
        <v>1</v>
      </c>
      <c r="M1406" s="441">
        <v>104</v>
      </c>
      <c r="N1406" s="124"/>
      <c r="O1406" s="125" t="e">
        <f t="shared" si="110"/>
        <v>#DIV/0!</v>
      </c>
      <c r="P1406" s="125">
        <f t="shared" si="111"/>
        <v>0</v>
      </c>
      <c r="Q1406" s="383"/>
      <c r="R1406" s="126">
        <f>IF(M1406="nio",0,IF(M1406&gt;0,VLOOKUP(I1406,'2-Productie normen'!A:R,VLOOKUP(M1406,'2-Productie normen'!T:U,2,FALSE),FALSE)))</f>
        <v>0</v>
      </c>
      <c r="S1406" s="126">
        <f t="shared" si="112"/>
        <v>0</v>
      </c>
      <c r="T1406" s="127" t="str">
        <f>IF(M1406="nio",0,VLOOKUP(I1406,'2-Productie normen'!A:R,14,FALSE))</f>
        <v>S</v>
      </c>
      <c r="U1406" s="127"/>
      <c r="W1406" s="93">
        <f t="shared" si="113"/>
        <v>762.32</v>
      </c>
    </row>
    <row r="1407" spans="1:23" ht="14.1" customHeight="1">
      <c r="A1407" s="109">
        <f t="shared" si="109"/>
        <v>1407</v>
      </c>
      <c r="B1407" s="476" t="str">
        <f>VLOOKUP(C1407,'1-Kosten per locatie'!$A$17:$D$89,4,FALSE)</f>
        <v>Team Aardbevingen</v>
      </c>
      <c r="C1407" s="398" t="s">
        <v>1399</v>
      </c>
      <c r="D1407" s="476" t="str">
        <f>VLOOKUP(C1407,'1-Kosten per locatie'!$A$17:$C$89,3,FALSE)</f>
        <v>Kantoor</v>
      </c>
      <c r="E1407" s="399" t="s">
        <v>311</v>
      </c>
      <c r="F1407" s="399"/>
      <c r="G1407" s="401"/>
      <c r="H1407" s="398" t="s">
        <v>1401</v>
      </c>
      <c r="I1407" s="455" t="s">
        <v>299</v>
      </c>
      <c r="J1407" s="402" t="s">
        <v>200</v>
      </c>
      <c r="K1407" s="403">
        <v>5.83</v>
      </c>
      <c r="L1407" s="486">
        <f>VLOOKUP(D1407,'1-Kosten per locatie'!$E$3:$G$9,3,FALSE)</f>
        <v>1</v>
      </c>
      <c r="M1407" s="441" t="s">
        <v>101</v>
      </c>
      <c r="N1407" s="124"/>
      <c r="O1407" s="125">
        <f t="shared" si="110"/>
        <v>0</v>
      </c>
      <c r="P1407" s="125">
        <f t="shared" si="111"/>
        <v>0</v>
      </c>
      <c r="Q1407" s="383"/>
      <c r="R1407" s="126">
        <f>IF(M1407="nio",0,IF(M1407&gt;0,VLOOKUP(I1407,'2-Productie normen'!A:R,VLOOKUP(M1407,'2-Productie normen'!T:U,2,FALSE),FALSE)))</f>
        <v>0</v>
      </c>
      <c r="S1407" s="126">
        <f t="shared" si="112"/>
        <v>0</v>
      </c>
      <c r="T1407" s="127">
        <f>IF(M1407="nio",0,VLOOKUP(I1407,'2-Productie normen'!A:R,14,FALSE))</f>
        <v>0</v>
      </c>
      <c r="U1407" s="127"/>
      <c r="W1407" s="93">
        <f t="shared" si="113"/>
        <v>0</v>
      </c>
    </row>
    <row r="1408" spans="1:23" ht="14.1" customHeight="1">
      <c r="A1408" s="109">
        <f t="shared" si="109"/>
        <v>1408</v>
      </c>
      <c r="B1408" s="476" t="str">
        <f>VLOOKUP(C1408,'1-Kosten per locatie'!$A$17:$D$89,4,FALSE)</f>
        <v>Team Aardbevingen</v>
      </c>
      <c r="C1408" s="398" t="s">
        <v>1399</v>
      </c>
      <c r="D1408" s="476" t="str">
        <f>VLOOKUP(C1408,'1-Kosten per locatie'!$A$17:$C$89,3,FALSE)</f>
        <v>Kantoor</v>
      </c>
      <c r="E1408" s="399" t="s">
        <v>311</v>
      </c>
      <c r="F1408" s="397"/>
      <c r="G1408" s="401"/>
      <c r="H1408" s="398" t="s">
        <v>1402</v>
      </c>
      <c r="I1408" s="433" t="s">
        <v>293</v>
      </c>
      <c r="J1408" s="402" t="s">
        <v>305</v>
      </c>
      <c r="K1408" s="403">
        <v>4.8499999999999996</v>
      </c>
      <c r="L1408" s="486">
        <f>VLOOKUP(D1408,'1-Kosten per locatie'!$E$3:$G$9,3,FALSE)</f>
        <v>1</v>
      </c>
      <c r="M1408" s="441">
        <v>104</v>
      </c>
      <c r="N1408" s="124"/>
      <c r="O1408" s="125" t="e">
        <f t="shared" si="110"/>
        <v>#DIV/0!</v>
      </c>
      <c r="P1408" s="125">
        <f t="shared" si="111"/>
        <v>0</v>
      </c>
      <c r="Q1408" s="383"/>
      <c r="R1408" s="126">
        <f>IF(M1408="nio",0,IF(M1408&gt;0,VLOOKUP(I1408,'2-Productie normen'!A:R,VLOOKUP(M1408,'2-Productie normen'!T:U,2,FALSE),FALSE)))</f>
        <v>0</v>
      </c>
      <c r="S1408" s="126">
        <f t="shared" si="112"/>
        <v>0</v>
      </c>
      <c r="T1408" s="127" t="str">
        <f>IF(M1408="nio",0,VLOOKUP(I1408,'2-Productie normen'!A:R,14,FALSE))</f>
        <v>V</v>
      </c>
      <c r="U1408" s="127"/>
      <c r="W1408" s="93">
        <f t="shared" si="113"/>
        <v>504.4</v>
      </c>
    </row>
    <row r="1409" spans="1:23" ht="14.1" customHeight="1">
      <c r="A1409" s="109">
        <f t="shared" si="109"/>
        <v>1409</v>
      </c>
      <c r="B1409" s="476" t="str">
        <f>VLOOKUP(C1409,'1-Kosten per locatie'!$A$17:$D$89,4,FALSE)</f>
        <v>GGD</v>
      </c>
      <c r="C1409" s="398" t="s">
        <v>1403</v>
      </c>
      <c r="D1409" s="476" t="str">
        <f>VLOOKUP(C1409,'1-Kosten per locatie'!$A$17:$C$89,3,FALSE)</f>
        <v>testlocatie GGD</v>
      </c>
      <c r="E1409" s="399" t="s">
        <v>311</v>
      </c>
      <c r="F1409" s="401" t="s">
        <v>1404</v>
      </c>
      <c r="G1409" s="401">
        <v>1</v>
      </c>
      <c r="H1409" s="398" t="s">
        <v>1067</v>
      </c>
      <c r="I1409" s="455" t="s">
        <v>299</v>
      </c>
      <c r="J1409" s="402" t="s">
        <v>198</v>
      </c>
      <c r="K1409" s="403">
        <v>10.1</v>
      </c>
      <c r="L1409" s="486">
        <f>VLOOKUP(D1409,'1-Kosten per locatie'!$E$3:$G$9,3,FALSE)</f>
        <v>1</v>
      </c>
      <c r="M1409" s="441" t="s">
        <v>101</v>
      </c>
      <c r="N1409" s="124"/>
      <c r="O1409" s="125">
        <f t="shared" si="110"/>
        <v>0</v>
      </c>
      <c r="P1409" s="125">
        <f t="shared" si="111"/>
        <v>0</v>
      </c>
      <c r="Q1409" s="383"/>
      <c r="R1409" s="126">
        <f>IF(M1409="nio",0,IF(M1409&gt;0,VLOOKUP(I1409,'2-Productie normen'!A:R,VLOOKUP(M1409,'2-Productie normen'!T:U,2,FALSE),FALSE)))</f>
        <v>0</v>
      </c>
      <c r="S1409" s="126">
        <f t="shared" si="112"/>
        <v>0</v>
      </c>
      <c r="T1409" s="127">
        <f>IF(M1409="nio",0,VLOOKUP(I1409,'2-Productie normen'!A:R,14,FALSE))</f>
        <v>0</v>
      </c>
      <c r="U1409" s="127"/>
      <c r="W1409" s="93">
        <f t="shared" si="113"/>
        <v>0</v>
      </c>
    </row>
    <row r="1410" spans="1:23" ht="14.1" customHeight="1">
      <c r="A1410" s="109">
        <f t="shared" si="109"/>
        <v>1410</v>
      </c>
      <c r="B1410" s="476" t="str">
        <f>VLOOKUP(C1410,'1-Kosten per locatie'!$A$17:$D$89,4,FALSE)</f>
        <v>GGD</v>
      </c>
      <c r="C1410" s="398" t="s">
        <v>1403</v>
      </c>
      <c r="D1410" s="476" t="str">
        <f>VLOOKUP(C1410,'1-Kosten per locatie'!$A$17:$C$89,3,FALSE)</f>
        <v>testlocatie GGD</v>
      </c>
      <c r="E1410" s="399" t="s">
        <v>311</v>
      </c>
      <c r="F1410" s="401" t="s">
        <v>1404</v>
      </c>
      <c r="G1410" s="401">
        <v>2</v>
      </c>
      <c r="H1410" s="398" t="s">
        <v>191</v>
      </c>
      <c r="I1410" s="433" t="s">
        <v>149</v>
      </c>
      <c r="J1410" s="402" t="s">
        <v>198</v>
      </c>
      <c r="K1410" s="403">
        <v>29.7</v>
      </c>
      <c r="L1410" s="486">
        <f>VLOOKUP(D1410,'1-Kosten per locatie'!$E$3:$G$9,3,FALSE)</f>
        <v>1</v>
      </c>
      <c r="M1410" s="441">
        <v>255</v>
      </c>
      <c r="N1410" s="124"/>
      <c r="O1410" s="125" t="e">
        <f t="shared" si="110"/>
        <v>#DIV/0!</v>
      </c>
      <c r="P1410" s="125">
        <f t="shared" si="111"/>
        <v>0</v>
      </c>
      <c r="Q1410" s="383"/>
      <c r="R1410" s="126">
        <f>IF(M1410="nio",0,IF(M1410&gt;0,VLOOKUP(I1410,'2-Productie normen'!A:R,VLOOKUP(M1410,'2-Productie normen'!T:U,2,FALSE),FALSE)))</f>
        <v>0</v>
      </c>
      <c r="S1410" s="126">
        <f t="shared" si="112"/>
        <v>0</v>
      </c>
      <c r="T1410" s="127" t="str">
        <f>IF(M1410="nio",0,VLOOKUP(I1410,'2-Productie normen'!A:R,14,FALSE))</f>
        <v>B</v>
      </c>
      <c r="U1410" s="127"/>
      <c r="W1410" s="93">
        <f t="shared" si="113"/>
        <v>7573.5</v>
      </c>
    </row>
    <row r="1411" spans="1:23" ht="14.1" customHeight="1">
      <c r="A1411" s="109">
        <f t="shared" ref="A1411:A1474" si="114">A1410+1</f>
        <v>1411</v>
      </c>
      <c r="B1411" s="476" t="str">
        <f>VLOOKUP(C1411,'1-Kosten per locatie'!$A$17:$D$89,4,FALSE)</f>
        <v>GGD</v>
      </c>
      <c r="C1411" s="398" t="s">
        <v>1403</v>
      </c>
      <c r="D1411" s="476" t="str">
        <f>VLOOKUP(C1411,'1-Kosten per locatie'!$A$17:$C$89,3,FALSE)</f>
        <v>testlocatie GGD</v>
      </c>
      <c r="E1411" s="399" t="s">
        <v>311</v>
      </c>
      <c r="F1411" s="401" t="s">
        <v>1404</v>
      </c>
      <c r="G1411" s="401">
        <v>3</v>
      </c>
      <c r="H1411" s="398" t="s">
        <v>1405</v>
      </c>
      <c r="I1411" s="433" t="s">
        <v>1556</v>
      </c>
      <c r="J1411" s="402" t="s">
        <v>198</v>
      </c>
      <c r="K1411" s="403">
        <v>19.36</v>
      </c>
      <c r="L1411" s="486">
        <f>VLOOKUP(D1411,'1-Kosten per locatie'!$E$3:$G$9,3,FALSE)</f>
        <v>1</v>
      </c>
      <c r="M1411" s="441">
        <v>255</v>
      </c>
      <c r="N1411" s="124"/>
      <c r="O1411" s="125" t="e">
        <f t="shared" si="110"/>
        <v>#DIV/0!</v>
      </c>
      <c r="P1411" s="125">
        <f t="shared" si="111"/>
        <v>0</v>
      </c>
      <c r="Q1411" s="383"/>
      <c r="R1411" s="126">
        <f>IF(M1411="nio",0,IF(M1411&gt;0,VLOOKUP(I1411,'2-Productie normen'!A:R,VLOOKUP(M1411,'2-Productie normen'!T:U,2,FALSE),FALSE)))</f>
        <v>0</v>
      </c>
      <c r="S1411" s="126">
        <f t="shared" si="112"/>
        <v>0</v>
      </c>
      <c r="T1411" s="127" t="str">
        <f>IF(M1411="nio",0,VLOOKUP(I1411,'2-Productie normen'!A:R,14,FALSE))</f>
        <v>O</v>
      </c>
      <c r="U1411" s="127"/>
      <c r="W1411" s="93">
        <f t="shared" si="113"/>
        <v>4936.8</v>
      </c>
    </row>
    <row r="1412" spans="1:23" ht="14.1" customHeight="1">
      <c r="A1412" s="109">
        <f t="shared" si="114"/>
        <v>1412</v>
      </c>
      <c r="B1412" s="476" t="str">
        <f>VLOOKUP(C1412,'1-Kosten per locatie'!$A$17:$D$89,4,FALSE)</f>
        <v>GGD</v>
      </c>
      <c r="C1412" s="398" t="s">
        <v>1403</v>
      </c>
      <c r="D1412" s="476" t="str">
        <f>VLOOKUP(C1412,'1-Kosten per locatie'!$A$17:$C$89,3,FALSE)</f>
        <v>testlocatie GGD</v>
      </c>
      <c r="E1412" s="399" t="s">
        <v>311</v>
      </c>
      <c r="F1412" s="401" t="s">
        <v>1404</v>
      </c>
      <c r="G1412" s="401">
        <v>4</v>
      </c>
      <c r="H1412" s="398" t="s">
        <v>1406</v>
      </c>
      <c r="I1412" s="433" t="s">
        <v>1556</v>
      </c>
      <c r="J1412" s="402" t="s">
        <v>198</v>
      </c>
      <c r="K1412" s="403">
        <v>19.36</v>
      </c>
      <c r="L1412" s="486">
        <f>VLOOKUP(D1412,'1-Kosten per locatie'!$E$3:$G$9,3,FALSE)</f>
        <v>1</v>
      </c>
      <c r="M1412" s="441">
        <v>255</v>
      </c>
      <c r="N1412" s="124"/>
      <c r="O1412" s="125" t="e">
        <f t="shared" si="110"/>
        <v>#DIV/0!</v>
      </c>
      <c r="P1412" s="125">
        <f t="shared" si="111"/>
        <v>0</v>
      </c>
      <c r="Q1412" s="383"/>
      <c r="R1412" s="126">
        <f>IF(M1412="nio",0,IF(M1412&gt;0,VLOOKUP(I1412,'2-Productie normen'!A:R,VLOOKUP(M1412,'2-Productie normen'!T:U,2,FALSE),FALSE)))</f>
        <v>0</v>
      </c>
      <c r="S1412" s="126">
        <f t="shared" si="112"/>
        <v>0</v>
      </c>
      <c r="T1412" s="127" t="str">
        <f>IF(M1412="nio",0,VLOOKUP(I1412,'2-Productie normen'!A:R,14,FALSE))</f>
        <v>O</v>
      </c>
      <c r="U1412" s="127"/>
      <c r="W1412" s="93">
        <f t="shared" si="113"/>
        <v>4936.8</v>
      </c>
    </row>
    <row r="1413" spans="1:23" ht="14.1" customHeight="1">
      <c r="A1413" s="109">
        <f t="shared" si="114"/>
        <v>1413</v>
      </c>
      <c r="B1413" s="476" t="str">
        <f>VLOOKUP(C1413,'1-Kosten per locatie'!$A$17:$D$89,4,FALSE)</f>
        <v>GGD</v>
      </c>
      <c r="C1413" s="398" t="s">
        <v>1403</v>
      </c>
      <c r="D1413" s="476" t="str">
        <f>VLOOKUP(C1413,'1-Kosten per locatie'!$A$17:$C$89,3,FALSE)</f>
        <v>testlocatie GGD</v>
      </c>
      <c r="E1413" s="399" t="s">
        <v>311</v>
      </c>
      <c r="F1413" s="401" t="s">
        <v>1404</v>
      </c>
      <c r="G1413" s="401">
        <v>5</v>
      </c>
      <c r="H1413" s="398" t="s">
        <v>1407</v>
      </c>
      <c r="I1413" s="433" t="s">
        <v>1556</v>
      </c>
      <c r="J1413" s="402" t="s">
        <v>198</v>
      </c>
      <c r="K1413" s="403">
        <v>19.36</v>
      </c>
      <c r="L1413" s="486">
        <f>VLOOKUP(D1413,'1-Kosten per locatie'!$E$3:$G$9,3,FALSE)</f>
        <v>1</v>
      </c>
      <c r="M1413" s="441">
        <v>255</v>
      </c>
      <c r="N1413" s="124"/>
      <c r="O1413" s="125" t="e">
        <f t="shared" si="110"/>
        <v>#DIV/0!</v>
      </c>
      <c r="P1413" s="125">
        <f t="shared" si="111"/>
        <v>0</v>
      </c>
      <c r="Q1413" s="383"/>
      <c r="R1413" s="126">
        <f>IF(M1413="nio",0,IF(M1413&gt;0,VLOOKUP(I1413,'2-Productie normen'!A:R,VLOOKUP(M1413,'2-Productie normen'!T:U,2,FALSE),FALSE)))</f>
        <v>0</v>
      </c>
      <c r="S1413" s="126">
        <f t="shared" si="112"/>
        <v>0</v>
      </c>
      <c r="T1413" s="127" t="str">
        <f>IF(M1413="nio",0,VLOOKUP(I1413,'2-Productie normen'!A:R,14,FALSE))</f>
        <v>O</v>
      </c>
      <c r="U1413" s="127"/>
      <c r="W1413" s="93">
        <f t="shared" si="113"/>
        <v>4936.8</v>
      </c>
    </row>
    <row r="1414" spans="1:23" ht="14.1" customHeight="1">
      <c r="A1414" s="109">
        <f t="shared" si="114"/>
        <v>1414</v>
      </c>
      <c r="B1414" s="476" t="str">
        <f>VLOOKUP(C1414,'1-Kosten per locatie'!$A$17:$D$89,4,FALSE)</f>
        <v>GGD</v>
      </c>
      <c r="C1414" s="398" t="s">
        <v>1403</v>
      </c>
      <c r="D1414" s="476" t="str">
        <f>VLOOKUP(C1414,'1-Kosten per locatie'!$A$17:$C$89,3,FALSE)</f>
        <v>testlocatie GGD</v>
      </c>
      <c r="E1414" s="399" t="s">
        <v>311</v>
      </c>
      <c r="F1414" s="401" t="s">
        <v>1404</v>
      </c>
      <c r="G1414" s="401">
        <v>6</v>
      </c>
      <c r="H1414" s="398" t="s">
        <v>1408</v>
      </c>
      <c r="I1414" s="433" t="s">
        <v>1556</v>
      </c>
      <c r="J1414" s="402" t="s">
        <v>198</v>
      </c>
      <c r="K1414" s="403">
        <v>19.36</v>
      </c>
      <c r="L1414" s="486">
        <f>VLOOKUP(D1414,'1-Kosten per locatie'!$E$3:$G$9,3,FALSE)</f>
        <v>1</v>
      </c>
      <c r="M1414" s="441">
        <v>255</v>
      </c>
      <c r="N1414" s="124"/>
      <c r="O1414" s="125" t="e">
        <f t="shared" si="110"/>
        <v>#DIV/0!</v>
      </c>
      <c r="P1414" s="125">
        <f t="shared" si="111"/>
        <v>0</v>
      </c>
      <c r="Q1414" s="383"/>
      <c r="R1414" s="126">
        <f>IF(M1414="nio",0,IF(M1414&gt;0,VLOOKUP(I1414,'2-Productie normen'!A:R,VLOOKUP(M1414,'2-Productie normen'!T:U,2,FALSE),FALSE)))</f>
        <v>0</v>
      </c>
      <c r="S1414" s="126">
        <f t="shared" si="112"/>
        <v>0</v>
      </c>
      <c r="T1414" s="127" t="str">
        <f>IF(M1414="nio",0,VLOOKUP(I1414,'2-Productie normen'!A:R,14,FALSE))</f>
        <v>O</v>
      </c>
      <c r="U1414" s="127"/>
      <c r="W1414" s="93">
        <f t="shared" si="113"/>
        <v>4936.8</v>
      </c>
    </row>
    <row r="1415" spans="1:23" ht="14.1" customHeight="1">
      <c r="A1415" s="109">
        <f t="shared" si="114"/>
        <v>1415</v>
      </c>
      <c r="B1415" s="476" t="str">
        <f>VLOOKUP(C1415,'1-Kosten per locatie'!$A$17:$D$89,4,FALSE)</f>
        <v>GGD</v>
      </c>
      <c r="C1415" s="398" t="s">
        <v>1403</v>
      </c>
      <c r="D1415" s="476" t="str">
        <f>VLOOKUP(C1415,'1-Kosten per locatie'!$A$17:$C$89,3,FALSE)</f>
        <v>testlocatie GGD</v>
      </c>
      <c r="E1415" s="399" t="s">
        <v>311</v>
      </c>
      <c r="F1415" s="401" t="s">
        <v>1404</v>
      </c>
      <c r="G1415" s="401">
        <v>7</v>
      </c>
      <c r="H1415" s="398" t="s">
        <v>1409</v>
      </c>
      <c r="I1415" s="433" t="s">
        <v>1556</v>
      </c>
      <c r="J1415" s="402" t="s">
        <v>198</v>
      </c>
      <c r="K1415" s="403">
        <v>19.36</v>
      </c>
      <c r="L1415" s="486">
        <f>VLOOKUP(D1415,'1-Kosten per locatie'!$E$3:$G$9,3,FALSE)</f>
        <v>1</v>
      </c>
      <c r="M1415" s="441">
        <v>255</v>
      </c>
      <c r="N1415" s="124"/>
      <c r="O1415" s="125" t="e">
        <f t="shared" si="110"/>
        <v>#DIV/0!</v>
      </c>
      <c r="P1415" s="125">
        <f t="shared" si="111"/>
        <v>0</v>
      </c>
      <c r="Q1415" s="383"/>
      <c r="R1415" s="126">
        <f>IF(M1415="nio",0,IF(M1415&gt;0,VLOOKUP(I1415,'2-Productie normen'!A:R,VLOOKUP(M1415,'2-Productie normen'!T:U,2,FALSE),FALSE)))</f>
        <v>0</v>
      </c>
      <c r="S1415" s="126">
        <f t="shared" si="112"/>
        <v>0</v>
      </c>
      <c r="T1415" s="127" t="str">
        <f>IF(M1415="nio",0,VLOOKUP(I1415,'2-Productie normen'!A:R,14,FALSE))</f>
        <v>O</v>
      </c>
      <c r="U1415" s="127"/>
      <c r="W1415" s="93">
        <f t="shared" si="113"/>
        <v>4936.8</v>
      </c>
    </row>
    <row r="1416" spans="1:23" ht="14.1" customHeight="1">
      <c r="A1416" s="109">
        <f t="shared" si="114"/>
        <v>1416</v>
      </c>
      <c r="B1416" s="476" t="str">
        <f>VLOOKUP(C1416,'1-Kosten per locatie'!$A$17:$D$89,4,FALSE)</f>
        <v>GGD</v>
      </c>
      <c r="C1416" s="398" t="s">
        <v>1403</v>
      </c>
      <c r="D1416" s="476" t="str">
        <f>VLOOKUP(C1416,'1-Kosten per locatie'!$A$17:$C$89,3,FALSE)</f>
        <v>testlocatie GGD</v>
      </c>
      <c r="E1416" s="399" t="s">
        <v>311</v>
      </c>
      <c r="F1416" s="401" t="s">
        <v>1404</v>
      </c>
      <c r="G1416" s="401">
        <v>8</v>
      </c>
      <c r="H1416" s="398" t="s">
        <v>1410</v>
      </c>
      <c r="I1416" s="433" t="s">
        <v>1556</v>
      </c>
      <c r="J1416" s="402" t="s">
        <v>198</v>
      </c>
      <c r="K1416" s="403">
        <v>19.36</v>
      </c>
      <c r="L1416" s="486">
        <f>VLOOKUP(D1416,'1-Kosten per locatie'!$E$3:$G$9,3,FALSE)</f>
        <v>1</v>
      </c>
      <c r="M1416" s="441">
        <v>255</v>
      </c>
      <c r="N1416" s="124"/>
      <c r="O1416" s="125" t="e">
        <f t="shared" si="110"/>
        <v>#DIV/0!</v>
      </c>
      <c r="P1416" s="125">
        <f t="shared" si="111"/>
        <v>0</v>
      </c>
      <c r="Q1416" s="383"/>
      <c r="R1416" s="126">
        <f>IF(M1416="nio",0,IF(M1416&gt;0,VLOOKUP(I1416,'2-Productie normen'!A:R,VLOOKUP(M1416,'2-Productie normen'!T:U,2,FALSE),FALSE)))</f>
        <v>0</v>
      </c>
      <c r="S1416" s="126">
        <f t="shared" si="112"/>
        <v>0</v>
      </c>
      <c r="T1416" s="127" t="str">
        <f>IF(M1416="nio",0,VLOOKUP(I1416,'2-Productie normen'!A:R,14,FALSE))</f>
        <v>O</v>
      </c>
      <c r="U1416" s="127"/>
      <c r="W1416" s="93">
        <f t="shared" si="113"/>
        <v>4936.8</v>
      </c>
    </row>
    <row r="1417" spans="1:23" ht="14.1" customHeight="1">
      <c r="A1417" s="109">
        <f t="shared" si="114"/>
        <v>1417</v>
      </c>
      <c r="B1417" s="476" t="str">
        <f>VLOOKUP(C1417,'1-Kosten per locatie'!$A$17:$D$89,4,FALSE)</f>
        <v>GGD</v>
      </c>
      <c r="C1417" s="398" t="s">
        <v>1403</v>
      </c>
      <c r="D1417" s="476" t="str">
        <f>VLOOKUP(C1417,'1-Kosten per locatie'!$A$17:$C$89,3,FALSE)</f>
        <v>testlocatie GGD</v>
      </c>
      <c r="E1417" s="399" t="s">
        <v>311</v>
      </c>
      <c r="F1417" s="401" t="s">
        <v>1404</v>
      </c>
      <c r="G1417" s="401">
        <v>10</v>
      </c>
      <c r="H1417" s="398" t="s">
        <v>1411</v>
      </c>
      <c r="I1417" s="433" t="s">
        <v>296</v>
      </c>
      <c r="J1417" s="402" t="s">
        <v>198</v>
      </c>
      <c r="K1417" s="403">
        <v>17.8</v>
      </c>
      <c r="L1417" s="486">
        <f>VLOOKUP(D1417,'1-Kosten per locatie'!$E$3:$G$9,3,FALSE)</f>
        <v>1</v>
      </c>
      <c r="M1417" s="441">
        <v>255</v>
      </c>
      <c r="N1417" s="124"/>
      <c r="O1417" s="125" t="e">
        <f t="shared" si="110"/>
        <v>#DIV/0!</v>
      </c>
      <c r="P1417" s="125">
        <f t="shared" si="111"/>
        <v>0</v>
      </c>
      <c r="Q1417" s="383"/>
      <c r="R1417" s="126">
        <f>IF(M1417="nio",0,IF(M1417&gt;0,VLOOKUP(I1417,'2-Productie normen'!A:R,VLOOKUP(M1417,'2-Productie normen'!T:U,2,FALSE),FALSE)))</f>
        <v>0</v>
      </c>
      <c r="S1417" s="126">
        <f t="shared" si="112"/>
        <v>0</v>
      </c>
      <c r="T1417" s="127" t="str">
        <f>IF(M1417="nio",0,VLOOKUP(I1417,'2-Productie normen'!A:R,14,FALSE))</f>
        <v>V</v>
      </c>
      <c r="U1417" s="127"/>
      <c r="W1417" s="93">
        <f t="shared" si="113"/>
        <v>4539</v>
      </c>
    </row>
    <row r="1418" spans="1:23" ht="14.1" customHeight="1">
      <c r="A1418" s="109">
        <f t="shared" si="114"/>
        <v>1418</v>
      </c>
      <c r="B1418" s="476" t="str">
        <f>VLOOKUP(C1418,'1-Kosten per locatie'!$A$17:$D$89,4,FALSE)</f>
        <v>GGD</v>
      </c>
      <c r="C1418" s="398" t="s">
        <v>1403</v>
      </c>
      <c r="D1418" s="476" t="str">
        <f>VLOOKUP(C1418,'1-Kosten per locatie'!$A$17:$C$89,3,FALSE)</f>
        <v>testlocatie GGD</v>
      </c>
      <c r="E1418" s="399" t="s">
        <v>311</v>
      </c>
      <c r="F1418" s="401" t="s">
        <v>1404</v>
      </c>
      <c r="G1418" s="401">
        <v>11</v>
      </c>
      <c r="H1418" s="398" t="s">
        <v>193</v>
      </c>
      <c r="I1418" s="433" t="s">
        <v>296</v>
      </c>
      <c r="J1418" s="402" t="s">
        <v>198</v>
      </c>
      <c r="K1418" s="403">
        <v>49.3</v>
      </c>
      <c r="L1418" s="486">
        <f>VLOOKUP(D1418,'1-Kosten per locatie'!$E$3:$G$9,3,FALSE)</f>
        <v>1</v>
      </c>
      <c r="M1418" s="441">
        <v>255</v>
      </c>
      <c r="N1418" s="124"/>
      <c r="O1418" s="125" t="e">
        <f t="shared" ref="O1418:O1481" si="115">IF(M1418="nio",0,IF(M1418&gt;0,M1418*K1418/R1418,0))*L1418</f>
        <v>#DIV/0!</v>
      </c>
      <c r="P1418" s="125">
        <f t="shared" ref="P1418:P1481" si="116">IF(N1418&gt;0,N1418*K1418/S1418,0)*L1418</f>
        <v>0</v>
      </c>
      <c r="Q1418" s="383"/>
      <c r="R1418" s="126">
        <f>IF(M1418="nio",0,IF(M1418&gt;0,VLOOKUP(I1418,'2-Productie normen'!A:R,VLOOKUP(M1418,'2-Productie normen'!T:U,2,FALSE),FALSE)))</f>
        <v>0</v>
      </c>
      <c r="S1418" s="126">
        <f t="shared" ref="S1418:S1481" si="117">IF(N1418&gt;0,R1418*$S$8,0)</f>
        <v>0</v>
      </c>
      <c r="T1418" s="127" t="str">
        <f>IF(M1418="nio",0,VLOOKUP(I1418,'2-Productie normen'!A:R,14,FALSE))</f>
        <v>V</v>
      </c>
      <c r="U1418" s="127"/>
      <c r="W1418" s="93">
        <f t="shared" ref="W1418:W1481" si="118">SUM(M1418:N1418)*K1418</f>
        <v>12571.5</v>
      </c>
    </row>
    <row r="1419" spans="1:23" ht="14.1" customHeight="1">
      <c r="A1419" s="109">
        <f t="shared" si="114"/>
        <v>1419</v>
      </c>
      <c r="B1419" s="476" t="str">
        <f>VLOOKUP(C1419,'1-Kosten per locatie'!$A$17:$D$89,4,FALSE)</f>
        <v>GGD</v>
      </c>
      <c r="C1419" s="398" t="s">
        <v>1403</v>
      </c>
      <c r="D1419" s="476" t="str">
        <f>VLOOKUP(C1419,'1-Kosten per locatie'!$A$17:$C$89,3,FALSE)</f>
        <v>testlocatie GGD</v>
      </c>
      <c r="E1419" s="399" t="s">
        <v>311</v>
      </c>
      <c r="F1419" s="401" t="s">
        <v>1404</v>
      </c>
      <c r="G1419" s="401">
        <v>12</v>
      </c>
      <c r="H1419" s="398" t="s">
        <v>1412</v>
      </c>
      <c r="I1419" s="433" t="s">
        <v>1556</v>
      </c>
      <c r="J1419" s="402" t="s">
        <v>198</v>
      </c>
      <c r="K1419" s="403">
        <v>19.36</v>
      </c>
      <c r="L1419" s="486">
        <f>VLOOKUP(D1419,'1-Kosten per locatie'!$E$3:$G$9,3,FALSE)</f>
        <v>1</v>
      </c>
      <c r="M1419" s="441">
        <v>255</v>
      </c>
      <c r="N1419" s="124"/>
      <c r="O1419" s="125" t="e">
        <f t="shared" si="115"/>
        <v>#DIV/0!</v>
      </c>
      <c r="P1419" s="125">
        <f t="shared" si="116"/>
        <v>0</v>
      </c>
      <c r="Q1419" s="383"/>
      <c r="R1419" s="126">
        <f>IF(M1419="nio",0,IF(M1419&gt;0,VLOOKUP(I1419,'2-Productie normen'!A:R,VLOOKUP(M1419,'2-Productie normen'!T:U,2,FALSE),FALSE)))</f>
        <v>0</v>
      </c>
      <c r="S1419" s="126">
        <f t="shared" si="117"/>
        <v>0</v>
      </c>
      <c r="T1419" s="127" t="str">
        <f>IF(M1419="nio",0,VLOOKUP(I1419,'2-Productie normen'!A:R,14,FALSE))</f>
        <v>O</v>
      </c>
      <c r="U1419" s="127"/>
      <c r="W1419" s="93">
        <f t="shared" si="118"/>
        <v>4936.8</v>
      </c>
    </row>
    <row r="1420" spans="1:23" ht="14.1" customHeight="1">
      <c r="A1420" s="109">
        <f t="shared" si="114"/>
        <v>1420</v>
      </c>
      <c r="B1420" s="476" t="str">
        <f>VLOOKUP(C1420,'1-Kosten per locatie'!$A$17:$D$89,4,FALSE)</f>
        <v>GGD</v>
      </c>
      <c r="C1420" s="398" t="s">
        <v>1403</v>
      </c>
      <c r="D1420" s="476" t="str">
        <f>VLOOKUP(C1420,'1-Kosten per locatie'!$A$17:$C$89,3,FALSE)</f>
        <v>testlocatie GGD</v>
      </c>
      <c r="E1420" s="399" t="s">
        <v>311</v>
      </c>
      <c r="F1420" s="401" t="s">
        <v>1404</v>
      </c>
      <c r="G1420" s="401">
        <v>13</v>
      </c>
      <c r="H1420" s="398" t="s">
        <v>319</v>
      </c>
      <c r="I1420" s="433" t="s">
        <v>298</v>
      </c>
      <c r="J1420" s="402" t="s">
        <v>305</v>
      </c>
      <c r="K1420" s="403">
        <v>19.36</v>
      </c>
      <c r="L1420" s="486">
        <f>VLOOKUP(D1420,'1-Kosten per locatie'!$E$3:$G$9,3,FALSE)</f>
        <v>1</v>
      </c>
      <c r="M1420" s="441">
        <v>255</v>
      </c>
      <c r="N1420" s="124"/>
      <c r="O1420" s="125" t="e">
        <f t="shared" si="115"/>
        <v>#DIV/0!</v>
      </c>
      <c r="P1420" s="125">
        <f t="shared" si="116"/>
        <v>0</v>
      </c>
      <c r="Q1420" s="383"/>
      <c r="R1420" s="126">
        <f>IF(M1420="nio",0,IF(M1420&gt;0,VLOOKUP(I1420,'2-Productie normen'!A:R,VLOOKUP(M1420,'2-Productie normen'!T:U,2,FALSE),FALSE)))</f>
        <v>0</v>
      </c>
      <c r="S1420" s="126">
        <f t="shared" si="117"/>
        <v>0</v>
      </c>
      <c r="T1420" s="127" t="str">
        <f>IF(M1420="nio",0,VLOOKUP(I1420,'2-Productie normen'!A:R,14,FALSE))</f>
        <v>V</v>
      </c>
      <c r="U1420" s="127"/>
      <c r="W1420" s="93">
        <f t="shared" si="118"/>
        <v>4936.8</v>
      </c>
    </row>
    <row r="1421" spans="1:23" ht="14.1" customHeight="1">
      <c r="A1421" s="109">
        <f t="shared" si="114"/>
        <v>1421</v>
      </c>
      <c r="B1421" s="476" t="str">
        <f>VLOOKUP(C1421,'1-Kosten per locatie'!$A$17:$D$89,4,FALSE)</f>
        <v>GGD</v>
      </c>
      <c r="C1421" s="398" t="s">
        <v>1403</v>
      </c>
      <c r="D1421" s="476" t="str">
        <f>VLOOKUP(C1421,'1-Kosten per locatie'!$A$17:$C$89,3,FALSE)</f>
        <v>testlocatie GGD</v>
      </c>
      <c r="E1421" s="399" t="s">
        <v>311</v>
      </c>
      <c r="F1421" s="401" t="s">
        <v>1404</v>
      </c>
      <c r="G1421" s="401">
        <v>14</v>
      </c>
      <c r="H1421" s="398" t="s">
        <v>1230</v>
      </c>
      <c r="I1421" s="433" t="s">
        <v>15</v>
      </c>
      <c r="J1421" s="402" t="s">
        <v>200</v>
      </c>
      <c r="K1421" s="403">
        <v>12.738554216867469</v>
      </c>
      <c r="L1421" s="486">
        <f>VLOOKUP(D1421,'1-Kosten per locatie'!$E$3:$G$9,3,FALSE)</f>
        <v>1</v>
      </c>
      <c r="M1421" s="441">
        <v>255</v>
      </c>
      <c r="N1421" s="124">
        <v>255</v>
      </c>
      <c r="O1421" s="125" t="e">
        <f t="shared" si="115"/>
        <v>#DIV/0!</v>
      </c>
      <c r="P1421" s="125" t="e">
        <f t="shared" si="116"/>
        <v>#DIV/0!</v>
      </c>
      <c r="Q1421" s="383"/>
      <c r="R1421" s="126">
        <f>IF(M1421="nio",0,IF(M1421&gt;0,VLOOKUP(I1421,'2-Productie normen'!A:R,VLOOKUP(M1421,'2-Productie normen'!T:U,2,FALSE),FALSE)))</f>
        <v>0</v>
      </c>
      <c r="S1421" s="126">
        <f t="shared" si="117"/>
        <v>0</v>
      </c>
      <c r="T1421" s="127" t="str">
        <f>IF(M1421="nio",0,VLOOKUP(I1421,'2-Productie normen'!A:R,14,FALSE))</f>
        <v>S</v>
      </c>
      <c r="U1421" s="127"/>
      <c r="W1421" s="93">
        <f t="shared" si="118"/>
        <v>6496.6626506024086</v>
      </c>
    </row>
    <row r="1422" spans="1:23" ht="14.1" customHeight="1">
      <c r="A1422" s="109">
        <f t="shared" si="114"/>
        <v>1422</v>
      </c>
      <c r="B1422" s="476" t="str">
        <f>VLOOKUP(C1422,'1-Kosten per locatie'!$A$17:$D$89,4,FALSE)</f>
        <v>GGD</v>
      </c>
      <c r="C1422" s="398" t="s">
        <v>1403</v>
      </c>
      <c r="D1422" s="476" t="str">
        <f>VLOOKUP(C1422,'1-Kosten per locatie'!$A$17:$C$89,3,FALSE)</f>
        <v>testlocatie GGD</v>
      </c>
      <c r="E1422" s="399" t="s">
        <v>311</v>
      </c>
      <c r="F1422" s="401" t="s">
        <v>1404</v>
      </c>
      <c r="G1422" s="401">
        <v>15</v>
      </c>
      <c r="H1422" s="398" t="s">
        <v>1241</v>
      </c>
      <c r="I1422" s="433" t="s">
        <v>15</v>
      </c>
      <c r="J1422" s="402" t="s">
        <v>200</v>
      </c>
      <c r="K1422" s="403">
        <v>12.738554216867469</v>
      </c>
      <c r="L1422" s="486">
        <f>VLOOKUP(D1422,'1-Kosten per locatie'!$E$3:$G$9,3,FALSE)</f>
        <v>1</v>
      </c>
      <c r="M1422" s="441">
        <v>255</v>
      </c>
      <c r="N1422" s="124">
        <v>255</v>
      </c>
      <c r="O1422" s="125" t="e">
        <f t="shared" si="115"/>
        <v>#DIV/0!</v>
      </c>
      <c r="P1422" s="125" t="e">
        <f t="shared" si="116"/>
        <v>#DIV/0!</v>
      </c>
      <c r="Q1422" s="383"/>
      <c r="R1422" s="126">
        <f>IF(M1422="nio",0,IF(M1422&gt;0,VLOOKUP(I1422,'2-Productie normen'!A:R,VLOOKUP(M1422,'2-Productie normen'!T:U,2,FALSE),FALSE)))</f>
        <v>0</v>
      </c>
      <c r="S1422" s="126">
        <f t="shared" si="117"/>
        <v>0</v>
      </c>
      <c r="T1422" s="127" t="str">
        <f>IF(M1422="nio",0,VLOOKUP(I1422,'2-Productie normen'!A:R,14,FALSE))</f>
        <v>S</v>
      </c>
      <c r="U1422" s="127"/>
      <c r="W1422" s="93">
        <f t="shared" si="118"/>
        <v>6496.6626506024086</v>
      </c>
    </row>
    <row r="1423" spans="1:23" ht="14.1" customHeight="1">
      <c r="A1423" s="109">
        <f t="shared" si="114"/>
        <v>1423</v>
      </c>
      <c r="B1423" s="476" t="str">
        <f>VLOOKUP(C1423,'1-Kosten per locatie'!$A$17:$D$89,4,FALSE)</f>
        <v>GGD</v>
      </c>
      <c r="C1423" s="398" t="s">
        <v>1403</v>
      </c>
      <c r="D1423" s="476" t="str">
        <f>VLOOKUP(C1423,'1-Kosten per locatie'!$A$17:$C$89,3,FALSE)</f>
        <v>testlocatie GGD</v>
      </c>
      <c r="E1423" s="399" t="s">
        <v>311</v>
      </c>
      <c r="F1423" s="401" t="s">
        <v>1404</v>
      </c>
      <c r="G1423" s="401">
        <v>16</v>
      </c>
      <c r="H1423" s="398" t="s">
        <v>1413</v>
      </c>
      <c r="I1423" s="433" t="s">
        <v>1556</v>
      </c>
      <c r="J1423" s="402" t="s">
        <v>198</v>
      </c>
      <c r="K1423" s="403">
        <v>19.36</v>
      </c>
      <c r="L1423" s="486">
        <f>VLOOKUP(D1423,'1-Kosten per locatie'!$E$3:$G$9,3,FALSE)</f>
        <v>1</v>
      </c>
      <c r="M1423" s="441">
        <v>255</v>
      </c>
      <c r="N1423" s="124"/>
      <c r="O1423" s="125" t="e">
        <f t="shared" si="115"/>
        <v>#DIV/0!</v>
      </c>
      <c r="P1423" s="125">
        <f t="shared" si="116"/>
        <v>0</v>
      </c>
      <c r="Q1423" s="383"/>
      <c r="R1423" s="126">
        <f>IF(M1423="nio",0,IF(M1423&gt;0,VLOOKUP(I1423,'2-Productie normen'!A:R,VLOOKUP(M1423,'2-Productie normen'!T:U,2,FALSE),FALSE)))</f>
        <v>0</v>
      </c>
      <c r="S1423" s="126">
        <f t="shared" si="117"/>
        <v>0</v>
      </c>
      <c r="T1423" s="127" t="str">
        <f>IF(M1423="nio",0,VLOOKUP(I1423,'2-Productie normen'!A:R,14,FALSE))</f>
        <v>O</v>
      </c>
      <c r="U1423" s="127"/>
      <c r="W1423" s="93">
        <f t="shared" si="118"/>
        <v>4936.8</v>
      </c>
    </row>
    <row r="1424" spans="1:23" ht="14.1" customHeight="1">
      <c r="A1424" s="109">
        <f t="shared" si="114"/>
        <v>1424</v>
      </c>
      <c r="B1424" s="476" t="str">
        <f>VLOOKUP(C1424,'1-Kosten per locatie'!$A$17:$D$89,4,FALSE)</f>
        <v>GGD</v>
      </c>
      <c r="C1424" s="398" t="s">
        <v>1403</v>
      </c>
      <c r="D1424" s="476" t="str">
        <f>VLOOKUP(C1424,'1-Kosten per locatie'!$A$17:$C$89,3,FALSE)</f>
        <v>testlocatie GGD</v>
      </c>
      <c r="E1424" s="399" t="s">
        <v>311</v>
      </c>
      <c r="F1424" s="401" t="s">
        <v>1404</v>
      </c>
      <c r="G1424" s="401">
        <v>17</v>
      </c>
      <c r="H1424" s="398" t="s">
        <v>1414</v>
      </c>
      <c r="I1424" s="433" t="s">
        <v>1556</v>
      </c>
      <c r="J1424" s="402" t="s">
        <v>198</v>
      </c>
      <c r="K1424" s="403">
        <v>19.36</v>
      </c>
      <c r="L1424" s="486">
        <f>VLOOKUP(D1424,'1-Kosten per locatie'!$E$3:$G$9,3,FALSE)</f>
        <v>1</v>
      </c>
      <c r="M1424" s="441">
        <v>255</v>
      </c>
      <c r="N1424" s="124"/>
      <c r="O1424" s="125" t="e">
        <f t="shared" si="115"/>
        <v>#DIV/0!</v>
      </c>
      <c r="P1424" s="125">
        <f t="shared" si="116"/>
        <v>0</v>
      </c>
      <c r="Q1424" s="383"/>
      <c r="R1424" s="126">
        <f>IF(M1424="nio",0,IF(M1424&gt;0,VLOOKUP(I1424,'2-Productie normen'!A:R,VLOOKUP(M1424,'2-Productie normen'!T:U,2,FALSE),FALSE)))</f>
        <v>0</v>
      </c>
      <c r="S1424" s="126">
        <f t="shared" si="117"/>
        <v>0</v>
      </c>
      <c r="T1424" s="127" t="str">
        <f>IF(M1424="nio",0,VLOOKUP(I1424,'2-Productie normen'!A:R,14,FALSE))</f>
        <v>O</v>
      </c>
      <c r="U1424" s="127"/>
      <c r="W1424" s="93">
        <f t="shared" si="118"/>
        <v>4936.8</v>
      </c>
    </row>
    <row r="1425" spans="1:23" ht="14.1" customHeight="1">
      <c r="A1425" s="109">
        <f t="shared" si="114"/>
        <v>1425</v>
      </c>
      <c r="B1425" s="476" t="str">
        <f>VLOOKUP(C1425,'1-Kosten per locatie'!$A$17:$D$89,4,FALSE)</f>
        <v>GGD</v>
      </c>
      <c r="C1425" s="398" t="s">
        <v>1403</v>
      </c>
      <c r="D1425" s="476" t="str">
        <f>VLOOKUP(C1425,'1-Kosten per locatie'!$A$17:$C$89,3,FALSE)</f>
        <v>testlocatie GGD</v>
      </c>
      <c r="E1425" s="399" t="s">
        <v>311</v>
      </c>
      <c r="F1425" s="401" t="s">
        <v>1404</v>
      </c>
      <c r="G1425" s="401">
        <v>19</v>
      </c>
      <c r="H1425" s="398" t="s">
        <v>1204</v>
      </c>
      <c r="I1425" s="452" t="s">
        <v>2083</v>
      </c>
      <c r="J1425" s="402" t="s">
        <v>198</v>
      </c>
      <c r="K1425" s="403">
        <v>55</v>
      </c>
      <c r="L1425" s="486">
        <f>VLOOKUP(D1425,'1-Kosten per locatie'!$E$3:$G$9,3,FALSE)</f>
        <v>1</v>
      </c>
      <c r="M1425" s="441">
        <v>255</v>
      </c>
      <c r="N1425" s="124"/>
      <c r="O1425" s="125" t="e">
        <f t="shared" si="115"/>
        <v>#DIV/0!</v>
      </c>
      <c r="P1425" s="125">
        <f t="shared" si="116"/>
        <v>0</v>
      </c>
      <c r="Q1425" s="383"/>
      <c r="R1425" s="126">
        <f>IF(M1425="nio",0,IF(M1425&gt;0,VLOOKUP(I1425,'2-Productie normen'!A:R,VLOOKUP(M1425,'2-Productie normen'!T:U,2,FALSE),FALSE)))</f>
        <v>0</v>
      </c>
      <c r="S1425" s="126">
        <f t="shared" si="117"/>
        <v>0</v>
      </c>
      <c r="T1425" s="127" t="str">
        <f>IF(M1425="nio",0,VLOOKUP(I1425,'2-Productie normen'!A:R,14,FALSE))</f>
        <v>V</v>
      </c>
      <c r="U1425" s="127"/>
      <c r="W1425" s="93">
        <f t="shared" si="118"/>
        <v>14025</v>
      </c>
    </row>
    <row r="1426" spans="1:23" ht="14.1" customHeight="1">
      <c r="A1426" s="109">
        <f t="shared" si="114"/>
        <v>1426</v>
      </c>
      <c r="B1426" s="476" t="str">
        <f>VLOOKUP(C1426,'1-Kosten per locatie'!$A$17:$D$89,4,FALSE)</f>
        <v>GGD</v>
      </c>
      <c r="C1426" s="398" t="s">
        <v>1403</v>
      </c>
      <c r="D1426" s="476" t="str">
        <f>VLOOKUP(C1426,'1-Kosten per locatie'!$A$17:$C$89,3,FALSE)</f>
        <v>testlocatie GGD</v>
      </c>
      <c r="E1426" s="399" t="s">
        <v>311</v>
      </c>
      <c r="F1426" s="401" t="s">
        <v>1404</v>
      </c>
      <c r="G1426" s="401">
        <v>20</v>
      </c>
      <c r="H1426" s="398" t="s">
        <v>245</v>
      </c>
      <c r="I1426" s="433" t="s">
        <v>293</v>
      </c>
      <c r="J1426" s="402" t="s">
        <v>198</v>
      </c>
      <c r="K1426" s="403">
        <v>15.2</v>
      </c>
      <c r="L1426" s="486">
        <f>VLOOKUP(D1426,'1-Kosten per locatie'!$E$3:$G$9,3,FALSE)</f>
        <v>1</v>
      </c>
      <c r="M1426" s="441">
        <v>255</v>
      </c>
      <c r="N1426" s="124"/>
      <c r="O1426" s="125" t="e">
        <f t="shared" si="115"/>
        <v>#DIV/0!</v>
      </c>
      <c r="P1426" s="125">
        <f t="shared" si="116"/>
        <v>0</v>
      </c>
      <c r="Q1426" s="383"/>
      <c r="R1426" s="126">
        <f>IF(M1426="nio",0,IF(M1426&gt;0,VLOOKUP(I1426,'2-Productie normen'!A:R,VLOOKUP(M1426,'2-Productie normen'!T:U,2,FALSE),FALSE)))</f>
        <v>0</v>
      </c>
      <c r="S1426" s="126">
        <f t="shared" si="117"/>
        <v>0</v>
      </c>
      <c r="T1426" s="127" t="str">
        <f>IF(M1426="nio",0,VLOOKUP(I1426,'2-Productie normen'!A:R,14,FALSE))</f>
        <v>V</v>
      </c>
      <c r="U1426" s="127"/>
      <c r="W1426" s="93">
        <f t="shared" si="118"/>
        <v>3876</v>
      </c>
    </row>
    <row r="1427" spans="1:23" ht="14.1" customHeight="1">
      <c r="A1427" s="109">
        <f t="shared" si="114"/>
        <v>1427</v>
      </c>
      <c r="B1427" s="476" t="str">
        <f>VLOOKUP(C1427,'1-Kosten per locatie'!$A$17:$D$89,4,FALSE)</f>
        <v>GGD</v>
      </c>
      <c r="C1427" s="398" t="s">
        <v>1403</v>
      </c>
      <c r="D1427" s="476" t="str">
        <f>VLOOKUP(C1427,'1-Kosten per locatie'!$A$17:$C$89,3,FALSE)</f>
        <v>testlocatie GGD</v>
      </c>
      <c r="E1427" s="399" t="s">
        <v>311</v>
      </c>
      <c r="F1427" s="401" t="s">
        <v>436</v>
      </c>
      <c r="G1427" s="401"/>
      <c r="H1427" s="398" t="s">
        <v>196</v>
      </c>
      <c r="I1427" s="433" t="s">
        <v>149</v>
      </c>
      <c r="J1427" s="402" t="s">
        <v>198</v>
      </c>
      <c r="K1427" s="403">
        <v>18.3</v>
      </c>
      <c r="L1427" s="486">
        <f>VLOOKUP(D1427,'1-Kosten per locatie'!$E$3:$G$9,3,FALSE)</f>
        <v>1</v>
      </c>
      <c r="M1427" s="441">
        <v>255</v>
      </c>
      <c r="N1427" s="124"/>
      <c r="O1427" s="125" t="e">
        <f t="shared" si="115"/>
        <v>#DIV/0!</v>
      </c>
      <c r="P1427" s="125">
        <f t="shared" si="116"/>
        <v>0</v>
      </c>
      <c r="Q1427" s="383"/>
      <c r="R1427" s="126">
        <f>IF(M1427="nio",0,IF(M1427&gt;0,VLOOKUP(I1427,'2-Productie normen'!A:R,VLOOKUP(M1427,'2-Productie normen'!T:U,2,FALSE),FALSE)))</f>
        <v>0</v>
      </c>
      <c r="S1427" s="126">
        <f t="shared" si="117"/>
        <v>0</v>
      </c>
      <c r="T1427" s="127" t="str">
        <f>IF(M1427="nio",0,VLOOKUP(I1427,'2-Productie normen'!A:R,14,FALSE))</f>
        <v>B</v>
      </c>
      <c r="U1427" s="127"/>
      <c r="W1427" s="93">
        <f t="shared" si="118"/>
        <v>4666.5</v>
      </c>
    </row>
    <row r="1428" spans="1:23" ht="14.1" customHeight="1">
      <c r="A1428" s="109">
        <f t="shared" si="114"/>
        <v>1428</v>
      </c>
      <c r="B1428" s="476" t="str">
        <f>VLOOKUP(C1428,'1-Kosten per locatie'!$A$17:$D$89,4,FALSE)</f>
        <v>GGD</v>
      </c>
      <c r="C1428" s="398" t="s">
        <v>1403</v>
      </c>
      <c r="D1428" s="476" t="str">
        <f>VLOOKUP(C1428,'1-Kosten per locatie'!$A$17:$C$89,3,FALSE)</f>
        <v>testlocatie GGD</v>
      </c>
      <c r="E1428" s="399" t="s">
        <v>311</v>
      </c>
      <c r="F1428" s="401" t="s">
        <v>1342</v>
      </c>
      <c r="G1428" s="401"/>
      <c r="H1428" s="398" t="s">
        <v>196</v>
      </c>
      <c r="I1428" s="433" t="s">
        <v>149</v>
      </c>
      <c r="J1428" s="402" t="s">
        <v>198</v>
      </c>
      <c r="K1428" s="403">
        <v>19</v>
      </c>
      <c r="L1428" s="486">
        <f>VLOOKUP(D1428,'1-Kosten per locatie'!$E$3:$G$9,3,FALSE)</f>
        <v>1</v>
      </c>
      <c r="M1428" s="441">
        <v>255</v>
      </c>
      <c r="N1428" s="124"/>
      <c r="O1428" s="125" t="e">
        <f t="shared" si="115"/>
        <v>#DIV/0!</v>
      </c>
      <c r="P1428" s="125">
        <f t="shared" si="116"/>
        <v>0</v>
      </c>
      <c r="Q1428" s="383"/>
      <c r="R1428" s="126">
        <f>IF(M1428="nio",0,IF(M1428&gt;0,VLOOKUP(I1428,'2-Productie normen'!A:R,VLOOKUP(M1428,'2-Productie normen'!T:U,2,FALSE),FALSE)))</f>
        <v>0</v>
      </c>
      <c r="S1428" s="126">
        <f t="shared" si="117"/>
        <v>0</v>
      </c>
      <c r="T1428" s="127" t="str">
        <f>IF(M1428="nio",0,VLOOKUP(I1428,'2-Productie normen'!A:R,14,FALSE))</f>
        <v>B</v>
      </c>
      <c r="U1428" s="127"/>
      <c r="W1428" s="93">
        <f t="shared" si="118"/>
        <v>4845</v>
      </c>
    </row>
    <row r="1429" spans="1:23" ht="14.1" customHeight="1">
      <c r="A1429" s="109">
        <f t="shared" si="114"/>
        <v>1429</v>
      </c>
      <c r="B1429" s="476" t="str">
        <f>VLOOKUP(C1429,'1-Kosten per locatie'!$A$17:$D$89,4,FALSE)</f>
        <v>GGD</v>
      </c>
      <c r="C1429" s="398" t="s">
        <v>1403</v>
      </c>
      <c r="D1429" s="476" t="str">
        <f>VLOOKUP(C1429,'1-Kosten per locatie'!$A$17:$C$89,3,FALSE)</f>
        <v>testlocatie GGD</v>
      </c>
      <c r="E1429" s="399" t="s">
        <v>311</v>
      </c>
      <c r="F1429" s="401" t="s">
        <v>441</v>
      </c>
      <c r="G1429" s="401"/>
      <c r="H1429" s="398" t="s">
        <v>196</v>
      </c>
      <c r="I1429" s="433" t="s">
        <v>149</v>
      </c>
      <c r="J1429" s="402" t="s">
        <v>198</v>
      </c>
      <c r="K1429" s="403">
        <v>19</v>
      </c>
      <c r="L1429" s="486">
        <f>VLOOKUP(D1429,'1-Kosten per locatie'!$E$3:$G$9,3,FALSE)</f>
        <v>1</v>
      </c>
      <c r="M1429" s="441">
        <v>255</v>
      </c>
      <c r="N1429" s="124"/>
      <c r="O1429" s="125" t="e">
        <f t="shared" si="115"/>
        <v>#DIV/0!</v>
      </c>
      <c r="P1429" s="125">
        <f t="shared" si="116"/>
        <v>0</v>
      </c>
      <c r="Q1429" s="383"/>
      <c r="R1429" s="126">
        <f>IF(M1429="nio",0,IF(M1429&gt;0,VLOOKUP(I1429,'2-Productie normen'!A:R,VLOOKUP(M1429,'2-Productie normen'!T:U,2,FALSE),FALSE)))</f>
        <v>0</v>
      </c>
      <c r="S1429" s="126">
        <f t="shared" si="117"/>
        <v>0</v>
      </c>
      <c r="T1429" s="127" t="str">
        <f>IF(M1429="nio",0,VLOOKUP(I1429,'2-Productie normen'!A:R,14,FALSE))</f>
        <v>B</v>
      </c>
      <c r="U1429" s="127"/>
      <c r="W1429" s="93">
        <f t="shared" si="118"/>
        <v>4845</v>
      </c>
    </row>
    <row r="1430" spans="1:23" ht="14.1" customHeight="1">
      <c r="A1430" s="109">
        <f t="shared" si="114"/>
        <v>1430</v>
      </c>
      <c r="B1430" s="476" t="str">
        <f>VLOOKUP(C1430,'1-Kosten per locatie'!$A$17:$D$89,4,FALSE)</f>
        <v>GGD</v>
      </c>
      <c r="C1430" s="398" t="s">
        <v>1403</v>
      </c>
      <c r="D1430" s="476" t="str">
        <f>VLOOKUP(C1430,'1-Kosten per locatie'!$A$17:$C$89,3,FALSE)</f>
        <v>testlocatie GGD</v>
      </c>
      <c r="E1430" s="399" t="s">
        <v>311</v>
      </c>
      <c r="F1430" s="401" t="s">
        <v>447</v>
      </c>
      <c r="G1430" s="401"/>
      <c r="H1430" s="398" t="s">
        <v>196</v>
      </c>
      <c r="I1430" s="433" t="s">
        <v>149</v>
      </c>
      <c r="J1430" s="402" t="s">
        <v>198</v>
      </c>
      <c r="K1430" s="403">
        <v>18.3</v>
      </c>
      <c r="L1430" s="486">
        <f>VLOOKUP(D1430,'1-Kosten per locatie'!$E$3:$G$9,3,FALSE)</f>
        <v>1</v>
      </c>
      <c r="M1430" s="441">
        <v>255</v>
      </c>
      <c r="N1430" s="124"/>
      <c r="O1430" s="125" t="e">
        <f t="shared" si="115"/>
        <v>#DIV/0!</v>
      </c>
      <c r="P1430" s="125">
        <f t="shared" si="116"/>
        <v>0</v>
      </c>
      <c r="Q1430" s="383"/>
      <c r="R1430" s="126">
        <f>IF(M1430="nio",0,IF(M1430&gt;0,VLOOKUP(I1430,'2-Productie normen'!A:R,VLOOKUP(M1430,'2-Productie normen'!T:U,2,FALSE),FALSE)))</f>
        <v>0</v>
      </c>
      <c r="S1430" s="126">
        <f t="shared" si="117"/>
        <v>0</v>
      </c>
      <c r="T1430" s="127" t="str">
        <f>IF(M1430="nio",0,VLOOKUP(I1430,'2-Productie normen'!A:R,14,FALSE))</f>
        <v>B</v>
      </c>
      <c r="U1430" s="127"/>
      <c r="W1430" s="93">
        <f t="shared" si="118"/>
        <v>4666.5</v>
      </c>
    </row>
    <row r="1431" spans="1:23" ht="14.1" customHeight="1">
      <c r="A1431" s="109">
        <f t="shared" si="114"/>
        <v>1431</v>
      </c>
      <c r="B1431" s="476" t="str">
        <f>VLOOKUP(C1431,'1-Kosten per locatie'!$A$17:$D$89,4,FALSE)</f>
        <v>GGD</v>
      </c>
      <c r="C1431" s="398" t="s">
        <v>1403</v>
      </c>
      <c r="D1431" s="476" t="str">
        <f>VLOOKUP(C1431,'1-Kosten per locatie'!$A$17:$C$89,3,FALSE)</f>
        <v>testlocatie GGD</v>
      </c>
      <c r="E1431" s="399" t="s">
        <v>311</v>
      </c>
      <c r="F1431" s="401" t="s">
        <v>842</v>
      </c>
      <c r="G1431" s="401"/>
      <c r="H1431" s="398" t="s">
        <v>196</v>
      </c>
      <c r="I1431" s="433" t="s">
        <v>149</v>
      </c>
      <c r="J1431" s="402" t="s">
        <v>198</v>
      </c>
      <c r="K1431" s="403">
        <v>19</v>
      </c>
      <c r="L1431" s="486">
        <f>VLOOKUP(D1431,'1-Kosten per locatie'!$E$3:$G$9,3,FALSE)</f>
        <v>1</v>
      </c>
      <c r="M1431" s="441">
        <v>255</v>
      </c>
      <c r="N1431" s="124"/>
      <c r="O1431" s="125" t="e">
        <f t="shared" si="115"/>
        <v>#DIV/0!</v>
      </c>
      <c r="P1431" s="125">
        <f t="shared" si="116"/>
        <v>0</v>
      </c>
      <c r="Q1431" s="383"/>
      <c r="R1431" s="126">
        <f>IF(M1431="nio",0,IF(M1431&gt;0,VLOOKUP(I1431,'2-Productie normen'!A:R,VLOOKUP(M1431,'2-Productie normen'!T:U,2,FALSE),FALSE)))</f>
        <v>0</v>
      </c>
      <c r="S1431" s="126">
        <f t="shared" si="117"/>
        <v>0</v>
      </c>
      <c r="T1431" s="127" t="str">
        <f>IF(M1431="nio",0,VLOOKUP(I1431,'2-Productie normen'!A:R,14,FALSE))</f>
        <v>B</v>
      </c>
      <c r="U1431" s="127"/>
      <c r="W1431" s="93">
        <f t="shared" si="118"/>
        <v>4845</v>
      </c>
    </row>
    <row r="1432" spans="1:23" ht="14.1" customHeight="1">
      <c r="A1432" s="109">
        <f t="shared" si="114"/>
        <v>1432</v>
      </c>
      <c r="B1432" s="476" t="str">
        <f>VLOOKUP(C1432,'1-Kosten per locatie'!$A$17:$D$89,4,FALSE)</f>
        <v>GGD</v>
      </c>
      <c r="C1432" s="398" t="s">
        <v>1403</v>
      </c>
      <c r="D1432" s="476" t="str">
        <f>VLOOKUP(C1432,'1-Kosten per locatie'!$A$17:$C$89,3,FALSE)</f>
        <v>testlocatie GGD</v>
      </c>
      <c r="E1432" s="399" t="s">
        <v>311</v>
      </c>
      <c r="F1432" s="401" t="s">
        <v>844</v>
      </c>
      <c r="G1432" s="401"/>
      <c r="H1432" s="398" t="s">
        <v>196</v>
      </c>
      <c r="I1432" s="433" t="s">
        <v>149</v>
      </c>
      <c r="J1432" s="402" t="s">
        <v>198</v>
      </c>
      <c r="K1432" s="403">
        <v>19</v>
      </c>
      <c r="L1432" s="486">
        <f>VLOOKUP(D1432,'1-Kosten per locatie'!$E$3:$G$9,3,FALSE)</f>
        <v>1</v>
      </c>
      <c r="M1432" s="441">
        <v>255</v>
      </c>
      <c r="N1432" s="124"/>
      <c r="O1432" s="125" t="e">
        <f t="shared" si="115"/>
        <v>#DIV/0!</v>
      </c>
      <c r="P1432" s="125">
        <f t="shared" si="116"/>
        <v>0</v>
      </c>
      <c r="Q1432" s="383"/>
      <c r="R1432" s="126">
        <f>IF(M1432="nio",0,IF(M1432&gt;0,VLOOKUP(I1432,'2-Productie normen'!A:R,VLOOKUP(M1432,'2-Productie normen'!T:U,2,FALSE),FALSE)))</f>
        <v>0</v>
      </c>
      <c r="S1432" s="126">
        <f t="shared" si="117"/>
        <v>0</v>
      </c>
      <c r="T1432" s="127" t="str">
        <f>IF(M1432="nio",0,VLOOKUP(I1432,'2-Productie normen'!A:R,14,FALSE))</f>
        <v>B</v>
      </c>
      <c r="U1432" s="127"/>
      <c r="W1432" s="93">
        <f t="shared" si="118"/>
        <v>4845</v>
      </c>
    </row>
    <row r="1433" spans="1:23" ht="14.1" customHeight="1">
      <c r="A1433" s="109">
        <f t="shared" si="114"/>
        <v>1433</v>
      </c>
      <c r="B1433" s="476" t="str">
        <f>VLOOKUP(C1433,'1-Kosten per locatie'!$A$17:$D$89,4,FALSE)</f>
        <v>GGD</v>
      </c>
      <c r="C1433" s="398" t="s">
        <v>1403</v>
      </c>
      <c r="D1433" s="476" t="str">
        <f>VLOOKUP(C1433,'1-Kosten per locatie'!$A$17:$C$89,3,FALSE)</f>
        <v>testlocatie GGD</v>
      </c>
      <c r="E1433" s="399" t="s">
        <v>311</v>
      </c>
      <c r="F1433" s="401" t="s">
        <v>846</v>
      </c>
      <c r="G1433" s="401"/>
      <c r="H1433" s="398" t="s">
        <v>196</v>
      </c>
      <c r="I1433" s="433" t="s">
        <v>149</v>
      </c>
      <c r="J1433" s="402" t="s">
        <v>198</v>
      </c>
      <c r="K1433" s="403">
        <v>19</v>
      </c>
      <c r="L1433" s="486">
        <f>VLOOKUP(D1433,'1-Kosten per locatie'!$E$3:$G$9,3,FALSE)</f>
        <v>1</v>
      </c>
      <c r="M1433" s="441">
        <v>255</v>
      </c>
      <c r="N1433" s="124"/>
      <c r="O1433" s="125" t="e">
        <f t="shared" si="115"/>
        <v>#DIV/0!</v>
      </c>
      <c r="P1433" s="125">
        <f t="shared" si="116"/>
        <v>0</v>
      </c>
      <c r="Q1433" s="383"/>
      <c r="R1433" s="126">
        <f>IF(M1433="nio",0,IF(M1433&gt;0,VLOOKUP(I1433,'2-Productie normen'!A:R,VLOOKUP(M1433,'2-Productie normen'!T:U,2,FALSE),FALSE)))</f>
        <v>0</v>
      </c>
      <c r="S1433" s="126">
        <f t="shared" si="117"/>
        <v>0</v>
      </c>
      <c r="T1433" s="127" t="str">
        <f>IF(M1433="nio",0,VLOOKUP(I1433,'2-Productie normen'!A:R,14,FALSE))</f>
        <v>B</v>
      </c>
      <c r="U1433" s="127"/>
      <c r="W1433" s="93">
        <f t="shared" si="118"/>
        <v>4845</v>
      </c>
    </row>
    <row r="1434" spans="1:23" ht="14.1" customHeight="1">
      <c r="A1434" s="109">
        <f t="shared" si="114"/>
        <v>1434</v>
      </c>
      <c r="B1434" s="476" t="str">
        <f>VLOOKUP(C1434,'1-Kosten per locatie'!$A$17:$D$89,4,FALSE)</f>
        <v>GGD</v>
      </c>
      <c r="C1434" s="398" t="s">
        <v>1403</v>
      </c>
      <c r="D1434" s="476" t="str">
        <f>VLOOKUP(C1434,'1-Kosten per locatie'!$A$17:$C$89,3,FALSE)</f>
        <v>testlocatie GGD</v>
      </c>
      <c r="E1434" s="399" t="s">
        <v>311</v>
      </c>
      <c r="F1434" s="401" t="s">
        <v>848</v>
      </c>
      <c r="G1434" s="401"/>
      <c r="H1434" s="398" t="s">
        <v>196</v>
      </c>
      <c r="I1434" s="433" t="s">
        <v>149</v>
      </c>
      <c r="J1434" s="402" t="s">
        <v>198</v>
      </c>
      <c r="K1434" s="403">
        <v>19</v>
      </c>
      <c r="L1434" s="486">
        <f>VLOOKUP(D1434,'1-Kosten per locatie'!$E$3:$G$9,3,FALSE)</f>
        <v>1</v>
      </c>
      <c r="M1434" s="441">
        <v>255</v>
      </c>
      <c r="N1434" s="124"/>
      <c r="O1434" s="125" t="e">
        <f t="shared" si="115"/>
        <v>#DIV/0!</v>
      </c>
      <c r="P1434" s="125">
        <f t="shared" si="116"/>
        <v>0</v>
      </c>
      <c r="Q1434" s="383"/>
      <c r="R1434" s="126">
        <f>IF(M1434="nio",0,IF(M1434&gt;0,VLOOKUP(I1434,'2-Productie normen'!A:R,VLOOKUP(M1434,'2-Productie normen'!T:U,2,FALSE),FALSE)))</f>
        <v>0</v>
      </c>
      <c r="S1434" s="126">
        <f t="shared" si="117"/>
        <v>0</v>
      </c>
      <c r="T1434" s="127" t="str">
        <f>IF(M1434="nio",0,VLOOKUP(I1434,'2-Productie normen'!A:R,14,FALSE))</f>
        <v>B</v>
      </c>
      <c r="U1434" s="127"/>
      <c r="W1434" s="93">
        <f t="shared" si="118"/>
        <v>4845</v>
      </c>
    </row>
    <row r="1435" spans="1:23" ht="14.1" customHeight="1">
      <c r="A1435" s="109">
        <f t="shared" si="114"/>
        <v>1435</v>
      </c>
      <c r="B1435" s="476" t="str">
        <f>VLOOKUP(C1435,'1-Kosten per locatie'!$A$17:$D$89,4,FALSE)</f>
        <v>GGD</v>
      </c>
      <c r="C1435" s="398" t="s">
        <v>1403</v>
      </c>
      <c r="D1435" s="476" t="str">
        <f>VLOOKUP(C1435,'1-Kosten per locatie'!$A$17:$C$89,3,FALSE)</f>
        <v>testlocatie GGD</v>
      </c>
      <c r="E1435" s="399" t="s">
        <v>311</v>
      </c>
      <c r="F1435" s="401" t="s">
        <v>1415</v>
      </c>
      <c r="G1435" s="401"/>
      <c r="H1435" s="398" t="s">
        <v>196</v>
      </c>
      <c r="I1435" s="433" t="s">
        <v>149</v>
      </c>
      <c r="J1435" s="402" t="s">
        <v>1416</v>
      </c>
      <c r="K1435" s="403">
        <v>69.856584093872229</v>
      </c>
      <c r="L1435" s="486">
        <f>VLOOKUP(D1435,'1-Kosten per locatie'!$E$3:$G$9,3,FALSE)</f>
        <v>1</v>
      </c>
      <c r="M1435" s="441">
        <v>255</v>
      </c>
      <c r="N1435" s="124"/>
      <c r="O1435" s="125" t="e">
        <f t="shared" si="115"/>
        <v>#DIV/0!</v>
      </c>
      <c r="P1435" s="125">
        <f t="shared" si="116"/>
        <v>0</v>
      </c>
      <c r="Q1435" s="383"/>
      <c r="R1435" s="126">
        <f>IF(M1435="nio",0,IF(M1435&gt;0,VLOOKUP(I1435,'2-Productie normen'!A:R,VLOOKUP(M1435,'2-Productie normen'!T:U,2,FALSE),FALSE)))</f>
        <v>0</v>
      </c>
      <c r="S1435" s="126">
        <f t="shared" si="117"/>
        <v>0</v>
      </c>
      <c r="T1435" s="127" t="str">
        <f>IF(M1435="nio",0,VLOOKUP(I1435,'2-Productie normen'!A:R,14,FALSE))</f>
        <v>B</v>
      </c>
      <c r="U1435" s="127"/>
      <c r="W1435" s="93">
        <f t="shared" si="118"/>
        <v>17813.428943937419</v>
      </c>
    </row>
    <row r="1436" spans="1:23" ht="14.1" customHeight="1">
      <c r="A1436" s="109">
        <f t="shared" si="114"/>
        <v>1436</v>
      </c>
      <c r="B1436" s="476" t="str">
        <f>VLOOKUP(C1436,'1-Kosten per locatie'!$A$17:$D$89,4,FALSE)</f>
        <v>GGD</v>
      </c>
      <c r="C1436" s="398" t="s">
        <v>1403</v>
      </c>
      <c r="D1436" s="476" t="str">
        <f>VLOOKUP(C1436,'1-Kosten per locatie'!$A$17:$C$89,3,FALSE)</f>
        <v>testlocatie GGD</v>
      </c>
      <c r="E1436" s="399" t="s">
        <v>311</v>
      </c>
      <c r="F1436" s="401" t="s">
        <v>1417</v>
      </c>
      <c r="G1436" s="401"/>
      <c r="H1436" s="398" t="s">
        <v>246</v>
      </c>
      <c r="I1436" s="433" t="s">
        <v>149</v>
      </c>
      <c r="J1436" s="402" t="s">
        <v>198</v>
      </c>
      <c r="K1436" s="403">
        <v>23.3</v>
      </c>
      <c r="L1436" s="486">
        <f>VLOOKUP(D1436,'1-Kosten per locatie'!$E$3:$G$9,3,FALSE)</f>
        <v>1</v>
      </c>
      <c r="M1436" s="441">
        <v>255</v>
      </c>
      <c r="N1436" s="124"/>
      <c r="O1436" s="125" t="e">
        <f t="shared" si="115"/>
        <v>#DIV/0!</v>
      </c>
      <c r="P1436" s="125">
        <f t="shared" si="116"/>
        <v>0</v>
      </c>
      <c r="Q1436" s="383"/>
      <c r="R1436" s="126">
        <f>IF(M1436="nio",0,IF(M1436&gt;0,VLOOKUP(I1436,'2-Productie normen'!A:R,VLOOKUP(M1436,'2-Productie normen'!T:U,2,FALSE),FALSE)))</f>
        <v>0</v>
      </c>
      <c r="S1436" s="126">
        <f t="shared" si="117"/>
        <v>0</v>
      </c>
      <c r="T1436" s="127" t="str">
        <f>IF(M1436="nio",0,VLOOKUP(I1436,'2-Productie normen'!A:R,14,FALSE))</f>
        <v>B</v>
      </c>
      <c r="U1436" s="127"/>
      <c r="W1436" s="93">
        <f t="shared" si="118"/>
        <v>5941.5</v>
      </c>
    </row>
    <row r="1437" spans="1:23" ht="14.1" customHeight="1">
      <c r="A1437" s="109">
        <f t="shared" si="114"/>
        <v>1437</v>
      </c>
      <c r="B1437" s="476" t="str">
        <f>VLOOKUP(C1437,'1-Kosten per locatie'!$A$17:$D$89,4,FALSE)</f>
        <v>GGD</v>
      </c>
      <c r="C1437" s="398" t="s">
        <v>1403</v>
      </c>
      <c r="D1437" s="476" t="str">
        <f>VLOOKUP(C1437,'1-Kosten per locatie'!$A$17:$C$89,3,FALSE)</f>
        <v>testlocatie GGD</v>
      </c>
      <c r="E1437" s="399" t="s">
        <v>311</v>
      </c>
      <c r="F1437" s="401" t="s">
        <v>1418</v>
      </c>
      <c r="G1437" s="401"/>
      <c r="H1437" s="398" t="s">
        <v>246</v>
      </c>
      <c r="I1437" s="433" t="s">
        <v>149</v>
      </c>
      <c r="J1437" s="402" t="s">
        <v>198</v>
      </c>
      <c r="K1437" s="403">
        <v>57</v>
      </c>
      <c r="L1437" s="486">
        <f>VLOOKUP(D1437,'1-Kosten per locatie'!$E$3:$G$9,3,FALSE)</f>
        <v>1</v>
      </c>
      <c r="M1437" s="441">
        <v>255</v>
      </c>
      <c r="N1437" s="124"/>
      <c r="O1437" s="125" t="e">
        <f t="shared" si="115"/>
        <v>#DIV/0!</v>
      </c>
      <c r="P1437" s="125">
        <f t="shared" si="116"/>
        <v>0</v>
      </c>
      <c r="Q1437" s="383"/>
      <c r="R1437" s="126">
        <f>IF(M1437="nio",0,IF(M1437&gt;0,VLOOKUP(I1437,'2-Productie normen'!A:R,VLOOKUP(M1437,'2-Productie normen'!T:U,2,FALSE),FALSE)))</f>
        <v>0</v>
      </c>
      <c r="S1437" s="126">
        <f t="shared" si="117"/>
        <v>0</v>
      </c>
      <c r="T1437" s="127" t="str">
        <f>IF(M1437="nio",0,VLOOKUP(I1437,'2-Productie normen'!A:R,14,FALSE))</f>
        <v>B</v>
      </c>
      <c r="U1437" s="127"/>
      <c r="W1437" s="93">
        <f t="shared" si="118"/>
        <v>14535</v>
      </c>
    </row>
    <row r="1438" spans="1:23" ht="14.1" customHeight="1">
      <c r="A1438" s="109">
        <f t="shared" si="114"/>
        <v>1438</v>
      </c>
      <c r="B1438" s="476" t="str">
        <f>VLOOKUP(C1438,'1-Kosten per locatie'!$A$17:$D$89,4,FALSE)</f>
        <v>GGD</v>
      </c>
      <c r="C1438" s="398" t="s">
        <v>1403</v>
      </c>
      <c r="D1438" s="476" t="str">
        <f>VLOOKUP(C1438,'1-Kosten per locatie'!$A$17:$C$89,3,FALSE)</f>
        <v>testlocatie GGD</v>
      </c>
      <c r="E1438" s="399" t="s">
        <v>311</v>
      </c>
      <c r="F1438" s="401" t="s">
        <v>1419</v>
      </c>
      <c r="G1438" s="401"/>
      <c r="H1438" s="398" t="s">
        <v>246</v>
      </c>
      <c r="I1438" s="433" t="s">
        <v>149</v>
      </c>
      <c r="J1438" s="402" t="s">
        <v>198</v>
      </c>
      <c r="K1438" s="403">
        <v>63.899999999999991</v>
      </c>
      <c r="L1438" s="486">
        <f>VLOOKUP(D1438,'1-Kosten per locatie'!$E$3:$G$9,3,FALSE)</f>
        <v>1</v>
      </c>
      <c r="M1438" s="441">
        <v>255</v>
      </c>
      <c r="N1438" s="124"/>
      <c r="O1438" s="125" t="e">
        <f t="shared" si="115"/>
        <v>#DIV/0!</v>
      </c>
      <c r="P1438" s="125">
        <f t="shared" si="116"/>
        <v>0</v>
      </c>
      <c r="Q1438" s="383"/>
      <c r="R1438" s="126">
        <f>IF(M1438="nio",0,IF(M1438&gt;0,VLOOKUP(I1438,'2-Productie normen'!A:R,VLOOKUP(M1438,'2-Productie normen'!T:U,2,FALSE),FALSE)))</f>
        <v>0</v>
      </c>
      <c r="S1438" s="126">
        <f t="shared" si="117"/>
        <v>0</v>
      </c>
      <c r="T1438" s="127" t="str">
        <f>IF(M1438="nio",0,VLOOKUP(I1438,'2-Productie normen'!A:R,14,FALSE))</f>
        <v>B</v>
      </c>
      <c r="U1438" s="127"/>
      <c r="W1438" s="93">
        <f t="shared" si="118"/>
        <v>16294.499999999998</v>
      </c>
    </row>
    <row r="1439" spans="1:23" ht="14.1" customHeight="1">
      <c r="A1439" s="109">
        <f t="shared" si="114"/>
        <v>1439</v>
      </c>
      <c r="B1439" s="476" t="str">
        <f>VLOOKUP(C1439,'1-Kosten per locatie'!$A$17:$D$89,4,FALSE)</f>
        <v>GGD</v>
      </c>
      <c r="C1439" s="398" t="s">
        <v>1403</v>
      </c>
      <c r="D1439" s="476" t="str">
        <f>VLOOKUP(C1439,'1-Kosten per locatie'!$A$17:$C$89,3,FALSE)</f>
        <v>testlocatie GGD</v>
      </c>
      <c r="E1439" s="399" t="s">
        <v>311</v>
      </c>
      <c r="F1439" s="401" t="s">
        <v>1420</v>
      </c>
      <c r="G1439" s="401"/>
      <c r="H1439" s="398" t="s">
        <v>217</v>
      </c>
      <c r="I1439" s="433" t="s">
        <v>296</v>
      </c>
      <c r="J1439" s="402" t="s">
        <v>198</v>
      </c>
      <c r="K1439" s="403">
        <v>22</v>
      </c>
      <c r="L1439" s="486">
        <f>VLOOKUP(D1439,'1-Kosten per locatie'!$E$3:$G$9,3,FALSE)</f>
        <v>1</v>
      </c>
      <c r="M1439" s="441">
        <v>255</v>
      </c>
      <c r="N1439" s="124"/>
      <c r="O1439" s="125" t="e">
        <f t="shared" si="115"/>
        <v>#DIV/0!</v>
      </c>
      <c r="P1439" s="125">
        <f t="shared" si="116"/>
        <v>0</v>
      </c>
      <c r="Q1439" s="383"/>
      <c r="R1439" s="126">
        <f>IF(M1439="nio",0,IF(M1439&gt;0,VLOOKUP(I1439,'2-Productie normen'!A:R,VLOOKUP(M1439,'2-Productie normen'!T:U,2,FALSE),FALSE)))</f>
        <v>0</v>
      </c>
      <c r="S1439" s="126">
        <f t="shared" si="117"/>
        <v>0</v>
      </c>
      <c r="T1439" s="127" t="str">
        <f>IF(M1439="nio",0,VLOOKUP(I1439,'2-Productie normen'!A:R,14,FALSE))</f>
        <v>V</v>
      </c>
      <c r="U1439" s="127"/>
      <c r="W1439" s="93">
        <f t="shared" si="118"/>
        <v>5610</v>
      </c>
    </row>
    <row r="1440" spans="1:23" ht="14.1" customHeight="1">
      <c r="A1440" s="109">
        <f t="shared" si="114"/>
        <v>1440</v>
      </c>
      <c r="B1440" s="476" t="str">
        <f>VLOOKUP(C1440,'1-Kosten per locatie'!$A$17:$D$89,4,FALSE)</f>
        <v>GGD</v>
      </c>
      <c r="C1440" s="398" t="s">
        <v>1403</v>
      </c>
      <c r="D1440" s="476" t="str">
        <f>VLOOKUP(C1440,'1-Kosten per locatie'!$A$17:$C$89,3,FALSE)</f>
        <v>testlocatie GGD</v>
      </c>
      <c r="E1440" s="399" t="s">
        <v>311</v>
      </c>
      <c r="F1440" s="401" t="s">
        <v>1421</v>
      </c>
      <c r="G1440" s="401"/>
      <c r="H1440" s="398" t="s">
        <v>193</v>
      </c>
      <c r="I1440" s="433" t="s">
        <v>296</v>
      </c>
      <c r="J1440" s="402" t="s">
        <v>198</v>
      </c>
      <c r="K1440" s="403">
        <v>64.900000000000006</v>
      </c>
      <c r="L1440" s="486">
        <f>VLOOKUP(D1440,'1-Kosten per locatie'!$E$3:$G$9,3,FALSE)</f>
        <v>1</v>
      </c>
      <c r="M1440" s="441">
        <v>255</v>
      </c>
      <c r="N1440" s="124"/>
      <c r="O1440" s="125" t="e">
        <f t="shared" si="115"/>
        <v>#DIV/0!</v>
      </c>
      <c r="P1440" s="125">
        <f t="shared" si="116"/>
        <v>0</v>
      </c>
      <c r="Q1440" s="383"/>
      <c r="R1440" s="126">
        <f>IF(M1440="nio",0,IF(M1440&gt;0,VLOOKUP(I1440,'2-Productie normen'!A:R,VLOOKUP(M1440,'2-Productie normen'!T:U,2,FALSE),FALSE)))</f>
        <v>0</v>
      </c>
      <c r="S1440" s="126">
        <f t="shared" si="117"/>
        <v>0</v>
      </c>
      <c r="T1440" s="127" t="str">
        <f>IF(M1440="nio",0,VLOOKUP(I1440,'2-Productie normen'!A:R,14,FALSE))</f>
        <v>V</v>
      </c>
      <c r="U1440" s="127"/>
      <c r="W1440" s="93">
        <f t="shared" si="118"/>
        <v>16549.5</v>
      </c>
    </row>
    <row r="1441" spans="1:23" ht="14.1" customHeight="1">
      <c r="A1441" s="109">
        <f t="shared" si="114"/>
        <v>1441</v>
      </c>
      <c r="B1441" s="476" t="str">
        <f>VLOOKUP(C1441,'1-Kosten per locatie'!$A$17:$D$89,4,FALSE)</f>
        <v>GGD</v>
      </c>
      <c r="C1441" s="398" t="s">
        <v>1403</v>
      </c>
      <c r="D1441" s="476" t="str">
        <f>VLOOKUP(C1441,'1-Kosten per locatie'!$A$17:$C$89,3,FALSE)</f>
        <v>testlocatie GGD</v>
      </c>
      <c r="E1441" s="399" t="s">
        <v>311</v>
      </c>
      <c r="F1441" s="401" t="s">
        <v>1422</v>
      </c>
      <c r="G1441" s="401"/>
      <c r="H1441" s="398" t="s">
        <v>1423</v>
      </c>
      <c r="I1441" s="433" t="s">
        <v>296</v>
      </c>
      <c r="J1441" s="402" t="s">
        <v>1424</v>
      </c>
      <c r="K1441" s="403">
        <v>15.8</v>
      </c>
      <c r="L1441" s="486">
        <f>VLOOKUP(D1441,'1-Kosten per locatie'!$E$3:$G$9,3,FALSE)</f>
        <v>1</v>
      </c>
      <c r="M1441" s="441">
        <v>255</v>
      </c>
      <c r="N1441" s="124"/>
      <c r="O1441" s="125" t="e">
        <f t="shared" si="115"/>
        <v>#DIV/0!</v>
      </c>
      <c r="P1441" s="125">
        <f t="shared" si="116"/>
        <v>0</v>
      </c>
      <c r="Q1441" s="383"/>
      <c r="R1441" s="126">
        <f>IF(M1441="nio",0,IF(M1441&gt;0,VLOOKUP(I1441,'2-Productie normen'!A:R,VLOOKUP(M1441,'2-Productie normen'!T:U,2,FALSE),FALSE)))</f>
        <v>0</v>
      </c>
      <c r="S1441" s="126">
        <f t="shared" si="117"/>
        <v>0</v>
      </c>
      <c r="T1441" s="127" t="str">
        <f>IF(M1441="nio",0,VLOOKUP(I1441,'2-Productie normen'!A:R,14,FALSE))</f>
        <v>V</v>
      </c>
      <c r="U1441" s="127"/>
      <c r="W1441" s="93">
        <f t="shared" si="118"/>
        <v>4029</v>
      </c>
    </row>
    <row r="1442" spans="1:23" ht="14.1" customHeight="1">
      <c r="A1442" s="109">
        <f t="shared" si="114"/>
        <v>1442</v>
      </c>
      <c r="B1442" s="476" t="str">
        <f>VLOOKUP(C1442,'1-Kosten per locatie'!$A$17:$D$89,4,FALSE)</f>
        <v>GGD</v>
      </c>
      <c r="C1442" s="398" t="s">
        <v>1403</v>
      </c>
      <c r="D1442" s="476" t="str">
        <f>VLOOKUP(C1442,'1-Kosten per locatie'!$A$17:$C$89,3,FALSE)</f>
        <v>testlocatie GGD</v>
      </c>
      <c r="E1442" s="399" t="s">
        <v>311</v>
      </c>
      <c r="F1442" s="401" t="s">
        <v>1425</v>
      </c>
      <c r="G1442" s="401"/>
      <c r="H1442" s="398" t="s">
        <v>1426</v>
      </c>
      <c r="I1442" s="433" t="s">
        <v>15</v>
      </c>
      <c r="J1442" s="402" t="s">
        <v>1424</v>
      </c>
      <c r="K1442" s="403">
        <v>8.9</v>
      </c>
      <c r="L1442" s="486">
        <f>VLOOKUP(D1442,'1-Kosten per locatie'!$E$3:$G$9,3,FALSE)</f>
        <v>1</v>
      </c>
      <c r="M1442" s="441">
        <v>255</v>
      </c>
      <c r="N1442" s="124">
        <v>255</v>
      </c>
      <c r="O1442" s="125" t="e">
        <f t="shared" si="115"/>
        <v>#DIV/0!</v>
      </c>
      <c r="P1442" s="125" t="e">
        <f t="shared" si="116"/>
        <v>#DIV/0!</v>
      </c>
      <c r="Q1442" s="383"/>
      <c r="R1442" s="126">
        <f>IF(M1442="nio",0,IF(M1442&gt;0,VLOOKUP(I1442,'2-Productie normen'!A:R,VLOOKUP(M1442,'2-Productie normen'!T:U,2,FALSE),FALSE)))</f>
        <v>0</v>
      </c>
      <c r="S1442" s="126">
        <f t="shared" si="117"/>
        <v>0</v>
      </c>
      <c r="T1442" s="127" t="str">
        <f>IF(M1442="nio",0,VLOOKUP(I1442,'2-Productie normen'!A:R,14,FALSE))</f>
        <v>S</v>
      </c>
      <c r="U1442" s="127"/>
      <c r="W1442" s="93">
        <f t="shared" si="118"/>
        <v>4539</v>
      </c>
    </row>
    <row r="1443" spans="1:23" ht="14.1" customHeight="1">
      <c r="A1443" s="109">
        <f t="shared" si="114"/>
        <v>1443</v>
      </c>
      <c r="B1443" s="476" t="str">
        <f>VLOOKUP(C1443,'1-Kosten per locatie'!$A$17:$D$89,4,FALSE)</f>
        <v>GGD</v>
      </c>
      <c r="C1443" s="398" t="s">
        <v>1403</v>
      </c>
      <c r="D1443" s="476" t="str">
        <f>VLOOKUP(C1443,'1-Kosten per locatie'!$A$17:$C$89,3,FALSE)</f>
        <v>testlocatie GGD</v>
      </c>
      <c r="E1443" s="399" t="s">
        <v>311</v>
      </c>
      <c r="F1443" s="401" t="s">
        <v>1427</v>
      </c>
      <c r="G1443" s="401"/>
      <c r="H1443" s="398" t="s">
        <v>313</v>
      </c>
      <c r="I1443" s="433" t="s">
        <v>15</v>
      </c>
      <c r="J1443" s="402" t="s">
        <v>1424</v>
      </c>
      <c r="K1443" s="403">
        <v>1.3</v>
      </c>
      <c r="L1443" s="486">
        <f>VLOOKUP(D1443,'1-Kosten per locatie'!$E$3:$G$9,3,FALSE)</f>
        <v>1</v>
      </c>
      <c r="M1443" s="441">
        <v>255</v>
      </c>
      <c r="N1443" s="124">
        <v>255</v>
      </c>
      <c r="O1443" s="125" t="e">
        <f t="shared" si="115"/>
        <v>#DIV/0!</v>
      </c>
      <c r="P1443" s="125" t="e">
        <f t="shared" si="116"/>
        <v>#DIV/0!</v>
      </c>
      <c r="Q1443" s="383"/>
      <c r="R1443" s="126">
        <f>IF(M1443="nio",0,IF(M1443&gt;0,VLOOKUP(I1443,'2-Productie normen'!A:R,VLOOKUP(M1443,'2-Productie normen'!T:U,2,FALSE),FALSE)))</f>
        <v>0</v>
      </c>
      <c r="S1443" s="126">
        <f t="shared" si="117"/>
        <v>0</v>
      </c>
      <c r="T1443" s="127" t="str">
        <f>IF(M1443="nio",0,VLOOKUP(I1443,'2-Productie normen'!A:R,14,FALSE))</f>
        <v>S</v>
      </c>
      <c r="U1443" s="127"/>
      <c r="W1443" s="93">
        <f t="shared" si="118"/>
        <v>663</v>
      </c>
    </row>
    <row r="1444" spans="1:23" ht="14.1" customHeight="1">
      <c r="A1444" s="109">
        <f t="shared" si="114"/>
        <v>1444</v>
      </c>
      <c r="B1444" s="476" t="str">
        <f>VLOOKUP(C1444,'1-Kosten per locatie'!$A$17:$D$89,4,FALSE)</f>
        <v>GGD</v>
      </c>
      <c r="C1444" s="398" t="s">
        <v>1403</v>
      </c>
      <c r="D1444" s="476" t="str">
        <f>VLOOKUP(C1444,'1-Kosten per locatie'!$A$17:$C$89,3,FALSE)</f>
        <v>testlocatie GGD</v>
      </c>
      <c r="E1444" s="399" t="s">
        <v>311</v>
      </c>
      <c r="F1444" s="401" t="s">
        <v>1428</v>
      </c>
      <c r="G1444" s="401"/>
      <c r="H1444" s="398" t="s">
        <v>313</v>
      </c>
      <c r="I1444" s="433" t="s">
        <v>15</v>
      </c>
      <c r="J1444" s="402" t="s">
        <v>1424</v>
      </c>
      <c r="K1444" s="403">
        <v>1.2</v>
      </c>
      <c r="L1444" s="486">
        <f>VLOOKUP(D1444,'1-Kosten per locatie'!$E$3:$G$9,3,FALSE)</f>
        <v>1</v>
      </c>
      <c r="M1444" s="441">
        <v>255</v>
      </c>
      <c r="N1444" s="124">
        <v>255</v>
      </c>
      <c r="O1444" s="125" t="e">
        <f t="shared" si="115"/>
        <v>#DIV/0!</v>
      </c>
      <c r="P1444" s="125" t="e">
        <f t="shared" si="116"/>
        <v>#DIV/0!</v>
      </c>
      <c r="Q1444" s="383"/>
      <c r="R1444" s="126">
        <f>IF(M1444="nio",0,IF(M1444&gt;0,VLOOKUP(I1444,'2-Productie normen'!A:R,VLOOKUP(M1444,'2-Productie normen'!T:U,2,FALSE),FALSE)))</f>
        <v>0</v>
      </c>
      <c r="S1444" s="126">
        <f t="shared" si="117"/>
        <v>0</v>
      </c>
      <c r="T1444" s="127" t="str">
        <f>IF(M1444="nio",0,VLOOKUP(I1444,'2-Productie normen'!A:R,14,FALSE))</f>
        <v>S</v>
      </c>
      <c r="U1444" s="127"/>
      <c r="W1444" s="93">
        <f t="shared" si="118"/>
        <v>612</v>
      </c>
    </row>
    <row r="1445" spans="1:23" ht="14.1" customHeight="1">
      <c r="A1445" s="109">
        <f t="shared" si="114"/>
        <v>1445</v>
      </c>
      <c r="B1445" s="476" t="str">
        <f>VLOOKUP(C1445,'1-Kosten per locatie'!$A$17:$D$89,4,FALSE)</f>
        <v>GGD</v>
      </c>
      <c r="C1445" s="398" t="s">
        <v>1403</v>
      </c>
      <c r="D1445" s="476" t="str">
        <f>VLOOKUP(C1445,'1-Kosten per locatie'!$A$17:$C$89,3,FALSE)</f>
        <v>testlocatie GGD</v>
      </c>
      <c r="E1445" s="399" t="s">
        <v>311</v>
      </c>
      <c r="F1445" s="401" t="s">
        <v>1429</v>
      </c>
      <c r="G1445" s="401"/>
      <c r="H1445" s="398" t="s">
        <v>1430</v>
      </c>
      <c r="I1445" s="433" t="s">
        <v>15</v>
      </c>
      <c r="J1445" s="402" t="s">
        <v>1424</v>
      </c>
      <c r="K1445" s="403">
        <v>14.2</v>
      </c>
      <c r="L1445" s="486">
        <f>VLOOKUP(D1445,'1-Kosten per locatie'!$E$3:$G$9,3,FALSE)</f>
        <v>1</v>
      </c>
      <c r="M1445" s="441">
        <v>255</v>
      </c>
      <c r="N1445" s="124">
        <v>255</v>
      </c>
      <c r="O1445" s="125" t="e">
        <f t="shared" si="115"/>
        <v>#DIV/0!</v>
      </c>
      <c r="P1445" s="125" t="e">
        <f t="shared" si="116"/>
        <v>#DIV/0!</v>
      </c>
      <c r="Q1445" s="383"/>
      <c r="R1445" s="126">
        <f>IF(M1445="nio",0,IF(M1445&gt;0,VLOOKUP(I1445,'2-Productie normen'!A:R,VLOOKUP(M1445,'2-Productie normen'!T:U,2,FALSE),FALSE)))</f>
        <v>0</v>
      </c>
      <c r="S1445" s="126">
        <f t="shared" si="117"/>
        <v>0</v>
      </c>
      <c r="T1445" s="127" t="str">
        <f>IF(M1445="nio",0,VLOOKUP(I1445,'2-Productie normen'!A:R,14,FALSE))</f>
        <v>S</v>
      </c>
      <c r="U1445" s="127"/>
      <c r="W1445" s="93">
        <f t="shared" si="118"/>
        <v>7242</v>
      </c>
    </row>
    <row r="1446" spans="1:23" ht="14.1" customHeight="1">
      <c r="A1446" s="109">
        <f t="shared" si="114"/>
        <v>1446</v>
      </c>
      <c r="B1446" s="476" t="str">
        <f>VLOOKUP(C1446,'1-Kosten per locatie'!$A$17:$D$89,4,FALSE)</f>
        <v>GGD</v>
      </c>
      <c r="C1446" s="398" t="s">
        <v>1403</v>
      </c>
      <c r="D1446" s="476" t="str">
        <f>VLOOKUP(C1446,'1-Kosten per locatie'!$A$17:$C$89,3,FALSE)</f>
        <v>testlocatie GGD</v>
      </c>
      <c r="E1446" s="399" t="s">
        <v>311</v>
      </c>
      <c r="F1446" s="401" t="s">
        <v>1431</v>
      </c>
      <c r="G1446" s="401"/>
      <c r="H1446" s="398" t="s">
        <v>314</v>
      </c>
      <c r="I1446" s="433" t="s">
        <v>15</v>
      </c>
      <c r="J1446" s="402" t="s">
        <v>1424</v>
      </c>
      <c r="K1446" s="403">
        <v>1.2</v>
      </c>
      <c r="L1446" s="486">
        <f>VLOOKUP(D1446,'1-Kosten per locatie'!$E$3:$G$9,3,FALSE)</f>
        <v>1</v>
      </c>
      <c r="M1446" s="441">
        <v>255</v>
      </c>
      <c r="N1446" s="124">
        <v>255</v>
      </c>
      <c r="O1446" s="125" t="e">
        <f t="shared" si="115"/>
        <v>#DIV/0!</v>
      </c>
      <c r="P1446" s="125" t="e">
        <f t="shared" si="116"/>
        <v>#DIV/0!</v>
      </c>
      <c r="Q1446" s="383"/>
      <c r="R1446" s="126">
        <f>IF(M1446="nio",0,IF(M1446&gt;0,VLOOKUP(I1446,'2-Productie normen'!A:R,VLOOKUP(M1446,'2-Productie normen'!T:U,2,FALSE),FALSE)))</f>
        <v>0</v>
      </c>
      <c r="S1446" s="126">
        <f t="shared" si="117"/>
        <v>0</v>
      </c>
      <c r="T1446" s="127" t="str">
        <f>IF(M1446="nio",0,VLOOKUP(I1446,'2-Productie normen'!A:R,14,FALSE))</f>
        <v>S</v>
      </c>
      <c r="U1446" s="127"/>
      <c r="W1446" s="93">
        <f t="shared" si="118"/>
        <v>612</v>
      </c>
    </row>
    <row r="1447" spans="1:23" ht="14.1" customHeight="1">
      <c r="A1447" s="109">
        <f t="shared" si="114"/>
        <v>1447</v>
      </c>
      <c r="B1447" s="476" t="str">
        <f>VLOOKUP(C1447,'1-Kosten per locatie'!$A$17:$D$89,4,FALSE)</f>
        <v>GGD</v>
      </c>
      <c r="C1447" s="398" t="s">
        <v>1403</v>
      </c>
      <c r="D1447" s="476" t="str">
        <f>VLOOKUP(C1447,'1-Kosten per locatie'!$A$17:$C$89,3,FALSE)</f>
        <v>testlocatie GGD</v>
      </c>
      <c r="E1447" s="399" t="s">
        <v>311</v>
      </c>
      <c r="F1447" s="401" t="s">
        <v>1432</v>
      </c>
      <c r="G1447" s="401"/>
      <c r="H1447" s="398" t="s">
        <v>314</v>
      </c>
      <c r="I1447" s="433" t="s">
        <v>15</v>
      </c>
      <c r="J1447" s="402" t="s">
        <v>1424</v>
      </c>
      <c r="K1447" s="403">
        <v>1.2</v>
      </c>
      <c r="L1447" s="486">
        <f>VLOOKUP(D1447,'1-Kosten per locatie'!$E$3:$G$9,3,FALSE)</f>
        <v>1</v>
      </c>
      <c r="M1447" s="441">
        <v>255</v>
      </c>
      <c r="N1447" s="124">
        <v>255</v>
      </c>
      <c r="O1447" s="125" t="e">
        <f t="shared" si="115"/>
        <v>#DIV/0!</v>
      </c>
      <c r="P1447" s="125" t="e">
        <f t="shared" si="116"/>
        <v>#DIV/0!</v>
      </c>
      <c r="Q1447" s="383"/>
      <c r="R1447" s="126">
        <f>IF(M1447="nio",0,IF(M1447&gt;0,VLOOKUP(I1447,'2-Productie normen'!A:R,VLOOKUP(M1447,'2-Productie normen'!T:U,2,FALSE),FALSE)))</f>
        <v>0</v>
      </c>
      <c r="S1447" s="126">
        <f t="shared" si="117"/>
        <v>0</v>
      </c>
      <c r="T1447" s="127" t="str">
        <f>IF(M1447="nio",0,VLOOKUP(I1447,'2-Productie normen'!A:R,14,FALSE))</f>
        <v>S</v>
      </c>
      <c r="U1447" s="127"/>
      <c r="W1447" s="93">
        <f t="shared" si="118"/>
        <v>612</v>
      </c>
    </row>
    <row r="1448" spans="1:23" ht="14.1" customHeight="1">
      <c r="A1448" s="109">
        <f t="shared" si="114"/>
        <v>1448</v>
      </c>
      <c r="B1448" s="476" t="str">
        <f>VLOOKUP(C1448,'1-Kosten per locatie'!$A$17:$D$89,4,FALSE)</f>
        <v>GGD</v>
      </c>
      <c r="C1448" s="398" t="s">
        <v>1403</v>
      </c>
      <c r="D1448" s="476" t="str">
        <f>VLOOKUP(C1448,'1-Kosten per locatie'!$A$17:$C$89,3,FALSE)</f>
        <v>testlocatie GGD</v>
      </c>
      <c r="E1448" s="399" t="s">
        <v>311</v>
      </c>
      <c r="F1448" s="401" t="s">
        <v>1433</v>
      </c>
      <c r="G1448" s="401"/>
      <c r="H1448" s="398" t="s">
        <v>1434</v>
      </c>
      <c r="I1448" s="433" t="s">
        <v>1200</v>
      </c>
      <c r="J1448" s="402" t="s">
        <v>1416</v>
      </c>
      <c r="K1448" s="403">
        <v>108.74341590612778</v>
      </c>
      <c r="L1448" s="486">
        <f>VLOOKUP(D1448,'1-Kosten per locatie'!$E$3:$G$9,3,FALSE)</f>
        <v>1</v>
      </c>
      <c r="M1448" s="441">
        <v>255</v>
      </c>
      <c r="N1448" s="124"/>
      <c r="O1448" s="125" t="e">
        <f t="shared" si="115"/>
        <v>#DIV/0!</v>
      </c>
      <c r="P1448" s="125">
        <f t="shared" si="116"/>
        <v>0</v>
      </c>
      <c r="Q1448" s="383"/>
      <c r="R1448" s="126">
        <f>IF(M1448="nio",0,IF(M1448&gt;0,VLOOKUP(I1448,'2-Productie normen'!A:R,VLOOKUP(M1448,'2-Productie normen'!T:U,2,FALSE),FALSE)))</f>
        <v>0</v>
      </c>
      <c r="S1448" s="126">
        <f t="shared" si="117"/>
        <v>0</v>
      </c>
      <c r="T1448" s="127" t="str">
        <f>IF(M1448="nio",0,VLOOKUP(I1448,'2-Productie normen'!A:R,14,FALSE))</f>
        <v>V</v>
      </c>
      <c r="U1448" s="127"/>
      <c r="W1448" s="93">
        <f t="shared" si="118"/>
        <v>27729.571056062585</v>
      </c>
    </row>
    <row r="1449" spans="1:23" ht="14.1" customHeight="1">
      <c r="A1449" s="109">
        <f t="shared" si="114"/>
        <v>1449</v>
      </c>
      <c r="B1449" s="476" t="str">
        <f>VLOOKUP(C1449,'1-Kosten per locatie'!$A$17:$D$89,4,FALSE)</f>
        <v>GGD</v>
      </c>
      <c r="C1449" s="398" t="s">
        <v>1403</v>
      </c>
      <c r="D1449" s="476" t="str">
        <f>VLOOKUP(C1449,'1-Kosten per locatie'!$A$17:$C$89,3,FALSE)</f>
        <v>testlocatie GGD</v>
      </c>
      <c r="E1449" s="399" t="s">
        <v>311</v>
      </c>
      <c r="F1449" s="401" t="s">
        <v>1435</v>
      </c>
      <c r="G1449" s="401">
        <v>1</v>
      </c>
      <c r="H1449" s="398" t="s">
        <v>217</v>
      </c>
      <c r="I1449" s="433" t="s">
        <v>296</v>
      </c>
      <c r="J1449" s="402" t="s">
        <v>1424</v>
      </c>
      <c r="K1449" s="403">
        <v>51.400000000000006</v>
      </c>
      <c r="L1449" s="486">
        <f>VLOOKUP(D1449,'1-Kosten per locatie'!$E$3:$G$9,3,FALSE)</f>
        <v>1</v>
      </c>
      <c r="M1449" s="441">
        <v>255</v>
      </c>
      <c r="N1449" s="124"/>
      <c r="O1449" s="125" t="e">
        <f t="shared" si="115"/>
        <v>#DIV/0!</v>
      </c>
      <c r="P1449" s="125">
        <f t="shared" si="116"/>
        <v>0</v>
      </c>
      <c r="Q1449" s="383"/>
      <c r="R1449" s="126">
        <f>IF(M1449="nio",0,IF(M1449&gt;0,VLOOKUP(I1449,'2-Productie normen'!A:R,VLOOKUP(M1449,'2-Productie normen'!T:U,2,FALSE),FALSE)))</f>
        <v>0</v>
      </c>
      <c r="S1449" s="126">
        <f t="shared" si="117"/>
        <v>0</v>
      </c>
      <c r="T1449" s="127" t="str">
        <f>IF(M1449="nio",0,VLOOKUP(I1449,'2-Productie normen'!A:R,14,FALSE))</f>
        <v>V</v>
      </c>
      <c r="U1449" s="127"/>
      <c r="W1449" s="93">
        <f t="shared" si="118"/>
        <v>13107.000000000002</v>
      </c>
    </row>
    <row r="1450" spans="1:23" ht="14.1" customHeight="1">
      <c r="A1450" s="109">
        <f t="shared" si="114"/>
        <v>1450</v>
      </c>
      <c r="B1450" s="476" t="str">
        <f>VLOOKUP(C1450,'1-Kosten per locatie'!$A$17:$D$89,4,FALSE)</f>
        <v>GGD</v>
      </c>
      <c r="C1450" s="398" t="s">
        <v>1403</v>
      </c>
      <c r="D1450" s="476" t="str">
        <f>VLOOKUP(C1450,'1-Kosten per locatie'!$A$17:$C$89,3,FALSE)</f>
        <v>testlocatie GGD</v>
      </c>
      <c r="E1450" s="399" t="s">
        <v>311</v>
      </c>
      <c r="F1450" s="401" t="s">
        <v>1436</v>
      </c>
      <c r="G1450" s="401"/>
      <c r="H1450" s="398" t="s">
        <v>245</v>
      </c>
      <c r="I1450" s="433" t="s">
        <v>296</v>
      </c>
      <c r="J1450" s="402" t="s">
        <v>198</v>
      </c>
      <c r="K1450" s="403">
        <v>20.5</v>
      </c>
      <c r="L1450" s="486">
        <f>VLOOKUP(D1450,'1-Kosten per locatie'!$E$3:$G$9,3,FALSE)</f>
        <v>1</v>
      </c>
      <c r="M1450" s="441">
        <v>255</v>
      </c>
      <c r="N1450" s="124"/>
      <c r="O1450" s="125" t="e">
        <f t="shared" si="115"/>
        <v>#DIV/0!</v>
      </c>
      <c r="P1450" s="125">
        <f t="shared" si="116"/>
        <v>0</v>
      </c>
      <c r="Q1450" s="383"/>
      <c r="R1450" s="126">
        <f>IF(M1450="nio",0,IF(M1450&gt;0,VLOOKUP(I1450,'2-Productie normen'!A:R,VLOOKUP(M1450,'2-Productie normen'!T:U,2,FALSE),FALSE)))</f>
        <v>0</v>
      </c>
      <c r="S1450" s="126">
        <f t="shared" si="117"/>
        <v>0</v>
      </c>
      <c r="T1450" s="127" t="str">
        <f>IF(M1450="nio",0,VLOOKUP(I1450,'2-Productie normen'!A:R,14,FALSE))</f>
        <v>V</v>
      </c>
      <c r="U1450" s="127"/>
      <c r="W1450" s="93">
        <f t="shared" si="118"/>
        <v>5227.5</v>
      </c>
    </row>
    <row r="1451" spans="1:23" ht="14.1" customHeight="1">
      <c r="A1451" s="109">
        <f t="shared" si="114"/>
        <v>1451</v>
      </c>
      <c r="B1451" s="476" t="str">
        <f>VLOOKUP(C1451,'1-Kosten per locatie'!$A$17:$D$89,4,FALSE)</f>
        <v>GGD</v>
      </c>
      <c r="C1451" s="398" t="s">
        <v>1403</v>
      </c>
      <c r="D1451" s="476" t="str">
        <f>VLOOKUP(C1451,'1-Kosten per locatie'!$A$17:$C$89,3,FALSE)</f>
        <v>testlocatie GGD</v>
      </c>
      <c r="E1451" s="399" t="s">
        <v>311</v>
      </c>
      <c r="F1451" s="401" t="s">
        <v>1404</v>
      </c>
      <c r="G1451" s="401"/>
      <c r="H1451" s="398" t="s">
        <v>196</v>
      </c>
      <c r="I1451" s="455" t="s">
        <v>299</v>
      </c>
      <c r="J1451" s="402" t="s">
        <v>198</v>
      </c>
      <c r="K1451" s="403">
        <v>13.4</v>
      </c>
      <c r="L1451" s="486">
        <f>VLOOKUP(D1451,'1-Kosten per locatie'!$E$3:$G$9,3,FALSE)</f>
        <v>1</v>
      </c>
      <c r="M1451" s="441" t="s">
        <v>101</v>
      </c>
      <c r="N1451" s="124"/>
      <c r="O1451" s="125">
        <f t="shared" si="115"/>
        <v>0</v>
      </c>
      <c r="P1451" s="125">
        <f t="shared" si="116"/>
        <v>0</v>
      </c>
      <c r="Q1451" s="383"/>
      <c r="R1451" s="126">
        <f>IF(M1451="nio",0,IF(M1451&gt;0,VLOOKUP(I1451,'2-Productie normen'!A:R,VLOOKUP(M1451,'2-Productie normen'!T:U,2,FALSE),FALSE)))</f>
        <v>0</v>
      </c>
      <c r="S1451" s="126">
        <f t="shared" si="117"/>
        <v>0</v>
      </c>
      <c r="T1451" s="127">
        <f>IF(M1451="nio",0,VLOOKUP(I1451,'2-Productie normen'!A:R,14,FALSE))</f>
        <v>0</v>
      </c>
      <c r="U1451" s="127"/>
      <c r="W1451" s="93">
        <f t="shared" si="118"/>
        <v>0</v>
      </c>
    </row>
    <row r="1452" spans="1:23" ht="14.1" customHeight="1">
      <c r="A1452" s="109">
        <f t="shared" si="114"/>
        <v>1452</v>
      </c>
      <c r="B1452" s="476" t="str">
        <f>VLOOKUP(C1452,'1-Kosten per locatie'!$A$17:$D$89,4,FALSE)</f>
        <v>GGD</v>
      </c>
      <c r="C1452" s="398" t="s">
        <v>1403</v>
      </c>
      <c r="D1452" s="476" t="str">
        <f>VLOOKUP(C1452,'1-Kosten per locatie'!$A$17:$C$89,3,FALSE)</f>
        <v>testlocatie GGD</v>
      </c>
      <c r="E1452" s="399" t="s">
        <v>311</v>
      </c>
      <c r="F1452" s="401" t="s">
        <v>1437</v>
      </c>
      <c r="G1452" s="401"/>
      <c r="H1452" s="398" t="s">
        <v>1438</v>
      </c>
      <c r="I1452" s="455" t="s">
        <v>299</v>
      </c>
      <c r="J1452" s="402" t="s">
        <v>305</v>
      </c>
      <c r="K1452" s="403">
        <v>16.2</v>
      </c>
      <c r="L1452" s="486">
        <f>VLOOKUP(D1452,'1-Kosten per locatie'!$E$3:$G$9,3,FALSE)</f>
        <v>1</v>
      </c>
      <c r="M1452" s="441" t="s">
        <v>101</v>
      </c>
      <c r="N1452" s="124"/>
      <c r="O1452" s="125">
        <f t="shared" si="115"/>
        <v>0</v>
      </c>
      <c r="P1452" s="125">
        <f t="shared" si="116"/>
        <v>0</v>
      </c>
      <c r="Q1452" s="383"/>
      <c r="R1452" s="126">
        <f>IF(M1452="nio",0,IF(M1452&gt;0,VLOOKUP(I1452,'2-Productie normen'!A:R,VLOOKUP(M1452,'2-Productie normen'!T:U,2,FALSE),FALSE)))</f>
        <v>0</v>
      </c>
      <c r="S1452" s="126">
        <f t="shared" si="117"/>
        <v>0</v>
      </c>
      <c r="T1452" s="127">
        <f>IF(M1452="nio",0,VLOOKUP(I1452,'2-Productie normen'!A:R,14,FALSE))</f>
        <v>0</v>
      </c>
      <c r="U1452" s="127"/>
      <c r="W1452" s="93">
        <f t="shared" si="118"/>
        <v>0</v>
      </c>
    </row>
    <row r="1453" spans="1:23" ht="14.1" customHeight="1">
      <c r="A1453" s="109">
        <f t="shared" si="114"/>
        <v>1453</v>
      </c>
      <c r="B1453" s="476" t="str">
        <f>VLOOKUP(C1453,'1-Kosten per locatie'!$A$17:$D$89,4,FALSE)</f>
        <v>GGD</v>
      </c>
      <c r="C1453" s="398" t="s">
        <v>1403</v>
      </c>
      <c r="D1453" s="476" t="str">
        <f>VLOOKUP(C1453,'1-Kosten per locatie'!$A$17:$C$89,3,FALSE)</f>
        <v>testlocatie GGD</v>
      </c>
      <c r="E1453" s="399" t="s">
        <v>311</v>
      </c>
      <c r="F1453" s="401" t="s">
        <v>1439</v>
      </c>
      <c r="G1453" s="401"/>
      <c r="H1453" s="398" t="s">
        <v>1440</v>
      </c>
      <c r="I1453" s="455" t="s">
        <v>299</v>
      </c>
      <c r="J1453" s="402" t="s">
        <v>305</v>
      </c>
      <c r="K1453" s="403">
        <v>41.1</v>
      </c>
      <c r="L1453" s="486">
        <f>VLOOKUP(D1453,'1-Kosten per locatie'!$E$3:$G$9,3,FALSE)</f>
        <v>1</v>
      </c>
      <c r="M1453" s="441" t="s">
        <v>101</v>
      </c>
      <c r="N1453" s="124"/>
      <c r="O1453" s="125">
        <f t="shared" si="115"/>
        <v>0</v>
      </c>
      <c r="P1453" s="125">
        <f t="shared" si="116"/>
        <v>0</v>
      </c>
      <c r="Q1453" s="383"/>
      <c r="R1453" s="126">
        <f>IF(M1453="nio",0,IF(M1453&gt;0,VLOOKUP(I1453,'2-Productie normen'!A:R,VLOOKUP(M1453,'2-Productie normen'!T:U,2,FALSE),FALSE)))</f>
        <v>0</v>
      </c>
      <c r="S1453" s="126">
        <f t="shared" si="117"/>
        <v>0</v>
      </c>
      <c r="T1453" s="127">
        <f>IF(M1453="nio",0,VLOOKUP(I1453,'2-Productie normen'!A:R,14,FALSE))</f>
        <v>0</v>
      </c>
      <c r="U1453" s="127"/>
      <c r="W1453" s="93">
        <f t="shared" si="118"/>
        <v>0</v>
      </c>
    </row>
    <row r="1454" spans="1:23" ht="14.1" customHeight="1">
      <c r="A1454" s="109">
        <f t="shared" si="114"/>
        <v>1454</v>
      </c>
      <c r="B1454" s="476" t="str">
        <f>VLOOKUP(C1454,'1-Kosten per locatie'!$A$17:$D$89,4,FALSE)</f>
        <v>GGD</v>
      </c>
      <c r="C1454" s="398" t="s">
        <v>1403</v>
      </c>
      <c r="D1454" s="476" t="str">
        <f>VLOOKUP(C1454,'1-Kosten per locatie'!$A$17:$C$89,3,FALSE)</f>
        <v>testlocatie GGD</v>
      </c>
      <c r="E1454" s="399" t="s">
        <v>311</v>
      </c>
      <c r="F1454" s="401" t="s">
        <v>1441</v>
      </c>
      <c r="G1454" s="401"/>
      <c r="H1454" s="398" t="s">
        <v>1442</v>
      </c>
      <c r="I1454" s="455" t="s">
        <v>299</v>
      </c>
      <c r="J1454" s="402" t="s">
        <v>305</v>
      </c>
      <c r="K1454" s="403">
        <v>6.1</v>
      </c>
      <c r="L1454" s="486">
        <f>VLOOKUP(D1454,'1-Kosten per locatie'!$E$3:$G$9,3,FALSE)</f>
        <v>1</v>
      </c>
      <c r="M1454" s="441" t="s">
        <v>101</v>
      </c>
      <c r="N1454" s="124"/>
      <c r="O1454" s="125">
        <f t="shared" si="115"/>
        <v>0</v>
      </c>
      <c r="P1454" s="125">
        <f t="shared" si="116"/>
        <v>0</v>
      </c>
      <c r="Q1454" s="383"/>
      <c r="R1454" s="126">
        <f>IF(M1454="nio",0,IF(M1454&gt;0,VLOOKUP(I1454,'2-Productie normen'!A:R,VLOOKUP(M1454,'2-Productie normen'!T:U,2,FALSE),FALSE)))</f>
        <v>0</v>
      </c>
      <c r="S1454" s="126">
        <f t="shared" si="117"/>
        <v>0</v>
      </c>
      <c r="T1454" s="127">
        <f>IF(M1454="nio",0,VLOOKUP(I1454,'2-Productie normen'!A:R,14,FALSE))</f>
        <v>0</v>
      </c>
      <c r="U1454" s="127"/>
      <c r="W1454" s="93">
        <f t="shared" si="118"/>
        <v>0</v>
      </c>
    </row>
    <row r="1455" spans="1:23" ht="14.1" customHeight="1">
      <c r="A1455" s="109">
        <f t="shared" si="114"/>
        <v>1455</v>
      </c>
      <c r="B1455" s="476" t="str">
        <f>VLOOKUP(C1455,'1-Kosten per locatie'!$A$17:$D$89,4,FALSE)</f>
        <v>GGD</v>
      </c>
      <c r="C1455" s="398" t="s">
        <v>1403</v>
      </c>
      <c r="D1455" s="476" t="str">
        <f>VLOOKUP(C1455,'1-Kosten per locatie'!$A$17:$C$89,3,FALSE)</f>
        <v>testlocatie GGD</v>
      </c>
      <c r="E1455" s="399" t="s">
        <v>311</v>
      </c>
      <c r="F1455" s="401" t="s">
        <v>1443</v>
      </c>
      <c r="G1455" s="401"/>
      <c r="H1455" s="398" t="s">
        <v>191</v>
      </c>
      <c r="I1455" s="455" t="s">
        <v>299</v>
      </c>
      <c r="J1455" s="402" t="s">
        <v>305</v>
      </c>
      <c r="K1455" s="403">
        <v>7.9</v>
      </c>
      <c r="L1455" s="486">
        <f>VLOOKUP(D1455,'1-Kosten per locatie'!$E$3:$G$9,3,FALSE)</f>
        <v>1</v>
      </c>
      <c r="M1455" s="441" t="s">
        <v>101</v>
      </c>
      <c r="N1455" s="124"/>
      <c r="O1455" s="125">
        <f t="shared" si="115"/>
        <v>0</v>
      </c>
      <c r="P1455" s="125">
        <f t="shared" si="116"/>
        <v>0</v>
      </c>
      <c r="Q1455" s="383"/>
      <c r="R1455" s="126">
        <f>IF(M1455="nio",0,IF(M1455&gt;0,VLOOKUP(I1455,'2-Productie normen'!A:R,VLOOKUP(M1455,'2-Productie normen'!T:U,2,FALSE),FALSE)))</f>
        <v>0</v>
      </c>
      <c r="S1455" s="126">
        <f t="shared" si="117"/>
        <v>0</v>
      </c>
      <c r="T1455" s="127">
        <f>IF(M1455="nio",0,VLOOKUP(I1455,'2-Productie normen'!A:R,14,FALSE))</f>
        <v>0</v>
      </c>
      <c r="U1455" s="127"/>
      <c r="W1455" s="93">
        <f t="shared" si="118"/>
        <v>0</v>
      </c>
    </row>
    <row r="1456" spans="1:23" ht="14.1" customHeight="1">
      <c r="A1456" s="109">
        <f t="shared" si="114"/>
        <v>1456</v>
      </c>
      <c r="B1456" s="476" t="str">
        <f>VLOOKUP(C1456,'1-Kosten per locatie'!$A$17:$D$89,4,FALSE)</f>
        <v>GGD</v>
      </c>
      <c r="C1456" s="398" t="s">
        <v>1403</v>
      </c>
      <c r="D1456" s="476" t="str">
        <f>VLOOKUP(C1456,'1-Kosten per locatie'!$A$17:$C$89,3,FALSE)</f>
        <v>testlocatie GGD</v>
      </c>
      <c r="E1456" s="399" t="s">
        <v>311</v>
      </c>
      <c r="F1456" s="401" t="s">
        <v>460</v>
      </c>
      <c r="G1456" s="401"/>
      <c r="H1456" s="398" t="s">
        <v>1444</v>
      </c>
      <c r="I1456" s="455" t="s">
        <v>299</v>
      </c>
      <c r="J1456" s="402" t="s">
        <v>305</v>
      </c>
      <c r="K1456" s="403">
        <v>13.4</v>
      </c>
      <c r="L1456" s="486">
        <f>VLOOKUP(D1456,'1-Kosten per locatie'!$E$3:$G$9,3,FALSE)</f>
        <v>1</v>
      </c>
      <c r="M1456" s="441" t="s">
        <v>101</v>
      </c>
      <c r="N1456" s="124"/>
      <c r="O1456" s="125">
        <f t="shared" si="115"/>
        <v>0</v>
      </c>
      <c r="P1456" s="125">
        <f t="shared" si="116"/>
        <v>0</v>
      </c>
      <c r="Q1456" s="383"/>
      <c r="R1456" s="126">
        <f>IF(M1456="nio",0,IF(M1456&gt;0,VLOOKUP(I1456,'2-Productie normen'!A:R,VLOOKUP(M1456,'2-Productie normen'!T:U,2,FALSE),FALSE)))</f>
        <v>0</v>
      </c>
      <c r="S1456" s="126">
        <f t="shared" si="117"/>
        <v>0</v>
      </c>
      <c r="T1456" s="127">
        <f>IF(M1456="nio",0,VLOOKUP(I1456,'2-Productie normen'!A:R,14,FALSE))</f>
        <v>0</v>
      </c>
      <c r="U1456" s="127"/>
      <c r="W1456" s="93">
        <f t="shared" si="118"/>
        <v>0</v>
      </c>
    </row>
    <row r="1457" spans="1:23" ht="14.1" customHeight="1">
      <c r="A1457" s="109">
        <f t="shared" si="114"/>
        <v>1457</v>
      </c>
      <c r="B1457" s="476" t="str">
        <f>VLOOKUP(C1457,'1-Kosten per locatie'!$A$17:$D$89,4,FALSE)</f>
        <v>GGD</v>
      </c>
      <c r="C1457" s="398" t="s">
        <v>1403</v>
      </c>
      <c r="D1457" s="476" t="str">
        <f>VLOOKUP(C1457,'1-Kosten per locatie'!$A$17:$C$89,3,FALSE)</f>
        <v>testlocatie GGD</v>
      </c>
      <c r="E1457" s="399" t="s">
        <v>311</v>
      </c>
      <c r="F1457" s="401" t="s">
        <v>1445</v>
      </c>
      <c r="G1457" s="401"/>
      <c r="H1457" s="398" t="s">
        <v>1444</v>
      </c>
      <c r="I1457" s="455" t="s">
        <v>299</v>
      </c>
      <c r="J1457" s="402" t="s">
        <v>198</v>
      </c>
      <c r="K1457" s="403">
        <v>19.3</v>
      </c>
      <c r="L1457" s="486">
        <f>VLOOKUP(D1457,'1-Kosten per locatie'!$E$3:$G$9,3,FALSE)</f>
        <v>1</v>
      </c>
      <c r="M1457" s="441" t="s">
        <v>101</v>
      </c>
      <c r="N1457" s="124"/>
      <c r="O1457" s="125">
        <f t="shared" si="115"/>
        <v>0</v>
      </c>
      <c r="P1457" s="125">
        <f t="shared" si="116"/>
        <v>0</v>
      </c>
      <c r="Q1457" s="383"/>
      <c r="R1457" s="126">
        <f>IF(M1457="nio",0,IF(M1457&gt;0,VLOOKUP(I1457,'2-Productie normen'!A:R,VLOOKUP(M1457,'2-Productie normen'!T:U,2,FALSE),FALSE)))</f>
        <v>0</v>
      </c>
      <c r="S1457" s="126">
        <f t="shared" si="117"/>
        <v>0</v>
      </c>
      <c r="T1457" s="127">
        <f>IF(M1457="nio",0,VLOOKUP(I1457,'2-Productie normen'!A:R,14,FALSE))</f>
        <v>0</v>
      </c>
      <c r="U1457" s="127"/>
      <c r="W1457" s="93">
        <f t="shared" si="118"/>
        <v>0</v>
      </c>
    </row>
    <row r="1458" spans="1:23" ht="14.1" customHeight="1">
      <c r="A1458" s="109">
        <f t="shared" si="114"/>
        <v>1458</v>
      </c>
      <c r="B1458" s="476" t="str">
        <f>VLOOKUP(C1458,'1-Kosten per locatie'!$A$17:$D$89,4,FALSE)</f>
        <v>GGD</v>
      </c>
      <c r="C1458" s="398" t="s">
        <v>1403</v>
      </c>
      <c r="D1458" s="476" t="str">
        <f>VLOOKUP(C1458,'1-Kosten per locatie'!$A$17:$C$89,3,FALSE)</f>
        <v>testlocatie GGD</v>
      </c>
      <c r="E1458" s="399" t="s">
        <v>311</v>
      </c>
      <c r="F1458" s="401" t="s">
        <v>1446</v>
      </c>
      <c r="G1458" s="401"/>
      <c r="H1458" s="398" t="s">
        <v>1447</v>
      </c>
      <c r="I1458" s="455" t="s">
        <v>299</v>
      </c>
      <c r="J1458" s="402" t="s">
        <v>198</v>
      </c>
      <c r="K1458" s="403">
        <v>6</v>
      </c>
      <c r="L1458" s="486">
        <f>VLOOKUP(D1458,'1-Kosten per locatie'!$E$3:$G$9,3,FALSE)</f>
        <v>1</v>
      </c>
      <c r="M1458" s="441" t="s">
        <v>101</v>
      </c>
      <c r="N1458" s="124"/>
      <c r="O1458" s="125">
        <f t="shared" si="115"/>
        <v>0</v>
      </c>
      <c r="P1458" s="125">
        <f t="shared" si="116"/>
        <v>0</v>
      </c>
      <c r="Q1458" s="383"/>
      <c r="R1458" s="126">
        <f>IF(M1458="nio",0,IF(M1458&gt;0,VLOOKUP(I1458,'2-Productie normen'!A:R,VLOOKUP(M1458,'2-Productie normen'!T:U,2,FALSE),FALSE)))</f>
        <v>0</v>
      </c>
      <c r="S1458" s="126">
        <f t="shared" si="117"/>
        <v>0</v>
      </c>
      <c r="T1458" s="127">
        <f>IF(M1458="nio",0,VLOOKUP(I1458,'2-Productie normen'!A:R,14,FALSE))</f>
        <v>0</v>
      </c>
      <c r="U1458" s="127"/>
      <c r="W1458" s="93">
        <f t="shared" si="118"/>
        <v>0</v>
      </c>
    </row>
    <row r="1459" spans="1:23" ht="14.1" customHeight="1">
      <c r="A1459" s="109">
        <f t="shared" si="114"/>
        <v>1459</v>
      </c>
      <c r="B1459" s="476" t="str">
        <f>VLOOKUP(C1459,'1-Kosten per locatie'!$A$17:$D$89,4,FALSE)</f>
        <v>GGD</v>
      </c>
      <c r="C1459" s="398" t="s">
        <v>1403</v>
      </c>
      <c r="D1459" s="476" t="str">
        <f>VLOOKUP(C1459,'1-Kosten per locatie'!$A$17:$C$89,3,FALSE)</f>
        <v>testlocatie GGD</v>
      </c>
      <c r="E1459" s="399" t="s">
        <v>311</v>
      </c>
      <c r="F1459" s="401" t="s">
        <v>1448</v>
      </c>
      <c r="G1459" s="401"/>
      <c r="H1459" s="398" t="s">
        <v>195</v>
      </c>
      <c r="I1459" s="455" t="s">
        <v>299</v>
      </c>
      <c r="J1459" s="402" t="s">
        <v>198</v>
      </c>
      <c r="K1459" s="403">
        <v>3.4</v>
      </c>
      <c r="L1459" s="486">
        <f>VLOOKUP(D1459,'1-Kosten per locatie'!$E$3:$G$9,3,FALSE)</f>
        <v>1</v>
      </c>
      <c r="M1459" s="441" t="s">
        <v>101</v>
      </c>
      <c r="N1459" s="124"/>
      <c r="O1459" s="125">
        <f t="shared" si="115"/>
        <v>0</v>
      </c>
      <c r="P1459" s="125">
        <f t="shared" si="116"/>
        <v>0</v>
      </c>
      <c r="Q1459" s="383"/>
      <c r="R1459" s="126">
        <f>IF(M1459="nio",0,IF(M1459&gt;0,VLOOKUP(I1459,'2-Productie normen'!A:R,VLOOKUP(M1459,'2-Productie normen'!T:U,2,FALSE),FALSE)))</f>
        <v>0</v>
      </c>
      <c r="S1459" s="126">
        <f t="shared" si="117"/>
        <v>0</v>
      </c>
      <c r="T1459" s="127">
        <f>IF(M1459="nio",0,VLOOKUP(I1459,'2-Productie normen'!A:R,14,FALSE))</f>
        <v>0</v>
      </c>
      <c r="U1459" s="127"/>
      <c r="W1459" s="93">
        <f t="shared" si="118"/>
        <v>0</v>
      </c>
    </row>
    <row r="1460" spans="1:23" ht="14.1" customHeight="1">
      <c r="A1460" s="109">
        <f t="shared" si="114"/>
        <v>1460</v>
      </c>
      <c r="B1460" s="476" t="str">
        <f>VLOOKUP(C1460,'1-Kosten per locatie'!$A$17:$D$89,4,FALSE)</f>
        <v>GGD</v>
      </c>
      <c r="C1460" s="398" t="s">
        <v>1403</v>
      </c>
      <c r="D1460" s="476" t="str">
        <f>VLOOKUP(C1460,'1-Kosten per locatie'!$A$17:$C$89,3,FALSE)</f>
        <v>testlocatie GGD</v>
      </c>
      <c r="E1460" s="399" t="s">
        <v>311</v>
      </c>
      <c r="F1460" s="401" t="s">
        <v>1449</v>
      </c>
      <c r="G1460" s="401"/>
      <c r="H1460" s="398" t="s">
        <v>195</v>
      </c>
      <c r="I1460" s="455" t="s">
        <v>299</v>
      </c>
      <c r="J1460" s="402" t="s">
        <v>198</v>
      </c>
      <c r="K1460" s="403">
        <v>3.4</v>
      </c>
      <c r="L1460" s="486">
        <f>VLOOKUP(D1460,'1-Kosten per locatie'!$E$3:$G$9,3,FALSE)</f>
        <v>1</v>
      </c>
      <c r="M1460" s="441" t="s">
        <v>101</v>
      </c>
      <c r="N1460" s="124"/>
      <c r="O1460" s="125">
        <f t="shared" si="115"/>
        <v>0</v>
      </c>
      <c r="P1460" s="125">
        <f t="shared" si="116"/>
        <v>0</v>
      </c>
      <c r="Q1460" s="383"/>
      <c r="R1460" s="126">
        <f>IF(M1460="nio",0,IF(M1460&gt;0,VLOOKUP(I1460,'2-Productie normen'!A:R,VLOOKUP(M1460,'2-Productie normen'!T:U,2,FALSE),FALSE)))</f>
        <v>0</v>
      </c>
      <c r="S1460" s="126">
        <f t="shared" si="117"/>
        <v>0</v>
      </c>
      <c r="T1460" s="127">
        <f>IF(M1460="nio",0,VLOOKUP(I1460,'2-Productie normen'!A:R,14,FALSE))</f>
        <v>0</v>
      </c>
      <c r="U1460" s="127"/>
      <c r="W1460" s="93">
        <f t="shared" si="118"/>
        <v>0</v>
      </c>
    </row>
    <row r="1461" spans="1:23" ht="14.1" customHeight="1">
      <c r="A1461" s="109">
        <f t="shared" si="114"/>
        <v>1461</v>
      </c>
      <c r="B1461" s="476" t="str">
        <f>VLOOKUP(C1461,'1-Kosten per locatie'!$A$17:$D$89,4,FALSE)</f>
        <v>GGD</v>
      </c>
      <c r="C1461" s="398" t="s">
        <v>1403</v>
      </c>
      <c r="D1461" s="476" t="str">
        <f>VLOOKUP(C1461,'1-Kosten per locatie'!$A$17:$C$89,3,FALSE)</f>
        <v>testlocatie GGD</v>
      </c>
      <c r="E1461" s="399" t="s">
        <v>311</v>
      </c>
      <c r="F1461" s="401" t="s">
        <v>1450</v>
      </c>
      <c r="G1461" s="401"/>
      <c r="H1461" s="398" t="s">
        <v>1351</v>
      </c>
      <c r="I1461" s="455" t="s">
        <v>299</v>
      </c>
      <c r="J1461" s="402" t="s">
        <v>1424</v>
      </c>
      <c r="K1461" s="403">
        <v>2</v>
      </c>
      <c r="L1461" s="486">
        <f>VLOOKUP(D1461,'1-Kosten per locatie'!$E$3:$G$9,3,FALSE)</f>
        <v>1</v>
      </c>
      <c r="M1461" s="441" t="s">
        <v>101</v>
      </c>
      <c r="N1461" s="124"/>
      <c r="O1461" s="125">
        <f t="shared" si="115"/>
        <v>0</v>
      </c>
      <c r="P1461" s="125">
        <f t="shared" si="116"/>
        <v>0</v>
      </c>
      <c r="Q1461" s="383"/>
      <c r="R1461" s="126">
        <f>IF(M1461="nio",0,IF(M1461&gt;0,VLOOKUP(I1461,'2-Productie normen'!A:R,VLOOKUP(M1461,'2-Productie normen'!T:U,2,FALSE),FALSE)))</f>
        <v>0</v>
      </c>
      <c r="S1461" s="126">
        <f t="shared" si="117"/>
        <v>0</v>
      </c>
      <c r="T1461" s="127">
        <f>IF(M1461="nio",0,VLOOKUP(I1461,'2-Productie normen'!A:R,14,FALSE))</f>
        <v>0</v>
      </c>
      <c r="U1461" s="127"/>
      <c r="W1461" s="93">
        <f t="shared" si="118"/>
        <v>0</v>
      </c>
    </row>
    <row r="1462" spans="1:23" ht="14.1" customHeight="1">
      <c r="A1462" s="109">
        <f t="shared" si="114"/>
        <v>1462</v>
      </c>
      <c r="B1462" s="476" t="str">
        <f>VLOOKUP(C1462,'1-Kosten per locatie'!$A$17:$D$89,4,FALSE)</f>
        <v>GGD</v>
      </c>
      <c r="C1462" s="398" t="s">
        <v>1403</v>
      </c>
      <c r="D1462" s="476" t="str">
        <f>VLOOKUP(C1462,'1-Kosten per locatie'!$A$17:$C$89,3,FALSE)</f>
        <v>testlocatie GGD</v>
      </c>
      <c r="E1462" s="399" t="s">
        <v>311</v>
      </c>
      <c r="F1462" s="401" t="s">
        <v>1451</v>
      </c>
      <c r="G1462" s="401"/>
      <c r="H1462" s="398" t="s">
        <v>214</v>
      </c>
      <c r="I1462" s="455" t="s">
        <v>299</v>
      </c>
      <c r="J1462" s="402" t="s">
        <v>1424</v>
      </c>
      <c r="K1462" s="403">
        <v>24</v>
      </c>
      <c r="L1462" s="486">
        <f>VLOOKUP(D1462,'1-Kosten per locatie'!$E$3:$G$9,3,FALSE)</f>
        <v>1</v>
      </c>
      <c r="M1462" s="441" t="s">
        <v>101</v>
      </c>
      <c r="N1462" s="124"/>
      <c r="O1462" s="125">
        <f t="shared" si="115"/>
        <v>0</v>
      </c>
      <c r="P1462" s="125">
        <f t="shared" si="116"/>
        <v>0</v>
      </c>
      <c r="Q1462" s="383"/>
      <c r="R1462" s="126">
        <f>IF(M1462="nio",0,IF(M1462&gt;0,VLOOKUP(I1462,'2-Productie normen'!A:R,VLOOKUP(M1462,'2-Productie normen'!T:U,2,FALSE),FALSE)))</f>
        <v>0</v>
      </c>
      <c r="S1462" s="126">
        <f t="shared" si="117"/>
        <v>0</v>
      </c>
      <c r="T1462" s="127">
        <f>IF(M1462="nio",0,VLOOKUP(I1462,'2-Productie normen'!A:R,14,FALSE))</f>
        <v>0</v>
      </c>
      <c r="U1462" s="127"/>
      <c r="W1462" s="93">
        <f t="shared" si="118"/>
        <v>0</v>
      </c>
    </row>
    <row r="1463" spans="1:23" ht="14.1" customHeight="1">
      <c r="A1463" s="109">
        <f t="shared" si="114"/>
        <v>1463</v>
      </c>
      <c r="B1463" s="476" t="str">
        <f>VLOOKUP(C1463,'1-Kosten per locatie'!$A$17:$D$89,4,FALSE)</f>
        <v>GGD</v>
      </c>
      <c r="C1463" s="398" t="s">
        <v>1403</v>
      </c>
      <c r="D1463" s="476" t="str">
        <f>VLOOKUP(C1463,'1-Kosten per locatie'!$A$17:$C$89,3,FALSE)</f>
        <v>testlocatie GGD</v>
      </c>
      <c r="E1463" s="399" t="s">
        <v>311</v>
      </c>
      <c r="F1463" s="401" t="s">
        <v>1452</v>
      </c>
      <c r="G1463" s="401"/>
      <c r="H1463" s="398" t="s">
        <v>1438</v>
      </c>
      <c r="I1463" s="455" t="s">
        <v>299</v>
      </c>
      <c r="J1463" s="402" t="s">
        <v>323</v>
      </c>
      <c r="K1463" s="403">
        <v>2.6</v>
      </c>
      <c r="L1463" s="486">
        <f>VLOOKUP(D1463,'1-Kosten per locatie'!$E$3:$G$9,3,FALSE)</f>
        <v>1</v>
      </c>
      <c r="M1463" s="441" t="s">
        <v>101</v>
      </c>
      <c r="N1463" s="124"/>
      <c r="O1463" s="125">
        <f t="shared" si="115"/>
        <v>0</v>
      </c>
      <c r="P1463" s="125">
        <f t="shared" si="116"/>
        <v>0</v>
      </c>
      <c r="Q1463" s="383"/>
      <c r="R1463" s="126">
        <f>IF(M1463="nio",0,IF(M1463&gt;0,VLOOKUP(I1463,'2-Productie normen'!A:R,VLOOKUP(M1463,'2-Productie normen'!T:U,2,FALSE),FALSE)))</f>
        <v>0</v>
      </c>
      <c r="S1463" s="126">
        <f t="shared" si="117"/>
        <v>0</v>
      </c>
      <c r="T1463" s="127">
        <f>IF(M1463="nio",0,VLOOKUP(I1463,'2-Productie normen'!A:R,14,FALSE))</f>
        <v>0</v>
      </c>
      <c r="U1463" s="127"/>
      <c r="W1463" s="93">
        <f t="shared" si="118"/>
        <v>0</v>
      </c>
    </row>
    <row r="1464" spans="1:23" ht="14.1" customHeight="1">
      <c r="A1464" s="109">
        <f t="shared" si="114"/>
        <v>1464</v>
      </c>
      <c r="B1464" s="476" t="str">
        <f>VLOOKUP(C1464,'1-Kosten per locatie'!$A$17:$D$89,4,FALSE)</f>
        <v>GGD</v>
      </c>
      <c r="C1464" s="398" t="s">
        <v>1403</v>
      </c>
      <c r="D1464" s="476" t="str">
        <f>VLOOKUP(C1464,'1-Kosten per locatie'!$A$17:$C$89,3,FALSE)</f>
        <v>testlocatie GGD</v>
      </c>
      <c r="E1464" s="399" t="s">
        <v>311</v>
      </c>
      <c r="F1464" s="401" t="s">
        <v>1453</v>
      </c>
      <c r="G1464" s="401"/>
      <c r="H1464" s="398" t="s">
        <v>1454</v>
      </c>
      <c r="I1464" s="455" t="s">
        <v>299</v>
      </c>
      <c r="J1464" s="402" t="s">
        <v>323</v>
      </c>
      <c r="K1464" s="403">
        <v>2</v>
      </c>
      <c r="L1464" s="486">
        <f>VLOOKUP(D1464,'1-Kosten per locatie'!$E$3:$G$9,3,FALSE)</f>
        <v>1</v>
      </c>
      <c r="M1464" s="441" t="s">
        <v>101</v>
      </c>
      <c r="N1464" s="124"/>
      <c r="O1464" s="125">
        <f t="shared" si="115"/>
        <v>0</v>
      </c>
      <c r="P1464" s="125">
        <f t="shared" si="116"/>
        <v>0</v>
      </c>
      <c r="Q1464" s="383"/>
      <c r="R1464" s="126">
        <f>IF(M1464="nio",0,IF(M1464&gt;0,VLOOKUP(I1464,'2-Productie normen'!A:R,VLOOKUP(M1464,'2-Productie normen'!T:U,2,FALSE),FALSE)))</f>
        <v>0</v>
      </c>
      <c r="S1464" s="126">
        <f t="shared" si="117"/>
        <v>0</v>
      </c>
      <c r="T1464" s="127">
        <f>IF(M1464="nio",0,VLOOKUP(I1464,'2-Productie normen'!A:R,14,FALSE))</f>
        <v>0</v>
      </c>
      <c r="U1464" s="127"/>
      <c r="W1464" s="93">
        <f t="shared" si="118"/>
        <v>0</v>
      </c>
    </row>
    <row r="1465" spans="1:23" ht="14.1" customHeight="1">
      <c r="A1465" s="109">
        <f t="shared" si="114"/>
        <v>1465</v>
      </c>
      <c r="B1465" s="476" t="str">
        <f>VLOOKUP(C1465,'1-Kosten per locatie'!$A$17:$D$89,4,FALSE)</f>
        <v>GGD</v>
      </c>
      <c r="C1465" s="398" t="s">
        <v>1403</v>
      </c>
      <c r="D1465" s="476" t="str">
        <f>VLOOKUP(C1465,'1-Kosten per locatie'!$A$17:$C$89,3,FALSE)</f>
        <v>testlocatie GGD</v>
      </c>
      <c r="E1465" s="399" t="s">
        <v>311</v>
      </c>
      <c r="F1465" s="401" t="s">
        <v>1455</v>
      </c>
      <c r="G1465" s="401"/>
      <c r="H1465" s="398" t="s">
        <v>191</v>
      </c>
      <c r="I1465" s="455" t="s">
        <v>299</v>
      </c>
      <c r="J1465" s="402" t="s">
        <v>323</v>
      </c>
      <c r="K1465" s="403">
        <v>6.1</v>
      </c>
      <c r="L1465" s="486">
        <f>VLOOKUP(D1465,'1-Kosten per locatie'!$E$3:$G$9,3,FALSE)</f>
        <v>1</v>
      </c>
      <c r="M1465" s="441" t="s">
        <v>101</v>
      </c>
      <c r="N1465" s="124"/>
      <c r="O1465" s="125">
        <f t="shared" si="115"/>
        <v>0</v>
      </c>
      <c r="P1465" s="125">
        <f t="shared" si="116"/>
        <v>0</v>
      </c>
      <c r="Q1465" s="383"/>
      <c r="R1465" s="126">
        <f>IF(M1465="nio",0,IF(M1465&gt;0,VLOOKUP(I1465,'2-Productie normen'!A:R,VLOOKUP(M1465,'2-Productie normen'!T:U,2,FALSE),FALSE)))</f>
        <v>0</v>
      </c>
      <c r="S1465" s="126">
        <f t="shared" si="117"/>
        <v>0</v>
      </c>
      <c r="T1465" s="127">
        <f>IF(M1465="nio",0,VLOOKUP(I1465,'2-Productie normen'!A:R,14,FALSE))</f>
        <v>0</v>
      </c>
      <c r="U1465" s="127"/>
      <c r="W1465" s="93">
        <f t="shared" si="118"/>
        <v>0</v>
      </c>
    </row>
    <row r="1466" spans="1:23" ht="14.1" customHeight="1">
      <c r="A1466" s="109">
        <f t="shared" si="114"/>
        <v>1466</v>
      </c>
      <c r="B1466" s="476" t="str">
        <f>VLOOKUP(C1466,'1-Kosten per locatie'!$A$17:$D$89,4,FALSE)</f>
        <v>GGD</v>
      </c>
      <c r="C1466" s="398" t="s">
        <v>1403</v>
      </c>
      <c r="D1466" s="476" t="str">
        <f>VLOOKUP(C1466,'1-Kosten per locatie'!$A$17:$C$89,3,FALSE)</f>
        <v>testlocatie GGD</v>
      </c>
      <c r="E1466" s="399" t="s">
        <v>311</v>
      </c>
      <c r="F1466" s="401" t="s">
        <v>1456</v>
      </c>
      <c r="G1466" s="401"/>
      <c r="H1466" s="398" t="s">
        <v>1457</v>
      </c>
      <c r="I1466" s="455" t="s">
        <v>299</v>
      </c>
      <c r="J1466" s="402" t="s">
        <v>323</v>
      </c>
      <c r="K1466" s="403">
        <v>1.9</v>
      </c>
      <c r="L1466" s="486">
        <f>VLOOKUP(D1466,'1-Kosten per locatie'!$E$3:$G$9,3,FALSE)</f>
        <v>1</v>
      </c>
      <c r="M1466" s="441" t="s">
        <v>101</v>
      </c>
      <c r="N1466" s="124"/>
      <c r="O1466" s="125">
        <f t="shared" si="115"/>
        <v>0</v>
      </c>
      <c r="P1466" s="125">
        <f t="shared" si="116"/>
        <v>0</v>
      </c>
      <c r="Q1466" s="383"/>
      <c r="R1466" s="126">
        <f>IF(M1466="nio",0,IF(M1466&gt;0,VLOOKUP(I1466,'2-Productie normen'!A:R,VLOOKUP(M1466,'2-Productie normen'!T:U,2,FALSE),FALSE)))</f>
        <v>0</v>
      </c>
      <c r="S1466" s="126">
        <f t="shared" si="117"/>
        <v>0</v>
      </c>
      <c r="T1466" s="127">
        <f>IF(M1466="nio",0,VLOOKUP(I1466,'2-Productie normen'!A:R,14,FALSE))</f>
        <v>0</v>
      </c>
      <c r="U1466" s="127"/>
      <c r="W1466" s="93">
        <f t="shared" si="118"/>
        <v>0</v>
      </c>
    </row>
    <row r="1467" spans="1:23" ht="14.1" customHeight="1">
      <c r="A1467" s="109">
        <f t="shared" si="114"/>
        <v>1467</v>
      </c>
      <c r="B1467" s="476" t="str">
        <f>VLOOKUP(C1467,'1-Kosten per locatie'!$A$17:$D$89,4,FALSE)</f>
        <v>GGD</v>
      </c>
      <c r="C1467" s="398" t="s">
        <v>1403</v>
      </c>
      <c r="D1467" s="476" t="str">
        <f>VLOOKUP(C1467,'1-Kosten per locatie'!$A$17:$C$89,3,FALSE)</f>
        <v>testlocatie GGD</v>
      </c>
      <c r="E1467" s="399" t="s">
        <v>311</v>
      </c>
      <c r="F1467" s="401" t="s">
        <v>1458</v>
      </c>
      <c r="G1467" s="401"/>
      <c r="H1467" s="398" t="s">
        <v>1438</v>
      </c>
      <c r="I1467" s="455" t="s">
        <v>299</v>
      </c>
      <c r="J1467" s="402" t="s">
        <v>323</v>
      </c>
      <c r="K1467" s="403">
        <v>1</v>
      </c>
      <c r="L1467" s="486">
        <f>VLOOKUP(D1467,'1-Kosten per locatie'!$E$3:$G$9,3,FALSE)</f>
        <v>1</v>
      </c>
      <c r="M1467" s="441" t="s">
        <v>101</v>
      </c>
      <c r="N1467" s="124"/>
      <c r="O1467" s="125">
        <f t="shared" si="115"/>
        <v>0</v>
      </c>
      <c r="P1467" s="125">
        <f t="shared" si="116"/>
        <v>0</v>
      </c>
      <c r="Q1467" s="383"/>
      <c r="R1467" s="126">
        <f>IF(M1467="nio",0,IF(M1467&gt;0,VLOOKUP(I1467,'2-Productie normen'!A:R,VLOOKUP(M1467,'2-Productie normen'!T:U,2,FALSE),FALSE)))</f>
        <v>0</v>
      </c>
      <c r="S1467" s="126">
        <f t="shared" si="117"/>
        <v>0</v>
      </c>
      <c r="T1467" s="127">
        <f>IF(M1467="nio",0,VLOOKUP(I1467,'2-Productie normen'!A:R,14,FALSE))</f>
        <v>0</v>
      </c>
      <c r="U1467" s="127"/>
      <c r="W1467" s="93">
        <f t="shared" si="118"/>
        <v>0</v>
      </c>
    </row>
    <row r="1468" spans="1:23" ht="14.1" customHeight="1">
      <c r="A1468" s="109">
        <f t="shared" si="114"/>
        <v>1468</v>
      </c>
      <c r="B1468" s="476" t="str">
        <f>VLOOKUP(C1468,'1-Kosten per locatie'!$A$17:$D$89,4,FALSE)</f>
        <v>GGD</v>
      </c>
      <c r="C1468" s="398" t="s">
        <v>1403</v>
      </c>
      <c r="D1468" s="476" t="str">
        <f>VLOOKUP(C1468,'1-Kosten per locatie'!$A$17:$C$89,3,FALSE)</f>
        <v>testlocatie GGD</v>
      </c>
      <c r="E1468" s="399" t="s">
        <v>311</v>
      </c>
      <c r="F1468" s="401" t="s">
        <v>1459</v>
      </c>
      <c r="G1468" s="401"/>
      <c r="H1468" s="398" t="s">
        <v>191</v>
      </c>
      <c r="I1468" s="455" t="s">
        <v>299</v>
      </c>
      <c r="J1468" s="402" t="s">
        <v>323</v>
      </c>
      <c r="K1468" s="403">
        <v>7.4</v>
      </c>
      <c r="L1468" s="486">
        <f>VLOOKUP(D1468,'1-Kosten per locatie'!$E$3:$G$9,3,FALSE)</f>
        <v>1</v>
      </c>
      <c r="M1468" s="441" t="s">
        <v>101</v>
      </c>
      <c r="N1468" s="124"/>
      <c r="O1468" s="125">
        <f t="shared" si="115"/>
        <v>0</v>
      </c>
      <c r="P1468" s="125">
        <f t="shared" si="116"/>
        <v>0</v>
      </c>
      <c r="Q1468" s="383"/>
      <c r="R1468" s="126">
        <f>IF(M1468="nio",0,IF(M1468&gt;0,VLOOKUP(I1468,'2-Productie normen'!A:R,VLOOKUP(M1468,'2-Productie normen'!T:U,2,FALSE),FALSE)))</f>
        <v>0</v>
      </c>
      <c r="S1468" s="126">
        <f t="shared" si="117"/>
        <v>0</v>
      </c>
      <c r="T1468" s="127">
        <f>IF(M1468="nio",0,VLOOKUP(I1468,'2-Productie normen'!A:R,14,FALSE))</f>
        <v>0</v>
      </c>
      <c r="U1468" s="127"/>
      <c r="W1468" s="93">
        <f t="shared" si="118"/>
        <v>0</v>
      </c>
    </row>
    <row r="1469" spans="1:23" ht="14.1" customHeight="1">
      <c r="A1469" s="109">
        <f t="shared" si="114"/>
        <v>1469</v>
      </c>
      <c r="B1469" s="476" t="str">
        <f>VLOOKUP(C1469,'1-Kosten per locatie'!$A$17:$D$89,4,FALSE)</f>
        <v>GGD</v>
      </c>
      <c r="C1469" s="398" t="s">
        <v>1403</v>
      </c>
      <c r="D1469" s="476" t="str">
        <f>VLOOKUP(C1469,'1-Kosten per locatie'!$A$17:$C$89,3,FALSE)</f>
        <v>testlocatie GGD</v>
      </c>
      <c r="E1469" s="400" t="s">
        <v>322</v>
      </c>
      <c r="F1469" s="401" t="s">
        <v>508</v>
      </c>
      <c r="G1469" s="401"/>
      <c r="H1469" s="398" t="s">
        <v>196</v>
      </c>
      <c r="I1469" s="433" t="s">
        <v>149</v>
      </c>
      <c r="J1469" s="402" t="s">
        <v>198</v>
      </c>
      <c r="K1469" s="403">
        <v>19.399999999999999</v>
      </c>
      <c r="L1469" s="486">
        <f>VLOOKUP(D1469,'1-Kosten per locatie'!$E$3:$G$9,3,FALSE)</f>
        <v>1</v>
      </c>
      <c r="M1469" s="441">
        <v>255</v>
      </c>
      <c r="N1469" s="124"/>
      <c r="O1469" s="125" t="e">
        <f t="shared" si="115"/>
        <v>#DIV/0!</v>
      </c>
      <c r="P1469" s="125">
        <f t="shared" si="116"/>
        <v>0</v>
      </c>
      <c r="Q1469" s="383"/>
      <c r="R1469" s="126">
        <f>IF(M1469="nio",0,IF(M1469&gt;0,VLOOKUP(I1469,'2-Productie normen'!A:R,VLOOKUP(M1469,'2-Productie normen'!T:U,2,FALSE),FALSE)))</f>
        <v>0</v>
      </c>
      <c r="S1469" s="126">
        <f t="shared" si="117"/>
        <v>0</v>
      </c>
      <c r="T1469" s="127" t="str">
        <f>IF(M1469="nio",0,VLOOKUP(I1469,'2-Productie normen'!A:R,14,FALSE))</f>
        <v>B</v>
      </c>
      <c r="U1469" s="127"/>
      <c r="W1469" s="93">
        <f t="shared" si="118"/>
        <v>4947</v>
      </c>
    </row>
    <row r="1470" spans="1:23" ht="14.1" customHeight="1">
      <c r="A1470" s="109">
        <f t="shared" si="114"/>
        <v>1470</v>
      </c>
      <c r="B1470" s="476" t="str">
        <f>VLOOKUP(C1470,'1-Kosten per locatie'!$A$17:$D$89,4,FALSE)</f>
        <v>GGD</v>
      </c>
      <c r="C1470" s="398" t="s">
        <v>1403</v>
      </c>
      <c r="D1470" s="476" t="str">
        <f>VLOOKUP(C1470,'1-Kosten per locatie'!$A$17:$C$89,3,FALSE)</f>
        <v>testlocatie GGD</v>
      </c>
      <c r="E1470" s="400" t="s">
        <v>322</v>
      </c>
      <c r="F1470" s="401" t="s">
        <v>509</v>
      </c>
      <c r="G1470" s="401"/>
      <c r="H1470" s="398" t="s">
        <v>196</v>
      </c>
      <c r="I1470" s="433" t="s">
        <v>149</v>
      </c>
      <c r="J1470" s="402" t="s">
        <v>198</v>
      </c>
      <c r="K1470" s="403">
        <v>19.18</v>
      </c>
      <c r="L1470" s="486">
        <f>VLOOKUP(D1470,'1-Kosten per locatie'!$E$3:$G$9,3,FALSE)</f>
        <v>1</v>
      </c>
      <c r="M1470" s="441">
        <v>255</v>
      </c>
      <c r="N1470" s="124"/>
      <c r="O1470" s="125" t="e">
        <f t="shared" si="115"/>
        <v>#DIV/0!</v>
      </c>
      <c r="P1470" s="125">
        <f t="shared" si="116"/>
        <v>0</v>
      </c>
      <c r="Q1470" s="383"/>
      <c r="R1470" s="126">
        <f>IF(M1470="nio",0,IF(M1470&gt;0,VLOOKUP(I1470,'2-Productie normen'!A:R,VLOOKUP(M1470,'2-Productie normen'!T:U,2,FALSE),FALSE)))</f>
        <v>0</v>
      </c>
      <c r="S1470" s="126">
        <f t="shared" si="117"/>
        <v>0</v>
      </c>
      <c r="T1470" s="127" t="str">
        <f>IF(M1470="nio",0,VLOOKUP(I1470,'2-Productie normen'!A:R,14,FALSE))</f>
        <v>B</v>
      </c>
      <c r="U1470" s="127"/>
      <c r="W1470" s="93">
        <f t="shared" si="118"/>
        <v>4890.8999999999996</v>
      </c>
    </row>
    <row r="1471" spans="1:23" ht="14.1" customHeight="1">
      <c r="A1471" s="109">
        <f t="shared" si="114"/>
        <v>1471</v>
      </c>
      <c r="B1471" s="476" t="str">
        <f>VLOOKUP(C1471,'1-Kosten per locatie'!$A$17:$D$89,4,FALSE)</f>
        <v>GGD</v>
      </c>
      <c r="C1471" s="398" t="s">
        <v>1403</v>
      </c>
      <c r="D1471" s="476" t="str">
        <f>VLOOKUP(C1471,'1-Kosten per locatie'!$A$17:$C$89,3,FALSE)</f>
        <v>testlocatie GGD</v>
      </c>
      <c r="E1471" s="400" t="s">
        <v>322</v>
      </c>
      <c r="F1471" s="401" t="s">
        <v>512</v>
      </c>
      <c r="G1471" s="401"/>
      <c r="H1471" s="398" t="s">
        <v>196</v>
      </c>
      <c r="I1471" s="433" t="s">
        <v>149</v>
      </c>
      <c r="J1471" s="402" t="s">
        <v>198</v>
      </c>
      <c r="K1471" s="403">
        <v>17.02</v>
      </c>
      <c r="L1471" s="486">
        <f>VLOOKUP(D1471,'1-Kosten per locatie'!$E$3:$G$9,3,FALSE)</f>
        <v>1</v>
      </c>
      <c r="M1471" s="441">
        <v>255</v>
      </c>
      <c r="N1471" s="124"/>
      <c r="O1471" s="125" t="e">
        <f t="shared" si="115"/>
        <v>#DIV/0!</v>
      </c>
      <c r="P1471" s="125">
        <f t="shared" si="116"/>
        <v>0</v>
      </c>
      <c r="Q1471" s="383"/>
      <c r="R1471" s="126">
        <f>IF(M1471="nio",0,IF(M1471&gt;0,VLOOKUP(I1471,'2-Productie normen'!A:R,VLOOKUP(M1471,'2-Productie normen'!T:U,2,FALSE),FALSE)))</f>
        <v>0</v>
      </c>
      <c r="S1471" s="126">
        <f t="shared" si="117"/>
        <v>0</v>
      </c>
      <c r="T1471" s="127" t="str">
        <f>IF(M1471="nio",0,VLOOKUP(I1471,'2-Productie normen'!A:R,14,FALSE))</f>
        <v>B</v>
      </c>
      <c r="U1471" s="127"/>
      <c r="W1471" s="93">
        <f t="shared" si="118"/>
        <v>4340.0999999999995</v>
      </c>
    </row>
    <row r="1472" spans="1:23" ht="14.1" customHeight="1">
      <c r="A1472" s="109">
        <f t="shared" si="114"/>
        <v>1472</v>
      </c>
      <c r="B1472" s="476" t="str">
        <f>VLOOKUP(C1472,'1-Kosten per locatie'!$A$17:$D$89,4,FALSE)</f>
        <v>GGD</v>
      </c>
      <c r="C1472" s="398" t="s">
        <v>1403</v>
      </c>
      <c r="D1472" s="476" t="str">
        <f>VLOOKUP(C1472,'1-Kosten per locatie'!$A$17:$C$89,3,FALSE)</f>
        <v>testlocatie GGD</v>
      </c>
      <c r="E1472" s="400" t="s">
        <v>322</v>
      </c>
      <c r="F1472" s="401" t="s">
        <v>514</v>
      </c>
      <c r="G1472" s="401"/>
      <c r="H1472" s="398" t="s">
        <v>196</v>
      </c>
      <c r="I1472" s="433" t="s">
        <v>149</v>
      </c>
      <c r="J1472" s="402" t="s">
        <v>198</v>
      </c>
      <c r="K1472" s="403">
        <v>19.52</v>
      </c>
      <c r="L1472" s="486">
        <f>VLOOKUP(D1472,'1-Kosten per locatie'!$E$3:$G$9,3,FALSE)</f>
        <v>1</v>
      </c>
      <c r="M1472" s="441">
        <v>255</v>
      </c>
      <c r="N1472" s="124"/>
      <c r="O1472" s="125" t="e">
        <f t="shared" si="115"/>
        <v>#DIV/0!</v>
      </c>
      <c r="P1472" s="125">
        <f t="shared" si="116"/>
        <v>0</v>
      </c>
      <c r="Q1472" s="383"/>
      <c r="R1472" s="126">
        <f>IF(M1472="nio",0,IF(M1472&gt;0,VLOOKUP(I1472,'2-Productie normen'!A:R,VLOOKUP(M1472,'2-Productie normen'!T:U,2,FALSE),FALSE)))</f>
        <v>0</v>
      </c>
      <c r="S1472" s="126">
        <f t="shared" si="117"/>
        <v>0</v>
      </c>
      <c r="T1472" s="127" t="str">
        <f>IF(M1472="nio",0,VLOOKUP(I1472,'2-Productie normen'!A:R,14,FALSE))</f>
        <v>B</v>
      </c>
      <c r="U1472" s="127"/>
      <c r="W1472" s="93">
        <f t="shared" si="118"/>
        <v>4977.5999999999995</v>
      </c>
    </row>
    <row r="1473" spans="1:23" ht="14.1" customHeight="1">
      <c r="A1473" s="109">
        <f t="shared" si="114"/>
        <v>1473</v>
      </c>
      <c r="B1473" s="476" t="str">
        <f>VLOOKUP(C1473,'1-Kosten per locatie'!$A$17:$D$89,4,FALSE)</f>
        <v>GGD</v>
      </c>
      <c r="C1473" s="398" t="s">
        <v>1403</v>
      </c>
      <c r="D1473" s="476" t="str">
        <f>VLOOKUP(C1473,'1-Kosten per locatie'!$A$17:$C$89,3,FALSE)</f>
        <v>testlocatie GGD</v>
      </c>
      <c r="E1473" s="400" t="s">
        <v>322</v>
      </c>
      <c r="F1473" s="401" t="s">
        <v>515</v>
      </c>
      <c r="G1473" s="401"/>
      <c r="H1473" s="398" t="s">
        <v>196</v>
      </c>
      <c r="I1473" s="433" t="s">
        <v>149</v>
      </c>
      <c r="J1473" s="402" t="s">
        <v>198</v>
      </c>
      <c r="K1473" s="403">
        <v>18.96</v>
      </c>
      <c r="L1473" s="486">
        <f>VLOOKUP(D1473,'1-Kosten per locatie'!$E$3:$G$9,3,FALSE)</f>
        <v>1</v>
      </c>
      <c r="M1473" s="441">
        <v>255</v>
      </c>
      <c r="N1473" s="124"/>
      <c r="O1473" s="125" t="e">
        <f t="shared" si="115"/>
        <v>#DIV/0!</v>
      </c>
      <c r="P1473" s="125">
        <f t="shared" si="116"/>
        <v>0</v>
      </c>
      <c r="Q1473" s="383"/>
      <c r="R1473" s="126">
        <f>IF(M1473="nio",0,IF(M1473&gt;0,VLOOKUP(I1473,'2-Productie normen'!A:R,VLOOKUP(M1473,'2-Productie normen'!T:U,2,FALSE),FALSE)))</f>
        <v>0</v>
      </c>
      <c r="S1473" s="126">
        <f t="shared" si="117"/>
        <v>0</v>
      </c>
      <c r="T1473" s="127" t="str">
        <f>IF(M1473="nio",0,VLOOKUP(I1473,'2-Productie normen'!A:R,14,FALSE))</f>
        <v>B</v>
      </c>
      <c r="U1473" s="127"/>
      <c r="W1473" s="93">
        <f t="shared" si="118"/>
        <v>4834.8</v>
      </c>
    </row>
    <row r="1474" spans="1:23" ht="14.1" customHeight="1">
      <c r="A1474" s="109">
        <f t="shared" si="114"/>
        <v>1474</v>
      </c>
      <c r="B1474" s="476" t="str">
        <f>VLOOKUP(C1474,'1-Kosten per locatie'!$A$17:$D$89,4,FALSE)</f>
        <v>GGD</v>
      </c>
      <c r="C1474" s="398" t="s">
        <v>1403</v>
      </c>
      <c r="D1474" s="476" t="str">
        <f>VLOOKUP(C1474,'1-Kosten per locatie'!$A$17:$C$89,3,FALSE)</f>
        <v>testlocatie GGD</v>
      </c>
      <c r="E1474" s="400" t="s">
        <v>322</v>
      </c>
      <c r="F1474" s="401" t="s">
        <v>516</v>
      </c>
      <c r="G1474" s="401"/>
      <c r="H1474" s="398" t="s">
        <v>196</v>
      </c>
      <c r="I1474" s="433" t="s">
        <v>149</v>
      </c>
      <c r="J1474" s="402" t="s">
        <v>198</v>
      </c>
      <c r="K1474" s="403">
        <v>20.350000000000001</v>
      </c>
      <c r="L1474" s="486">
        <f>VLOOKUP(D1474,'1-Kosten per locatie'!$E$3:$G$9,3,FALSE)</f>
        <v>1</v>
      </c>
      <c r="M1474" s="441">
        <v>255</v>
      </c>
      <c r="N1474" s="124"/>
      <c r="O1474" s="125" t="e">
        <f t="shared" si="115"/>
        <v>#DIV/0!</v>
      </c>
      <c r="P1474" s="125">
        <f t="shared" si="116"/>
        <v>0</v>
      </c>
      <c r="Q1474" s="383"/>
      <c r="R1474" s="126">
        <f>IF(M1474="nio",0,IF(M1474&gt;0,VLOOKUP(I1474,'2-Productie normen'!A:R,VLOOKUP(M1474,'2-Productie normen'!T:U,2,FALSE),FALSE)))</f>
        <v>0</v>
      </c>
      <c r="S1474" s="126">
        <f t="shared" si="117"/>
        <v>0</v>
      </c>
      <c r="T1474" s="127" t="str">
        <f>IF(M1474="nio",0,VLOOKUP(I1474,'2-Productie normen'!A:R,14,FALSE))</f>
        <v>B</v>
      </c>
      <c r="U1474" s="127"/>
      <c r="W1474" s="93">
        <f t="shared" si="118"/>
        <v>5189.25</v>
      </c>
    </row>
    <row r="1475" spans="1:23" ht="14.1" customHeight="1">
      <c r="A1475" s="109">
        <f t="shared" ref="A1475:A1538" si="119">A1474+1</f>
        <v>1475</v>
      </c>
      <c r="B1475" s="476" t="str">
        <f>VLOOKUP(C1475,'1-Kosten per locatie'!$A$17:$D$89,4,FALSE)</f>
        <v>GGD</v>
      </c>
      <c r="C1475" s="398" t="s">
        <v>1403</v>
      </c>
      <c r="D1475" s="476" t="str">
        <f>VLOOKUP(C1475,'1-Kosten per locatie'!$A$17:$C$89,3,FALSE)</f>
        <v>testlocatie GGD</v>
      </c>
      <c r="E1475" s="400" t="s">
        <v>322</v>
      </c>
      <c r="F1475" s="401" t="s">
        <v>517</v>
      </c>
      <c r="G1475" s="401"/>
      <c r="H1475" s="398" t="s">
        <v>196</v>
      </c>
      <c r="I1475" s="433" t="s">
        <v>149</v>
      </c>
      <c r="J1475" s="402" t="s">
        <v>198</v>
      </c>
      <c r="K1475" s="403">
        <v>18.96</v>
      </c>
      <c r="L1475" s="486">
        <f>VLOOKUP(D1475,'1-Kosten per locatie'!$E$3:$G$9,3,FALSE)</f>
        <v>1</v>
      </c>
      <c r="M1475" s="441">
        <v>255</v>
      </c>
      <c r="N1475" s="124"/>
      <c r="O1475" s="125" t="e">
        <f t="shared" si="115"/>
        <v>#DIV/0!</v>
      </c>
      <c r="P1475" s="125">
        <f t="shared" si="116"/>
        <v>0</v>
      </c>
      <c r="Q1475" s="383"/>
      <c r="R1475" s="126">
        <f>IF(M1475="nio",0,IF(M1475&gt;0,VLOOKUP(I1475,'2-Productie normen'!A:R,VLOOKUP(M1475,'2-Productie normen'!T:U,2,FALSE),FALSE)))</f>
        <v>0</v>
      </c>
      <c r="S1475" s="126">
        <f t="shared" si="117"/>
        <v>0</v>
      </c>
      <c r="T1475" s="127" t="str">
        <f>IF(M1475="nio",0,VLOOKUP(I1475,'2-Productie normen'!A:R,14,FALSE))</f>
        <v>B</v>
      </c>
      <c r="U1475" s="127"/>
      <c r="W1475" s="93">
        <f t="shared" si="118"/>
        <v>4834.8</v>
      </c>
    </row>
    <row r="1476" spans="1:23" ht="14.1" customHeight="1">
      <c r="A1476" s="109">
        <f t="shared" si="119"/>
        <v>1476</v>
      </c>
      <c r="B1476" s="476" t="str">
        <f>VLOOKUP(C1476,'1-Kosten per locatie'!$A$17:$D$89,4,FALSE)</f>
        <v>GGD</v>
      </c>
      <c r="C1476" s="398" t="s">
        <v>1403</v>
      </c>
      <c r="D1476" s="476" t="str">
        <f>VLOOKUP(C1476,'1-Kosten per locatie'!$A$17:$C$89,3,FALSE)</f>
        <v>testlocatie GGD</v>
      </c>
      <c r="E1476" s="400" t="s">
        <v>322</v>
      </c>
      <c r="F1476" s="401" t="s">
        <v>518</v>
      </c>
      <c r="G1476" s="401"/>
      <c r="H1476" s="398" t="s">
        <v>196</v>
      </c>
      <c r="I1476" s="433" t="s">
        <v>149</v>
      </c>
      <c r="J1476" s="402" t="s">
        <v>198</v>
      </c>
      <c r="K1476" s="403">
        <v>20.37</v>
      </c>
      <c r="L1476" s="486">
        <f>VLOOKUP(D1476,'1-Kosten per locatie'!$E$3:$G$9,3,FALSE)</f>
        <v>1</v>
      </c>
      <c r="M1476" s="441">
        <v>255</v>
      </c>
      <c r="N1476" s="124"/>
      <c r="O1476" s="125" t="e">
        <f t="shared" si="115"/>
        <v>#DIV/0!</v>
      </c>
      <c r="P1476" s="125">
        <f t="shared" si="116"/>
        <v>0</v>
      </c>
      <c r="Q1476" s="383"/>
      <c r="R1476" s="126">
        <f>IF(M1476="nio",0,IF(M1476&gt;0,VLOOKUP(I1476,'2-Productie normen'!A:R,VLOOKUP(M1476,'2-Productie normen'!T:U,2,FALSE),FALSE)))</f>
        <v>0</v>
      </c>
      <c r="S1476" s="126">
        <f t="shared" si="117"/>
        <v>0</v>
      </c>
      <c r="T1476" s="127" t="str">
        <f>IF(M1476="nio",0,VLOOKUP(I1476,'2-Productie normen'!A:R,14,FALSE))</f>
        <v>B</v>
      </c>
      <c r="U1476" s="127"/>
      <c r="W1476" s="93">
        <f t="shared" si="118"/>
        <v>5194.3500000000004</v>
      </c>
    </row>
    <row r="1477" spans="1:23" ht="14.1" customHeight="1">
      <c r="A1477" s="109">
        <f t="shared" si="119"/>
        <v>1477</v>
      </c>
      <c r="B1477" s="476" t="str">
        <f>VLOOKUP(C1477,'1-Kosten per locatie'!$A$17:$D$89,4,FALSE)</f>
        <v>GGD</v>
      </c>
      <c r="C1477" s="398" t="s">
        <v>1403</v>
      </c>
      <c r="D1477" s="476" t="str">
        <f>VLOOKUP(C1477,'1-Kosten per locatie'!$A$17:$C$89,3,FALSE)</f>
        <v>testlocatie GGD</v>
      </c>
      <c r="E1477" s="400" t="s">
        <v>322</v>
      </c>
      <c r="F1477" s="401" t="s">
        <v>519</v>
      </c>
      <c r="G1477" s="401"/>
      <c r="H1477" s="398" t="s">
        <v>196</v>
      </c>
      <c r="I1477" s="433" t="s">
        <v>149</v>
      </c>
      <c r="J1477" s="402" t="s">
        <v>198</v>
      </c>
      <c r="K1477" s="403">
        <v>18.96</v>
      </c>
      <c r="L1477" s="486">
        <f>VLOOKUP(D1477,'1-Kosten per locatie'!$E$3:$G$9,3,FALSE)</f>
        <v>1</v>
      </c>
      <c r="M1477" s="441">
        <v>255</v>
      </c>
      <c r="N1477" s="124"/>
      <c r="O1477" s="125" t="e">
        <f t="shared" si="115"/>
        <v>#DIV/0!</v>
      </c>
      <c r="P1477" s="125">
        <f t="shared" si="116"/>
        <v>0</v>
      </c>
      <c r="Q1477" s="383"/>
      <c r="R1477" s="126">
        <f>IF(M1477="nio",0,IF(M1477&gt;0,VLOOKUP(I1477,'2-Productie normen'!A:R,VLOOKUP(M1477,'2-Productie normen'!T:U,2,FALSE),FALSE)))</f>
        <v>0</v>
      </c>
      <c r="S1477" s="126">
        <f t="shared" si="117"/>
        <v>0</v>
      </c>
      <c r="T1477" s="127" t="str">
        <f>IF(M1477="nio",0,VLOOKUP(I1477,'2-Productie normen'!A:R,14,FALSE))</f>
        <v>B</v>
      </c>
      <c r="U1477" s="127"/>
      <c r="W1477" s="93">
        <f t="shared" si="118"/>
        <v>4834.8</v>
      </c>
    </row>
    <row r="1478" spans="1:23" ht="14.1" customHeight="1">
      <c r="A1478" s="109">
        <f t="shared" si="119"/>
        <v>1478</v>
      </c>
      <c r="B1478" s="476" t="str">
        <f>VLOOKUP(C1478,'1-Kosten per locatie'!$A$17:$D$89,4,FALSE)</f>
        <v>GGD</v>
      </c>
      <c r="C1478" s="398" t="s">
        <v>1403</v>
      </c>
      <c r="D1478" s="476" t="str">
        <f>VLOOKUP(C1478,'1-Kosten per locatie'!$A$17:$C$89,3,FALSE)</f>
        <v>testlocatie GGD</v>
      </c>
      <c r="E1478" s="400" t="s">
        <v>322</v>
      </c>
      <c r="F1478" s="401" t="s">
        <v>520</v>
      </c>
      <c r="G1478" s="401"/>
      <c r="H1478" s="398" t="s">
        <v>196</v>
      </c>
      <c r="I1478" s="433" t="s">
        <v>149</v>
      </c>
      <c r="J1478" s="402" t="s">
        <v>198</v>
      </c>
      <c r="K1478" s="403">
        <v>20.37</v>
      </c>
      <c r="L1478" s="486">
        <f>VLOOKUP(D1478,'1-Kosten per locatie'!$E$3:$G$9,3,FALSE)</f>
        <v>1</v>
      </c>
      <c r="M1478" s="441">
        <v>255</v>
      </c>
      <c r="N1478" s="124"/>
      <c r="O1478" s="125" t="e">
        <f t="shared" si="115"/>
        <v>#DIV/0!</v>
      </c>
      <c r="P1478" s="125">
        <f t="shared" si="116"/>
        <v>0</v>
      </c>
      <c r="Q1478" s="383"/>
      <c r="R1478" s="126">
        <f>IF(M1478="nio",0,IF(M1478&gt;0,VLOOKUP(I1478,'2-Productie normen'!A:R,VLOOKUP(M1478,'2-Productie normen'!T:U,2,FALSE),FALSE)))</f>
        <v>0</v>
      </c>
      <c r="S1478" s="126">
        <f t="shared" si="117"/>
        <v>0</v>
      </c>
      <c r="T1478" s="127" t="str">
        <f>IF(M1478="nio",0,VLOOKUP(I1478,'2-Productie normen'!A:R,14,FALSE))</f>
        <v>B</v>
      </c>
      <c r="U1478" s="127"/>
      <c r="W1478" s="93">
        <f t="shared" si="118"/>
        <v>5194.3500000000004</v>
      </c>
    </row>
    <row r="1479" spans="1:23" ht="14.1" customHeight="1">
      <c r="A1479" s="109">
        <f t="shared" si="119"/>
        <v>1479</v>
      </c>
      <c r="B1479" s="476" t="str">
        <f>VLOOKUP(C1479,'1-Kosten per locatie'!$A$17:$D$89,4,FALSE)</f>
        <v>GGD</v>
      </c>
      <c r="C1479" s="398" t="s">
        <v>1403</v>
      </c>
      <c r="D1479" s="476" t="str">
        <f>VLOOKUP(C1479,'1-Kosten per locatie'!$A$17:$C$89,3,FALSE)</f>
        <v>testlocatie GGD</v>
      </c>
      <c r="E1479" s="400" t="s">
        <v>322</v>
      </c>
      <c r="F1479" s="401" t="s">
        <v>854</v>
      </c>
      <c r="G1479" s="401"/>
      <c r="H1479" s="398" t="s">
        <v>196</v>
      </c>
      <c r="I1479" s="433" t="s">
        <v>149</v>
      </c>
      <c r="J1479" s="402" t="s">
        <v>198</v>
      </c>
      <c r="K1479" s="403">
        <v>37.69</v>
      </c>
      <c r="L1479" s="486">
        <f>VLOOKUP(D1479,'1-Kosten per locatie'!$E$3:$G$9,3,FALSE)</f>
        <v>1</v>
      </c>
      <c r="M1479" s="441">
        <v>255</v>
      </c>
      <c r="N1479" s="124"/>
      <c r="O1479" s="125" t="e">
        <f t="shared" si="115"/>
        <v>#DIV/0!</v>
      </c>
      <c r="P1479" s="125">
        <f t="shared" si="116"/>
        <v>0</v>
      </c>
      <c r="Q1479" s="383"/>
      <c r="R1479" s="126">
        <f>IF(M1479="nio",0,IF(M1479&gt;0,VLOOKUP(I1479,'2-Productie normen'!A:R,VLOOKUP(M1479,'2-Productie normen'!T:U,2,FALSE),FALSE)))</f>
        <v>0</v>
      </c>
      <c r="S1479" s="126">
        <f t="shared" si="117"/>
        <v>0</v>
      </c>
      <c r="T1479" s="127" t="str">
        <f>IF(M1479="nio",0,VLOOKUP(I1479,'2-Productie normen'!A:R,14,FALSE))</f>
        <v>B</v>
      </c>
      <c r="U1479" s="127"/>
      <c r="W1479" s="93">
        <f t="shared" si="118"/>
        <v>9610.9499999999989</v>
      </c>
    </row>
    <row r="1480" spans="1:23" ht="14.1" customHeight="1">
      <c r="A1480" s="109">
        <f t="shared" si="119"/>
        <v>1480</v>
      </c>
      <c r="B1480" s="476" t="str">
        <f>VLOOKUP(C1480,'1-Kosten per locatie'!$A$17:$D$89,4,FALSE)</f>
        <v>GGD</v>
      </c>
      <c r="C1480" s="398" t="s">
        <v>1403</v>
      </c>
      <c r="D1480" s="476" t="str">
        <f>VLOOKUP(C1480,'1-Kosten per locatie'!$A$17:$C$89,3,FALSE)</f>
        <v>testlocatie GGD</v>
      </c>
      <c r="E1480" s="400" t="s">
        <v>322</v>
      </c>
      <c r="F1480" s="401" t="s">
        <v>521</v>
      </c>
      <c r="G1480" s="401"/>
      <c r="H1480" s="398" t="s">
        <v>196</v>
      </c>
      <c r="I1480" s="433" t="s">
        <v>149</v>
      </c>
      <c r="J1480" s="402" t="s">
        <v>198</v>
      </c>
      <c r="K1480" s="403">
        <v>20.37</v>
      </c>
      <c r="L1480" s="486">
        <f>VLOOKUP(D1480,'1-Kosten per locatie'!$E$3:$G$9,3,FALSE)</f>
        <v>1</v>
      </c>
      <c r="M1480" s="441">
        <v>255</v>
      </c>
      <c r="N1480" s="124"/>
      <c r="O1480" s="125" t="e">
        <f t="shared" si="115"/>
        <v>#DIV/0!</v>
      </c>
      <c r="P1480" s="125">
        <f t="shared" si="116"/>
        <v>0</v>
      </c>
      <c r="Q1480" s="383"/>
      <c r="R1480" s="126">
        <f>IF(M1480="nio",0,IF(M1480&gt;0,VLOOKUP(I1480,'2-Productie normen'!A:R,VLOOKUP(M1480,'2-Productie normen'!T:U,2,FALSE),FALSE)))</f>
        <v>0</v>
      </c>
      <c r="S1480" s="126">
        <f t="shared" si="117"/>
        <v>0</v>
      </c>
      <c r="T1480" s="127" t="str">
        <f>IF(M1480="nio",0,VLOOKUP(I1480,'2-Productie normen'!A:R,14,FALSE))</f>
        <v>B</v>
      </c>
      <c r="U1480" s="127"/>
      <c r="W1480" s="93">
        <f t="shared" si="118"/>
        <v>5194.3500000000004</v>
      </c>
    </row>
    <row r="1481" spans="1:23" ht="14.1" customHeight="1">
      <c r="A1481" s="109">
        <f t="shared" si="119"/>
        <v>1481</v>
      </c>
      <c r="B1481" s="476" t="str">
        <f>VLOOKUP(C1481,'1-Kosten per locatie'!$A$17:$D$89,4,FALSE)</f>
        <v>GGD</v>
      </c>
      <c r="C1481" s="398" t="s">
        <v>1403</v>
      </c>
      <c r="D1481" s="476" t="str">
        <f>VLOOKUP(C1481,'1-Kosten per locatie'!$A$17:$C$89,3,FALSE)</f>
        <v>testlocatie GGD</v>
      </c>
      <c r="E1481" s="400" t="s">
        <v>322</v>
      </c>
      <c r="F1481" s="401" t="s">
        <v>523</v>
      </c>
      <c r="G1481" s="401"/>
      <c r="H1481" s="398" t="s">
        <v>196</v>
      </c>
      <c r="I1481" s="433" t="s">
        <v>149</v>
      </c>
      <c r="J1481" s="402" t="s">
        <v>198</v>
      </c>
      <c r="K1481" s="403">
        <v>40.65</v>
      </c>
      <c r="L1481" s="486">
        <f>VLOOKUP(D1481,'1-Kosten per locatie'!$E$3:$G$9,3,FALSE)</f>
        <v>1</v>
      </c>
      <c r="M1481" s="441">
        <v>255</v>
      </c>
      <c r="N1481" s="124"/>
      <c r="O1481" s="125" t="e">
        <f t="shared" si="115"/>
        <v>#DIV/0!</v>
      </c>
      <c r="P1481" s="125">
        <f t="shared" si="116"/>
        <v>0</v>
      </c>
      <c r="Q1481" s="383"/>
      <c r="R1481" s="126">
        <f>IF(M1481="nio",0,IF(M1481&gt;0,VLOOKUP(I1481,'2-Productie normen'!A:R,VLOOKUP(M1481,'2-Productie normen'!T:U,2,FALSE),FALSE)))</f>
        <v>0</v>
      </c>
      <c r="S1481" s="126">
        <f t="shared" si="117"/>
        <v>0</v>
      </c>
      <c r="T1481" s="127" t="str">
        <f>IF(M1481="nio",0,VLOOKUP(I1481,'2-Productie normen'!A:R,14,FALSE))</f>
        <v>B</v>
      </c>
      <c r="U1481" s="127"/>
      <c r="W1481" s="93">
        <f t="shared" si="118"/>
        <v>10365.75</v>
      </c>
    </row>
    <row r="1482" spans="1:23" ht="14.1" customHeight="1">
      <c r="A1482" s="109">
        <f t="shared" si="119"/>
        <v>1482</v>
      </c>
      <c r="B1482" s="476" t="str">
        <f>VLOOKUP(C1482,'1-Kosten per locatie'!$A$17:$D$89,4,FALSE)</f>
        <v>GGD</v>
      </c>
      <c r="C1482" s="398" t="s">
        <v>1403</v>
      </c>
      <c r="D1482" s="476" t="str">
        <f>VLOOKUP(C1482,'1-Kosten per locatie'!$A$17:$C$89,3,FALSE)</f>
        <v>testlocatie GGD</v>
      </c>
      <c r="E1482" s="400" t="s">
        <v>322</v>
      </c>
      <c r="F1482" s="401" t="s">
        <v>1460</v>
      </c>
      <c r="G1482" s="401"/>
      <c r="H1482" s="398" t="s">
        <v>196</v>
      </c>
      <c r="I1482" s="433" t="s">
        <v>149</v>
      </c>
      <c r="J1482" s="402" t="s">
        <v>198</v>
      </c>
      <c r="K1482" s="403">
        <v>18.96</v>
      </c>
      <c r="L1482" s="486">
        <f>VLOOKUP(D1482,'1-Kosten per locatie'!$E$3:$G$9,3,FALSE)</f>
        <v>1</v>
      </c>
      <c r="M1482" s="441">
        <v>255</v>
      </c>
      <c r="N1482" s="124"/>
      <c r="O1482" s="125" t="e">
        <f t="shared" ref="O1482:O1544" si="120">IF(M1482="nio",0,IF(M1482&gt;0,M1482*K1482/R1482,0))*L1482</f>
        <v>#DIV/0!</v>
      </c>
      <c r="P1482" s="125">
        <f t="shared" ref="P1482:P1544" si="121">IF(N1482&gt;0,N1482*K1482/S1482,0)*L1482</f>
        <v>0</v>
      </c>
      <c r="Q1482" s="383"/>
      <c r="R1482" s="126">
        <f>IF(M1482="nio",0,IF(M1482&gt;0,VLOOKUP(I1482,'2-Productie normen'!A:R,VLOOKUP(M1482,'2-Productie normen'!T:U,2,FALSE),FALSE)))</f>
        <v>0</v>
      </c>
      <c r="S1482" s="126">
        <f t="shared" ref="S1482:S1544" si="122">IF(N1482&gt;0,R1482*$S$8,0)</f>
        <v>0</v>
      </c>
      <c r="T1482" s="127" t="str">
        <f>IF(M1482="nio",0,VLOOKUP(I1482,'2-Productie normen'!A:R,14,FALSE))</f>
        <v>B</v>
      </c>
      <c r="U1482" s="127"/>
      <c r="W1482" s="93">
        <f t="shared" ref="W1482:W1544" si="123">SUM(M1482:N1482)*K1482</f>
        <v>4834.8</v>
      </c>
    </row>
    <row r="1483" spans="1:23" ht="14.1" customHeight="1">
      <c r="A1483" s="109">
        <f t="shared" si="119"/>
        <v>1483</v>
      </c>
      <c r="B1483" s="476" t="str">
        <f>VLOOKUP(C1483,'1-Kosten per locatie'!$A$17:$D$89,4,FALSE)</f>
        <v>GGD</v>
      </c>
      <c r="C1483" s="398" t="s">
        <v>1403</v>
      </c>
      <c r="D1483" s="476" t="str">
        <f>VLOOKUP(C1483,'1-Kosten per locatie'!$A$17:$C$89,3,FALSE)</f>
        <v>testlocatie GGD</v>
      </c>
      <c r="E1483" s="400" t="s">
        <v>322</v>
      </c>
      <c r="F1483" s="401" t="s">
        <v>526</v>
      </c>
      <c r="G1483" s="401"/>
      <c r="H1483" s="398" t="s">
        <v>196</v>
      </c>
      <c r="I1483" s="433" t="s">
        <v>149</v>
      </c>
      <c r="J1483" s="402" t="s">
        <v>198</v>
      </c>
      <c r="K1483" s="403">
        <v>35.72</v>
      </c>
      <c r="L1483" s="486">
        <f>VLOOKUP(D1483,'1-Kosten per locatie'!$E$3:$G$9,3,FALSE)</f>
        <v>1</v>
      </c>
      <c r="M1483" s="441">
        <v>255</v>
      </c>
      <c r="N1483" s="124"/>
      <c r="O1483" s="125" t="e">
        <f t="shared" si="120"/>
        <v>#DIV/0!</v>
      </c>
      <c r="P1483" s="125">
        <f t="shared" si="121"/>
        <v>0</v>
      </c>
      <c r="Q1483" s="383"/>
      <c r="R1483" s="126">
        <f>IF(M1483="nio",0,IF(M1483&gt;0,VLOOKUP(I1483,'2-Productie normen'!A:R,VLOOKUP(M1483,'2-Productie normen'!T:U,2,FALSE),FALSE)))</f>
        <v>0</v>
      </c>
      <c r="S1483" s="126">
        <f t="shared" si="122"/>
        <v>0</v>
      </c>
      <c r="T1483" s="127" t="str">
        <f>IF(M1483="nio",0,VLOOKUP(I1483,'2-Productie normen'!A:R,14,FALSE))</f>
        <v>B</v>
      </c>
      <c r="U1483" s="127"/>
      <c r="W1483" s="93">
        <f t="shared" si="123"/>
        <v>9108.6</v>
      </c>
    </row>
    <row r="1484" spans="1:23" ht="14.1" customHeight="1">
      <c r="A1484" s="109">
        <f t="shared" si="119"/>
        <v>1484</v>
      </c>
      <c r="B1484" s="476" t="str">
        <f>VLOOKUP(C1484,'1-Kosten per locatie'!$A$17:$D$89,4,FALSE)</f>
        <v>GGD</v>
      </c>
      <c r="C1484" s="398" t="s">
        <v>1403</v>
      </c>
      <c r="D1484" s="476" t="str">
        <f>VLOOKUP(C1484,'1-Kosten per locatie'!$A$17:$C$89,3,FALSE)</f>
        <v>testlocatie GGD</v>
      </c>
      <c r="E1484" s="400" t="s">
        <v>322</v>
      </c>
      <c r="F1484" s="401" t="s">
        <v>527</v>
      </c>
      <c r="G1484" s="401"/>
      <c r="H1484" s="398" t="s">
        <v>196</v>
      </c>
      <c r="I1484" s="433" t="s">
        <v>149</v>
      </c>
      <c r="J1484" s="402" t="s">
        <v>198</v>
      </c>
      <c r="K1484" s="403">
        <v>19.62</v>
      </c>
      <c r="L1484" s="486">
        <f>VLOOKUP(D1484,'1-Kosten per locatie'!$E$3:$G$9,3,FALSE)</f>
        <v>1</v>
      </c>
      <c r="M1484" s="441">
        <v>255</v>
      </c>
      <c r="N1484" s="124"/>
      <c r="O1484" s="125" t="e">
        <f t="shared" si="120"/>
        <v>#DIV/0!</v>
      </c>
      <c r="P1484" s="125">
        <f t="shared" si="121"/>
        <v>0</v>
      </c>
      <c r="Q1484" s="383"/>
      <c r="R1484" s="126">
        <f>IF(M1484="nio",0,IF(M1484&gt;0,VLOOKUP(I1484,'2-Productie normen'!A:R,VLOOKUP(M1484,'2-Productie normen'!T:U,2,FALSE),FALSE)))</f>
        <v>0</v>
      </c>
      <c r="S1484" s="126">
        <f t="shared" si="122"/>
        <v>0</v>
      </c>
      <c r="T1484" s="127" t="str">
        <f>IF(M1484="nio",0,VLOOKUP(I1484,'2-Productie normen'!A:R,14,FALSE))</f>
        <v>B</v>
      </c>
      <c r="U1484" s="127"/>
      <c r="W1484" s="93">
        <f t="shared" si="123"/>
        <v>5003.1000000000004</v>
      </c>
    </row>
    <row r="1485" spans="1:23" ht="14.1" customHeight="1">
      <c r="A1485" s="109">
        <f t="shared" si="119"/>
        <v>1485</v>
      </c>
      <c r="B1485" s="476" t="str">
        <f>VLOOKUP(C1485,'1-Kosten per locatie'!$A$17:$D$89,4,FALSE)</f>
        <v>GGD</v>
      </c>
      <c r="C1485" s="398" t="s">
        <v>1403</v>
      </c>
      <c r="D1485" s="476" t="str">
        <f>VLOOKUP(C1485,'1-Kosten per locatie'!$A$17:$C$89,3,FALSE)</f>
        <v>testlocatie GGD</v>
      </c>
      <c r="E1485" s="400" t="s">
        <v>322</v>
      </c>
      <c r="F1485" s="401" t="s">
        <v>1461</v>
      </c>
      <c r="G1485" s="401"/>
      <c r="H1485" s="398" t="s">
        <v>196</v>
      </c>
      <c r="I1485" s="433" t="s">
        <v>149</v>
      </c>
      <c r="J1485" s="402" t="s">
        <v>198</v>
      </c>
      <c r="K1485" s="403">
        <v>20.079999999999998</v>
      </c>
      <c r="L1485" s="486">
        <f>VLOOKUP(D1485,'1-Kosten per locatie'!$E$3:$G$9,3,FALSE)</f>
        <v>1</v>
      </c>
      <c r="M1485" s="441">
        <v>255</v>
      </c>
      <c r="N1485" s="124"/>
      <c r="O1485" s="125" t="e">
        <f t="shared" si="120"/>
        <v>#DIV/0!</v>
      </c>
      <c r="P1485" s="125">
        <f t="shared" si="121"/>
        <v>0</v>
      </c>
      <c r="Q1485" s="383"/>
      <c r="R1485" s="126">
        <f>IF(M1485="nio",0,IF(M1485&gt;0,VLOOKUP(I1485,'2-Productie normen'!A:R,VLOOKUP(M1485,'2-Productie normen'!T:U,2,FALSE),FALSE)))</f>
        <v>0</v>
      </c>
      <c r="S1485" s="126">
        <f t="shared" si="122"/>
        <v>0</v>
      </c>
      <c r="T1485" s="127" t="str">
        <f>IF(M1485="nio",0,VLOOKUP(I1485,'2-Productie normen'!A:R,14,FALSE))</f>
        <v>B</v>
      </c>
      <c r="U1485" s="127"/>
      <c r="W1485" s="93">
        <f t="shared" si="123"/>
        <v>5120.3999999999996</v>
      </c>
    </row>
    <row r="1486" spans="1:23" ht="14.1" customHeight="1">
      <c r="A1486" s="109">
        <f t="shared" si="119"/>
        <v>1486</v>
      </c>
      <c r="B1486" s="476" t="str">
        <f>VLOOKUP(C1486,'1-Kosten per locatie'!$A$17:$D$89,4,FALSE)</f>
        <v>GGD</v>
      </c>
      <c r="C1486" s="398" t="s">
        <v>1403</v>
      </c>
      <c r="D1486" s="476" t="str">
        <f>VLOOKUP(C1486,'1-Kosten per locatie'!$A$17:$C$89,3,FALSE)</f>
        <v>testlocatie GGD</v>
      </c>
      <c r="E1486" s="400" t="s">
        <v>322</v>
      </c>
      <c r="F1486" s="401" t="s">
        <v>535</v>
      </c>
      <c r="G1486" s="401"/>
      <c r="H1486" s="398" t="s">
        <v>196</v>
      </c>
      <c r="I1486" s="433" t="s">
        <v>149</v>
      </c>
      <c r="J1486" s="402" t="s">
        <v>198</v>
      </c>
      <c r="K1486" s="403">
        <v>19.71</v>
      </c>
      <c r="L1486" s="486">
        <f>VLOOKUP(D1486,'1-Kosten per locatie'!$E$3:$G$9,3,FALSE)</f>
        <v>1</v>
      </c>
      <c r="M1486" s="441">
        <v>255</v>
      </c>
      <c r="N1486" s="124"/>
      <c r="O1486" s="125" t="e">
        <f t="shared" si="120"/>
        <v>#DIV/0!</v>
      </c>
      <c r="P1486" s="125">
        <f t="shared" si="121"/>
        <v>0</v>
      </c>
      <c r="Q1486" s="383"/>
      <c r="R1486" s="126">
        <f>IF(M1486="nio",0,IF(M1486&gt;0,VLOOKUP(I1486,'2-Productie normen'!A:R,VLOOKUP(M1486,'2-Productie normen'!T:U,2,FALSE),FALSE)))</f>
        <v>0</v>
      </c>
      <c r="S1486" s="126">
        <f t="shared" si="122"/>
        <v>0</v>
      </c>
      <c r="T1486" s="127" t="str">
        <f>IF(M1486="nio",0,VLOOKUP(I1486,'2-Productie normen'!A:R,14,FALSE))</f>
        <v>B</v>
      </c>
      <c r="U1486" s="127"/>
      <c r="W1486" s="93">
        <f t="shared" si="123"/>
        <v>5026.05</v>
      </c>
    </row>
    <row r="1487" spans="1:23" ht="14.1" customHeight="1">
      <c r="A1487" s="109">
        <f t="shared" si="119"/>
        <v>1487</v>
      </c>
      <c r="B1487" s="476" t="str">
        <f>VLOOKUP(C1487,'1-Kosten per locatie'!$A$17:$D$89,4,FALSE)</f>
        <v>GGD</v>
      </c>
      <c r="C1487" s="398" t="s">
        <v>1403</v>
      </c>
      <c r="D1487" s="476" t="str">
        <f>VLOOKUP(C1487,'1-Kosten per locatie'!$A$17:$C$89,3,FALSE)</f>
        <v>testlocatie GGD</v>
      </c>
      <c r="E1487" s="400" t="s">
        <v>322</v>
      </c>
      <c r="F1487" s="401" t="s">
        <v>537</v>
      </c>
      <c r="G1487" s="401"/>
      <c r="H1487" s="398" t="s">
        <v>196</v>
      </c>
      <c r="I1487" s="433" t="s">
        <v>149</v>
      </c>
      <c r="J1487" s="402" t="s">
        <v>198</v>
      </c>
      <c r="K1487" s="403">
        <v>20.079999999999998</v>
      </c>
      <c r="L1487" s="486">
        <f>VLOOKUP(D1487,'1-Kosten per locatie'!$E$3:$G$9,3,FALSE)</f>
        <v>1</v>
      </c>
      <c r="M1487" s="441">
        <v>255</v>
      </c>
      <c r="N1487" s="124"/>
      <c r="O1487" s="125" t="e">
        <f t="shared" si="120"/>
        <v>#DIV/0!</v>
      </c>
      <c r="P1487" s="125">
        <f t="shared" si="121"/>
        <v>0</v>
      </c>
      <c r="Q1487" s="383"/>
      <c r="R1487" s="126">
        <f>IF(M1487="nio",0,IF(M1487&gt;0,VLOOKUP(I1487,'2-Productie normen'!A:R,VLOOKUP(M1487,'2-Productie normen'!T:U,2,FALSE),FALSE)))</f>
        <v>0</v>
      </c>
      <c r="S1487" s="126">
        <f t="shared" si="122"/>
        <v>0</v>
      </c>
      <c r="T1487" s="127" t="str">
        <f>IF(M1487="nio",0,VLOOKUP(I1487,'2-Productie normen'!A:R,14,FALSE))</f>
        <v>B</v>
      </c>
      <c r="U1487" s="127"/>
      <c r="W1487" s="93">
        <f t="shared" si="123"/>
        <v>5120.3999999999996</v>
      </c>
    </row>
    <row r="1488" spans="1:23" ht="14.1" customHeight="1">
      <c r="A1488" s="109">
        <f t="shared" si="119"/>
        <v>1488</v>
      </c>
      <c r="B1488" s="476" t="str">
        <f>VLOOKUP(C1488,'1-Kosten per locatie'!$A$17:$D$89,4,FALSE)</f>
        <v>GGD</v>
      </c>
      <c r="C1488" s="398" t="s">
        <v>1403</v>
      </c>
      <c r="D1488" s="476" t="str">
        <f>VLOOKUP(C1488,'1-Kosten per locatie'!$A$17:$C$89,3,FALSE)</f>
        <v>testlocatie GGD</v>
      </c>
      <c r="E1488" s="400" t="s">
        <v>322</v>
      </c>
      <c r="F1488" s="401" t="s">
        <v>538</v>
      </c>
      <c r="G1488" s="401"/>
      <c r="H1488" s="398" t="s">
        <v>196</v>
      </c>
      <c r="I1488" s="433" t="s">
        <v>149</v>
      </c>
      <c r="J1488" s="402" t="s">
        <v>198</v>
      </c>
      <c r="K1488" s="403">
        <v>17.91</v>
      </c>
      <c r="L1488" s="486">
        <f>VLOOKUP(D1488,'1-Kosten per locatie'!$E$3:$G$9,3,FALSE)</f>
        <v>1</v>
      </c>
      <c r="M1488" s="441">
        <v>255</v>
      </c>
      <c r="N1488" s="124"/>
      <c r="O1488" s="125" t="e">
        <f t="shared" si="120"/>
        <v>#DIV/0!</v>
      </c>
      <c r="P1488" s="125">
        <f t="shared" si="121"/>
        <v>0</v>
      </c>
      <c r="Q1488" s="383"/>
      <c r="R1488" s="126">
        <f>IF(M1488="nio",0,IF(M1488&gt;0,VLOOKUP(I1488,'2-Productie normen'!A:R,VLOOKUP(M1488,'2-Productie normen'!T:U,2,FALSE),FALSE)))</f>
        <v>0</v>
      </c>
      <c r="S1488" s="126">
        <f t="shared" si="122"/>
        <v>0</v>
      </c>
      <c r="T1488" s="127" t="str">
        <f>IF(M1488="nio",0,VLOOKUP(I1488,'2-Productie normen'!A:R,14,FALSE))</f>
        <v>B</v>
      </c>
      <c r="U1488" s="127"/>
      <c r="W1488" s="93">
        <f t="shared" si="123"/>
        <v>4567.05</v>
      </c>
    </row>
    <row r="1489" spans="1:23" ht="14.1" customHeight="1">
      <c r="A1489" s="109">
        <f t="shared" si="119"/>
        <v>1489</v>
      </c>
      <c r="B1489" s="476" t="str">
        <f>VLOOKUP(C1489,'1-Kosten per locatie'!$A$17:$D$89,4,FALSE)</f>
        <v>GGD</v>
      </c>
      <c r="C1489" s="398" t="s">
        <v>1403</v>
      </c>
      <c r="D1489" s="476" t="str">
        <f>VLOOKUP(C1489,'1-Kosten per locatie'!$A$17:$C$89,3,FALSE)</f>
        <v>testlocatie GGD</v>
      </c>
      <c r="E1489" s="400" t="s">
        <v>322</v>
      </c>
      <c r="F1489" s="401" t="s">
        <v>539</v>
      </c>
      <c r="G1489" s="401"/>
      <c r="H1489" s="398" t="s">
        <v>196</v>
      </c>
      <c r="I1489" s="433" t="s">
        <v>149</v>
      </c>
      <c r="J1489" s="402" t="s">
        <v>198</v>
      </c>
      <c r="K1489" s="403">
        <v>20.079999999999998</v>
      </c>
      <c r="L1489" s="486">
        <f>VLOOKUP(D1489,'1-Kosten per locatie'!$E$3:$G$9,3,FALSE)</f>
        <v>1</v>
      </c>
      <c r="M1489" s="441">
        <v>255</v>
      </c>
      <c r="N1489" s="124"/>
      <c r="O1489" s="125" t="e">
        <f t="shared" si="120"/>
        <v>#DIV/0!</v>
      </c>
      <c r="P1489" s="125">
        <f t="shared" si="121"/>
        <v>0</v>
      </c>
      <c r="Q1489" s="383"/>
      <c r="R1489" s="126">
        <f>IF(M1489="nio",0,IF(M1489&gt;0,VLOOKUP(I1489,'2-Productie normen'!A:R,VLOOKUP(M1489,'2-Productie normen'!T:U,2,FALSE),FALSE)))</f>
        <v>0</v>
      </c>
      <c r="S1489" s="126">
        <f t="shared" si="122"/>
        <v>0</v>
      </c>
      <c r="T1489" s="127" t="str">
        <f>IF(M1489="nio",0,VLOOKUP(I1489,'2-Productie normen'!A:R,14,FALSE))</f>
        <v>B</v>
      </c>
      <c r="U1489" s="127"/>
      <c r="W1489" s="93">
        <f t="shared" si="123"/>
        <v>5120.3999999999996</v>
      </c>
    </row>
    <row r="1490" spans="1:23" ht="14.1" customHeight="1">
      <c r="A1490" s="109">
        <f t="shared" si="119"/>
        <v>1490</v>
      </c>
      <c r="B1490" s="476" t="str">
        <f>VLOOKUP(C1490,'1-Kosten per locatie'!$A$17:$D$89,4,FALSE)</f>
        <v>GGD</v>
      </c>
      <c r="C1490" s="398" t="s">
        <v>1403</v>
      </c>
      <c r="D1490" s="476" t="str">
        <f>VLOOKUP(C1490,'1-Kosten per locatie'!$A$17:$C$89,3,FALSE)</f>
        <v>testlocatie GGD</v>
      </c>
      <c r="E1490" s="400" t="s">
        <v>322</v>
      </c>
      <c r="F1490" s="401" t="s">
        <v>541</v>
      </c>
      <c r="G1490" s="401"/>
      <c r="H1490" s="398" t="s">
        <v>196</v>
      </c>
      <c r="I1490" s="433" t="s">
        <v>149</v>
      </c>
      <c r="J1490" s="402" t="s">
        <v>198</v>
      </c>
      <c r="K1490" s="403">
        <v>26.87</v>
      </c>
      <c r="L1490" s="486">
        <f>VLOOKUP(D1490,'1-Kosten per locatie'!$E$3:$G$9,3,FALSE)</f>
        <v>1</v>
      </c>
      <c r="M1490" s="441">
        <v>255</v>
      </c>
      <c r="N1490" s="124"/>
      <c r="O1490" s="125" t="e">
        <f t="shared" si="120"/>
        <v>#DIV/0!</v>
      </c>
      <c r="P1490" s="125">
        <f t="shared" si="121"/>
        <v>0</v>
      </c>
      <c r="Q1490" s="383"/>
      <c r="R1490" s="126">
        <f>IF(M1490="nio",0,IF(M1490&gt;0,VLOOKUP(I1490,'2-Productie normen'!A:R,VLOOKUP(M1490,'2-Productie normen'!T:U,2,FALSE),FALSE)))</f>
        <v>0</v>
      </c>
      <c r="S1490" s="126">
        <f t="shared" si="122"/>
        <v>0</v>
      </c>
      <c r="T1490" s="127" t="str">
        <f>IF(M1490="nio",0,VLOOKUP(I1490,'2-Productie normen'!A:R,14,FALSE))</f>
        <v>B</v>
      </c>
      <c r="U1490" s="127"/>
      <c r="W1490" s="93">
        <f t="shared" si="123"/>
        <v>6851.85</v>
      </c>
    </row>
    <row r="1491" spans="1:23" ht="14.1" customHeight="1">
      <c r="A1491" s="109">
        <f t="shared" si="119"/>
        <v>1491</v>
      </c>
      <c r="B1491" s="476" t="str">
        <f>VLOOKUP(C1491,'1-Kosten per locatie'!$A$17:$D$89,4,FALSE)</f>
        <v>GGD</v>
      </c>
      <c r="C1491" s="398" t="s">
        <v>1403</v>
      </c>
      <c r="D1491" s="476" t="str">
        <f>VLOOKUP(C1491,'1-Kosten per locatie'!$A$17:$C$89,3,FALSE)</f>
        <v>testlocatie GGD</v>
      </c>
      <c r="E1491" s="400" t="s">
        <v>322</v>
      </c>
      <c r="F1491" s="401" t="s">
        <v>542</v>
      </c>
      <c r="G1491" s="401"/>
      <c r="H1491" s="398" t="s">
        <v>196</v>
      </c>
      <c r="I1491" s="433" t="s">
        <v>149</v>
      </c>
      <c r="J1491" s="402" t="s">
        <v>198</v>
      </c>
      <c r="K1491" s="403">
        <v>20.079999999999998</v>
      </c>
      <c r="L1491" s="486">
        <f>VLOOKUP(D1491,'1-Kosten per locatie'!$E$3:$G$9,3,FALSE)</f>
        <v>1</v>
      </c>
      <c r="M1491" s="441">
        <v>255</v>
      </c>
      <c r="N1491" s="124"/>
      <c r="O1491" s="125" t="e">
        <f t="shared" si="120"/>
        <v>#DIV/0!</v>
      </c>
      <c r="P1491" s="125">
        <f t="shared" si="121"/>
        <v>0</v>
      </c>
      <c r="Q1491" s="383"/>
      <c r="R1491" s="126">
        <f>IF(M1491="nio",0,IF(M1491&gt;0,VLOOKUP(I1491,'2-Productie normen'!A:R,VLOOKUP(M1491,'2-Productie normen'!T:U,2,FALSE),FALSE)))</f>
        <v>0</v>
      </c>
      <c r="S1491" s="126">
        <f t="shared" si="122"/>
        <v>0</v>
      </c>
      <c r="T1491" s="127" t="str">
        <f>IF(M1491="nio",0,VLOOKUP(I1491,'2-Productie normen'!A:R,14,FALSE))</f>
        <v>B</v>
      </c>
      <c r="U1491" s="127"/>
      <c r="W1491" s="93">
        <f t="shared" si="123"/>
        <v>5120.3999999999996</v>
      </c>
    </row>
    <row r="1492" spans="1:23" ht="14.1" customHeight="1">
      <c r="A1492" s="109">
        <f t="shared" si="119"/>
        <v>1492</v>
      </c>
      <c r="B1492" s="476" t="str">
        <f>VLOOKUP(C1492,'1-Kosten per locatie'!$A$17:$D$89,4,FALSE)</f>
        <v>GGD</v>
      </c>
      <c r="C1492" s="398" t="s">
        <v>1403</v>
      </c>
      <c r="D1492" s="476" t="str">
        <f>VLOOKUP(C1492,'1-Kosten per locatie'!$A$17:$C$89,3,FALSE)</f>
        <v>testlocatie GGD</v>
      </c>
      <c r="E1492" s="400" t="s">
        <v>322</v>
      </c>
      <c r="F1492" s="401" t="s">
        <v>543</v>
      </c>
      <c r="G1492" s="401"/>
      <c r="H1492" s="398" t="s">
        <v>196</v>
      </c>
      <c r="I1492" s="433" t="s">
        <v>149</v>
      </c>
      <c r="J1492" s="402" t="s">
        <v>198</v>
      </c>
      <c r="K1492" s="403">
        <v>33.880000000000003</v>
      </c>
      <c r="L1492" s="486">
        <f>VLOOKUP(D1492,'1-Kosten per locatie'!$E$3:$G$9,3,FALSE)</f>
        <v>1</v>
      </c>
      <c r="M1492" s="441">
        <v>255</v>
      </c>
      <c r="N1492" s="124"/>
      <c r="O1492" s="125" t="e">
        <f t="shared" si="120"/>
        <v>#DIV/0!</v>
      </c>
      <c r="P1492" s="125">
        <f t="shared" si="121"/>
        <v>0</v>
      </c>
      <c r="Q1492" s="383"/>
      <c r="R1492" s="126">
        <f>IF(M1492="nio",0,IF(M1492&gt;0,VLOOKUP(I1492,'2-Productie normen'!A:R,VLOOKUP(M1492,'2-Productie normen'!T:U,2,FALSE),FALSE)))</f>
        <v>0</v>
      </c>
      <c r="S1492" s="126">
        <f t="shared" si="122"/>
        <v>0</v>
      </c>
      <c r="T1492" s="127" t="str">
        <f>IF(M1492="nio",0,VLOOKUP(I1492,'2-Productie normen'!A:R,14,FALSE))</f>
        <v>B</v>
      </c>
      <c r="U1492" s="127"/>
      <c r="W1492" s="93">
        <f t="shared" si="123"/>
        <v>8639.4000000000015</v>
      </c>
    </row>
    <row r="1493" spans="1:23" ht="14.1" customHeight="1">
      <c r="A1493" s="109">
        <f t="shared" si="119"/>
        <v>1493</v>
      </c>
      <c r="B1493" s="476" t="str">
        <f>VLOOKUP(C1493,'1-Kosten per locatie'!$A$17:$D$89,4,FALSE)</f>
        <v>GGD</v>
      </c>
      <c r="C1493" s="398" t="s">
        <v>1403</v>
      </c>
      <c r="D1493" s="476" t="str">
        <f>VLOOKUP(C1493,'1-Kosten per locatie'!$A$17:$C$89,3,FALSE)</f>
        <v>testlocatie GGD</v>
      </c>
      <c r="E1493" s="400" t="s">
        <v>322</v>
      </c>
      <c r="F1493" s="401" t="s">
        <v>1462</v>
      </c>
      <c r="G1493" s="401"/>
      <c r="H1493" s="398" t="s">
        <v>196</v>
      </c>
      <c r="I1493" s="433" t="s">
        <v>149</v>
      </c>
      <c r="J1493" s="402" t="s">
        <v>198</v>
      </c>
      <c r="K1493" s="403">
        <v>61.97</v>
      </c>
      <c r="L1493" s="486">
        <f>VLOOKUP(D1493,'1-Kosten per locatie'!$E$3:$G$9,3,FALSE)</f>
        <v>1</v>
      </c>
      <c r="M1493" s="441">
        <v>255</v>
      </c>
      <c r="N1493" s="124"/>
      <c r="O1493" s="125" t="e">
        <f t="shared" si="120"/>
        <v>#DIV/0!</v>
      </c>
      <c r="P1493" s="125">
        <f t="shared" si="121"/>
        <v>0</v>
      </c>
      <c r="Q1493" s="383"/>
      <c r="R1493" s="126">
        <f>IF(M1493="nio",0,IF(M1493&gt;0,VLOOKUP(I1493,'2-Productie normen'!A:R,VLOOKUP(M1493,'2-Productie normen'!T:U,2,FALSE),FALSE)))</f>
        <v>0</v>
      </c>
      <c r="S1493" s="126">
        <f t="shared" si="122"/>
        <v>0</v>
      </c>
      <c r="T1493" s="127" t="str">
        <f>IF(M1493="nio",0,VLOOKUP(I1493,'2-Productie normen'!A:R,14,FALSE))</f>
        <v>B</v>
      </c>
      <c r="U1493" s="127"/>
      <c r="W1493" s="93">
        <f t="shared" si="123"/>
        <v>15802.35</v>
      </c>
    </row>
    <row r="1494" spans="1:23" ht="14.1" customHeight="1">
      <c r="A1494" s="109">
        <f t="shared" si="119"/>
        <v>1494</v>
      </c>
      <c r="B1494" s="476" t="str">
        <f>VLOOKUP(C1494,'1-Kosten per locatie'!$A$17:$D$89,4,FALSE)</f>
        <v>GGD</v>
      </c>
      <c r="C1494" s="398" t="s">
        <v>1403</v>
      </c>
      <c r="D1494" s="476" t="str">
        <f>VLOOKUP(C1494,'1-Kosten per locatie'!$A$17:$C$89,3,FALSE)</f>
        <v>testlocatie GGD</v>
      </c>
      <c r="E1494" s="400" t="s">
        <v>322</v>
      </c>
      <c r="F1494" s="401" t="s">
        <v>548</v>
      </c>
      <c r="G1494" s="401"/>
      <c r="H1494" s="398" t="s">
        <v>196</v>
      </c>
      <c r="I1494" s="433" t="s">
        <v>149</v>
      </c>
      <c r="J1494" s="402" t="s">
        <v>198</v>
      </c>
      <c r="K1494" s="403">
        <v>51</v>
      </c>
      <c r="L1494" s="486">
        <f>VLOOKUP(D1494,'1-Kosten per locatie'!$E$3:$G$9,3,FALSE)</f>
        <v>1</v>
      </c>
      <c r="M1494" s="441">
        <v>255</v>
      </c>
      <c r="N1494" s="124"/>
      <c r="O1494" s="125" t="e">
        <f t="shared" si="120"/>
        <v>#DIV/0!</v>
      </c>
      <c r="P1494" s="125">
        <f t="shared" si="121"/>
        <v>0</v>
      </c>
      <c r="Q1494" s="383"/>
      <c r="R1494" s="126">
        <f>IF(M1494="nio",0,IF(M1494&gt;0,VLOOKUP(I1494,'2-Productie normen'!A:R,VLOOKUP(M1494,'2-Productie normen'!T:U,2,FALSE),FALSE)))</f>
        <v>0</v>
      </c>
      <c r="S1494" s="126">
        <f t="shared" si="122"/>
        <v>0</v>
      </c>
      <c r="T1494" s="127" t="str">
        <f>IF(M1494="nio",0,VLOOKUP(I1494,'2-Productie normen'!A:R,14,FALSE))</f>
        <v>B</v>
      </c>
      <c r="U1494" s="127"/>
      <c r="W1494" s="93">
        <f t="shared" si="123"/>
        <v>13005</v>
      </c>
    </row>
    <row r="1495" spans="1:23" ht="14.1" customHeight="1">
      <c r="A1495" s="109">
        <f t="shared" si="119"/>
        <v>1495</v>
      </c>
      <c r="B1495" s="476" t="str">
        <f>VLOOKUP(C1495,'1-Kosten per locatie'!$A$17:$D$89,4,FALSE)</f>
        <v>GGD</v>
      </c>
      <c r="C1495" s="398" t="s">
        <v>1403</v>
      </c>
      <c r="D1495" s="476" t="str">
        <f>VLOOKUP(C1495,'1-Kosten per locatie'!$A$17:$C$89,3,FALSE)</f>
        <v>testlocatie GGD</v>
      </c>
      <c r="E1495" s="400" t="s">
        <v>322</v>
      </c>
      <c r="F1495" s="401" t="s">
        <v>553</v>
      </c>
      <c r="G1495" s="401"/>
      <c r="H1495" s="398" t="s">
        <v>196</v>
      </c>
      <c r="I1495" s="433" t="s">
        <v>149</v>
      </c>
      <c r="J1495" s="402" t="s">
        <v>198</v>
      </c>
      <c r="K1495" s="436">
        <v>21.1</v>
      </c>
      <c r="L1495" s="486">
        <f>VLOOKUP(D1495,'1-Kosten per locatie'!$E$3:$G$9,3,FALSE)</f>
        <v>1</v>
      </c>
      <c r="M1495" s="441">
        <v>255</v>
      </c>
      <c r="N1495" s="124"/>
      <c r="O1495" s="125" t="e">
        <f t="shared" si="120"/>
        <v>#DIV/0!</v>
      </c>
      <c r="P1495" s="125">
        <f t="shared" si="121"/>
        <v>0</v>
      </c>
      <c r="Q1495" s="383"/>
      <c r="R1495" s="126">
        <f>IF(M1495="nio",0,IF(M1495&gt;0,VLOOKUP(I1495,'2-Productie normen'!A:R,VLOOKUP(M1495,'2-Productie normen'!T:U,2,FALSE),FALSE)))</f>
        <v>0</v>
      </c>
      <c r="S1495" s="126">
        <f t="shared" si="122"/>
        <v>0</v>
      </c>
      <c r="T1495" s="127" t="str">
        <f>IF(M1495="nio",0,VLOOKUP(I1495,'2-Productie normen'!A:R,14,FALSE))</f>
        <v>B</v>
      </c>
      <c r="U1495" s="127"/>
      <c r="W1495" s="93">
        <f t="shared" si="123"/>
        <v>5380.5</v>
      </c>
    </row>
    <row r="1496" spans="1:23" ht="14.1" customHeight="1">
      <c r="A1496" s="109">
        <f t="shared" si="119"/>
        <v>1496</v>
      </c>
      <c r="B1496" s="476" t="str">
        <f>VLOOKUP(C1496,'1-Kosten per locatie'!$A$17:$D$89,4,FALSE)</f>
        <v>GGD</v>
      </c>
      <c r="C1496" s="398" t="s">
        <v>1403</v>
      </c>
      <c r="D1496" s="476" t="str">
        <f>VLOOKUP(C1496,'1-Kosten per locatie'!$A$17:$C$89,3,FALSE)</f>
        <v>testlocatie GGD</v>
      </c>
      <c r="E1496" s="400" t="s">
        <v>322</v>
      </c>
      <c r="F1496" s="401" t="s">
        <v>555</v>
      </c>
      <c r="G1496" s="401"/>
      <c r="H1496" s="398" t="s">
        <v>196</v>
      </c>
      <c r="I1496" s="433" t="s">
        <v>149</v>
      </c>
      <c r="J1496" s="402" t="s">
        <v>198</v>
      </c>
      <c r="K1496" s="436">
        <v>21.1</v>
      </c>
      <c r="L1496" s="486">
        <f>VLOOKUP(D1496,'1-Kosten per locatie'!$E$3:$G$9,3,FALSE)</f>
        <v>1</v>
      </c>
      <c r="M1496" s="441">
        <v>255</v>
      </c>
      <c r="N1496" s="124"/>
      <c r="O1496" s="125" t="e">
        <f t="shared" si="120"/>
        <v>#DIV/0!</v>
      </c>
      <c r="P1496" s="125">
        <f t="shared" si="121"/>
        <v>0</v>
      </c>
      <c r="Q1496" s="383"/>
      <c r="R1496" s="126">
        <f>IF(M1496="nio",0,IF(M1496&gt;0,VLOOKUP(I1496,'2-Productie normen'!A:R,VLOOKUP(M1496,'2-Productie normen'!T:U,2,FALSE),FALSE)))</f>
        <v>0</v>
      </c>
      <c r="S1496" s="126">
        <f t="shared" si="122"/>
        <v>0</v>
      </c>
      <c r="T1496" s="127" t="str">
        <f>IF(M1496="nio",0,VLOOKUP(I1496,'2-Productie normen'!A:R,14,FALSE))</f>
        <v>B</v>
      </c>
      <c r="U1496" s="127"/>
      <c r="W1496" s="93">
        <f t="shared" si="123"/>
        <v>5380.5</v>
      </c>
    </row>
    <row r="1497" spans="1:23" ht="14.1" customHeight="1">
      <c r="A1497" s="109">
        <f t="shared" si="119"/>
        <v>1497</v>
      </c>
      <c r="B1497" s="476" t="str">
        <f>VLOOKUP(C1497,'1-Kosten per locatie'!$A$17:$D$89,4,FALSE)</f>
        <v>GGD</v>
      </c>
      <c r="C1497" s="398" t="s">
        <v>1403</v>
      </c>
      <c r="D1497" s="476" t="str">
        <f>VLOOKUP(C1497,'1-Kosten per locatie'!$A$17:$C$89,3,FALSE)</f>
        <v>testlocatie GGD</v>
      </c>
      <c r="E1497" s="400" t="s">
        <v>322</v>
      </c>
      <c r="F1497" s="401" t="s">
        <v>1463</v>
      </c>
      <c r="G1497" s="401"/>
      <c r="H1497" s="398" t="s">
        <v>196</v>
      </c>
      <c r="I1497" s="433" t="s">
        <v>149</v>
      </c>
      <c r="J1497" s="402" t="s">
        <v>198</v>
      </c>
      <c r="K1497" s="436">
        <v>21.1</v>
      </c>
      <c r="L1497" s="486">
        <f>VLOOKUP(D1497,'1-Kosten per locatie'!$E$3:$G$9,3,FALSE)</f>
        <v>1</v>
      </c>
      <c r="M1497" s="441">
        <v>255</v>
      </c>
      <c r="N1497" s="124"/>
      <c r="O1497" s="125" t="e">
        <f t="shared" si="120"/>
        <v>#DIV/0!</v>
      </c>
      <c r="P1497" s="125">
        <f t="shared" si="121"/>
        <v>0</v>
      </c>
      <c r="Q1497" s="383"/>
      <c r="R1497" s="126">
        <f>IF(M1497="nio",0,IF(M1497&gt;0,VLOOKUP(I1497,'2-Productie normen'!A:R,VLOOKUP(M1497,'2-Productie normen'!T:U,2,FALSE),FALSE)))</f>
        <v>0</v>
      </c>
      <c r="S1497" s="126">
        <f t="shared" si="122"/>
        <v>0</v>
      </c>
      <c r="T1497" s="127" t="str">
        <f>IF(M1497="nio",0,VLOOKUP(I1497,'2-Productie normen'!A:R,14,FALSE))</f>
        <v>B</v>
      </c>
      <c r="U1497" s="127"/>
      <c r="W1497" s="93">
        <f t="shared" si="123"/>
        <v>5380.5</v>
      </c>
    </row>
    <row r="1498" spans="1:23" ht="14.1" customHeight="1">
      <c r="A1498" s="109">
        <f t="shared" si="119"/>
        <v>1498</v>
      </c>
      <c r="B1498" s="476" t="str">
        <f>VLOOKUP(C1498,'1-Kosten per locatie'!$A$17:$D$89,4,FALSE)</f>
        <v>GGD</v>
      </c>
      <c r="C1498" s="398" t="s">
        <v>1403</v>
      </c>
      <c r="D1498" s="476" t="str">
        <f>VLOOKUP(C1498,'1-Kosten per locatie'!$A$17:$C$89,3,FALSE)</f>
        <v>testlocatie GGD</v>
      </c>
      <c r="E1498" s="400" t="s">
        <v>322</v>
      </c>
      <c r="F1498" s="401" t="s">
        <v>1464</v>
      </c>
      <c r="G1498" s="401"/>
      <c r="H1498" s="398" t="s">
        <v>196</v>
      </c>
      <c r="I1498" s="433" t="s">
        <v>149</v>
      </c>
      <c r="J1498" s="402" t="s">
        <v>198</v>
      </c>
      <c r="K1498" s="436">
        <v>20</v>
      </c>
      <c r="L1498" s="486">
        <f>VLOOKUP(D1498,'1-Kosten per locatie'!$E$3:$G$9,3,FALSE)</f>
        <v>1</v>
      </c>
      <c r="M1498" s="441">
        <v>255</v>
      </c>
      <c r="N1498" s="124"/>
      <c r="O1498" s="125" t="e">
        <f t="shared" si="120"/>
        <v>#DIV/0!</v>
      </c>
      <c r="P1498" s="125">
        <f t="shared" si="121"/>
        <v>0</v>
      </c>
      <c r="Q1498" s="383"/>
      <c r="R1498" s="126">
        <f>IF(M1498="nio",0,IF(M1498&gt;0,VLOOKUP(I1498,'2-Productie normen'!A:R,VLOOKUP(M1498,'2-Productie normen'!T:U,2,FALSE),FALSE)))</f>
        <v>0</v>
      </c>
      <c r="S1498" s="126">
        <f t="shared" si="122"/>
        <v>0</v>
      </c>
      <c r="T1498" s="127" t="str">
        <f>IF(M1498="nio",0,VLOOKUP(I1498,'2-Productie normen'!A:R,14,FALSE))</f>
        <v>B</v>
      </c>
      <c r="U1498" s="127"/>
      <c r="W1498" s="93">
        <f t="shared" si="123"/>
        <v>5100</v>
      </c>
    </row>
    <row r="1499" spans="1:23" ht="14.1" customHeight="1">
      <c r="A1499" s="109">
        <f t="shared" si="119"/>
        <v>1499</v>
      </c>
      <c r="B1499" s="476" t="str">
        <f>VLOOKUP(C1499,'1-Kosten per locatie'!$A$17:$D$89,4,FALSE)</f>
        <v>GGD</v>
      </c>
      <c r="C1499" s="398" t="s">
        <v>1403</v>
      </c>
      <c r="D1499" s="476" t="str">
        <f>VLOOKUP(C1499,'1-Kosten per locatie'!$A$17:$C$89,3,FALSE)</f>
        <v>testlocatie GGD</v>
      </c>
      <c r="E1499" s="400" t="s">
        <v>322</v>
      </c>
      <c r="F1499" s="401" t="s">
        <v>1465</v>
      </c>
      <c r="G1499" s="401"/>
      <c r="H1499" s="398" t="s">
        <v>1466</v>
      </c>
      <c r="I1499" s="433" t="s">
        <v>296</v>
      </c>
      <c r="J1499" s="402" t="s">
        <v>1424</v>
      </c>
      <c r="K1499" s="403">
        <v>62.76</v>
      </c>
      <c r="L1499" s="486">
        <f>VLOOKUP(D1499,'1-Kosten per locatie'!$E$3:$G$9,3,FALSE)</f>
        <v>1</v>
      </c>
      <c r="M1499" s="441">
        <v>255</v>
      </c>
      <c r="N1499" s="124"/>
      <c r="O1499" s="125" t="e">
        <f t="shared" si="120"/>
        <v>#DIV/0!</v>
      </c>
      <c r="P1499" s="125">
        <f t="shared" si="121"/>
        <v>0</v>
      </c>
      <c r="Q1499" s="383"/>
      <c r="R1499" s="126">
        <f>IF(M1499="nio",0,IF(M1499&gt;0,VLOOKUP(I1499,'2-Productie normen'!A:R,VLOOKUP(M1499,'2-Productie normen'!T:U,2,FALSE),FALSE)))</f>
        <v>0</v>
      </c>
      <c r="S1499" s="126">
        <f t="shared" si="122"/>
        <v>0</v>
      </c>
      <c r="T1499" s="127" t="str">
        <f>IF(M1499="nio",0,VLOOKUP(I1499,'2-Productie normen'!A:R,14,FALSE))</f>
        <v>V</v>
      </c>
      <c r="U1499" s="127"/>
      <c r="W1499" s="93">
        <f t="shared" si="123"/>
        <v>16003.8</v>
      </c>
    </row>
    <row r="1500" spans="1:23" ht="14.1" customHeight="1">
      <c r="A1500" s="109">
        <f t="shared" si="119"/>
        <v>1500</v>
      </c>
      <c r="B1500" s="476" t="str">
        <f>VLOOKUP(C1500,'1-Kosten per locatie'!$A$17:$D$89,4,FALSE)</f>
        <v>GGD</v>
      </c>
      <c r="C1500" s="398" t="s">
        <v>1403</v>
      </c>
      <c r="D1500" s="476" t="str">
        <f>VLOOKUP(C1500,'1-Kosten per locatie'!$A$17:$C$89,3,FALSE)</f>
        <v>testlocatie GGD</v>
      </c>
      <c r="E1500" s="400" t="s">
        <v>322</v>
      </c>
      <c r="F1500" s="401" t="s">
        <v>1467</v>
      </c>
      <c r="G1500" s="401"/>
      <c r="H1500" s="398" t="s">
        <v>193</v>
      </c>
      <c r="I1500" s="433" t="s">
        <v>296</v>
      </c>
      <c r="J1500" s="402" t="s">
        <v>198</v>
      </c>
      <c r="K1500" s="403">
        <v>61.78</v>
      </c>
      <c r="L1500" s="486">
        <f>VLOOKUP(D1500,'1-Kosten per locatie'!$E$3:$G$9,3,FALSE)</f>
        <v>1</v>
      </c>
      <c r="M1500" s="441">
        <v>255</v>
      </c>
      <c r="N1500" s="124"/>
      <c r="O1500" s="125" t="e">
        <f t="shared" si="120"/>
        <v>#DIV/0!</v>
      </c>
      <c r="P1500" s="125">
        <f t="shared" si="121"/>
        <v>0</v>
      </c>
      <c r="Q1500" s="383"/>
      <c r="R1500" s="126">
        <f>IF(M1500="nio",0,IF(M1500&gt;0,VLOOKUP(I1500,'2-Productie normen'!A:R,VLOOKUP(M1500,'2-Productie normen'!T:U,2,FALSE),FALSE)))</f>
        <v>0</v>
      </c>
      <c r="S1500" s="126">
        <f t="shared" si="122"/>
        <v>0</v>
      </c>
      <c r="T1500" s="127" t="str">
        <f>IF(M1500="nio",0,VLOOKUP(I1500,'2-Productie normen'!A:R,14,FALSE))</f>
        <v>V</v>
      </c>
      <c r="U1500" s="127"/>
      <c r="W1500" s="93">
        <f t="shared" si="123"/>
        <v>15753.9</v>
      </c>
    </row>
    <row r="1501" spans="1:23" ht="14.1" customHeight="1">
      <c r="A1501" s="109">
        <f t="shared" si="119"/>
        <v>1501</v>
      </c>
      <c r="B1501" s="476" t="str">
        <f>VLOOKUP(C1501,'1-Kosten per locatie'!$A$17:$D$89,4,FALSE)</f>
        <v>GGD</v>
      </c>
      <c r="C1501" s="398" t="s">
        <v>1403</v>
      </c>
      <c r="D1501" s="476" t="str">
        <f>VLOOKUP(C1501,'1-Kosten per locatie'!$A$17:$C$89,3,FALSE)</f>
        <v>testlocatie GGD</v>
      </c>
      <c r="E1501" s="400" t="s">
        <v>322</v>
      </c>
      <c r="F1501" s="401" t="s">
        <v>1468</v>
      </c>
      <c r="G1501" s="401"/>
      <c r="H1501" s="398" t="s">
        <v>193</v>
      </c>
      <c r="I1501" s="433" t="s">
        <v>296</v>
      </c>
      <c r="J1501" s="402" t="s">
        <v>198</v>
      </c>
      <c r="K1501" s="403">
        <v>132.43</v>
      </c>
      <c r="L1501" s="486">
        <f>VLOOKUP(D1501,'1-Kosten per locatie'!$E$3:$G$9,3,FALSE)</f>
        <v>1</v>
      </c>
      <c r="M1501" s="441">
        <v>255</v>
      </c>
      <c r="N1501" s="124"/>
      <c r="O1501" s="125" t="e">
        <f t="shared" si="120"/>
        <v>#DIV/0!</v>
      </c>
      <c r="P1501" s="125">
        <f t="shared" si="121"/>
        <v>0</v>
      </c>
      <c r="Q1501" s="383"/>
      <c r="R1501" s="126">
        <f>IF(M1501="nio",0,IF(M1501&gt;0,VLOOKUP(I1501,'2-Productie normen'!A:R,VLOOKUP(M1501,'2-Productie normen'!T:U,2,FALSE),FALSE)))</f>
        <v>0</v>
      </c>
      <c r="S1501" s="126">
        <f t="shared" si="122"/>
        <v>0</v>
      </c>
      <c r="T1501" s="127" t="str">
        <f>IF(M1501="nio",0,VLOOKUP(I1501,'2-Productie normen'!A:R,14,FALSE))</f>
        <v>V</v>
      </c>
      <c r="U1501" s="127"/>
      <c r="W1501" s="93">
        <f t="shared" si="123"/>
        <v>33769.65</v>
      </c>
    </row>
    <row r="1502" spans="1:23" ht="14.1" customHeight="1">
      <c r="A1502" s="109">
        <f t="shared" si="119"/>
        <v>1502</v>
      </c>
      <c r="B1502" s="476" t="str">
        <f>VLOOKUP(C1502,'1-Kosten per locatie'!$A$17:$D$89,4,FALSE)</f>
        <v>GGD</v>
      </c>
      <c r="C1502" s="398" t="s">
        <v>1403</v>
      </c>
      <c r="D1502" s="476" t="str">
        <f>VLOOKUP(C1502,'1-Kosten per locatie'!$A$17:$C$89,3,FALSE)</f>
        <v>testlocatie GGD</v>
      </c>
      <c r="E1502" s="400" t="s">
        <v>322</v>
      </c>
      <c r="F1502" s="401" t="s">
        <v>1469</v>
      </c>
      <c r="G1502" s="401"/>
      <c r="H1502" s="398" t="s">
        <v>1470</v>
      </c>
      <c r="I1502" s="433" t="s">
        <v>296</v>
      </c>
      <c r="J1502" s="402" t="s">
        <v>1424</v>
      </c>
      <c r="K1502" s="403">
        <v>1.56</v>
      </c>
      <c r="L1502" s="486">
        <f>VLOOKUP(D1502,'1-Kosten per locatie'!$E$3:$G$9,3,FALSE)</f>
        <v>1</v>
      </c>
      <c r="M1502" s="441">
        <v>255</v>
      </c>
      <c r="N1502" s="124"/>
      <c r="O1502" s="125" t="e">
        <f t="shared" si="120"/>
        <v>#DIV/0!</v>
      </c>
      <c r="P1502" s="125">
        <f t="shared" si="121"/>
        <v>0</v>
      </c>
      <c r="Q1502" s="383"/>
      <c r="R1502" s="126">
        <f>IF(M1502="nio",0,IF(M1502&gt;0,VLOOKUP(I1502,'2-Productie normen'!A:R,VLOOKUP(M1502,'2-Productie normen'!T:U,2,FALSE),FALSE)))</f>
        <v>0</v>
      </c>
      <c r="S1502" s="126">
        <f t="shared" si="122"/>
        <v>0</v>
      </c>
      <c r="T1502" s="127" t="str">
        <f>IF(M1502="nio",0,VLOOKUP(I1502,'2-Productie normen'!A:R,14,FALSE))</f>
        <v>V</v>
      </c>
      <c r="U1502" s="127"/>
      <c r="W1502" s="93">
        <f t="shared" si="123"/>
        <v>397.8</v>
      </c>
    </row>
    <row r="1503" spans="1:23" ht="14.1" customHeight="1">
      <c r="A1503" s="109">
        <f t="shared" si="119"/>
        <v>1503</v>
      </c>
      <c r="B1503" s="476" t="str">
        <f>VLOOKUP(C1503,'1-Kosten per locatie'!$A$17:$D$89,4,FALSE)</f>
        <v>GGD</v>
      </c>
      <c r="C1503" s="398" t="s">
        <v>1403</v>
      </c>
      <c r="D1503" s="476" t="str">
        <f>VLOOKUP(C1503,'1-Kosten per locatie'!$A$17:$C$89,3,FALSE)</f>
        <v>testlocatie GGD</v>
      </c>
      <c r="E1503" s="400" t="s">
        <v>322</v>
      </c>
      <c r="F1503" s="401" t="s">
        <v>1471</v>
      </c>
      <c r="G1503" s="401"/>
      <c r="H1503" s="398" t="s">
        <v>214</v>
      </c>
      <c r="I1503" s="433" t="s">
        <v>294</v>
      </c>
      <c r="J1503" s="402" t="s">
        <v>1472</v>
      </c>
      <c r="K1503" s="403">
        <v>15.84</v>
      </c>
      <c r="L1503" s="486">
        <f>VLOOKUP(D1503,'1-Kosten per locatie'!$E$3:$G$9,3,FALSE)</f>
        <v>1</v>
      </c>
      <c r="M1503" s="441">
        <v>255</v>
      </c>
      <c r="N1503" s="124"/>
      <c r="O1503" s="125" t="e">
        <f t="shared" si="120"/>
        <v>#DIV/0!</v>
      </c>
      <c r="P1503" s="125">
        <f t="shared" si="121"/>
        <v>0</v>
      </c>
      <c r="Q1503" s="383"/>
      <c r="R1503" s="126">
        <f>IF(M1503="nio",0,IF(M1503&gt;0,VLOOKUP(I1503,'2-Productie normen'!A:R,VLOOKUP(M1503,'2-Productie normen'!T:U,2,FALSE),FALSE)))</f>
        <v>0</v>
      </c>
      <c r="S1503" s="126">
        <f t="shared" si="122"/>
        <v>0</v>
      </c>
      <c r="T1503" s="127" t="str">
        <f>IF(M1503="nio",0,VLOOKUP(I1503,'2-Productie normen'!A:R,14,FALSE))</f>
        <v>V</v>
      </c>
      <c r="U1503" s="127"/>
      <c r="W1503" s="93">
        <f t="shared" si="123"/>
        <v>4039.2</v>
      </c>
    </row>
    <row r="1504" spans="1:23" ht="14.1" customHeight="1">
      <c r="A1504" s="109">
        <f t="shared" si="119"/>
        <v>1504</v>
      </c>
      <c r="B1504" s="476" t="str">
        <f>VLOOKUP(C1504,'1-Kosten per locatie'!$A$17:$D$89,4,FALSE)</f>
        <v>GGD</v>
      </c>
      <c r="C1504" s="398" t="s">
        <v>1403</v>
      </c>
      <c r="D1504" s="476" t="str">
        <f>VLOOKUP(C1504,'1-Kosten per locatie'!$A$17:$C$89,3,FALSE)</f>
        <v>testlocatie GGD</v>
      </c>
      <c r="E1504" s="400" t="s">
        <v>322</v>
      </c>
      <c r="F1504" s="401" t="s">
        <v>1473</v>
      </c>
      <c r="G1504" s="401"/>
      <c r="H1504" s="398" t="s">
        <v>1430</v>
      </c>
      <c r="I1504" s="433" t="s">
        <v>15</v>
      </c>
      <c r="J1504" s="402" t="s">
        <v>1424</v>
      </c>
      <c r="K1504" s="403">
        <v>14.1</v>
      </c>
      <c r="L1504" s="486">
        <f>VLOOKUP(D1504,'1-Kosten per locatie'!$E$3:$G$9,3,FALSE)</f>
        <v>1</v>
      </c>
      <c r="M1504" s="441">
        <v>255</v>
      </c>
      <c r="N1504" s="124">
        <v>255</v>
      </c>
      <c r="O1504" s="125" t="e">
        <f t="shared" si="120"/>
        <v>#DIV/0!</v>
      </c>
      <c r="P1504" s="125" t="e">
        <f t="shared" si="121"/>
        <v>#DIV/0!</v>
      </c>
      <c r="Q1504" s="383"/>
      <c r="R1504" s="126">
        <f>IF(M1504="nio",0,IF(M1504&gt;0,VLOOKUP(I1504,'2-Productie normen'!A:R,VLOOKUP(M1504,'2-Productie normen'!T:U,2,FALSE),FALSE)))</f>
        <v>0</v>
      </c>
      <c r="S1504" s="126">
        <f t="shared" si="122"/>
        <v>0</v>
      </c>
      <c r="T1504" s="127" t="str">
        <f>IF(M1504="nio",0,VLOOKUP(I1504,'2-Productie normen'!A:R,14,FALSE))</f>
        <v>S</v>
      </c>
      <c r="U1504" s="127"/>
      <c r="W1504" s="93">
        <f t="shared" si="123"/>
        <v>7191</v>
      </c>
    </row>
    <row r="1505" spans="1:23" ht="14.1" customHeight="1">
      <c r="A1505" s="109">
        <f t="shared" si="119"/>
        <v>1505</v>
      </c>
      <c r="B1505" s="476" t="str">
        <f>VLOOKUP(C1505,'1-Kosten per locatie'!$A$17:$D$89,4,FALSE)</f>
        <v>GGD</v>
      </c>
      <c r="C1505" s="398" t="s">
        <v>1403</v>
      </c>
      <c r="D1505" s="476" t="str">
        <f>VLOOKUP(C1505,'1-Kosten per locatie'!$A$17:$C$89,3,FALSE)</f>
        <v>testlocatie GGD</v>
      </c>
      <c r="E1505" s="400" t="s">
        <v>322</v>
      </c>
      <c r="F1505" s="401" t="s">
        <v>1474</v>
      </c>
      <c r="G1505" s="401"/>
      <c r="H1505" s="398" t="s">
        <v>314</v>
      </c>
      <c r="I1505" s="433" t="s">
        <v>15</v>
      </c>
      <c r="J1505" s="402" t="s">
        <v>1424</v>
      </c>
      <c r="K1505" s="403">
        <v>1.24</v>
      </c>
      <c r="L1505" s="486">
        <f>VLOOKUP(D1505,'1-Kosten per locatie'!$E$3:$G$9,3,FALSE)</f>
        <v>1</v>
      </c>
      <c r="M1505" s="441">
        <v>255</v>
      </c>
      <c r="N1505" s="124">
        <v>255</v>
      </c>
      <c r="O1505" s="125" t="e">
        <f t="shared" si="120"/>
        <v>#DIV/0!</v>
      </c>
      <c r="P1505" s="125" t="e">
        <f t="shared" si="121"/>
        <v>#DIV/0!</v>
      </c>
      <c r="Q1505" s="383"/>
      <c r="R1505" s="126">
        <f>IF(M1505="nio",0,IF(M1505&gt;0,VLOOKUP(I1505,'2-Productie normen'!A:R,VLOOKUP(M1505,'2-Productie normen'!T:U,2,FALSE),FALSE)))</f>
        <v>0</v>
      </c>
      <c r="S1505" s="126">
        <f t="shared" si="122"/>
        <v>0</v>
      </c>
      <c r="T1505" s="127" t="str">
        <f>IF(M1505="nio",0,VLOOKUP(I1505,'2-Productie normen'!A:R,14,FALSE))</f>
        <v>S</v>
      </c>
      <c r="U1505" s="127"/>
      <c r="W1505" s="93">
        <f t="shared" si="123"/>
        <v>632.4</v>
      </c>
    </row>
    <row r="1506" spans="1:23" ht="14.1" customHeight="1">
      <c r="A1506" s="109">
        <f t="shared" si="119"/>
        <v>1506</v>
      </c>
      <c r="B1506" s="476" t="str">
        <f>VLOOKUP(C1506,'1-Kosten per locatie'!$A$17:$D$89,4,FALSE)</f>
        <v>GGD</v>
      </c>
      <c r="C1506" s="398" t="s">
        <v>1403</v>
      </c>
      <c r="D1506" s="476" t="str">
        <f>VLOOKUP(C1506,'1-Kosten per locatie'!$A$17:$C$89,3,FALSE)</f>
        <v>testlocatie GGD</v>
      </c>
      <c r="E1506" s="400" t="s">
        <v>322</v>
      </c>
      <c r="F1506" s="401" t="s">
        <v>1475</v>
      </c>
      <c r="G1506" s="401"/>
      <c r="H1506" s="398" t="s">
        <v>314</v>
      </c>
      <c r="I1506" s="433" t="s">
        <v>15</v>
      </c>
      <c r="J1506" s="402" t="s">
        <v>1424</v>
      </c>
      <c r="K1506" s="403">
        <v>1.24</v>
      </c>
      <c r="L1506" s="486">
        <f>VLOOKUP(D1506,'1-Kosten per locatie'!$E$3:$G$9,3,FALSE)</f>
        <v>1</v>
      </c>
      <c r="M1506" s="441">
        <v>255</v>
      </c>
      <c r="N1506" s="124">
        <v>255</v>
      </c>
      <c r="O1506" s="125" t="e">
        <f t="shared" si="120"/>
        <v>#DIV/0!</v>
      </c>
      <c r="P1506" s="125" t="e">
        <f t="shared" si="121"/>
        <v>#DIV/0!</v>
      </c>
      <c r="Q1506" s="383"/>
      <c r="R1506" s="126">
        <f>IF(M1506="nio",0,IF(M1506&gt;0,VLOOKUP(I1506,'2-Productie normen'!A:R,VLOOKUP(M1506,'2-Productie normen'!T:U,2,FALSE),FALSE)))</f>
        <v>0</v>
      </c>
      <c r="S1506" s="126">
        <f t="shared" si="122"/>
        <v>0</v>
      </c>
      <c r="T1506" s="127" t="str">
        <f>IF(M1506="nio",0,VLOOKUP(I1506,'2-Productie normen'!A:R,14,FALSE))</f>
        <v>S</v>
      </c>
      <c r="U1506" s="127"/>
      <c r="W1506" s="93">
        <f t="shared" si="123"/>
        <v>632.4</v>
      </c>
    </row>
    <row r="1507" spans="1:23" ht="14.1" customHeight="1">
      <c r="A1507" s="109">
        <f t="shared" si="119"/>
        <v>1507</v>
      </c>
      <c r="B1507" s="476" t="str">
        <f>VLOOKUP(C1507,'1-Kosten per locatie'!$A$17:$D$89,4,FALSE)</f>
        <v>GGD</v>
      </c>
      <c r="C1507" s="398" t="s">
        <v>1403</v>
      </c>
      <c r="D1507" s="476" t="str">
        <f>VLOOKUP(C1507,'1-Kosten per locatie'!$A$17:$C$89,3,FALSE)</f>
        <v>testlocatie GGD</v>
      </c>
      <c r="E1507" s="400" t="s">
        <v>322</v>
      </c>
      <c r="F1507" s="401" t="s">
        <v>1476</v>
      </c>
      <c r="G1507" s="401"/>
      <c r="H1507" s="398" t="s">
        <v>1426</v>
      </c>
      <c r="I1507" s="433" t="s">
        <v>15</v>
      </c>
      <c r="J1507" s="402" t="s">
        <v>1424</v>
      </c>
      <c r="K1507" s="403">
        <v>12.49</v>
      </c>
      <c r="L1507" s="486">
        <f>VLOOKUP(D1507,'1-Kosten per locatie'!$E$3:$G$9,3,FALSE)</f>
        <v>1</v>
      </c>
      <c r="M1507" s="441">
        <v>255</v>
      </c>
      <c r="N1507" s="124">
        <v>255</v>
      </c>
      <c r="O1507" s="125" t="e">
        <f t="shared" si="120"/>
        <v>#DIV/0!</v>
      </c>
      <c r="P1507" s="125" t="e">
        <f t="shared" si="121"/>
        <v>#DIV/0!</v>
      </c>
      <c r="Q1507" s="383"/>
      <c r="R1507" s="126">
        <f>IF(M1507="nio",0,IF(M1507&gt;0,VLOOKUP(I1507,'2-Productie normen'!A:R,VLOOKUP(M1507,'2-Productie normen'!T:U,2,FALSE),FALSE)))</f>
        <v>0</v>
      </c>
      <c r="S1507" s="126">
        <f t="shared" si="122"/>
        <v>0</v>
      </c>
      <c r="T1507" s="127" t="str">
        <f>IF(M1507="nio",0,VLOOKUP(I1507,'2-Productie normen'!A:R,14,FALSE))</f>
        <v>S</v>
      </c>
      <c r="U1507" s="127"/>
      <c r="W1507" s="93">
        <f t="shared" si="123"/>
        <v>6369.9000000000005</v>
      </c>
    </row>
    <row r="1508" spans="1:23" ht="14.1" customHeight="1">
      <c r="A1508" s="109">
        <f t="shared" si="119"/>
        <v>1508</v>
      </c>
      <c r="B1508" s="476" t="str">
        <f>VLOOKUP(C1508,'1-Kosten per locatie'!$A$17:$D$89,4,FALSE)</f>
        <v>GGD</v>
      </c>
      <c r="C1508" s="398" t="s">
        <v>1403</v>
      </c>
      <c r="D1508" s="476" t="str">
        <f>VLOOKUP(C1508,'1-Kosten per locatie'!$A$17:$C$89,3,FALSE)</f>
        <v>testlocatie GGD</v>
      </c>
      <c r="E1508" s="400" t="s">
        <v>322</v>
      </c>
      <c r="F1508" s="401" t="s">
        <v>1477</v>
      </c>
      <c r="G1508" s="401"/>
      <c r="H1508" s="398" t="s">
        <v>313</v>
      </c>
      <c r="I1508" s="433" t="s">
        <v>15</v>
      </c>
      <c r="J1508" s="402" t="s">
        <v>1424</v>
      </c>
      <c r="K1508" s="403">
        <v>1.1299999999999999</v>
      </c>
      <c r="L1508" s="486">
        <f>VLOOKUP(D1508,'1-Kosten per locatie'!$E$3:$G$9,3,FALSE)</f>
        <v>1</v>
      </c>
      <c r="M1508" s="441">
        <v>255</v>
      </c>
      <c r="N1508" s="124">
        <v>255</v>
      </c>
      <c r="O1508" s="125" t="e">
        <f t="shared" si="120"/>
        <v>#DIV/0!</v>
      </c>
      <c r="P1508" s="125" t="e">
        <f t="shared" si="121"/>
        <v>#DIV/0!</v>
      </c>
      <c r="Q1508" s="383"/>
      <c r="R1508" s="126">
        <f>IF(M1508="nio",0,IF(M1508&gt;0,VLOOKUP(I1508,'2-Productie normen'!A:R,VLOOKUP(M1508,'2-Productie normen'!T:U,2,FALSE),FALSE)))</f>
        <v>0</v>
      </c>
      <c r="S1508" s="126">
        <f t="shared" si="122"/>
        <v>0</v>
      </c>
      <c r="T1508" s="127" t="str">
        <f>IF(M1508="nio",0,VLOOKUP(I1508,'2-Productie normen'!A:R,14,FALSE))</f>
        <v>S</v>
      </c>
      <c r="U1508" s="127"/>
      <c r="W1508" s="93">
        <f t="shared" si="123"/>
        <v>576.29999999999995</v>
      </c>
    </row>
    <row r="1509" spans="1:23" ht="14.1" customHeight="1">
      <c r="A1509" s="109">
        <f t="shared" si="119"/>
        <v>1509</v>
      </c>
      <c r="B1509" s="476" t="str">
        <f>VLOOKUP(C1509,'1-Kosten per locatie'!$A$17:$D$89,4,FALSE)</f>
        <v>GGD</v>
      </c>
      <c r="C1509" s="398" t="s">
        <v>1403</v>
      </c>
      <c r="D1509" s="476" t="str">
        <f>VLOOKUP(C1509,'1-Kosten per locatie'!$A$17:$C$89,3,FALSE)</f>
        <v>testlocatie GGD</v>
      </c>
      <c r="E1509" s="400" t="s">
        <v>322</v>
      </c>
      <c r="F1509" s="401" t="s">
        <v>1478</v>
      </c>
      <c r="G1509" s="401"/>
      <c r="H1509" s="398" t="s">
        <v>313</v>
      </c>
      <c r="I1509" s="433" t="s">
        <v>15</v>
      </c>
      <c r="J1509" s="402" t="s">
        <v>1424</v>
      </c>
      <c r="K1509" s="403">
        <v>1.1299999999999999</v>
      </c>
      <c r="L1509" s="486">
        <f>VLOOKUP(D1509,'1-Kosten per locatie'!$E$3:$G$9,3,FALSE)</f>
        <v>1</v>
      </c>
      <c r="M1509" s="441">
        <v>255</v>
      </c>
      <c r="N1509" s="124">
        <v>255</v>
      </c>
      <c r="O1509" s="125" t="e">
        <f t="shared" si="120"/>
        <v>#DIV/0!</v>
      </c>
      <c r="P1509" s="125" t="e">
        <f t="shared" si="121"/>
        <v>#DIV/0!</v>
      </c>
      <c r="Q1509" s="383"/>
      <c r="R1509" s="126">
        <f>IF(M1509="nio",0,IF(M1509&gt;0,VLOOKUP(I1509,'2-Productie normen'!A:R,VLOOKUP(M1509,'2-Productie normen'!T:U,2,FALSE),FALSE)))</f>
        <v>0</v>
      </c>
      <c r="S1509" s="126">
        <f t="shared" si="122"/>
        <v>0</v>
      </c>
      <c r="T1509" s="127" t="str">
        <f>IF(M1509="nio",0,VLOOKUP(I1509,'2-Productie normen'!A:R,14,FALSE))</f>
        <v>S</v>
      </c>
      <c r="U1509" s="127"/>
      <c r="W1509" s="93">
        <f t="shared" si="123"/>
        <v>576.29999999999995</v>
      </c>
    </row>
    <row r="1510" spans="1:23" ht="14.1" customHeight="1">
      <c r="A1510" s="109">
        <f t="shared" si="119"/>
        <v>1510</v>
      </c>
      <c r="B1510" s="476" t="str">
        <f>VLOOKUP(C1510,'1-Kosten per locatie'!$A$17:$D$89,4,FALSE)</f>
        <v>GGD</v>
      </c>
      <c r="C1510" s="398" t="s">
        <v>1403</v>
      </c>
      <c r="D1510" s="476" t="str">
        <f>VLOOKUP(C1510,'1-Kosten per locatie'!$A$17:$C$89,3,FALSE)</f>
        <v>testlocatie GGD</v>
      </c>
      <c r="E1510" s="400" t="s">
        <v>322</v>
      </c>
      <c r="F1510" s="401" t="s">
        <v>1479</v>
      </c>
      <c r="G1510" s="401"/>
      <c r="H1510" s="398" t="s">
        <v>313</v>
      </c>
      <c r="I1510" s="433" t="s">
        <v>15</v>
      </c>
      <c r="J1510" s="402" t="s">
        <v>1424</v>
      </c>
      <c r="K1510" s="403">
        <v>1.19</v>
      </c>
      <c r="L1510" s="486">
        <f>VLOOKUP(D1510,'1-Kosten per locatie'!$E$3:$G$9,3,FALSE)</f>
        <v>1</v>
      </c>
      <c r="M1510" s="441">
        <v>255</v>
      </c>
      <c r="N1510" s="124">
        <v>255</v>
      </c>
      <c r="O1510" s="125" t="e">
        <f t="shared" si="120"/>
        <v>#DIV/0!</v>
      </c>
      <c r="P1510" s="125" t="e">
        <f t="shared" si="121"/>
        <v>#DIV/0!</v>
      </c>
      <c r="Q1510" s="383"/>
      <c r="R1510" s="126">
        <f>IF(M1510="nio",0,IF(M1510&gt;0,VLOOKUP(I1510,'2-Productie normen'!A:R,VLOOKUP(M1510,'2-Productie normen'!T:U,2,FALSE),FALSE)))</f>
        <v>0</v>
      </c>
      <c r="S1510" s="126">
        <f t="shared" si="122"/>
        <v>0</v>
      </c>
      <c r="T1510" s="127" t="str">
        <f>IF(M1510="nio",0,VLOOKUP(I1510,'2-Productie normen'!A:R,14,FALSE))</f>
        <v>S</v>
      </c>
      <c r="U1510" s="127"/>
      <c r="W1510" s="93">
        <f t="shared" si="123"/>
        <v>606.9</v>
      </c>
    </row>
    <row r="1511" spans="1:23" ht="14.1" customHeight="1">
      <c r="A1511" s="109">
        <f t="shared" si="119"/>
        <v>1511</v>
      </c>
      <c r="B1511" s="476" t="str">
        <f>VLOOKUP(C1511,'1-Kosten per locatie'!$A$17:$D$89,4,FALSE)</f>
        <v>GGD</v>
      </c>
      <c r="C1511" s="398" t="s">
        <v>1403</v>
      </c>
      <c r="D1511" s="476" t="str">
        <f>VLOOKUP(C1511,'1-Kosten per locatie'!$A$17:$C$89,3,FALSE)</f>
        <v>testlocatie GGD</v>
      </c>
      <c r="E1511" s="400" t="s">
        <v>322</v>
      </c>
      <c r="F1511" s="401" t="s">
        <v>1480</v>
      </c>
      <c r="G1511" s="401"/>
      <c r="H1511" s="398" t="s">
        <v>319</v>
      </c>
      <c r="I1511" s="433" t="s">
        <v>298</v>
      </c>
      <c r="J1511" s="402" t="s">
        <v>1424</v>
      </c>
      <c r="K1511" s="403">
        <v>20.66</v>
      </c>
      <c r="L1511" s="486">
        <f>VLOOKUP(D1511,'1-Kosten per locatie'!$E$3:$G$9,3,FALSE)</f>
        <v>1</v>
      </c>
      <c r="M1511" s="441">
        <v>255</v>
      </c>
      <c r="N1511" s="124"/>
      <c r="O1511" s="125" t="e">
        <f t="shared" si="120"/>
        <v>#DIV/0!</v>
      </c>
      <c r="P1511" s="125">
        <f t="shared" si="121"/>
        <v>0</v>
      </c>
      <c r="Q1511" s="383"/>
      <c r="R1511" s="126">
        <f>IF(M1511="nio",0,IF(M1511&gt;0,VLOOKUP(I1511,'2-Productie normen'!A:R,VLOOKUP(M1511,'2-Productie normen'!T:U,2,FALSE),FALSE)))</f>
        <v>0</v>
      </c>
      <c r="S1511" s="126">
        <f t="shared" si="122"/>
        <v>0</v>
      </c>
      <c r="T1511" s="127" t="str">
        <f>IF(M1511="nio",0,VLOOKUP(I1511,'2-Productie normen'!A:R,14,FALSE))</f>
        <v>V</v>
      </c>
      <c r="U1511" s="127"/>
      <c r="W1511" s="93">
        <f t="shared" si="123"/>
        <v>5268.3</v>
      </c>
    </row>
    <row r="1512" spans="1:23" ht="14.1" customHeight="1">
      <c r="A1512" s="109">
        <f t="shared" si="119"/>
        <v>1512</v>
      </c>
      <c r="B1512" s="476" t="str">
        <f>VLOOKUP(C1512,'1-Kosten per locatie'!$A$17:$D$89,4,FALSE)</f>
        <v>GGD</v>
      </c>
      <c r="C1512" s="398" t="s">
        <v>1403</v>
      </c>
      <c r="D1512" s="476" t="str">
        <f>VLOOKUP(C1512,'1-Kosten per locatie'!$A$17:$C$89,3,FALSE)</f>
        <v>testlocatie GGD</v>
      </c>
      <c r="E1512" s="400" t="s">
        <v>322</v>
      </c>
      <c r="F1512" s="401" t="s">
        <v>1481</v>
      </c>
      <c r="G1512" s="401"/>
      <c r="H1512" s="398" t="s">
        <v>192</v>
      </c>
      <c r="I1512" s="433" t="s">
        <v>297</v>
      </c>
      <c r="J1512" s="402" t="s">
        <v>305</v>
      </c>
      <c r="K1512" s="403">
        <v>76.45</v>
      </c>
      <c r="L1512" s="486">
        <f>VLOOKUP(D1512,'1-Kosten per locatie'!$E$3:$G$9,3,FALSE)</f>
        <v>1</v>
      </c>
      <c r="M1512" s="441">
        <v>255</v>
      </c>
      <c r="N1512" s="124"/>
      <c r="O1512" s="125" t="e">
        <f t="shared" si="120"/>
        <v>#DIV/0!</v>
      </c>
      <c r="P1512" s="125">
        <f t="shared" si="121"/>
        <v>0</v>
      </c>
      <c r="Q1512" s="383"/>
      <c r="R1512" s="126">
        <f>IF(M1512="nio",0,IF(M1512&gt;0,VLOOKUP(I1512,'2-Productie normen'!A:R,VLOOKUP(M1512,'2-Productie normen'!T:U,2,FALSE),FALSE)))</f>
        <v>0</v>
      </c>
      <c r="S1512" s="126">
        <f t="shared" si="122"/>
        <v>0</v>
      </c>
      <c r="T1512" s="127" t="str">
        <f>IF(M1512="nio",0,VLOOKUP(I1512,'2-Productie normen'!A:R,14,FALSE))</f>
        <v>B</v>
      </c>
      <c r="U1512" s="127"/>
      <c r="W1512" s="93">
        <f t="shared" si="123"/>
        <v>19494.75</v>
      </c>
    </row>
    <row r="1513" spans="1:23" ht="14.1" customHeight="1">
      <c r="A1513" s="109">
        <f t="shared" si="119"/>
        <v>1513</v>
      </c>
      <c r="B1513" s="476" t="str">
        <f>VLOOKUP(C1513,'1-Kosten per locatie'!$A$17:$D$89,4,FALSE)</f>
        <v>GGD</v>
      </c>
      <c r="C1513" s="398" t="s">
        <v>1403</v>
      </c>
      <c r="D1513" s="476" t="str">
        <f>VLOOKUP(C1513,'1-Kosten per locatie'!$A$17:$C$89,3,FALSE)</f>
        <v>testlocatie GGD</v>
      </c>
      <c r="E1513" s="400" t="s">
        <v>322</v>
      </c>
      <c r="F1513" s="401" t="s">
        <v>1482</v>
      </c>
      <c r="G1513" s="401"/>
      <c r="H1513" s="398" t="s">
        <v>192</v>
      </c>
      <c r="I1513" s="433" t="s">
        <v>297</v>
      </c>
      <c r="J1513" s="402" t="s">
        <v>305</v>
      </c>
      <c r="K1513" s="403">
        <v>28.97</v>
      </c>
      <c r="L1513" s="486">
        <f>VLOOKUP(D1513,'1-Kosten per locatie'!$E$3:$G$9,3,FALSE)</f>
        <v>1</v>
      </c>
      <c r="M1513" s="441">
        <v>255</v>
      </c>
      <c r="N1513" s="124"/>
      <c r="O1513" s="125" t="e">
        <f t="shared" si="120"/>
        <v>#DIV/0!</v>
      </c>
      <c r="P1513" s="125">
        <f t="shared" si="121"/>
        <v>0</v>
      </c>
      <c r="Q1513" s="383"/>
      <c r="R1513" s="126">
        <f>IF(M1513="nio",0,IF(M1513&gt;0,VLOOKUP(I1513,'2-Productie normen'!A:R,VLOOKUP(M1513,'2-Productie normen'!T:U,2,FALSE),FALSE)))</f>
        <v>0</v>
      </c>
      <c r="S1513" s="126">
        <f t="shared" si="122"/>
        <v>0</v>
      </c>
      <c r="T1513" s="127" t="str">
        <f>IF(M1513="nio",0,VLOOKUP(I1513,'2-Productie normen'!A:R,14,FALSE))</f>
        <v>B</v>
      </c>
      <c r="U1513" s="127"/>
      <c r="W1513" s="93">
        <f t="shared" si="123"/>
        <v>7387.3499999999995</v>
      </c>
    </row>
    <row r="1514" spans="1:23" ht="14.1" customHeight="1">
      <c r="A1514" s="109">
        <f t="shared" si="119"/>
        <v>1514</v>
      </c>
      <c r="B1514" s="476" t="str">
        <f>VLOOKUP(C1514,'1-Kosten per locatie'!$A$17:$D$89,4,FALSE)</f>
        <v>GGD</v>
      </c>
      <c r="C1514" s="398" t="s">
        <v>1403</v>
      </c>
      <c r="D1514" s="476" t="str">
        <f>VLOOKUP(C1514,'1-Kosten per locatie'!$A$17:$C$89,3,FALSE)</f>
        <v>testlocatie GGD</v>
      </c>
      <c r="E1514" s="400" t="s">
        <v>322</v>
      </c>
      <c r="F1514" s="401" t="s">
        <v>1483</v>
      </c>
      <c r="G1514" s="401"/>
      <c r="H1514" s="398" t="s">
        <v>1484</v>
      </c>
      <c r="I1514" s="433" t="s">
        <v>294</v>
      </c>
      <c r="J1514" s="402" t="s">
        <v>1424</v>
      </c>
      <c r="K1514" s="403">
        <v>23.59</v>
      </c>
      <c r="L1514" s="486">
        <f>VLOOKUP(D1514,'1-Kosten per locatie'!$E$3:$G$9,3,FALSE)</f>
        <v>1</v>
      </c>
      <c r="M1514" s="441">
        <v>12</v>
      </c>
      <c r="N1514" s="124"/>
      <c r="O1514" s="125" t="e">
        <f t="shared" si="120"/>
        <v>#DIV/0!</v>
      </c>
      <c r="P1514" s="125">
        <f t="shared" si="121"/>
        <v>0</v>
      </c>
      <c r="Q1514" s="383"/>
      <c r="R1514" s="126">
        <f>IF(M1514="nio",0,IF(M1514&gt;0,VLOOKUP(I1514,'2-Productie normen'!A:R,VLOOKUP(M1514,'2-Productie normen'!T:U,2,FALSE),FALSE)))</f>
        <v>0</v>
      </c>
      <c r="S1514" s="126">
        <f t="shared" si="122"/>
        <v>0</v>
      </c>
      <c r="T1514" s="127" t="str">
        <f>IF(M1514="nio",0,VLOOKUP(I1514,'2-Productie normen'!A:R,14,FALSE))</f>
        <v>V</v>
      </c>
      <c r="U1514" s="127"/>
      <c r="W1514" s="93">
        <f t="shared" si="123"/>
        <v>283.08</v>
      </c>
    </row>
    <row r="1515" spans="1:23" ht="14.1" customHeight="1">
      <c r="A1515" s="109">
        <f t="shared" si="119"/>
        <v>1515</v>
      </c>
      <c r="B1515" s="476" t="str">
        <f>VLOOKUP(C1515,'1-Kosten per locatie'!$A$17:$D$89,4,FALSE)</f>
        <v>GGD</v>
      </c>
      <c r="C1515" s="398" t="s">
        <v>1403</v>
      </c>
      <c r="D1515" s="476" t="str">
        <f>VLOOKUP(C1515,'1-Kosten per locatie'!$A$17:$C$89,3,FALSE)</f>
        <v>testlocatie GGD</v>
      </c>
      <c r="E1515" s="400" t="s">
        <v>322</v>
      </c>
      <c r="F1515" s="401" t="s">
        <v>1485</v>
      </c>
      <c r="G1515" s="401"/>
      <c r="H1515" s="398" t="s">
        <v>1484</v>
      </c>
      <c r="I1515" s="433" t="s">
        <v>294</v>
      </c>
      <c r="J1515" s="402" t="s">
        <v>995</v>
      </c>
      <c r="K1515" s="403">
        <v>17.87</v>
      </c>
      <c r="L1515" s="486">
        <f>VLOOKUP(D1515,'1-Kosten per locatie'!$E$3:$G$9,3,FALSE)</f>
        <v>1</v>
      </c>
      <c r="M1515" s="441">
        <v>12</v>
      </c>
      <c r="N1515" s="124"/>
      <c r="O1515" s="125" t="e">
        <f t="shared" si="120"/>
        <v>#DIV/0!</v>
      </c>
      <c r="P1515" s="125">
        <f t="shared" si="121"/>
        <v>0</v>
      </c>
      <c r="Q1515" s="383"/>
      <c r="R1515" s="126">
        <f>IF(M1515="nio",0,IF(M1515&gt;0,VLOOKUP(I1515,'2-Productie normen'!A:R,VLOOKUP(M1515,'2-Productie normen'!T:U,2,FALSE),FALSE)))</f>
        <v>0</v>
      </c>
      <c r="S1515" s="126">
        <f t="shared" si="122"/>
        <v>0</v>
      </c>
      <c r="T1515" s="127" t="str">
        <f>IF(M1515="nio",0,VLOOKUP(I1515,'2-Productie normen'!A:R,14,FALSE))</f>
        <v>V</v>
      </c>
      <c r="U1515" s="127"/>
      <c r="W1515" s="93">
        <f t="shared" si="123"/>
        <v>214.44</v>
      </c>
    </row>
    <row r="1516" spans="1:23" ht="14.1" customHeight="1">
      <c r="A1516" s="109">
        <f t="shared" si="119"/>
        <v>1516</v>
      </c>
      <c r="B1516" s="476" t="str">
        <f>VLOOKUP(C1516,'1-Kosten per locatie'!$A$17:$D$89,4,FALSE)</f>
        <v>GGD</v>
      </c>
      <c r="C1516" s="398" t="s">
        <v>1403</v>
      </c>
      <c r="D1516" s="476" t="str">
        <f>VLOOKUP(C1516,'1-Kosten per locatie'!$A$17:$C$89,3,FALSE)</f>
        <v>testlocatie GGD</v>
      </c>
      <c r="E1516" s="400" t="s">
        <v>322</v>
      </c>
      <c r="F1516" s="401" t="s">
        <v>1486</v>
      </c>
      <c r="G1516" s="401"/>
      <c r="H1516" s="398" t="s">
        <v>1487</v>
      </c>
      <c r="I1516" s="455" t="s">
        <v>299</v>
      </c>
      <c r="J1516" s="402" t="s">
        <v>198</v>
      </c>
      <c r="K1516" s="403">
        <v>9.7799999999999994</v>
      </c>
      <c r="L1516" s="486">
        <f>VLOOKUP(D1516,'1-Kosten per locatie'!$E$3:$G$9,3,FALSE)</f>
        <v>1</v>
      </c>
      <c r="M1516" s="441" t="s">
        <v>101</v>
      </c>
      <c r="N1516" s="124"/>
      <c r="O1516" s="125">
        <f t="shared" si="120"/>
        <v>0</v>
      </c>
      <c r="P1516" s="125">
        <f t="shared" si="121"/>
        <v>0</v>
      </c>
      <c r="Q1516" s="383"/>
      <c r="R1516" s="126">
        <f>IF(M1516="nio",0,IF(M1516&gt;0,VLOOKUP(I1516,'2-Productie normen'!A:R,VLOOKUP(M1516,'2-Productie normen'!T:U,2,FALSE),FALSE)))</f>
        <v>0</v>
      </c>
      <c r="S1516" s="126">
        <f t="shared" si="122"/>
        <v>0</v>
      </c>
      <c r="T1516" s="127">
        <f>IF(M1516="nio",0,VLOOKUP(I1516,'2-Productie normen'!A:R,14,FALSE))</f>
        <v>0</v>
      </c>
      <c r="U1516" s="127"/>
      <c r="W1516" s="93">
        <f t="shared" si="123"/>
        <v>0</v>
      </c>
    </row>
    <row r="1517" spans="1:23" ht="14.1" customHeight="1">
      <c r="A1517" s="109">
        <f t="shared" si="119"/>
        <v>1517</v>
      </c>
      <c r="B1517" s="476" t="str">
        <f>VLOOKUP(C1517,'1-Kosten per locatie'!$A$17:$D$89,4,FALSE)</f>
        <v>GGD</v>
      </c>
      <c r="C1517" s="398" t="s">
        <v>1403</v>
      </c>
      <c r="D1517" s="476" t="str">
        <f>VLOOKUP(C1517,'1-Kosten per locatie'!$A$17:$C$89,3,FALSE)</f>
        <v>testlocatie GGD</v>
      </c>
      <c r="E1517" s="400" t="s">
        <v>322</v>
      </c>
      <c r="F1517" s="401" t="s">
        <v>1488</v>
      </c>
      <c r="G1517" s="401"/>
      <c r="H1517" s="398" t="s">
        <v>1489</v>
      </c>
      <c r="I1517" s="455" t="s">
        <v>299</v>
      </c>
      <c r="J1517" s="402" t="s">
        <v>323</v>
      </c>
      <c r="K1517" s="403">
        <v>3.12</v>
      </c>
      <c r="L1517" s="486">
        <f>VLOOKUP(D1517,'1-Kosten per locatie'!$E$3:$G$9,3,FALSE)</f>
        <v>1</v>
      </c>
      <c r="M1517" s="441" t="s">
        <v>101</v>
      </c>
      <c r="N1517" s="124"/>
      <c r="O1517" s="125">
        <f t="shared" si="120"/>
        <v>0</v>
      </c>
      <c r="P1517" s="125">
        <f t="shared" si="121"/>
        <v>0</v>
      </c>
      <c r="Q1517" s="383"/>
      <c r="R1517" s="126">
        <f>IF(M1517="nio",0,IF(M1517&gt;0,VLOOKUP(I1517,'2-Productie normen'!A:R,VLOOKUP(M1517,'2-Productie normen'!T:U,2,FALSE),FALSE)))</f>
        <v>0</v>
      </c>
      <c r="S1517" s="126">
        <f t="shared" si="122"/>
        <v>0</v>
      </c>
      <c r="T1517" s="127">
        <f>IF(M1517="nio",0,VLOOKUP(I1517,'2-Productie normen'!A:R,14,FALSE))</f>
        <v>0</v>
      </c>
      <c r="U1517" s="127"/>
      <c r="W1517" s="93">
        <f t="shared" si="123"/>
        <v>0</v>
      </c>
    </row>
    <row r="1518" spans="1:23" ht="14.1" customHeight="1">
      <c r="A1518" s="109">
        <f t="shared" si="119"/>
        <v>1518</v>
      </c>
      <c r="B1518" s="476" t="str">
        <f>VLOOKUP(C1518,'1-Kosten per locatie'!$A$17:$D$89,4,FALSE)</f>
        <v>GGD</v>
      </c>
      <c r="C1518" s="398" t="s">
        <v>1403</v>
      </c>
      <c r="D1518" s="476" t="str">
        <f>VLOOKUP(C1518,'1-Kosten per locatie'!$A$17:$C$89,3,FALSE)</f>
        <v>testlocatie GGD</v>
      </c>
      <c r="E1518" s="400" t="s">
        <v>322</v>
      </c>
      <c r="F1518" s="401" t="s">
        <v>1490</v>
      </c>
      <c r="G1518" s="401"/>
      <c r="H1518" s="398" t="s">
        <v>191</v>
      </c>
      <c r="I1518" s="455" t="s">
        <v>299</v>
      </c>
      <c r="J1518" s="402" t="s">
        <v>198</v>
      </c>
      <c r="K1518" s="403">
        <v>5.68</v>
      </c>
      <c r="L1518" s="486">
        <f>VLOOKUP(D1518,'1-Kosten per locatie'!$E$3:$G$9,3,FALSE)</f>
        <v>1</v>
      </c>
      <c r="M1518" s="441" t="s">
        <v>101</v>
      </c>
      <c r="N1518" s="124"/>
      <c r="O1518" s="125">
        <f t="shared" si="120"/>
        <v>0</v>
      </c>
      <c r="P1518" s="125">
        <f t="shared" si="121"/>
        <v>0</v>
      </c>
      <c r="Q1518" s="383"/>
      <c r="R1518" s="126">
        <f>IF(M1518="nio",0,IF(M1518&gt;0,VLOOKUP(I1518,'2-Productie normen'!A:R,VLOOKUP(M1518,'2-Productie normen'!T:U,2,FALSE),FALSE)))</f>
        <v>0</v>
      </c>
      <c r="S1518" s="126">
        <f t="shared" si="122"/>
        <v>0</v>
      </c>
      <c r="T1518" s="127">
        <f>IF(M1518="nio",0,VLOOKUP(I1518,'2-Productie normen'!A:R,14,FALSE))</f>
        <v>0</v>
      </c>
      <c r="U1518" s="127"/>
      <c r="W1518" s="93">
        <f t="shared" si="123"/>
        <v>0</v>
      </c>
    </row>
    <row r="1519" spans="1:23" ht="14.1" customHeight="1">
      <c r="A1519" s="109">
        <f t="shared" si="119"/>
        <v>1519</v>
      </c>
      <c r="B1519" s="476" t="str">
        <f>VLOOKUP(C1519,'1-Kosten per locatie'!$A$17:$D$89,4,FALSE)</f>
        <v>GGD</v>
      </c>
      <c r="C1519" s="398" t="s">
        <v>1403</v>
      </c>
      <c r="D1519" s="476" t="str">
        <f>VLOOKUP(C1519,'1-Kosten per locatie'!$A$17:$C$89,3,FALSE)</f>
        <v>testlocatie GGD</v>
      </c>
      <c r="E1519" s="400" t="s">
        <v>322</v>
      </c>
      <c r="F1519" s="401" t="s">
        <v>1491</v>
      </c>
      <c r="G1519" s="401"/>
      <c r="H1519" s="398" t="s">
        <v>191</v>
      </c>
      <c r="I1519" s="455" t="s">
        <v>299</v>
      </c>
      <c r="J1519" s="402" t="s">
        <v>198</v>
      </c>
      <c r="K1519" s="403">
        <v>2.8</v>
      </c>
      <c r="L1519" s="486">
        <f>VLOOKUP(D1519,'1-Kosten per locatie'!$E$3:$G$9,3,FALSE)</f>
        <v>1</v>
      </c>
      <c r="M1519" s="441" t="s">
        <v>101</v>
      </c>
      <c r="N1519" s="124"/>
      <c r="O1519" s="125">
        <f t="shared" si="120"/>
        <v>0</v>
      </c>
      <c r="P1519" s="125">
        <f t="shared" si="121"/>
        <v>0</v>
      </c>
      <c r="Q1519" s="383"/>
      <c r="R1519" s="126">
        <f>IF(M1519="nio",0,IF(M1519&gt;0,VLOOKUP(I1519,'2-Productie normen'!A:R,VLOOKUP(M1519,'2-Productie normen'!T:U,2,FALSE),FALSE)))</f>
        <v>0</v>
      </c>
      <c r="S1519" s="126">
        <f t="shared" si="122"/>
        <v>0</v>
      </c>
      <c r="T1519" s="127">
        <f>IF(M1519="nio",0,VLOOKUP(I1519,'2-Productie normen'!A:R,14,FALSE))</f>
        <v>0</v>
      </c>
      <c r="U1519" s="127"/>
      <c r="W1519" s="93">
        <f t="shared" si="123"/>
        <v>0</v>
      </c>
    </row>
    <row r="1520" spans="1:23" ht="14.1" customHeight="1">
      <c r="A1520" s="109">
        <f t="shared" si="119"/>
        <v>1520</v>
      </c>
      <c r="B1520" s="476" t="str">
        <f>VLOOKUP(C1520,'1-Kosten per locatie'!$A$17:$D$89,4,FALSE)</f>
        <v>GGD</v>
      </c>
      <c r="C1520" s="398" t="s">
        <v>1403</v>
      </c>
      <c r="D1520" s="476" t="str">
        <f>VLOOKUP(C1520,'1-Kosten per locatie'!$A$17:$C$89,3,FALSE)</f>
        <v>testlocatie GGD</v>
      </c>
      <c r="E1520" s="400" t="s">
        <v>322</v>
      </c>
      <c r="F1520" s="401" t="s">
        <v>1492</v>
      </c>
      <c r="G1520" s="401"/>
      <c r="H1520" s="398" t="s">
        <v>1493</v>
      </c>
      <c r="I1520" s="455" t="s">
        <v>299</v>
      </c>
      <c r="J1520" s="402" t="s">
        <v>198</v>
      </c>
      <c r="K1520" s="403">
        <v>12.54</v>
      </c>
      <c r="L1520" s="486">
        <f>VLOOKUP(D1520,'1-Kosten per locatie'!$E$3:$G$9,3,FALSE)</f>
        <v>1</v>
      </c>
      <c r="M1520" s="441" t="s">
        <v>101</v>
      </c>
      <c r="N1520" s="124"/>
      <c r="O1520" s="125">
        <f t="shared" si="120"/>
        <v>0</v>
      </c>
      <c r="P1520" s="125">
        <f t="shared" si="121"/>
        <v>0</v>
      </c>
      <c r="Q1520" s="383"/>
      <c r="R1520" s="126">
        <f>IF(M1520="nio",0,IF(M1520&gt;0,VLOOKUP(I1520,'2-Productie normen'!A:R,VLOOKUP(M1520,'2-Productie normen'!T:U,2,FALSE),FALSE)))</f>
        <v>0</v>
      </c>
      <c r="S1520" s="126">
        <f t="shared" si="122"/>
        <v>0</v>
      </c>
      <c r="T1520" s="127">
        <f>IF(M1520="nio",0,VLOOKUP(I1520,'2-Productie normen'!A:R,14,FALSE))</f>
        <v>0</v>
      </c>
      <c r="U1520" s="127"/>
      <c r="W1520" s="93">
        <f t="shared" si="123"/>
        <v>0</v>
      </c>
    </row>
    <row r="1521" spans="1:23" ht="14.1" customHeight="1">
      <c r="A1521" s="109">
        <f t="shared" si="119"/>
        <v>1521</v>
      </c>
      <c r="B1521" s="476" t="str">
        <f>VLOOKUP(C1521,'1-Kosten per locatie'!$A$17:$D$89,4,FALSE)</f>
        <v>GGD</v>
      </c>
      <c r="C1521" s="398" t="s">
        <v>1403</v>
      </c>
      <c r="D1521" s="476" t="str">
        <f>VLOOKUP(C1521,'1-Kosten per locatie'!$A$17:$C$89,3,FALSE)</f>
        <v>testlocatie GGD</v>
      </c>
      <c r="E1521" s="400" t="s">
        <v>322</v>
      </c>
      <c r="F1521" s="401" t="s">
        <v>1494</v>
      </c>
      <c r="G1521" s="401"/>
      <c r="H1521" s="398" t="s">
        <v>195</v>
      </c>
      <c r="I1521" s="455" t="s">
        <v>299</v>
      </c>
      <c r="J1521" s="402" t="s">
        <v>323</v>
      </c>
      <c r="K1521" s="403">
        <v>0</v>
      </c>
      <c r="L1521" s="486">
        <f>VLOOKUP(D1521,'1-Kosten per locatie'!$E$3:$G$9,3,FALSE)</f>
        <v>1</v>
      </c>
      <c r="M1521" s="441" t="s">
        <v>101</v>
      </c>
      <c r="N1521" s="124"/>
      <c r="O1521" s="125">
        <f t="shared" si="120"/>
        <v>0</v>
      </c>
      <c r="P1521" s="125">
        <f t="shared" si="121"/>
        <v>0</v>
      </c>
      <c r="Q1521" s="383"/>
      <c r="R1521" s="126">
        <f>IF(M1521="nio",0,IF(M1521&gt;0,VLOOKUP(I1521,'2-Productie normen'!A:R,VLOOKUP(M1521,'2-Productie normen'!T:U,2,FALSE),FALSE)))</f>
        <v>0</v>
      </c>
      <c r="S1521" s="126">
        <f t="shared" si="122"/>
        <v>0</v>
      </c>
      <c r="T1521" s="127">
        <f>IF(M1521="nio",0,VLOOKUP(I1521,'2-Productie normen'!A:R,14,FALSE))</f>
        <v>0</v>
      </c>
      <c r="U1521" s="127"/>
      <c r="W1521" s="93">
        <f t="shared" si="123"/>
        <v>0</v>
      </c>
    </row>
    <row r="1522" spans="1:23" ht="14.1" customHeight="1">
      <c r="A1522" s="109">
        <f t="shared" si="119"/>
        <v>1522</v>
      </c>
      <c r="B1522" s="476" t="str">
        <f>VLOOKUP(C1522,'1-Kosten per locatie'!$A$17:$D$89,4,FALSE)</f>
        <v>GGD</v>
      </c>
      <c r="C1522" s="398" t="s">
        <v>1403</v>
      </c>
      <c r="D1522" s="476" t="str">
        <f>VLOOKUP(C1522,'1-Kosten per locatie'!$A$17:$C$89,3,FALSE)</f>
        <v>testlocatie GGD</v>
      </c>
      <c r="E1522" s="400" t="s">
        <v>322</v>
      </c>
      <c r="F1522" s="401" t="s">
        <v>1495</v>
      </c>
      <c r="G1522" s="401"/>
      <c r="H1522" s="398" t="s">
        <v>195</v>
      </c>
      <c r="I1522" s="455" t="s">
        <v>299</v>
      </c>
      <c r="J1522" s="402" t="s">
        <v>323</v>
      </c>
      <c r="K1522" s="403">
        <v>0</v>
      </c>
      <c r="L1522" s="486">
        <f>VLOOKUP(D1522,'1-Kosten per locatie'!$E$3:$G$9,3,FALSE)</f>
        <v>1</v>
      </c>
      <c r="M1522" s="441" t="s">
        <v>101</v>
      </c>
      <c r="N1522" s="124"/>
      <c r="O1522" s="125">
        <f t="shared" si="120"/>
        <v>0</v>
      </c>
      <c r="P1522" s="125">
        <f t="shared" si="121"/>
        <v>0</v>
      </c>
      <c r="Q1522" s="383"/>
      <c r="R1522" s="126">
        <f>IF(M1522="nio",0,IF(M1522&gt;0,VLOOKUP(I1522,'2-Productie normen'!A:R,VLOOKUP(M1522,'2-Productie normen'!T:U,2,FALSE),FALSE)))</f>
        <v>0</v>
      </c>
      <c r="S1522" s="126">
        <f t="shared" si="122"/>
        <v>0</v>
      </c>
      <c r="T1522" s="127">
        <f>IF(M1522="nio",0,VLOOKUP(I1522,'2-Productie normen'!A:R,14,FALSE))</f>
        <v>0</v>
      </c>
      <c r="U1522" s="127"/>
      <c r="W1522" s="93">
        <f t="shared" si="123"/>
        <v>0</v>
      </c>
    </row>
    <row r="1523" spans="1:23" ht="14.1" customHeight="1">
      <c r="A1523" s="109">
        <f t="shared" si="119"/>
        <v>1523</v>
      </c>
      <c r="B1523" s="476" t="str">
        <f>VLOOKUP(C1523,'1-Kosten per locatie'!$A$17:$D$89,4,FALSE)</f>
        <v>GGD</v>
      </c>
      <c r="C1523" s="398" t="s">
        <v>1403</v>
      </c>
      <c r="D1523" s="476" t="str">
        <f>VLOOKUP(C1523,'1-Kosten per locatie'!$A$17:$C$89,3,FALSE)</f>
        <v>testlocatie GGD</v>
      </c>
      <c r="E1523" s="400" t="s">
        <v>322</v>
      </c>
      <c r="F1523" s="401" t="s">
        <v>1496</v>
      </c>
      <c r="G1523" s="401"/>
      <c r="H1523" s="398" t="s">
        <v>1351</v>
      </c>
      <c r="I1523" s="455" t="s">
        <v>299</v>
      </c>
      <c r="J1523" s="402" t="s">
        <v>323</v>
      </c>
      <c r="K1523" s="403">
        <v>0.89</v>
      </c>
      <c r="L1523" s="486">
        <f>VLOOKUP(D1523,'1-Kosten per locatie'!$E$3:$G$9,3,FALSE)</f>
        <v>1</v>
      </c>
      <c r="M1523" s="441" t="s">
        <v>101</v>
      </c>
      <c r="N1523" s="124"/>
      <c r="O1523" s="125">
        <f t="shared" si="120"/>
        <v>0</v>
      </c>
      <c r="P1523" s="125">
        <f t="shared" si="121"/>
        <v>0</v>
      </c>
      <c r="Q1523" s="383"/>
      <c r="R1523" s="126">
        <f>IF(M1523="nio",0,IF(M1523&gt;0,VLOOKUP(I1523,'2-Productie normen'!A:R,VLOOKUP(M1523,'2-Productie normen'!T:U,2,FALSE),FALSE)))</f>
        <v>0</v>
      </c>
      <c r="S1523" s="126">
        <f t="shared" si="122"/>
        <v>0</v>
      </c>
      <c r="T1523" s="127">
        <f>IF(M1523="nio",0,VLOOKUP(I1523,'2-Productie normen'!A:R,14,FALSE))</f>
        <v>0</v>
      </c>
      <c r="U1523" s="127"/>
      <c r="W1523" s="93">
        <f t="shared" si="123"/>
        <v>0</v>
      </c>
    </row>
    <row r="1524" spans="1:23" ht="14.1" customHeight="1">
      <c r="A1524" s="109">
        <f t="shared" si="119"/>
        <v>1524</v>
      </c>
      <c r="B1524" s="476" t="str">
        <f>VLOOKUP(C1524,'1-Kosten per locatie'!$A$17:$D$89,4,FALSE)</f>
        <v>GGD</v>
      </c>
      <c r="C1524" s="398" t="s">
        <v>1403</v>
      </c>
      <c r="D1524" s="476" t="str">
        <f>VLOOKUP(C1524,'1-Kosten per locatie'!$A$17:$C$89,3,FALSE)</f>
        <v>testlocatie GGD</v>
      </c>
      <c r="E1524" s="400" t="s">
        <v>322</v>
      </c>
      <c r="F1524" s="401" t="s">
        <v>1497</v>
      </c>
      <c r="G1524" s="401"/>
      <c r="H1524" s="398" t="s">
        <v>1351</v>
      </c>
      <c r="I1524" s="455" t="s">
        <v>299</v>
      </c>
      <c r="J1524" s="402" t="s">
        <v>323</v>
      </c>
      <c r="K1524" s="403">
        <v>1.1499999999999999</v>
      </c>
      <c r="L1524" s="486">
        <f>VLOOKUP(D1524,'1-Kosten per locatie'!$E$3:$G$9,3,FALSE)</f>
        <v>1</v>
      </c>
      <c r="M1524" s="441" t="s">
        <v>101</v>
      </c>
      <c r="N1524" s="124"/>
      <c r="O1524" s="125">
        <f t="shared" si="120"/>
        <v>0</v>
      </c>
      <c r="P1524" s="125">
        <f t="shared" si="121"/>
        <v>0</v>
      </c>
      <c r="Q1524" s="383"/>
      <c r="R1524" s="126">
        <f>IF(M1524="nio",0,IF(M1524&gt;0,VLOOKUP(I1524,'2-Productie normen'!A:R,VLOOKUP(M1524,'2-Productie normen'!T:U,2,FALSE),FALSE)))</f>
        <v>0</v>
      </c>
      <c r="S1524" s="126">
        <f t="shared" si="122"/>
        <v>0</v>
      </c>
      <c r="T1524" s="127">
        <f>IF(M1524="nio",0,VLOOKUP(I1524,'2-Productie normen'!A:R,14,FALSE))</f>
        <v>0</v>
      </c>
      <c r="U1524" s="127"/>
      <c r="W1524" s="93">
        <f t="shared" si="123"/>
        <v>0</v>
      </c>
    </row>
    <row r="1525" spans="1:23" ht="14.1" customHeight="1">
      <c r="A1525" s="109">
        <f t="shared" si="119"/>
        <v>1525</v>
      </c>
      <c r="B1525" s="476" t="str">
        <f>VLOOKUP(C1525,'1-Kosten per locatie'!$A$17:$D$89,4,FALSE)</f>
        <v>GGD</v>
      </c>
      <c r="C1525" s="398" t="s">
        <v>1403</v>
      </c>
      <c r="D1525" s="476" t="str">
        <f>VLOOKUP(C1525,'1-Kosten per locatie'!$A$17:$C$89,3,FALSE)</f>
        <v>testlocatie GGD</v>
      </c>
      <c r="E1525" s="400" t="s">
        <v>322</v>
      </c>
      <c r="F1525" s="401" t="s">
        <v>1498</v>
      </c>
      <c r="G1525" s="401"/>
      <c r="H1525" s="398" t="s">
        <v>1438</v>
      </c>
      <c r="I1525" s="455" t="s">
        <v>299</v>
      </c>
      <c r="J1525" s="402" t="s">
        <v>323</v>
      </c>
      <c r="K1525" s="403">
        <v>2.58</v>
      </c>
      <c r="L1525" s="486">
        <f>VLOOKUP(D1525,'1-Kosten per locatie'!$E$3:$G$9,3,FALSE)</f>
        <v>1</v>
      </c>
      <c r="M1525" s="441" t="s">
        <v>101</v>
      </c>
      <c r="N1525" s="124"/>
      <c r="O1525" s="125">
        <f t="shared" si="120"/>
        <v>0</v>
      </c>
      <c r="P1525" s="125">
        <f t="shared" si="121"/>
        <v>0</v>
      </c>
      <c r="Q1525" s="383"/>
      <c r="R1525" s="126">
        <f>IF(M1525="nio",0,IF(M1525&gt;0,VLOOKUP(I1525,'2-Productie normen'!A:R,VLOOKUP(M1525,'2-Productie normen'!T:U,2,FALSE),FALSE)))</f>
        <v>0</v>
      </c>
      <c r="S1525" s="126">
        <f t="shared" si="122"/>
        <v>0</v>
      </c>
      <c r="T1525" s="127">
        <f>IF(M1525="nio",0,VLOOKUP(I1525,'2-Productie normen'!A:R,14,FALSE))</f>
        <v>0</v>
      </c>
      <c r="U1525" s="127"/>
      <c r="W1525" s="93">
        <f t="shared" si="123"/>
        <v>0</v>
      </c>
    </row>
    <row r="1526" spans="1:23" ht="14.1" customHeight="1">
      <c r="A1526" s="109">
        <f t="shared" si="119"/>
        <v>1526</v>
      </c>
      <c r="B1526" s="476" t="str">
        <f>VLOOKUP(C1526,'1-Kosten per locatie'!$A$17:$D$89,4,FALSE)</f>
        <v>GGD</v>
      </c>
      <c r="C1526" s="398" t="s">
        <v>1403</v>
      </c>
      <c r="D1526" s="476" t="str">
        <f>VLOOKUP(C1526,'1-Kosten per locatie'!$A$17:$C$89,3,FALSE)</f>
        <v>testlocatie GGD</v>
      </c>
      <c r="E1526" s="400" t="s">
        <v>322</v>
      </c>
      <c r="F1526" s="401" t="s">
        <v>1499</v>
      </c>
      <c r="G1526" s="401"/>
      <c r="H1526" s="398" t="s">
        <v>1500</v>
      </c>
      <c r="I1526" s="455" t="s">
        <v>299</v>
      </c>
      <c r="J1526" s="402" t="s">
        <v>323</v>
      </c>
      <c r="K1526" s="403">
        <v>2.0499999999999998</v>
      </c>
      <c r="L1526" s="486">
        <f>VLOOKUP(D1526,'1-Kosten per locatie'!$E$3:$G$9,3,FALSE)</f>
        <v>1</v>
      </c>
      <c r="M1526" s="441" t="s">
        <v>101</v>
      </c>
      <c r="N1526" s="124"/>
      <c r="O1526" s="125">
        <f t="shared" si="120"/>
        <v>0</v>
      </c>
      <c r="P1526" s="125">
        <f t="shared" si="121"/>
        <v>0</v>
      </c>
      <c r="Q1526" s="383"/>
      <c r="R1526" s="126">
        <f>IF(M1526="nio",0,IF(M1526&gt;0,VLOOKUP(I1526,'2-Productie normen'!A:R,VLOOKUP(M1526,'2-Productie normen'!T:U,2,FALSE),FALSE)))</f>
        <v>0</v>
      </c>
      <c r="S1526" s="126">
        <f t="shared" si="122"/>
        <v>0</v>
      </c>
      <c r="T1526" s="127">
        <f>IF(M1526="nio",0,VLOOKUP(I1526,'2-Productie normen'!A:R,14,FALSE))</f>
        <v>0</v>
      </c>
      <c r="U1526" s="127"/>
      <c r="W1526" s="93">
        <f t="shared" si="123"/>
        <v>0</v>
      </c>
    </row>
    <row r="1527" spans="1:23" ht="14.1" customHeight="1">
      <c r="A1527" s="109">
        <f t="shared" si="119"/>
        <v>1527</v>
      </c>
      <c r="B1527" s="476" t="str">
        <f>VLOOKUP(C1527,'1-Kosten per locatie'!$A$17:$D$89,4,FALSE)</f>
        <v>GGD</v>
      </c>
      <c r="C1527" s="398" t="s">
        <v>1403</v>
      </c>
      <c r="D1527" s="476" t="str">
        <f>VLOOKUP(C1527,'1-Kosten per locatie'!$A$17:$C$89,3,FALSE)</f>
        <v>testlocatie GGD</v>
      </c>
      <c r="E1527" s="400" t="s">
        <v>322</v>
      </c>
      <c r="F1527" s="401" t="s">
        <v>1501</v>
      </c>
      <c r="G1527" s="401"/>
      <c r="H1527" s="398" t="s">
        <v>1500</v>
      </c>
      <c r="I1527" s="455" t="s">
        <v>299</v>
      </c>
      <c r="J1527" s="402" t="s">
        <v>323</v>
      </c>
      <c r="K1527" s="403">
        <v>6.1</v>
      </c>
      <c r="L1527" s="486">
        <f>VLOOKUP(D1527,'1-Kosten per locatie'!$E$3:$G$9,3,FALSE)</f>
        <v>1</v>
      </c>
      <c r="M1527" s="441" t="s">
        <v>101</v>
      </c>
      <c r="N1527" s="124"/>
      <c r="O1527" s="125">
        <f t="shared" si="120"/>
        <v>0</v>
      </c>
      <c r="P1527" s="125">
        <f t="shared" si="121"/>
        <v>0</v>
      </c>
      <c r="Q1527" s="383"/>
      <c r="R1527" s="126">
        <f>IF(M1527="nio",0,IF(M1527&gt;0,VLOOKUP(I1527,'2-Productie normen'!A:R,VLOOKUP(M1527,'2-Productie normen'!T:U,2,FALSE),FALSE)))</f>
        <v>0</v>
      </c>
      <c r="S1527" s="126">
        <f t="shared" si="122"/>
        <v>0</v>
      </c>
      <c r="T1527" s="127">
        <f>IF(M1527="nio",0,VLOOKUP(I1527,'2-Productie normen'!A:R,14,FALSE))</f>
        <v>0</v>
      </c>
      <c r="U1527" s="127"/>
      <c r="W1527" s="93">
        <f t="shared" si="123"/>
        <v>0</v>
      </c>
    </row>
    <row r="1528" spans="1:23" ht="14.1" customHeight="1">
      <c r="A1528" s="109">
        <f t="shared" si="119"/>
        <v>1528</v>
      </c>
      <c r="B1528" s="476" t="str">
        <f>VLOOKUP(C1528,'1-Kosten per locatie'!$A$17:$D$89,4,FALSE)</f>
        <v>GGD</v>
      </c>
      <c r="C1528" s="398" t="s">
        <v>1403</v>
      </c>
      <c r="D1528" s="476" t="str">
        <f>VLOOKUP(C1528,'1-Kosten per locatie'!$A$17:$C$89,3,FALSE)</f>
        <v>testlocatie GGD</v>
      </c>
      <c r="E1528" s="400" t="s">
        <v>322</v>
      </c>
      <c r="F1528" s="401" t="s">
        <v>1502</v>
      </c>
      <c r="G1528" s="401"/>
      <c r="H1528" s="398" t="s">
        <v>1457</v>
      </c>
      <c r="I1528" s="455" t="s">
        <v>299</v>
      </c>
      <c r="J1528" s="402" t="s">
        <v>323</v>
      </c>
      <c r="K1528" s="403">
        <v>1.95</v>
      </c>
      <c r="L1528" s="486">
        <f>VLOOKUP(D1528,'1-Kosten per locatie'!$E$3:$G$9,3,FALSE)</f>
        <v>1</v>
      </c>
      <c r="M1528" s="441" t="s">
        <v>101</v>
      </c>
      <c r="N1528" s="124"/>
      <c r="O1528" s="125">
        <f t="shared" si="120"/>
        <v>0</v>
      </c>
      <c r="P1528" s="125">
        <f t="shared" si="121"/>
        <v>0</v>
      </c>
      <c r="Q1528" s="383"/>
      <c r="R1528" s="126">
        <f>IF(M1528="nio",0,IF(M1528&gt;0,VLOOKUP(I1528,'2-Productie normen'!A:R,VLOOKUP(M1528,'2-Productie normen'!T:U,2,FALSE),FALSE)))</f>
        <v>0</v>
      </c>
      <c r="S1528" s="126">
        <f t="shared" si="122"/>
        <v>0</v>
      </c>
      <c r="T1528" s="127">
        <f>IF(M1528="nio",0,VLOOKUP(I1528,'2-Productie normen'!A:R,14,FALSE))</f>
        <v>0</v>
      </c>
      <c r="U1528" s="127"/>
      <c r="W1528" s="93">
        <f t="shared" si="123"/>
        <v>0</v>
      </c>
    </row>
    <row r="1529" spans="1:23" ht="14.1" customHeight="1">
      <c r="A1529" s="109">
        <f t="shared" si="119"/>
        <v>1529</v>
      </c>
      <c r="B1529" s="476" t="str">
        <f>VLOOKUP(C1529,'1-Kosten per locatie'!$A$17:$D$89,4,FALSE)</f>
        <v>GGD</v>
      </c>
      <c r="C1529" s="398" t="s">
        <v>1403</v>
      </c>
      <c r="D1529" s="476" t="str">
        <f>VLOOKUP(C1529,'1-Kosten per locatie'!$A$17:$C$89,3,FALSE)</f>
        <v>testlocatie GGD</v>
      </c>
      <c r="E1529" s="400" t="s">
        <v>322</v>
      </c>
      <c r="F1529" s="401" t="s">
        <v>1503</v>
      </c>
      <c r="G1529" s="401"/>
      <c r="H1529" s="398" t="s">
        <v>1438</v>
      </c>
      <c r="I1529" s="455" t="s">
        <v>299</v>
      </c>
      <c r="J1529" s="402" t="s">
        <v>323</v>
      </c>
      <c r="K1529" s="403">
        <v>1.02</v>
      </c>
      <c r="L1529" s="486">
        <f>VLOOKUP(D1529,'1-Kosten per locatie'!$E$3:$G$9,3,FALSE)</f>
        <v>1</v>
      </c>
      <c r="M1529" s="441" t="s">
        <v>101</v>
      </c>
      <c r="N1529" s="124"/>
      <c r="O1529" s="125">
        <f t="shared" si="120"/>
        <v>0</v>
      </c>
      <c r="P1529" s="125">
        <f t="shared" si="121"/>
        <v>0</v>
      </c>
      <c r="Q1529" s="383"/>
      <c r="R1529" s="126">
        <f>IF(M1529="nio",0,IF(M1529&gt;0,VLOOKUP(I1529,'2-Productie normen'!A:R,VLOOKUP(M1529,'2-Productie normen'!T:U,2,FALSE),FALSE)))</f>
        <v>0</v>
      </c>
      <c r="S1529" s="126">
        <f t="shared" si="122"/>
        <v>0</v>
      </c>
      <c r="T1529" s="127">
        <f>IF(M1529="nio",0,VLOOKUP(I1529,'2-Productie normen'!A:R,14,FALSE))</f>
        <v>0</v>
      </c>
      <c r="U1529" s="127"/>
      <c r="W1529" s="93">
        <f t="shared" si="123"/>
        <v>0</v>
      </c>
    </row>
    <row r="1530" spans="1:23" ht="14.1" customHeight="1">
      <c r="A1530" s="109">
        <f t="shared" si="119"/>
        <v>1530</v>
      </c>
      <c r="B1530" s="476" t="str">
        <f>VLOOKUP(C1530,'1-Kosten per locatie'!$A$17:$D$89,4,FALSE)</f>
        <v>GGD</v>
      </c>
      <c r="C1530" s="398" t="s">
        <v>1403</v>
      </c>
      <c r="D1530" s="476" t="str">
        <f>VLOOKUP(C1530,'1-Kosten per locatie'!$A$17:$C$89,3,FALSE)</f>
        <v>testlocatie GGD</v>
      </c>
      <c r="E1530" s="400" t="s">
        <v>322</v>
      </c>
      <c r="F1530" s="401" t="s">
        <v>1504</v>
      </c>
      <c r="G1530" s="401"/>
      <c r="H1530" s="398" t="s">
        <v>1505</v>
      </c>
      <c r="I1530" s="455" t="s">
        <v>299</v>
      </c>
      <c r="J1530" s="402" t="s">
        <v>1424</v>
      </c>
      <c r="K1530" s="403">
        <v>6.28</v>
      </c>
      <c r="L1530" s="486">
        <f>VLOOKUP(D1530,'1-Kosten per locatie'!$E$3:$G$9,3,FALSE)</f>
        <v>1</v>
      </c>
      <c r="M1530" s="441" t="s">
        <v>101</v>
      </c>
      <c r="N1530" s="124"/>
      <c r="O1530" s="125">
        <f t="shared" si="120"/>
        <v>0</v>
      </c>
      <c r="P1530" s="125">
        <f t="shared" si="121"/>
        <v>0</v>
      </c>
      <c r="Q1530" s="383"/>
      <c r="R1530" s="126">
        <f>IF(M1530="nio",0,IF(M1530&gt;0,VLOOKUP(I1530,'2-Productie normen'!A:R,VLOOKUP(M1530,'2-Productie normen'!T:U,2,FALSE),FALSE)))</f>
        <v>0</v>
      </c>
      <c r="S1530" s="126">
        <f t="shared" si="122"/>
        <v>0</v>
      </c>
      <c r="T1530" s="127">
        <f>IF(M1530="nio",0,VLOOKUP(I1530,'2-Productie normen'!A:R,14,FALSE))</f>
        <v>0</v>
      </c>
      <c r="U1530" s="127"/>
      <c r="W1530" s="93">
        <f t="shared" si="123"/>
        <v>0</v>
      </c>
    </row>
    <row r="1531" spans="1:23" ht="14.1" customHeight="1">
      <c r="A1531" s="109">
        <f t="shared" si="119"/>
        <v>1531</v>
      </c>
      <c r="B1531" s="476" t="str">
        <f>VLOOKUP(C1531,'1-Kosten per locatie'!$A$17:$D$89,4,FALSE)</f>
        <v>GGD</v>
      </c>
      <c r="C1531" s="398" t="s">
        <v>1403</v>
      </c>
      <c r="D1531" s="476" t="str">
        <f>VLOOKUP(C1531,'1-Kosten per locatie'!$A$17:$C$89,3,FALSE)</f>
        <v>testlocatie GGD</v>
      </c>
      <c r="E1531" s="400" t="s">
        <v>322</v>
      </c>
      <c r="F1531" s="401" t="s">
        <v>1506</v>
      </c>
      <c r="G1531" s="401"/>
      <c r="H1531" s="398" t="s">
        <v>1447</v>
      </c>
      <c r="I1531" s="455" t="s">
        <v>299</v>
      </c>
      <c r="J1531" s="402" t="s">
        <v>198</v>
      </c>
      <c r="K1531" s="403">
        <v>0</v>
      </c>
      <c r="L1531" s="486">
        <f>VLOOKUP(D1531,'1-Kosten per locatie'!$E$3:$G$9,3,FALSE)</f>
        <v>1</v>
      </c>
      <c r="M1531" s="441" t="s">
        <v>101</v>
      </c>
      <c r="N1531" s="124"/>
      <c r="O1531" s="125">
        <f t="shared" si="120"/>
        <v>0</v>
      </c>
      <c r="P1531" s="125">
        <f t="shared" si="121"/>
        <v>0</v>
      </c>
      <c r="Q1531" s="383"/>
      <c r="R1531" s="126">
        <f>IF(M1531="nio",0,IF(M1531&gt;0,VLOOKUP(I1531,'2-Productie normen'!A:R,VLOOKUP(M1531,'2-Productie normen'!T:U,2,FALSE),FALSE)))</f>
        <v>0</v>
      </c>
      <c r="S1531" s="126">
        <f t="shared" si="122"/>
        <v>0</v>
      </c>
      <c r="T1531" s="127">
        <f>IF(M1531="nio",0,VLOOKUP(I1531,'2-Productie normen'!A:R,14,FALSE))</f>
        <v>0</v>
      </c>
      <c r="U1531" s="127"/>
      <c r="W1531" s="93">
        <f t="shared" si="123"/>
        <v>0</v>
      </c>
    </row>
    <row r="1532" spans="1:23" ht="14.1" customHeight="1">
      <c r="A1532" s="109">
        <f t="shared" si="119"/>
        <v>1532</v>
      </c>
      <c r="B1532" s="476" t="str">
        <f>VLOOKUP(C1532,'1-Kosten per locatie'!$A$17:$D$89,4,FALSE)</f>
        <v>GGD</v>
      </c>
      <c r="C1532" s="398" t="s">
        <v>1403</v>
      </c>
      <c r="D1532" s="476" t="str">
        <f>VLOOKUP(C1532,'1-Kosten per locatie'!$A$17:$C$89,3,FALSE)</f>
        <v>testlocatie GGD</v>
      </c>
      <c r="E1532" s="400" t="s">
        <v>322</v>
      </c>
      <c r="F1532" s="401" t="s">
        <v>1507</v>
      </c>
      <c r="G1532" s="401"/>
      <c r="H1532" s="398" t="s">
        <v>1438</v>
      </c>
      <c r="I1532" s="455" t="s">
        <v>299</v>
      </c>
      <c r="J1532" s="402" t="s">
        <v>323</v>
      </c>
      <c r="K1532" s="403">
        <v>6.11</v>
      </c>
      <c r="L1532" s="486">
        <f>VLOOKUP(D1532,'1-Kosten per locatie'!$E$3:$G$9,3,FALSE)</f>
        <v>1</v>
      </c>
      <c r="M1532" s="441" t="s">
        <v>101</v>
      </c>
      <c r="N1532" s="124"/>
      <c r="O1532" s="125">
        <f t="shared" si="120"/>
        <v>0</v>
      </c>
      <c r="P1532" s="125">
        <f t="shared" si="121"/>
        <v>0</v>
      </c>
      <c r="Q1532" s="383"/>
      <c r="R1532" s="126">
        <f>IF(M1532="nio",0,IF(M1532&gt;0,VLOOKUP(I1532,'2-Productie normen'!A:R,VLOOKUP(M1532,'2-Productie normen'!T:U,2,FALSE),FALSE)))</f>
        <v>0</v>
      </c>
      <c r="S1532" s="126">
        <f t="shared" si="122"/>
        <v>0</v>
      </c>
      <c r="T1532" s="127">
        <f>IF(M1532="nio",0,VLOOKUP(I1532,'2-Productie normen'!A:R,14,FALSE))</f>
        <v>0</v>
      </c>
      <c r="U1532" s="127"/>
      <c r="W1532" s="93">
        <f t="shared" si="123"/>
        <v>0</v>
      </c>
    </row>
    <row r="1533" spans="1:23" ht="14.1" customHeight="1">
      <c r="A1533" s="109">
        <f t="shared" si="119"/>
        <v>1533</v>
      </c>
      <c r="B1533" s="476" t="str">
        <f>VLOOKUP(C1533,'1-Kosten per locatie'!$A$17:$D$89,4,FALSE)</f>
        <v>GGD</v>
      </c>
      <c r="C1533" s="398" t="s">
        <v>1403</v>
      </c>
      <c r="D1533" s="476" t="str">
        <f>VLOOKUP(C1533,'1-Kosten per locatie'!$A$17:$C$89,3,FALSE)</f>
        <v>testlocatie GGD</v>
      </c>
      <c r="E1533" s="400" t="s">
        <v>322</v>
      </c>
      <c r="F1533" s="401" t="s">
        <v>1508</v>
      </c>
      <c r="G1533" s="401"/>
      <c r="H1533" s="398" t="s">
        <v>1489</v>
      </c>
      <c r="I1533" s="455" t="s">
        <v>299</v>
      </c>
      <c r="J1533" s="402" t="s">
        <v>323</v>
      </c>
      <c r="K1533" s="403">
        <v>7.29</v>
      </c>
      <c r="L1533" s="486">
        <f>VLOOKUP(D1533,'1-Kosten per locatie'!$E$3:$G$9,3,FALSE)</f>
        <v>1</v>
      </c>
      <c r="M1533" s="441" t="s">
        <v>101</v>
      </c>
      <c r="N1533" s="124"/>
      <c r="O1533" s="125">
        <f t="shared" si="120"/>
        <v>0</v>
      </c>
      <c r="P1533" s="125">
        <f t="shared" si="121"/>
        <v>0</v>
      </c>
      <c r="Q1533" s="383"/>
      <c r="R1533" s="126">
        <f>IF(M1533="nio",0,IF(M1533&gt;0,VLOOKUP(I1533,'2-Productie normen'!A:R,VLOOKUP(M1533,'2-Productie normen'!T:U,2,FALSE),FALSE)))</f>
        <v>0</v>
      </c>
      <c r="S1533" s="126">
        <f t="shared" si="122"/>
        <v>0</v>
      </c>
      <c r="T1533" s="127">
        <f>IF(M1533="nio",0,VLOOKUP(I1533,'2-Productie normen'!A:R,14,FALSE))</f>
        <v>0</v>
      </c>
      <c r="U1533" s="127"/>
      <c r="W1533" s="93">
        <f t="shared" si="123"/>
        <v>0</v>
      </c>
    </row>
    <row r="1534" spans="1:23" ht="14.1" customHeight="1">
      <c r="A1534" s="109">
        <f t="shared" si="119"/>
        <v>1534</v>
      </c>
      <c r="B1534" s="476" t="str">
        <f>VLOOKUP(C1534,'1-Kosten per locatie'!$A$17:$D$89,4,FALSE)</f>
        <v>GGD</v>
      </c>
      <c r="C1534" s="398" t="s">
        <v>1403</v>
      </c>
      <c r="D1534" s="476" t="str">
        <f>VLOOKUP(C1534,'1-Kosten per locatie'!$A$17:$C$89,3,FALSE)</f>
        <v>testlocatie GGD</v>
      </c>
      <c r="E1534" s="400" t="s">
        <v>325</v>
      </c>
      <c r="F1534" s="401" t="s">
        <v>1509</v>
      </c>
      <c r="G1534" s="401"/>
      <c r="H1534" s="398" t="s">
        <v>196</v>
      </c>
      <c r="I1534" s="433" t="s">
        <v>149</v>
      </c>
      <c r="J1534" s="402" t="s">
        <v>1510</v>
      </c>
      <c r="K1534" s="403">
        <v>19.399999999999999</v>
      </c>
      <c r="L1534" s="486">
        <f>VLOOKUP(D1534,'1-Kosten per locatie'!$E$3:$G$9,3,FALSE)</f>
        <v>1</v>
      </c>
      <c r="M1534" s="441">
        <v>255</v>
      </c>
      <c r="N1534" s="124"/>
      <c r="O1534" s="125" t="e">
        <f t="shared" si="120"/>
        <v>#DIV/0!</v>
      </c>
      <c r="P1534" s="125">
        <f t="shared" si="121"/>
        <v>0</v>
      </c>
      <c r="Q1534" s="383"/>
      <c r="R1534" s="126">
        <f>IF(M1534="nio",0,IF(M1534&gt;0,VLOOKUP(I1534,'2-Productie normen'!A:R,VLOOKUP(M1534,'2-Productie normen'!T:U,2,FALSE),FALSE)))</f>
        <v>0</v>
      </c>
      <c r="S1534" s="126">
        <f t="shared" si="122"/>
        <v>0</v>
      </c>
      <c r="T1534" s="127" t="str">
        <f>IF(M1534="nio",0,VLOOKUP(I1534,'2-Productie normen'!A:R,14,FALSE))</f>
        <v>B</v>
      </c>
      <c r="U1534" s="127"/>
      <c r="W1534" s="93">
        <f t="shared" si="123"/>
        <v>4947</v>
      </c>
    </row>
    <row r="1535" spans="1:23" ht="14.1" customHeight="1">
      <c r="A1535" s="109">
        <f t="shared" si="119"/>
        <v>1535</v>
      </c>
      <c r="B1535" s="476" t="str">
        <f>VLOOKUP(C1535,'1-Kosten per locatie'!$A$17:$D$89,4,FALSE)</f>
        <v>GGD</v>
      </c>
      <c r="C1535" s="398" t="s">
        <v>1403</v>
      </c>
      <c r="D1535" s="476" t="str">
        <f>VLOOKUP(C1535,'1-Kosten per locatie'!$A$17:$C$89,3,FALSE)</f>
        <v>testlocatie GGD</v>
      </c>
      <c r="E1535" s="400" t="s">
        <v>325</v>
      </c>
      <c r="F1535" s="401" t="s">
        <v>604</v>
      </c>
      <c r="G1535" s="401"/>
      <c r="H1535" s="398" t="s">
        <v>1511</v>
      </c>
      <c r="I1535" s="455" t="s">
        <v>299</v>
      </c>
      <c r="J1535" s="402" t="s">
        <v>1510</v>
      </c>
      <c r="K1535" s="403">
        <v>19.2</v>
      </c>
      <c r="L1535" s="486">
        <f>VLOOKUP(D1535,'1-Kosten per locatie'!$E$3:$G$9,3,FALSE)</f>
        <v>1</v>
      </c>
      <c r="M1535" s="441" t="s">
        <v>101</v>
      </c>
      <c r="N1535" s="124"/>
      <c r="O1535" s="125">
        <f t="shared" si="120"/>
        <v>0</v>
      </c>
      <c r="P1535" s="125">
        <f t="shared" si="121"/>
        <v>0</v>
      </c>
      <c r="Q1535" s="383"/>
      <c r="R1535" s="126">
        <f>IF(M1535="nio",0,IF(M1535&gt;0,VLOOKUP(I1535,'2-Productie normen'!A:R,VLOOKUP(M1535,'2-Productie normen'!T:U,2,FALSE),FALSE)))</f>
        <v>0</v>
      </c>
      <c r="S1535" s="126">
        <f t="shared" si="122"/>
        <v>0</v>
      </c>
      <c r="T1535" s="127">
        <f>IF(M1535="nio",0,VLOOKUP(I1535,'2-Productie normen'!A:R,14,FALSE))</f>
        <v>0</v>
      </c>
      <c r="U1535" s="127"/>
      <c r="W1535" s="93">
        <f t="shared" si="123"/>
        <v>0</v>
      </c>
    </row>
    <row r="1536" spans="1:23" ht="14.1" customHeight="1">
      <c r="A1536" s="109">
        <f t="shared" si="119"/>
        <v>1536</v>
      </c>
      <c r="B1536" s="476" t="str">
        <f>VLOOKUP(C1536,'1-Kosten per locatie'!$A$17:$D$89,4,FALSE)</f>
        <v>GGD</v>
      </c>
      <c r="C1536" s="398" t="s">
        <v>1403</v>
      </c>
      <c r="D1536" s="476" t="str">
        <f>VLOOKUP(C1536,'1-Kosten per locatie'!$A$17:$C$89,3,FALSE)</f>
        <v>testlocatie GGD</v>
      </c>
      <c r="E1536" s="400" t="s">
        <v>325</v>
      </c>
      <c r="F1536" s="401" t="s">
        <v>605</v>
      </c>
      <c r="G1536" s="401"/>
      <c r="H1536" s="398" t="s">
        <v>196</v>
      </c>
      <c r="I1536" s="433" t="s">
        <v>149</v>
      </c>
      <c r="J1536" s="402" t="s">
        <v>1510</v>
      </c>
      <c r="K1536" s="403">
        <v>17</v>
      </c>
      <c r="L1536" s="486">
        <f>VLOOKUP(D1536,'1-Kosten per locatie'!$E$3:$G$9,3,FALSE)</f>
        <v>1</v>
      </c>
      <c r="M1536" s="441">
        <v>255</v>
      </c>
      <c r="N1536" s="124"/>
      <c r="O1536" s="125" t="e">
        <f t="shared" si="120"/>
        <v>#DIV/0!</v>
      </c>
      <c r="P1536" s="125">
        <f t="shared" si="121"/>
        <v>0</v>
      </c>
      <c r="Q1536" s="383"/>
      <c r="R1536" s="126">
        <f>IF(M1536="nio",0,IF(M1536&gt;0,VLOOKUP(I1536,'2-Productie normen'!A:R,VLOOKUP(M1536,'2-Productie normen'!T:U,2,FALSE),FALSE)))</f>
        <v>0</v>
      </c>
      <c r="S1536" s="126">
        <f t="shared" si="122"/>
        <v>0</v>
      </c>
      <c r="T1536" s="127" t="str">
        <f>IF(M1536="nio",0,VLOOKUP(I1536,'2-Productie normen'!A:R,14,FALSE))</f>
        <v>B</v>
      </c>
      <c r="U1536" s="127"/>
      <c r="W1536" s="93">
        <f t="shared" si="123"/>
        <v>4335</v>
      </c>
    </row>
    <row r="1537" spans="1:23" ht="14.1" customHeight="1">
      <c r="A1537" s="109">
        <f t="shared" si="119"/>
        <v>1537</v>
      </c>
      <c r="B1537" s="476" t="str">
        <f>VLOOKUP(C1537,'1-Kosten per locatie'!$A$17:$D$89,4,FALSE)</f>
        <v>GGD</v>
      </c>
      <c r="C1537" s="398" t="s">
        <v>1403</v>
      </c>
      <c r="D1537" s="476" t="str">
        <f>VLOOKUP(C1537,'1-Kosten per locatie'!$A$17:$C$89,3,FALSE)</f>
        <v>testlocatie GGD</v>
      </c>
      <c r="E1537" s="400" t="s">
        <v>325</v>
      </c>
      <c r="F1537" s="401" t="s">
        <v>1512</v>
      </c>
      <c r="G1537" s="401"/>
      <c r="H1537" s="398" t="s">
        <v>196</v>
      </c>
      <c r="I1537" s="455" t="s">
        <v>299</v>
      </c>
      <c r="J1537" s="402" t="s">
        <v>1510</v>
      </c>
      <c r="K1537" s="403">
        <v>19.5</v>
      </c>
      <c r="L1537" s="486">
        <f>VLOOKUP(D1537,'1-Kosten per locatie'!$E$3:$G$9,3,FALSE)</f>
        <v>1</v>
      </c>
      <c r="M1537" s="441" t="s">
        <v>101</v>
      </c>
      <c r="N1537" s="124"/>
      <c r="O1537" s="125">
        <f t="shared" si="120"/>
        <v>0</v>
      </c>
      <c r="P1537" s="125">
        <f t="shared" si="121"/>
        <v>0</v>
      </c>
      <c r="Q1537" s="383"/>
      <c r="R1537" s="126">
        <f>IF(M1537="nio",0,IF(M1537&gt;0,VLOOKUP(I1537,'2-Productie normen'!A:R,VLOOKUP(M1537,'2-Productie normen'!T:U,2,FALSE),FALSE)))</f>
        <v>0</v>
      </c>
      <c r="S1537" s="126">
        <f t="shared" si="122"/>
        <v>0</v>
      </c>
      <c r="T1537" s="127">
        <f>IF(M1537="nio",0,VLOOKUP(I1537,'2-Productie normen'!A:R,14,FALSE))</f>
        <v>0</v>
      </c>
      <c r="U1537" s="127"/>
      <c r="W1537" s="93">
        <f t="shared" si="123"/>
        <v>0</v>
      </c>
    </row>
    <row r="1538" spans="1:23" ht="14.1" customHeight="1">
      <c r="A1538" s="109">
        <f t="shared" si="119"/>
        <v>1538</v>
      </c>
      <c r="B1538" s="476" t="str">
        <f>VLOOKUP(C1538,'1-Kosten per locatie'!$A$17:$D$89,4,FALSE)</f>
        <v>GGD</v>
      </c>
      <c r="C1538" s="398" t="s">
        <v>1403</v>
      </c>
      <c r="D1538" s="476" t="str">
        <f>VLOOKUP(C1538,'1-Kosten per locatie'!$A$17:$C$89,3,FALSE)</f>
        <v>testlocatie GGD</v>
      </c>
      <c r="E1538" s="400" t="s">
        <v>325</v>
      </c>
      <c r="F1538" s="401" t="s">
        <v>1513</v>
      </c>
      <c r="G1538" s="401"/>
      <c r="H1538" s="398" t="s">
        <v>196</v>
      </c>
      <c r="I1538" s="433" t="s">
        <v>149</v>
      </c>
      <c r="J1538" s="402" t="s">
        <v>1510</v>
      </c>
      <c r="K1538" s="403">
        <v>38.4</v>
      </c>
      <c r="L1538" s="486">
        <f>VLOOKUP(D1538,'1-Kosten per locatie'!$E$3:$G$9,3,FALSE)</f>
        <v>1</v>
      </c>
      <c r="M1538" s="441">
        <v>255</v>
      </c>
      <c r="N1538" s="124"/>
      <c r="O1538" s="125" t="e">
        <f t="shared" si="120"/>
        <v>#DIV/0!</v>
      </c>
      <c r="P1538" s="125">
        <f t="shared" si="121"/>
        <v>0</v>
      </c>
      <c r="Q1538" s="383"/>
      <c r="R1538" s="126">
        <f>IF(M1538="nio",0,IF(M1538&gt;0,VLOOKUP(I1538,'2-Productie normen'!A:R,VLOOKUP(M1538,'2-Productie normen'!T:U,2,FALSE),FALSE)))</f>
        <v>0</v>
      </c>
      <c r="S1538" s="126">
        <f t="shared" si="122"/>
        <v>0</v>
      </c>
      <c r="T1538" s="127" t="str">
        <f>IF(M1538="nio",0,VLOOKUP(I1538,'2-Productie normen'!A:R,14,FALSE))</f>
        <v>B</v>
      </c>
      <c r="U1538" s="127"/>
      <c r="W1538" s="93">
        <f t="shared" si="123"/>
        <v>9792</v>
      </c>
    </row>
    <row r="1539" spans="1:23" ht="14.1" customHeight="1">
      <c r="A1539" s="109">
        <f t="shared" ref="A1539:A1602" si="124">A1538+1</f>
        <v>1539</v>
      </c>
      <c r="B1539" s="476" t="str">
        <f>VLOOKUP(C1539,'1-Kosten per locatie'!$A$17:$D$89,4,FALSE)</f>
        <v>GGD</v>
      </c>
      <c r="C1539" s="398" t="s">
        <v>1403</v>
      </c>
      <c r="D1539" s="476" t="str">
        <f>VLOOKUP(C1539,'1-Kosten per locatie'!$A$17:$C$89,3,FALSE)</f>
        <v>testlocatie GGD</v>
      </c>
      <c r="E1539" s="400" t="s">
        <v>325</v>
      </c>
      <c r="F1539" s="401" t="s">
        <v>606</v>
      </c>
      <c r="G1539" s="401"/>
      <c r="H1539" s="398" t="s">
        <v>196</v>
      </c>
      <c r="I1539" s="455" t="s">
        <v>299</v>
      </c>
      <c r="J1539" s="402" t="s">
        <v>1510</v>
      </c>
      <c r="K1539" s="403">
        <v>20.3</v>
      </c>
      <c r="L1539" s="486">
        <f>VLOOKUP(D1539,'1-Kosten per locatie'!$E$3:$G$9,3,FALSE)</f>
        <v>1</v>
      </c>
      <c r="M1539" s="441" t="s">
        <v>101</v>
      </c>
      <c r="N1539" s="124"/>
      <c r="O1539" s="125">
        <f t="shared" si="120"/>
        <v>0</v>
      </c>
      <c r="P1539" s="125">
        <f t="shared" si="121"/>
        <v>0</v>
      </c>
      <c r="Q1539" s="383"/>
      <c r="R1539" s="126">
        <f>IF(M1539="nio",0,IF(M1539&gt;0,VLOOKUP(I1539,'2-Productie normen'!A:R,VLOOKUP(M1539,'2-Productie normen'!T:U,2,FALSE),FALSE)))</f>
        <v>0</v>
      </c>
      <c r="S1539" s="126">
        <f t="shared" si="122"/>
        <v>0</v>
      </c>
      <c r="T1539" s="127">
        <f>IF(M1539="nio",0,VLOOKUP(I1539,'2-Productie normen'!A:R,14,FALSE))</f>
        <v>0</v>
      </c>
      <c r="U1539" s="127"/>
      <c r="W1539" s="93">
        <f t="shared" si="123"/>
        <v>0</v>
      </c>
    </row>
    <row r="1540" spans="1:23" ht="14.1" customHeight="1">
      <c r="A1540" s="109">
        <f t="shared" si="124"/>
        <v>1540</v>
      </c>
      <c r="B1540" s="476" t="str">
        <f>VLOOKUP(C1540,'1-Kosten per locatie'!$A$17:$D$89,4,FALSE)</f>
        <v>GGD</v>
      </c>
      <c r="C1540" s="398" t="s">
        <v>1403</v>
      </c>
      <c r="D1540" s="476" t="str">
        <f>VLOOKUP(C1540,'1-Kosten per locatie'!$A$17:$C$89,3,FALSE)</f>
        <v>testlocatie GGD</v>
      </c>
      <c r="E1540" s="400" t="s">
        <v>325</v>
      </c>
      <c r="F1540" s="401" t="s">
        <v>1514</v>
      </c>
      <c r="G1540" s="401"/>
      <c r="H1540" s="398" t="s">
        <v>196</v>
      </c>
      <c r="I1540" s="455" t="s">
        <v>299</v>
      </c>
      <c r="J1540" s="402" t="s">
        <v>1510</v>
      </c>
      <c r="K1540" s="403">
        <v>41.1</v>
      </c>
      <c r="L1540" s="486">
        <f>VLOOKUP(D1540,'1-Kosten per locatie'!$E$3:$G$9,3,FALSE)</f>
        <v>1</v>
      </c>
      <c r="M1540" s="441" t="s">
        <v>101</v>
      </c>
      <c r="N1540" s="124"/>
      <c r="O1540" s="125">
        <f t="shared" si="120"/>
        <v>0</v>
      </c>
      <c r="P1540" s="125">
        <f t="shared" si="121"/>
        <v>0</v>
      </c>
      <c r="Q1540" s="383"/>
      <c r="R1540" s="126">
        <f>IF(M1540="nio",0,IF(M1540&gt;0,VLOOKUP(I1540,'2-Productie normen'!A:R,VLOOKUP(M1540,'2-Productie normen'!T:U,2,FALSE),FALSE)))</f>
        <v>0</v>
      </c>
      <c r="S1540" s="126">
        <f t="shared" si="122"/>
        <v>0</v>
      </c>
      <c r="T1540" s="127">
        <f>IF(M1540="nio",0,VLOOKUP(I1540,'2-Productie normen'!A:R,14,FALSE))</f>
        <v>0</v>
      </c>
      <c r="U1540" s="127"/>
      <c r="W1540" s="93">
        <f t="shared" si="123"/>
        <v>0</v>
      </c>
    </row>
    <row r="1541" spans="1:23" ht="14.1" customHeight="1">
      <c r="A1541" s="109">
        <f t="shared" si="124"/>
        <v>1541</v>
      </c>
      <c r="B1541" s="476" t="str">
        <f>VLOOKUP(C1541,'1-Kosten per locatie'!$A$17:$D$89,4,FALSE)</f>
        <v>GGD</v>
      </c>
      <c r="C1541" s="398" t="s">
        <v>1403</v>
      </c>
      <c r="D1541" s="476" t="str">
        <f>VLOOKUP(C1541,'1-Kosten per locatie'!$A$17:$C$89,3,FALSE)</f>
        <v>testlocatie GGD</v>
      </c>
      <c r="E1541" s="400" t="s">
        <v>325</v>
      </c>
      <c r="F1541" s="401" t="s">
        <v>608</v>
      </c>
      <c r="G1541" s="401"/>
      <c r="H1541" s="398" t="s">
        <v>196</v>
      </c>
      <c r="I1541" s="433" t="s">
        <v>149</v>
      </c>
      <c r="J1541" s="402" t="s">
        <v>1510</v>
      </c>
      <c r="K1541" s="403">
        <v>19</v>
      </c>
      <c r="L1541" s="486">
        <f>VLOOKUP(D1541,'1-Kosten per locatie'!$E$3:$G$9,3,FALSE)</f>
        <v>1</v>
      </c>
      <c r="M1541" s="441">
        <v>255</v>
      </c>
      <c r="N1541" s="124"/>
      <c r="O1541" s="125" t="e">
        <f t="shared" si="120"/>
        <v>#DIV/0!</v>
      </c>
      <c r="P1541" s="125">
        <f t="shared" si="121"/>
        <v>0</v>
      </c>
      <c r="Q1541" s="383"/>
      <c r="R1541" s="126">
        <f>IF(M1541="nio",0,IF(M1541&gt;0,VLOOKUP(I1541,'2-Productie normen'!A:R,VLOOKUP(M1541,'2-Productie normen'!T:U,2,FALSE),FALSE)))</f>
        <v>0</v>
      </c>
      <c r="S1541" s="126">
        <f t="shared" si="122"/>
        <v>0</v>
      </c>
      <c r="T1541" s="127" t="str">
        <f>IF(M1541="nio",0,VLOOKUP(I1541,'2-Productie normen'!A:R,14,FALSE))</f>
        <v>B</v>
      </c>
      <c r="U1541" s="127"/>
      <c r="W1541" s="93">
        <f t="shared" si="123"/>
        <v>4845</v>
      </c>
    </row>
    <row r="1542" spans="1:23" ht="14.1" customHeight="1">
      <c r="A1542" s="109">
        <f t="shared" si="124"/>
        <v>1542</v>
      </c>
      <c r="B1542" s="476" t="str">
        <f>VLOOKUP(C1542,'1-Kosten per locatie'!$A$17:$D$89,4,FALSE)</f>
        <v>GGD</v>
      </c>
      <c r="C1542" s="398" t="s">
        <v>1403</v>
      </c>
      <c r="D1542" s="476" t="str">
        <f>VLOOKUP(C1542,'1-Kosten per locatie'!$A$17:$C$89,3,FALSE)</f>
        <v>testlocatie GGD</v>
      </c>
      <c r="E1542" s="400" t="s">
        <v>325</v>
      </c>
      <c r="F1542" s="401" t="s">
        <v>1515</v>
      </c>
      <c r="G1542" s="401"/>
      <c r="H1542" s="398" t="s">
        <v>196</v>
      </c>
      <c r="I1542" s="433" t="s">
        <v>149</v>
      </c>
      <c r="J1542" s="402" t="s">
        <v>1510</v>
      </c>
      <c r="K1542" s="403">
        <v>37.700000000000003</v>
      </c>
      <c r="L1542" s="486">
        <f>VLOOKUP(D1542,'1-Kosten per locatie'!$E$3:$G$9,3,FALSE)</f>
        <v>1</v>
      </c>
      <c r="M1542" s="441">
        <v>255</v>
      </c>
      <c r="N1542" s="124"/>
      <c r="O1542" s="125" t="e">
        <f t="shared" si="120"/>
        <v>#DIV/0!</v>
      </c>
      <c r="P1542" s="125">
        <f t="shared" si="121"/>
        <v>0</v>
      </c>
      <c r="Q1542" s="383"/>
      <c r="R1542" s="126">
        <f>IF(M1542="nio",0,IF(M1542&gt;0,VLOOKUP(I1542,'2-Productie normen'!A:R,VLOOKUP(M1542,'2-Productie normen'!T:U,2,FALSE),FALSE)))</f>
        <v>0</v>
      </c>
      <c r="S1542" s="126">
        <f t="shared" si="122"/>
        <v>0</v>
      </c>
      <c r="T1542" s="127" t="str">
        <f>IF(M1542="nio",0,VLOOKUP(I1542,'2-Productie normen'!A:R,14,FALSE))</f>
        <v>B</v>
      </c>
      <c r="U1542" s="127"/>
      <c r="W1542" s="93">
        <f t="shared" si="123"/>
        <v>9613.5</v>
      </c>
    </row>
    <row r="1543" spans="1:23" ht="14.1" customHeight="1">
      <c r="A1543" s="109">
        <f t="shared" si="124"/>
        <v>1543</v>
      </c>
      <c r="B1543" s="476" t="str">
        <f>VLOOKUP(C1543,'1-Kosten per locatie'!$A$17:$D$89,4,FALSE)</f>
        <v>GGD</v>
      </c>
      <c r="C1543" s="398" t="s">
        <v>1403</v>
      </c>
      <c r="D1543" s="476" t="str">
        <f>VLOOKUP(C1543,'1-Kosten per locatie'!$A$17:$C$89,3,FALSE)</f>
        <v>testlocatie GGD</v>
      </c>
      <c r="E1543" s="400" t="s">
        <v>325</v>
      </c>
      <c r="F1543" s="401" t="s">
        <v>610</v>
      </c>
      <c r="G1543" s="401"/>
      <c r="H1543" s="398" t="s">
        <v>196</v>
      </c>
      <c r="I1543" s="455" t="s">
        <v>299</v>
      </c>
      <c r="J1543" s="402" t="s">
        <v>1510</v>
      </c>
      <c r="K1543" s="403">
        <v>20.399999999999999</v>
      </c>
      <c r="L1543" s="486">
        <f>VLOOKUP(D1543,'1-Kosten per locatie'!$E$3:$G$9,3,FALSE)</f>
        <v>1</v>
      </c>
      <c r="M1543" s="441" t="s">
        <v>101</v>
      </c>
      <c r="N1543" s="124"/>
      <c r="O1543" s="125">
        <f t="shared" si="120"/>
        <v>0</v>
      </c>
      <c r="P1543" s="125">
        <f t="shared" si="121"/>
        <v>0</v>
      </c>
      <c r="Q1543" s="383"/>
      <c r="R1543" s="126">
        <f>IF(M1543="nio",0,IF(M1543&gt;0,VLOOKUP(I1543,'2-Productie normen'!A:R,VLOOKUP(M1543,'2-Productie normen'!T:U,2,FALSE),FALSE)))</f>
        <v>0</v>
      </c>
      <c r="S1543" s="126">
        <f t="shared" si="122"/>
        <v>0</v>
      </c>
      <c r="T1543" s="127">
        <f>IF(M1543="nio",0,VLOOKUP(I1543,'2-Productie normen'!A:R,14,FALSE))</f>
        <v>0</v>
      </c>
      <c r="U1543" s="127"/>
      <c r="W1543" s="93">
        <f t="shared" si="123"/>
        <v>0</v>
      </c>
    </row>
    <row r="1544" spans="1:23" ht="14.1" customHeight="1">
      <c r="A1544" s="109">
        <f t="shared" si="124"/>
        <v>1544</v>
      </c>
      <c r="B1544" s="476" t="str">
        <f>VLOOKUP(C1544,'1-Kosten per locatie'!$A$17:$D$89,4,FALSE)</f>
        <v>GGD</v>
      </c>
      <c r="C1544" s="398" t="s">
        <v>1403</v>
      </c>
      <c r="D1544" s="476" t="str">
        <f>VLOOKUP(C1544,'1-Kosten per locatie'!$A$17:$C$89,3,FALSE)</f>
        <v>testlocatie GGD</v>
      </c>
      <c r="E1544" s="400" t="s">
        <v>325</v>
      </c>
      <c r="F1544" s="401" t="s">
        <v>612</v>
      </c>
      <c r="G1544" s="401"/>
      <c r="H1544" s="398" t="s">
        <v>197</v>
      </c>
      <c r="I1544" s="455" t="s">
        <v>299</v>
      </c>
      <c r="J1544" s="402" t="s">
        <v>1510</v>
      </c>
      <c r="K1544" s="403">
        <v>20.399999999999999</v>
      </c>
      <c r="L1544" s="486">
        <f>VLOOKUP(D1544,'1-Kosten per locatie'!$E$3:$G$9,3,FALSE)</f>
        <v>1</v>
      </c>
      <c r="M1544" s="441" t="s">
        <v>101</v>
      </c>
      <c r="N1544" s="124"/>
      <c r="O1544" s="125">
        <f t="shared" si="120"/>
        <v>0</v>
      </c>
      <c r="P1544" s="125">
        <f t="shared" si="121"/>
        <v>0</v>
      </c>
      <c r="Q1544" s="383"/>
      <c r="R1544" s="126">
        <f>IF(M1544="nio",0,IF(M1544&gt;0,VLOOKUP(I1544,'2-Productie normen'!A:R,VLOOKUP(M1544,'2-Productie normen'!T:U,2,FALSE),FALSE)))</f>
        <v>0</v>
      </c>
      <c r="S1544" s="126">
        <f t="shared" si="122"/>
        <v>0</v>
      </c>
      <c r="T1544" s="127">
        <f>IF(M1544="nio",0,VLOOKUP(I1544,'2-Productie normen'!A:R,14,FALSE))</f>
        <v>0</v>
      </c>
      <c r="U1544" s="127"/>
      <c r="W1544" s="93">
        <f t="shared" si="123"/>
        <v>0</v>
      </c>
    </row>
    <row r="1545" spans="1:23" ht="14.1" customHeight="1">
      <c r="A1545" s="109">
        <f t="shared" si="124"/>
        <v>1545</v>
      </c>
      <c r="B1545" s="476" t="str">
        <f>VLOOKUP(C1545,'1-Kosten per locatie'!$A$17:$D$89,4,FALSE)</f>
        <v>GGD</v>
      </c>
      <c r="C1545" s="398" t="s">
        <v>1403</v>
      </c>
      <c r="D1545" s="476" t="str">
        <f>VLOOKUP(C1545,'1-Kosten per locatie'!$A$17:$C$89,3,FALSE)</f>
        <v>testlocatie GGD</v>
      </c>
      <c r="E1545" s="400" t="s">
        <v>325</v>
      </c>
      <c r="F1545" s="401" t="s">
        <v>613</v>
      </c>
      <c r="G1545" s="401"/>
      <c r="H1545" s="398" t="s">
        <v>196</v>
      </c>
      <c r="I1545" s="433" t="s">
        <v>149</v>
      </c>
      <c r="J1545" s="402" t="s">
        <v>1510</v>
      </c>
      <c r="K1545" s="403">
        <v>19</v>
      </c>
      <c r="L1545" s="486">
        <f>VLOOKUP(D1545,'1-Kosten per locatie'!$E$3:$G$9,3,FALSE)</f>
        <v>1</v>
      </c>
      <c r="M1545" s="441">
        <v>255</v>
      </c>
      <c r="N1545" s="124"/>
      <c r="O1545" s="125" t="e">
        <f t="shared" ref="O1545:O1604" si="125">IF(M1545="nio",0,IF(M1545&gt;0,M1545*K1545/R1545,0))*L1545</f>
        <v>#DIV/0!</v>
      </c>
      <c r="P1545" s="125">
        <f t="shared" ref="P1545:P1604" si="126">IF(N1545&gt;0,N1545*K1545/S1545,0)*L1545</f>
        <v>0</v>
      </c>
      <c r="Q1545" s="383"/>
      <c r="R1545" s="126">
        <f>IF(M1545="nio",0,IF(M1545&gt;0,VLOOKUP(I1545,'2-Productie normen'!A:R,VLOOKUP(M1545,'2-Productie normen'!T:U,2,FALSE),FALSE)))</f>
        <v>0</v>
      </c>
      <c r="S1545" s="126">
        <f t="shared" ref="S1545:S1604" si="127">IF(N1545&gt;0,R1545*$S$8,0)</f>
        <v>0</v>
      </c>
      <c r="T1545" s="127" t="str">
        <f>IF(M1545="nio",0,VLOOKUP(I1545,'2-Productie normen'!A:R,14,FALSE))</f>
        <v>B</v>
      </c>
      <c r="U1545" s="127"/>
      <c r="W1545" s="93">
        <f t="shared" ref="W1545:W1604" si="128">SUM(M1545:N1545)*K1545</f>
        <v>4845</v>
      </c>
    </row>
    <row r="1546" spans="1:23" ht="14.1" customHeight="1">
      <c r="A1546" s="109">
        <f t="shared" si="124"/>
        <v>1546</v>
      </c>
      <c r="B1546" s="476" t="str">
        <f>VLOOKUP(C1546,'1-Kosten per locatie'!$A$17:$D$89,4,FALSE)</f>
        <v>GGD</v>
      </c>
      <c r="C1546" s="398" t="s">
        <v>1403</v>
      </c>
      <c r="D1546" s="476" t="str">
        <f>VLOOKUP(C1546,'1-Kosten per locatie'!$A$17:$C$89,3,FALSE)</f>
        <v>testlocatie GGD</v>
      </c>
      <c r="E1546" s="400" t="s">
        <v>325</v>
      </c>
      <c r="F1546" s="401" t="s">
        <v>614</v>
      </c>
      <c r="G1546" s="401"/>
      <c r="H1546" s="398" t="s">
        <v>196</v>
      </c>
      <c r="I1546" s="455" t="s">
        <v>299</v>
      </c>
      <c r="J1546" s="402" t="s">
        <v>1510</v>
      </c>
      <c r="K1546" s="403">
        <v>19.899999999999999</v>
      </c>
      <c r="L1546" s="486">
        <f>VLOOKUP(D1546,'1-Kosten per locatie'!$E$3:$G$9,3,FALSE)</f>
        <v>1</v>
      </c>
      <c r="M1546" s="441" t="s">
        <v>101</v>
      </c>
      <c r="N1546" s="124"/>
      <c r="O1546" s="125">
        <f t="shared" si="125"/>
        <v>0</v>
      </c>
      <c r="P1546" s="125">
        <f t="shared" si="126"/>
        <v>0</v>
      </c>
      <c r="Q1546" s="383"/>
      <c r="R1546" s="126">
        <f>IF(M1546="nio",0,IF(M1546&gt;0,VLOOKUP(I1546,'2-Productie normen'!A:R,VLOOKUP(M1546,'2-Productie normen'!T:U,2,FALSE),FALSE)))</f>
        <v>0</v>
      </c>
      <c r="S1546" s="126">
        <f t="shared" si="127"/>
        <v>0</v>
      </c>
      <c r="T1546" s="127">
        <f>IF(M1546="nio",0,VLOOKUP(I1546,'2-Productie normen'!A:R,14,FALSE))</f>
        <v>0</v>
      </c>
      <c r="U1546" s="127"/>
      <c r="W1546" s="93">
        <f t="shared" si="128"/>
        <v>0</v>
      </c>
    </row>
    <row r="1547" spans="1:23" ht="14.1" customHeight="1">
      <c r="A1547" s="109">
        <f t="shared" si="124"/>
        <v>1547</v>
      </c>
      <c r="B1547" s="476" t="str">
        <f>VLOOKUP(C1547,'1-Kosten per locatie'!$A$17:$D$89,4,FALSE)</f>
        <v>GGD</v>
      </c>
      <c r="C1547" s="398" t="s">
        <v>1403</v>
      </c>
      <c r="D1547" s="476" t="str">
        <f>VLOOKUP(C1547,'1-Kosten per locatie'!$A$17:$C$89,3,FALSE)</f>
        <v>testlocatie GGD</v>
      </c>
      <c r="E1547" s="400" t="s">
        <v>325</v>
      </c>
      <c r="F1547" s="401" t="s">
        <v>1516</v>
      </c>
      <c r="G1547" s="401"/>
      <c r="H1547" s="398" t="s">
        <v>196</v>
      </c>
      <c r="I1547" s="433" t="s">
        <v>149</v>
      </c>
      <c r="J1547" s="402" t="s">
        <v>1510</v>
      </c>
      <c r="K1547" s="403">
        <v>35.700000000000003</v>
      </c>
      <c r="L1547" s="486">
        <f>VLOOKUP(D1547,'1-Kosten per locatie'!$E$3:$G$9,3,FALSE)</f>
        <v>1</v>
      </c>
      <c r="M1547" s="441">
        <v>255</v>
      </c>
      <c r="N1547" s="124"/>
      <c r="O1547" s="125" t="e">
        <f t="shared" si="125"/>
        <v>#DIV/0!</v>
      </c>
      <c r="P1547" s="125">
        <f t="shared" si="126"/>
        <v>0</v>
      </c>
      <c r="Q1547" s="383"/>
      <c r="R1547" s="126">
        <f>IF(M1547="nio",0,IF(M1547&gt;0,VLOOKUP(I1547,'2-Productie normen'!A:R,VLOOKUP(M1547,'2-Productie normen'!T:U,2,FALSE),FALSE)))</f>
        <v>0</v>
      </c>
      <c r="S1547" s="126">
        <f t="shared" si="127"/>
        <v>0</v>
      </c>
      <c r="T1547" s="127" t="str">
        <f>IF(M1547="nio",0,VLOOKUP(I1547,'2-Productie normen'!A:R,14,FALSE))</f>
        <v>B</v>
      </c>
      <c r="U1547" s="127"/>
      <c r="W1547" s="93">
        <f t="shared" si="128"/>
        <v>9103.5</v>
      </c>
    </row>
    <row r="1548" spans="1:23" ht="14.1" customHeight="1">
      <c r="A1548" s="109">
        <f t="shared" si="124"/>
        <v>1548</v>
      </c>
      <c r="B1548" s="476" t="str">
        <f>VLOOKUP(C1548,'1-Kosten per locatie'!$A$17:$D$89,4,FALSE)</f>
        <v>GGD</v>
      </c>
      <c r="C1548" s="398" t="s">
        <v>1403</v>
      </c>
      <c r="D1548" s="476" t="str">
        <f>VLOOKUP(C1548,'1-Kosten per locatie'!$A$17:$C$89,3,FALSE)</f>
        <v>testlocatie GGD</v>
      </c>
      <c r="E1548" s="400" t="s">
        <v>325</v>
      </c>
      <c r="F1548" s="401" t="s">
        <v>1517</v>
      </c>
      <c r="G1548" s="401"/>
      <c r="H1548" s="398" t="s">
        <v>196</v>
      </c>
      <c r="I1548" s="455" t="s">
        <v>299</v>
      </c>
      <c r="J1548" s="402" t="s">
        <v>1510</v>
      </c>
      <c r="K1548" s="403">
        <v>19.899999999999999</v>
      </c>
      <c r="L1548" s="486">
        <f>VLOOKUP(D1548,'1-Kosten per locatie'!$E$3:$G$9,3,FALSE)</f>
        <v>1</v>
      </c>
      <c r="M1548" s="441" t="s">
        <v>101</v>
      </c>
      <c r="N1548" s="124"/>
      <c r="O1548" s="125">
        <f t="shared" si="125"/>
        <v>0</v>
      </c>
      <c r="P1548" s="125">
        <f t="shared" si="126"/>
        <v>0</v>
      </c>
      <c r="Q1548" s="383"/>
      <c r="R1548" s="126">
        <f>IF(M1548="nio",0,IF(M1548&gt;0,VLOOKUP(I1548,'2-Productie normen'!A:R,VLOOKUP(M1548,'2-Productie normen'!T:U,2,FALSE),FALSE)))</f>
        <v>0</v>
      </c>
      <c r="S1548" s="126">
        <f t="shared" si="127"/>
        <v>0</v>
      </c>
      <c r="T1548" s="127">
        <f>IF(M1548="nio",0,VLOOKUP(I1548,'2-Productie normen'!A:R,14,FALSE))</f>
        <v>0</v>
      </c>
      <c r="U1548" s="127"/>
      <c r="W1548" s="93">
        <f t="shared" si="128"/>
        <v>0</v>
      </c>
    </row>
    <row r="1549" spans="1:23" ht="14.1" customHeight="1">
      <c r="A1549" s="109">
        <f t="shared" si="124"/>
        <v>1549</v>
      </c>
      <c r="B1549" s="476" t="str">
        <f>VLOOKUP(C1549,'1-Kosten per locatie'!$A$17:$D$89,4,FALSE)</f>
        <v>GGD</v>
      </c>
      <c r="C1549" s="398" t="s">
        <v>1403</v>
      </c>
      <c r="D1549" s="476" t="str">
        <f>VLOOKUP(C1549,'1-Kosten per locatie'!$A$17:$C$89,3,FALSE)</f>
        <v>testlocatie GGD</v>
      </c>
      <c r="E1549" s="400" t="s">
        <v>325</v>
      </c>
      <c r="F1549" s="401" t="s">
        <v>617</v>
      </c>
      <c r="G1549" s="401"/>
      <c r="H1549" s="398" t="s">
        <v>196</v>
      </c>
      <c r="I1549" s="455" t="s">
        <v>299</v>
      </c>
      <c r="J1549" s="402" t="s">
        <v>1510</v>
      </c>
      <c r="K1549" s="403">
        <v>20.100000000000001</v>
      </c>
      <c r="L1549" s="486">
        <f>VLOOKUP(D1549,'1-Kosten per locatie'!$E$3:$G$9,3,FALSE)</f>
        <v>1</v>
      </c>
      <c r="M1549" s="441" t="s">
        <v>101</v>
      </c>
      <c r="N1549" s="124"/>
      <c r="O1549" s="125">
        <f t="shared" si="125"/>
        <v>0</v>
      </c>
      <c r="P1549" s="125">
        <f t="shared" si="126"/>
        <v>0</v>
      </c>
      <c r="Q1549" s="383"/>
      <c r="R1549" s="126">
        <f>IF(M1549="nio",0,IF(M1549&gt;0,VLOOKUP(I1549,'2-Productie normen'!A:R,VLOOKUP(M1549,'2-Productie normen'!T:U,2,FALSE),FALSE)))</f>
        <v>0</v>
      </c>
      <c r="S1549" s="126">
        <f t="shared" si="127"/>
        <v>0</v>
      </c>
      <c r="T1549" s="127">
        <f>IF(M1549="nio",0,VLOOKUP(I1549,'2-Productie normen'!A:R,14,FALSE))</f>
        <v>0</v>
      </c>
      <c r="U1549" s="127"/>
      <c r="W1549" s="93">
        <f t="shared" si="128"/>
        <v>0</v>
      </c>
    </row>
    <row r="1550" spans="1:23" ht="14.1" customHeight="1">
      <c r="A1550" s="109">
        <f t="shared" si="124"/>
        <v>1550</v>
      </c>
      <c r="B1550" s="476" t="str">
        <f>VLOOKUP(C1550,'1-Kosten per locatie'!$A$17:$D$89,4,FALSE)</f>
        <v>GGD</v>
      </c>
      <c r="C1550" s="398" t="s">
        <v>1403</v>
      </c>
      <c r="D1550" s="476" t="str">
        <f>VLOOKUP(C1550,'1-Kosten per locatie'!$A$17:$C$89,3,FALSE)</f>
        <v>testlocatie GGD</v>
      </c>
      <c r="E1550" s="400" t="s">
        <v>325</v>
      </c>
      <c r="F1550" s="401" t="s">
        <v>618</v>
      </c>
      <c r="G1550" s="401"/>
      <c r="H1550" s="398" t="s">
        <v>196</v>
      </c>
      <c r="I1550" s="433" t="s">
        <v>149</v>
      </c>
      <c r="J1550" s="402" t="s">
        <v>1510</v>
      </c>
      <c r="K1550" s="403">
        <v>34.700000000000003</v>
      </c>
      <c r="L1550" s="486">
        <f>VLOOKUP(D1550,'1-Kosten per locatie'!$E$3:$G$9,3,FALSE)</f>
        <v>1</v>
      </c>
      <c r="M1550" s="441">
        <v>255</v>
      </c>
      <c r="N1550" s="124"/>
      <c r="O1550" s="125" t="e">
        <f t="shared" si="125"/>
        <v>#DIV/0!</v>
      </c>
      <c r="P1550" s="125">
        <f t="shared" si="126"/>
        <v>0</v>
      </c>
      <c r="Q1550" s="383"/>
      <c r="R1550" s="126">
        <f>IF(M1550="nio",0,IF(M1550&gt;0,VLOOKUP(I1550,'2-Productie normen'!A:R,VLOOKUP(M1550,'2-Productie normen'!T:U,2,FALSE),FALSE)))</f>
        <v>0</v>
      </c>
      <c r="S1550" s="126">
        <f t="shared" si="127"/>
        <v>0</v>
      </c>
      <c r="T1550" s="127" t="str">
        <f>IF(M1550="nio",0,VLOOKUP(I1550,'2-Productie normen'!A:R,14,FALSE))</f>
        <v>B</v>
      </c>
      <c r="U1550" s="127"/>
      <c r="W1550" s="93">
        <f t="shared" si="128"/>
        <v>8848.5</v>
      </c>
    </row>
    <row r="1551" spans="1:23" ht="14.1" customHeight="1">
      <c r="A1551" s="109">
        <f t="shared" si="124"/>
        <v>1551</v>
      </c>
      <c r="B1551" s="476" t="str">
        <f>VLOOKUP(C1551,'1-Kosten per locatie'!$A$17:$D$89,4,FALSE)</f>
        <v>GGD</v>
      </c>
      <c r="C1551" s="398" t="s">
        <v>1403</v>
      </c>
      <c r="D1551" s="476" t="str">
        <f>VLOOKUP(C1551,'1-Kosten per locatie'!$A$17:$C$89,3,FALSE)</f>
        <v>testlocatie GGD</v>
      </c>
      <c r="E1551" s="400" t="s">
        <v>325</v>
      </c>
      <c r="F1551" s="401" t="s">
        <v>1518</v>
      </c>
      <c r="G1551" s="401"/>
      <c r="H1551" s="398" t="s">
        <v>196</v>
      </c>
      <c r="I1551" s="455" t="s">
        <v>299</v>
      </c>
      <c r="J1551" s="402" t="s">
        <v>1416</v>
      </c>
      <c r="K1551" s="403">
        <v>40.5</v>
      </c>
      <c r="L1551" s="486">
        <f>VLOOKUP(D1551,'1-Kosten per locatie'!$E$3:$G$9,3,FALSE)</f>
        <v>1</v>
      </c>
      <c r="M1551" s="441" t="s">
        <v>101</v>
      </c>
      <c r="N1551" s="124"/>
      <c r="O1551" s="125">
        <f t="shared" si="125"/>
        <v>0</v>
      </c>
      <c r="P1551" s="125">
        <f t="shared" si="126"/>
        <v>0</v>
      </c>
      <c r="Q1551" s="383"/>
      <c r="R1551" s="126">
        <f>IF(M1551="nio",0,IF(M1551&gt;0,VLOOKUP(I1551,'2-Productie normen'!A:R,VLOOKUP(M1551,'2-Productie normen'!T:U,2,FALSE),FALSE)))</f>
        <v>0</v>
      </c>
      <c r="S1551" s="126">
        <f t="shared" si="127"/>
        <v>0</v>
      </c>
      <c r="T1551" s="127">
        <f>IF(M1551="nio",0,VLOOKUP(I1551,'2-Productie normen'!A:R,14,FALSE))</f>
        <v>0</v>
      </c>
      <c r="U1551" s="127"/>
      <c r="W1551" s="93">
        <f t="shared" si="128"/>
        <v>0</v>
      </c>
    </row>
    <row r="1552" spans="1:23" ht="14.1" customHeight="1">
      <c r="A1552" s="109">
        <f t="shared" si="124"/>
        <v>1552</v>
      </c>
      <c r="B1552" s="476" t="str">
        <f>VLOOKUP(C1552,'1-Kosten per locatie'!$A$17:$D$89,4,FALSE)</f>
        <v>GGD</v>
      </c>
      <c r="C1552" s="398" t="s">
        <v>1403</v>
      </c>
      <c r="D1552" s="476" t="str">
        <f>VLOOKUP(C1552,'1-Kosten per locatie'!$A$17:$C$89,3,FALSE)</f>
        <v>testlocatie GGD</v>
      </c>
      <c r="E1552" s="400" t="s">
        <v>325</v>
      </c>
      <c r="F1552" s="401" t="s">
        <v>619</v>
      </c>
      <c r="G1552" s="401"/>
      <c r="H1552" s="398" t="s">
        <v>319</v>
      </c>
      <c r="I1552" s="433" t="s">
        <v>298</v>
      </c>
      <c r="J1552" s="402" t="s">
        <v>1510</v>
      </c>
      <c r="K1552" s="403">
        <v>16.2</v>
      </c>
      <c r="L1552" s="486">
        <f>VLOOKUP(D1552,'1-Kosten per locatie'!$E$3:$G$9,3,FALSE)</f>
        <v>1</v>
      </c>
      <c r="M1552" s="441">
        <v>255</v>
      </c>
      <c r="N1552" s="124"/>
      <c r="O1552" s="125" t="e">
        <f t="shared" si="125"/>
        <v>#DIV/0!</v>
      </c>
      <c r="P1552" s="125">
        <f t="shared" si="126"/>
        <v>0</v>
      </c>
      <c r="Q1552" s="383"/>
      <c r="R1552" s="126">
        <f>IF(M1552="nio",0,IF(M1552&gt;0,VLOOKUP(I1552,'2-Productie normen'!A:R,VLOOKUP(M1552,'2-Productie normen'!T:U,2,FALSE),FALSE)))</f>
        <v>0</v>
      </c>
      <c r="S1552" s="126">
        <f t="shared" si="127"/>
        <v>0</v>
      </c>
      <c r="T1552" s="127" t="str">
        <f>IF(M1552="nio",0,VLOOKUP(I1552,'2-Productie normen'!A:R,14,FALSE))</f>
        <v>V</v>
      </c>
      <c r="U1552" s="127"/>
      <c r="W1552" s="93">
        <f t="shared" si="128"/>
        <v>4131</v>
      </c>
    </row>
    <row r="1553" spans="1:23" ht="14.1" customHeight="1">
      <c r="A1553" s="109">
        <f t="shared" si="124"/>
        <v>1553</v>
      </c>
      <c r="B1553" s="476" t="str">
        <f>VLOOKUP(C1553,'1-Kosten per locatie'!$A$17:$D$89,4,FALSE)</f>
        <v>GGD</v>
      </c>
      <c r="C1553" s="398" t="s">
        <v>1403</v>
      </c>
      <c r="D1553" s="476" t="str">
        <f>VLOOKUP(C1553,'1-Kosten per locatie'!$A$17:$C$89,3,FALSE)</f>
        <v>testlocatie GGD</v>
      </c>
      <c r="E1553" s="400" t="s">
        <v>325</v>
      </c>
      <c r="F1553" s="401" t="s">
        <v>622</v>
      </c>
      <c r="G1553" s="401"/>
      <c r="H1553" s="398" t="s">
        <v>196</v>
      </c>
      <c r="I1553" s="433" t="s">
        <v>149</v>
      </c>
      <c r="J1553" s="402" t="s">
        <v>1510</v>
      </c>
      <c r="K1553" s="403">
        <v>23</v>
      </c>
      <c r="L1553" s="486">
        <f>VLOOKUP(D1553,'1-Kosten per locatie'!$E$3:$G$9,3,FALSE)</f>
        <v>1</v>
      </c>
      <c r="M1553" s="441">
        <v>255</v>
      </c>
      <c r="N1553" s="124"/>
      <c r="O1553" s="125" t="e">
        <f t="shared" si="125"/>
        <v>#DIV/0!</v>
      </c>
      <c r="P1553" s="125">
        <f t="shared" si="126"/>
        <v>0</v>
      </c>
      <c r="Q1553" s="383"/>
      <c r="R1553" s="126">
        <f>IF(M1553="nio",0,IF(M1553&gt;0,VLOOKUP(I1553,'2-Productie normen'!A:R,VLOOKUP(M1553,'2-Productie normen'!T:U,2,FALSE),FALSE)))</f>
        <v>0</v>
      </c>
      <c r="S1553" s="126">
        <f t="shared" si="127"/>
        <v>0</v>
      </c>
      <c r="T1553" s="127" t="str">
        <f>IF(M1553="nio",0,VLOOKUP(I1553,'2-Productie normen'!A:R,14,FALSE))</f>
        <v>B</v>
      </c>
      <c r="U1553" s="127"/>
      <c r="W1553" s="93">
        <f t="shared" si="128"/>
        <v>5865</v>
      </c>
    </row>
    <row r="1554" spans="1:23" ht="14.1" customHeight="1">
      <c r="A1554" s="109">
        <f t="shared" si="124"/>
        <v>1554</v>
      </c>
      <c r="B1554" s="476" t="str">
        <f>VLOOKUP(C1554,'1-Kosten per locatie'!$A$17:$D$89,4,FALSE)</f>
        <v>GGD</v>
      </c>
      <c r="C1554" s="398" t="s">
        <v>1403</v>
      </c>
      <c r="D1554" s="476" t="str">
        <f>VLOOKUP(C1554,'1-Kosten per locatie'!$A$17:$C$89,3,FALSE)</f>
        <v>testlocatie GGD</v>
      </c>
      <c r="E1554" s="400" t="s">
        <v>325</v>
      </c>
      <c r="F1554" s="401" t="s">
        <v>623</v>
      </c>
      <c r="G1554" s="401"/>
      <c r="H1554" s="398" t="s">
        <v>196</v>
      </c>
      <c r="I1554" s="455" t="s">
        <v>299</v>
      </c>
      <c r="J1554" s="402" t="s">
        <v>1510</v>
      </c>
      <c r="K1554" s="403">
        <v>20.100000000000001</v>
      </c>
      <c r="L1554" s="486">
        <f>VLOOKUP(D1554,'1-Kosten per locatie'!$E$3:$G$9,3,FALSE)</f>
        <v>1</v>
      </c>
      <c r="M1554" s="441" t="s">
        <v>101</v>
      </c>
      <c r="N1554" s="124"/>
      <c r="O1554" s="125">
        <f t="shared" si="125"/>
        <v>0</v>
      </c>
      <c r="P1554" s="125">
        <f t="shared" si="126"/>
        <v>0</v>
      </c>
      <c r="Q1554" s="383"/>
      <c r="R1554" s="126">
        <f>IF(M1554="nio",0,IF(M1554&gt;0,VLOOKUP(I1554,'2-Productie normen'!A:R,VLOOKUP(M1554,'2-Productie normen'!T:U,2,FALSE),FALSE)))</f>
        <v>0</v>
      </c>
      <c r="S1554" s="126">
        <f t="shared" si="127"/>
        <v>0</v>
      </c>
      <c r="T1554" s="127">
        <f>IF(M1554="nio",0,VLOOKUP(I1554,'2-Productie normen'!A:R,14,FALSE))</f>
        <v>0</v>
      </c>
      <c r="U1554" s="127"/>
      <c r="W1554" s="93">
        <f t="shared" si="128"/>
        <v>0</v>
      </c>
    </row>
    <row r="1555" spans="1:23" ht="14.1" customHeight="1">
      <c r="A1555" s="109">
        <f t="shared" si="124"/>
        <v>1555</v>
      </c>
      <c r="B1555" s="476" t="str">
        <f>VLOOKUP(C1555,'1-Kosten per locatie'!$A$17:$D$89,4,FALSE)</f>
        <v>GGD</v>
      </c>
      <c r="C1555" s="398" t="s">
        <v>1403</v>
      </c>
      <c r="D1555" s="476" t="str">
        <f>VLOOKUP(C1555,'1-Kosten per locatie'!$A$17:$C$89,3,FALSE)</f>
        <v>testlocatie GGD</v>
      </c>
      <c r="E1555" s="400" t="s">
        <v>325</v>
      </c>
      <c r="F1555" s="401" t="s">
        <v>624</v>
      </c>
      <c r="G1555" s="401"/>
      <c r="H1555" s="398" t="s">
        <v>196</v>
      </c>
      <c r="I1555" s="433" t="s">
        <v>149</v>
      </c>
      <c r="J1555" s="402" t="s">
        <v>1510</v>
      </c>
      <c r="K1555" s="403">
        <v>16.5</v>
      </c>
      <c r="L1555" s="486">
        <f>VLOOKUP(D1555,'1-Kosten per locatie'!$E$3:$G$9,3,FALSE)</f>
        <v>1</v>
      </c>
      <c r="M1555" s="441">
        <v>255</v>
      </c>
      <c r="N1555" s="124"/>
      <c r="O1555" s="125" t="e">
        <f t="shared" si="125"/>
        <v>#DIV/0!</v>
      </c>
      <c r="P1555" s="125">
        <f t="shared" si="126"/>
        <v>0</v>
      </c>
      <c r="Q1555" s="383"/>
      <c r="R1555" s="126">
        <f>IF(M1555="nio",0,IF(M1555&gt;0,VLOOKUP(I1555,'2-Productie normen'!A:R,VLOOKUP(M1555,'2-Productie normen'!T:U,2,FALSE),FALSE)))</f>
        <v>0</v>
      </c>
      <c r="S1555" s="126">
        <f t="shared" si="127"/>
        <v>0</v>
      </c>
      <c r="T1555" s="127" t="str">
        <f>IF(M1555="nio",0,VLOOKUP(I1555,'2-Productie normen'!A:R,14,FALSE))</f>
        <v>B</v>
      </c>
      <c r="U1555" s="127"/>
      <c r="W1555" s="93">
        <f t="shared" si="128"/>
        <v>4207.5</v>
      </c>
    </row>
    <row r="1556" spans="1:23" ht="14.1" customHeight="1">
      <c r="A1556" s="109">
        <f t="shared" si="124"/>
        <v>1556</v>
      </c>
      <c r="B1556" s="476" t="str">
        <f>VLOOKUP(C1556,'1-Kosten per locatie'!$A$17:$D$89,4,FALSE)</f>
        <v>GGD</v>
      </c>
      <c r="C1556" s="398" t="s">
        <v>1403</v>
      </c>
      <c r="D1556" s="476" t="str">
        <f>VLOOKUP(C1556,'1-Kosten per locatie'!$A$17:$C$89,3,FALSE)</f>
        <v>testlocatie GGD</v>
      </c>
      <c r="E1556" s="400" t="s">
        <v>325</v>
      </c>
      <c r="F1556" s="401" t="s">
        <v>625</v>
      </c>
      <c r="G1556" s="401"/>
      <c r="H1556" s="398" t="s">
        <v>196</v>
      </c>
      <c r="I1556" s="455" t="s">
        <v>299</v>
      </c>
      <c r="J1556" s="402" t="s">
        <v>1510</v>
      </c>
      <c r="K1556" s="403">
        <v>20.100000000000001</v>
      </c>
      <c r="L1556" s="486">
        <f>VLOOKUP(D1556,'1-Kosten per locatie'!$E$3:$G$9,3,FALSE)</f>
        <v>1</v>
      </c>
      <c r="M1556" s="441" t="s">
        <v>101</v>
      </c>
      <c r="N1556" s="124"/>
      <c r="O1556" s="125">
        <f t="shared" si="125"/>
        <v>0</v>
      </c>
      <c r="P1556" s="125">
        <f t="shared" si="126"/>
        <v>0</v>
      </c>
      <c r="Q1556" s="383"/>
      <c r="R1556" s="126">
        <f>IF(M1556="nio",0,IF(M1556&gt;0,VLOOKUP(I1556,'2-Productie normen'!A:R,VLOOKUP(M1556,'2-Productie normen'!T:U,2,FALSE),FALSE)))</f>
        <v>0</v>
      </c>
      <c r="S1556" s="126">
        <f t="shared" si="127"/>
        <v>0</v>
      </c>
      <c r="T1556" s="127">
        <f>IF(M1556="nio",0,VLOOKUP(I1556,'2-Productie normen'!A:R,14,FALSE))</f>
        <v>0</v>
      </c>
      <c r="U1556" s="127"/>
      <c r="W1556" s="93">
        <f t="shared" si="128"/>
        <v>0</v>
      </c>
    </row>
    <row r="1557" spans="1:23" ht="14.1" customHeight="1">
      <c r="A1557" s="109">
        <f t="shared" si="124"/>
        <v>1557</v>
      </c>
      <c r="B1557" s="476" t="str">
        <f>VLOOKUP(C1557,'1-Kosten per locatie'!$A$17:$D$89,4,FALSE)</f>
        <v>GGD</v>
      </c>
      <c r="C1557" s="398" t="s">
        <v>1403</v>
      </c>
      <c r="D1557" s="476" t="str">
        <f>VLOOKUP(C1557,'1-Kosten per locatie'!$A$17:$C$89,3,FALSE)</f>
        <v>testlocatie GGD</v>
      </c>
      <c r="E1557" s="400" t="s">
        <v>325</v>
      </c>
      <c r="F1557" s="401" t="s">
        <v>626</v>
      </c>
      <c r="G1557" s="401"/>
      <c r="H1557" s="398" t="s">
        <v>196</v>
      </c>
      <c r="I1557" s="433" t="s">
        <v>149</v>
      </c>
      <c r="J1557" s="402" t="s">
        <v>1510</v>
      </c>
      <c r="K1557" s="403">
        <v>16.7</v>
      </c>
      <c r="L1557" s="486">
        <f>VLOOKUP(D1557,'1-Kosten per locatie'!$E$3:$G$9,3,FALSE)</f>
        <v>1</v>
      </c>
      <c r="M1557" s="441">
        <v>255</v>
      </c>
      <c r="N1557" s="124"/>
      <c r="O1557" s="125" t="e">
        <f t="shared" si="125"/>
        <v>#DIV/0!</v>
      </c>
      <c r="P1557" s="125">
        <f t="shared" si="126"/>
        <v>0</v>
      </c>
      <c r="Q1557" s="383"/>
      <c r="R1557" s="126">
        <f>IF(M1557="nio",0,IF(M1557&gt;0,VLOOKUP(I1557,'2-Productie normen'!A:R,VLOOKUP(M1557,'2-Productie normen'!T:U,2,FALSE),FALSE)))</f>
        <v>0</v>
      </c>
      <c r="S1557" s="126">
        <f t="shared" si="127"/>
        <v>0</v>
      </c>
      <c r="T1557" s="127" t="str">
        <f>IF(M1557="nio",0,VLOOKUP(I1557,'2-Productie normen'!A:R,14,FALSE))</f>
        <v>B</v>
      </c>
      <c r="U1557" s="127"/>
      <c r="W1557" s="93">
        <f t="shared" si="128"/>
        <v>4258.5</v>
      </c>
    </row>
    <row r="1558" spans="1:23" ht="14.1" customHeight="1">
      <c r="A1558" s="109">
        <f t="shared" si="124"/>
        <v>1558</v>
      </c>
      <c r="B1558" s="476" t="str">
        <f>VLOOKUP(C1558,'1-Kosten per locatie'!$A$17:$D$89,4,FALSE)</f>
        <v>GGD</v>
      </c>
      <c r="C1558" s="398" t="s">
        <v>1403</v>
      </c>
      <c r="D1558" s="476" t="str">
        <f>VLOOKUP(C1558,'1-Kosten per locatie'!$A$17:$C$89,3,FALSE)</f>
        <v>testlocatie GGD</v>
      </c>
      <c r="E1558" s="400" t="s">
        <v>325</v>
      </c>
      <c r="F1558" s="401" t="s">
        <v>627</v>
      </c>
      <c r="G1558" s="401"/>
      <c r="H1558" s="398" t="s">
        <v>196</v>
      </c>
      <c r="I1558" s="455" t="s">
        <v>299</v>
      </c>
      <c r="J1558" s="402" t="s">
        <v>1510</v>
      </c>
      <c r="K1558" s="403">
        <v>20.100000000000001</v>
      </c>
      <c r="L1558" s="486">
        <f>VLOOKUP(D1558,'1-Kosten per locatie'!$E$3:$G$9,3,FALSE)</f>
        <v>1</v>
      </c>
      <c r="M1558" s="441" t="s">
        <v>101</v>
      </c>
      <c r="N1558" s="124"/>
      <c r="O1558" s="125">
        <f t="shared" si="125"/>
        <v>0</v>
      </c>
      <c r="P1558" s="125">
        <f t="shared" si="126"/>
        <v>0</v>
      </c>
      <c r="Q1558" s="383"/>
      <c r="R1558" s="126">
        <f>IF(M1558="nio",0,IF(M1558&gt;0,VLOOKUP(I1558,'2-Productie normen'!A:R,VLOOKUP(M1558,'2-Productie normen'!T:U,2,FALSE),FALSE)))</f>
        <v>0</v>
      </c>
      <c r="S1558" s="126">
        <f t="shared" si="127"/>
        <v>0</v>
      </c>
      <c r="T1558" s="127">
        <f>IF(M1558="nio",0,VLOOKUP(I1558,'2-Productie normen'!A:R,14,FALSE))</f>
        <v>0</v>
      </c>
      <c r="U1558" s="127"/>
      <c r="W1558" s="93">
        <f t="shared" si="128"/>
        <v>0</v>
      </c>
    </row>
    <row r="1559" spans="1:23" ht="14.1" customHeight="1">
      <c r="A1559" s="109">
        <f t="shared" si="124"/>
        <v>1559</v>
      </c>
      <c r="B1559" s="476" t="str">
        <f>VLOOKUP(C1559,'1-Kosten per locatie'!$A$17:$D$89,4,FALSE)</f>
        <v>GGD</v>
      </c>
      <c r="C1559" s="398" t="s">
        <v>1403</v>
      </c>
      <c r="D1559" s="476" t="str">
        <f>VLOOKUP(C1559,'1-Kosten per locatie'!$A$17:$C$89,3,FALSE)</f>
        <v>testlocatie GGD</v>
      </c>
      <c r="E1559" s="400" t="s">
        <v>325</v>
      </c>
      <c r="F1559" s="401" t="s">
        <v>628</v>
      </c>
      <c r="G1559" s="401"/>
      <c r="H1559" s="398" t="s">
        <v>196</v>
      </c>
      <c r="I1559" s="433" t="s">
        <v>149</v>
      </c>
      <c r="J1559" s="402" t="s">
        <v>1510</v>
      </c>
      <c r="K1559" s="403">
        <v>16.600000000000001</v>
      </c>
      <c r="L1559" s="486">
        <f>VLOOKUP(D1559,'1-Kosten per locatie'!$E$3:$G$9,3,FALSE)</f>
        <v>1</v>
      </c>
      <c r="M1559" s="441">
        <v>255</v>
      </c>
      <c r="N1559" s="124"/>
      <c r="O1559" s="125" t="e">
        <f t="shared" si="125"/>
        <v>#DIV/0!</v>
      </c>
      <c r="P1559" s="125">
        <f t="shared" si="126"/>
        <v>0</v>
      </c>
      <c r="Q1559" s="383"/>
      <c r="R1559" s="126">
        <f>IF(M1559="nio",0,IF(M1559&gt;0,VLOOKUP(I1559,'2-Productie normen'!A:R,VLOOKUP(M1559,'2-Productie normen'!T:U,2,FALSE),FALSE)))</f>
        <v>0</v>
      </c>
      <c r="S1559" s="126">
        <f t="shared" si="127"/>
        <v>0</v>
      </c>
      <c r="T1559" s="127" t="str">
        <f>IF(M1559="nio",0,VLOOKUP(I1559,'2-Productie normen'!A:R,14,FALSE))</f>
        <v>B</v>
      </c>
      <c r="U1559" s="127"/>
      <c r="W1559" s="93">
        <f t="shared" si="128"/>
        <v>4233</v>
      </c>
    </row>
    <row r="1560" spans="1:23" ht="14.1" customHeight="1">
      <c r="A1560" s="109">
        <f t="shared" si="124"/>
        <v>1560</v>
      </c>
      <c r="B1560" s="476" t="str">
        <f>VLOOKUP(C1560,'1-Kosten per locatie'!$A$17:$D$89,4,FALSE)</f>
        <v>GGD</v>
      </c>
      <c r="C1560" s="398" t="s">
        <v>1403</v>
      </c>
      <c r="D1560" s="476" t="str">
        <f>VLOOKUP(C1560,'1-Kosten per locatie'!$A$17:$C$89,3,FALSE)</f>
        <v>testlocatie GGD</v>
      </c>
      <c r="E1560" s="400" t="s">
        <v>325</v>
      </c>
      <c r="F1560" s="401" t="s">
        <v>1519</v>
      </c>
      <c r="G1560" s="401"/>
      <c r="H1560" s="398" t="s">
        <v>196</v>
      </c>
      <c r="I1560" s="455" t="s">
        <v>299</v>
      </c>
      <c r="J1560" s="402" t="s">
        <v>1510</v>
      </c>
      <c r="K1560" s="403">
        <v>20.5</v>
      </c>
      <c r="L1560" s="486">
        <f>VLOOKUP(D1560,'1-Kosten per locatie'!$E$3:$G$9,3,FALSE)</f>
        <v>1</v>
      </c>
      <c r="M1560" s="441" t="s">
        <v>101</v>
      </c>
      <c r="N1560" s="124"/>
      <c r="O1560" s="125">
        <f t="shared" si="125"/>
        <v>0</v>
      </c>
      <c r="P1560" s="125">
        <f t="shared" si="126"/>
        <v>0</v>
      </c>
      <c r="Q1560" s="383"/>
      <c r="R1560" s="126">
        <f>IF(M1560="nio",0,IF(M1560&gt;0,VLOOKUP(I1560,'2-Productie normen'!A:R,VLOOKUP(M1560,'2-Productie normen'!T:U,2,FALSE),FALSE)))</f>
        <v>0</v>
      </c>
      <c r="S1560" s="126">
        <f t="shared" si="127"/>
        <v>0</v>
      </c>
      <c r="T1560" s="127">
        <f>IF(M1560="nio",0,VLOOKUP(I1560,'2-Productie normen'!A:R,14,FALSE))</f>
        <v>0</v>
      </c>
      <c r="U1560" s="127"/>
      <c r="W1560" s="93">
        <f t="shared" si="128"/>
        <v>0</v>
      </c>
    </row>
    <row r="1561" spans="1:23" ht="14.1" customHeight="1">
      <c r="A1561" s="109">
        <f t="shared" si="124"/>
        <v>1561</v>
      </c>
      <c r="B1561" s="476" t="str">
        <f>VLOOKUP(C1561,'1-Kosten per locatie'!$A$17:$D$89,4,FALSE)</f>
        <v>GGD</v>
      </c>
      <c r="C1561" s="398" t="s">
        <v>1403</v>
      </c>
      <c r="D1561" s="476" t="str">
        <f>VLOOKUP(C1561,'1-Kosten per locatie'!$A$17:$C$89,3,FALSE)</f>
        <v>testlocatie GGD</v>
      </c>
      <c r="E1561" s="400" t="s">
        <v>325</v>
      </c>
      <c r="F1561" s="401" t="s">
        <v>1520</v>
      </c>
      <c r="G1561" s="401"/>
      <c r="H1561" s="398" t="s">
        <v>196</v>
      </c>
      <c r="I1561" s="433" t="s">
        <v>149</v>
      </c>
      <c r="J1561" s="402" t="s">
        <v>1510</v>
      </c>
      <c r="K1561" s="403">
        <v>16.600000000000001</v>
      </c>
      <c r="L1561" s="486">
        <f>VLOOKUP(D1561,'1-Kosten per locatie'!$E$3:$G$9,3,FALSE)</f>
        <v>1</v>
      </c>
      <c r="M1561" s="441">
        <v>255</v>
      </c>
      <c r="N1561" s="124"/>
      <c r="O1561" s="125" t="e">
        <f t="shared" si="125"/>
        <v>#DIV/0!</v>
      </c>
      <c r="P1561" s="125">
        <f t="shared" si="126"/>
        <v>0</v>
      </c>
      <c r="Q1561" s="383"/>
      <c r="R1561" s="126">
        <f>IF(M1561="nio",0,IF(M1561&gt;0,VLOOKUP(I1561,'2-Productie normen'!A:R,VLOOKUP(M1561,'2-Productie normen'!T:U,2,FALSE),FALSE)))</f>
        <v>0</v>
      </c>
      <c r="S1561" s="126">
        <f t="shared" si="127"/>
        <v>0</v>
      </c>
      <c r="T1561" s="127" t="str">
        <f>IF(M1561="nio",0,VLOOKUP(I1561,'2-Productie normen'!A:R,14,FALSE))</f>
        <v>B</v>
      </c>
      <c r="U1561" s="127"/>
      <c r="W1561" s="93">
        <f t="shared" si="128"/>
        <v>4233</v>
      </c>
    </row>
    <row r="1562" spans="1:23" ht="14.1" customHeight="1">
      <c r="A1562" s="109">
        <f t="shared" si="124"/>
        <v>1562</v>
      </c>
      <c r="B1562" s="476" t="str">
        <f>VLOOKUP(C1562,'1-Kosten per locatie'!$A$17:$D$89,4,FALSE)</f>
        <v>GGD</v>
      </c>
      <c r="C1562" s="398" t="s">
        <v>1403</v>
      </c>
      <c r="D1562" s="476" t="str">
        <f>VLOOKUP(C1562,'1-Kosten per locatie'!$A$17:$C$89,3,FALSE)</f>
        <v>testlocatie GGD</v>
      </c>
      <c r="E1562" s="400" t="s">
        <v>325</v>
      </c>
      <c r="F1562" s="401" t="s">
        <v>632</v>
      </c>
      <c r="G1562" s="401"/>
      <c r="H1562" s="398" t="s">
        <v>196</v>
      </c>
      <c r="I1562" s="433" t="s">
        <v>149</v>
      </c>
      <c r="J1562" s="402" t="s">
        <v>1510</v>
      </c>
      <c r="K1562" s="403">
        <v>16.600000000000001</v>
      </c>
      <c r="L1562" s="486">
        <f>VLOOKUP(D1562,'1-Kosten per locatie'!$E$3:$G$9,3,FALSE)</f>
        <v>1</v>
      </c>
      <c r="M1562" s="441">
        <v>255</v>
      </c>
      <c r="N1562" s="124"/>
      <c r="O1562" s="125" t="e">
        <f t="shared" si="125"/>
        <v>#DIV/0!</v>
      </c>
      <c r="P1562" s="125">
        <f t="shared" si="126"/>
        <v>0</v>
      </c>
      <c r="Q1562" s="383"/>
      <c r="R1562" s="126">
        <f>IF(M1562="nio",0,IF(M1562&gt;0,VLOOKUP(I1562,'2-Productie normen'!A:R,VLOOKUP(M1562,'2-Productie normen'!T:U,2,FALSE),FALSE)))</f>
        <v>0</v>
      </c>
      <c r="S1562" s="126">
        <f t="shared" si="127"/>
        <v>0</v>
      </c>
      <c r="T1562" s="127" t="str">
        <f>IF(M1562="nio",0,VLOOKUP(I1562,'2-Productie normen'!A:R,14,FALSE))</f>
        <v>B</v>
      </c>
      <c r="U1562" s="127"/>
      <c r="W1562" s="93">
        <f t="shared" si="128"/>
        <v>4233</v>
      </c>
    </row>
    <row r="1563" spans="1:23" ht="14.1" customHeight="1">
      <c r="A1563" s="109">
        <f t="shared" si="124"/>
        <v>1563</v>
      </c>
      <c r="B1563" s="476" t="str">
        <f>VLOOKUP(C1563,'1-Kosten per locatie'!$A$17:$D$89,4,FALSE)</f>
        <v>GGD</v>
      </c>
      <c r="C1563" s="398" t="s">
        <v>1403</v>
      </c>
      <c r="D1563" s="476" t="str">
        <f>VLOOKUP(C1563,'1-Kosten per locatie'!$A$17:$C$89,3,FALSE)</f>
        <v>testlocatie GGD</v>
      </c>
      <c r="E1563" s="400" t="s">
        <v>325</v>
      </c>
      <c r="F1563" s="401" t="s">
        <v>634</v>
      </c>
      <c r="G1563" s="401"/>
      <c r="H1563" s="398" t="s">
        <v>196</v>
      </c>
      <c r="I1563" s="433" t="s">
        <v>149</v>
      </c>
      <c r="J1563" s="402" t="s">
        <v>1510</v>
      </c>
      <c r="K1563" s="403">
        <v>16.600000000000001</v>
      </c>
      <c r="L1563" s="486">
        <f>VLOOKUP(D1563,'1-Kosten per locatie'!$E$3:$G$9,3,FALSE)</f>
        <v>1</v>
      </c>
      <c r="M1563" s="441">
        <v>255</v>
      </c>
      <c r="N1563" s="124"/>
      <c r="O1563" s="125" t="e">
        <f t="shared" si="125"/>
        <v>#DIV/0!</v>
      </c>
      <c r="P1563" s="125">
        <f t="shared" si="126"/>
        <v>0</v>
      </c>
      <c r="Q1563" s="383"/>
      <c r="R1563" s="126">
        <f>IF(M1563="nio",0,IF(M1563&gt;0,VLOOKUP(I1563,'2-Productie normen'!A:R,VLOOKUP(M1563,'2-Productie normen'!T:U,2,FALSE),FALSE)))</f>
        <v>0</v>
      </c>
      <c r="S1563" s="126">
        <f t="shared" si="127"/>
        <v>0</v>
      </c>
      <c r="T1563" s="127" t="str">
        <f>IF(M1563="nio",0,VLOOKUP(I1563,'2-Productie normen'!A:R,14,FALSE))</f>
        <v>B</v>
      </c>
      <c r="U1563" s="127"/>
      <c r="W1563" s="93">
        <f t="shared" si="128"/>
        <v>4233</v>
      </c>
    </row>
    <row r="1564" spans="1:23" ht="14.1" customHeight="1">
      <c r="A1564" s="109">
        <f t="shared" si="124"/>
        <v>1564</v>
      </c>
      <c r="B1564" s="476" t="str">
        <f>VLOOKUP(C1564,'1-Kosten per locatie'!$A$17:$D$89,4,FALSE)</f>
        <v>GGD</v>
      </c>
      <c r="C1564" s="398" t="s">
        <v>1403</v>
      </c>
      <c r="D1564" s="476" t="str">
        <f>VLOOKUP(C1564,'1-Kosten per locatie'!$A$17:$C$89,3,FALSE)</f>
        <v>testlocatie GGD</v>
      </c>
      <c r="E1564" s="400" t="s">
        <v>325</v>
      </c>
      <c r="F1564" s="401" t="s">
        <v>1521</v>
      </c>
      <c r="G1564" s="401"/>
      <c r="H1564" s="398" t="s">
        <v>196</v>
      </c>
      <c r="I1564" s="433" t="s">
        <v>149</v>
      </c>
      <c r="J1564" s="402" t="s">
        <v>1510</v>
      </c>
      <c r="K1564" s="403">
        <v>32.9</v>
      </c>
      <c r="L1564" s="486">
        <f>VLOOKUP(D1564,'1-Kosten per locatie'!$E$3:$G$9,3,FALSE)</f>
        <v>1</v>
      </c>
      <c r="M1564" s="441">
        <v>255</v>
      </c>
      <c r="N1564" s="124"/>
      <c r="O1564" s="125" t="e">
        <f t="shared" si="125"/>
        <v>#DIV/0!</v>
      </c>
      <c r="P1564" s="125">
        <f t="shared" si="126"/>
        <v>0</v>
      </c>
      <c r="Q1564" s="383"/>
      <c r="R1564" s="126">
        <f>IF(M1564="nio",0,IF(M1564&gt;0,VLOOKUP(I1564,'2-Productie normen'!A:R,VLOOKUP(M1564,'2-Productie normen'!T:U,2,FALSE),FALSE)))</f>
        <v>0</v>
      </c>
      <c r="S1564" s="126">
        <f t="shared" si="127"/>
        <v>0</v>
      </c>
      <c r="T1564" s="127" t="str">
        <f>IF(M1564="nio",0,VLOOKUP(I1564,'2-Productie normen'!A:R,14,FALSE))</f>
        <v>B</v>
      </c>
      <c r="U1564" s="127"/>
      <c r="W1564" s="93">
        <f t="shared" si="128"/>
        <v>8389.5</v>
      </c>
    </row>
    <row r="1565" spans="1:23" ht="14.1" customHeight="1">
      <c r="A1565" s="109">
        <f t="shared" si="124"/>
        <v>1565</v>
      </c>
      <c r="B1565" s="476" t="str">
        <f>VLOOKUP(C1565,'1-Kosten per locatie'!$A$17:$D$89,4,FALSE)</f>
        <v>GGD</v>
      </c>
      <c r="C1565" s="398" t="s">
        <v>1403</v>
      </c>
      <c r="D1565" s="476" t="str">
        <f>VLOOKUP(C1565,'1-Kosten per locatie'!$A$17:$C$89,3,FALSE)</f>
        <v>testlocatie GGD</v>
      </c>
      <c r="E1565" s="400" t="s">
        <v>325</v>
      </c>
      <c r="F1565" s="401" t="s">
        <v>1522</v>
      </c>
      <c r="G1565" s="401"/>
      <c r="H1565" s="398" t="s">
        <v>191</v>
      </c>
      <c r="I1565" s="455" t="s">
        <v>299</v>
      </c>
      <c r="J1565" s="402" t="s">
        <v>1510</v>
      </c>
      <c r="K1565" s="403">
        <v>7.6</v>
      </c>
      <c r="L1565" s="486">
        <f>VLOOKUP(D1565,'1-Kosten per locatie'!$E$3:$G$9,3,FALSE)</f>
        <v>1</v>
      </c>
      <c r="M1565" s="441" t="s">
        <v>101</v>
      </c>
      <c r="N1565" s="124"/>
      <c r="O1565" s="125">
        <f t="shared" si="125"/>
        <v>0</v>
      </c>
      <c r="P1565" s="125">
        <f t="shared" si="126"/>
        <v>0</v>
      </c>
      <c r="Q1565" s="383"/>
      <c r="R1565" s="126">
        <f>IF(M1565="nio",0,IF(M1565&gt;0,VLOOKUP(I1565,'2-Productie normen'!A:R,VLOOKUP(M1565,'2-Productie normen'!T:U,2,FALSE),FALSE)))</f>
        <v>0</v>
      </c>
      <c r="S1565" s="126">
        <f t="shared" si="127"/>
        <v>0</v>
      </c>
      <c r="T1565" s="127">
        <f>IF(M1565="nio",0,VLOOKUP(I1565,'2-Productie normen'!A:R,14,FALSE))</f>
        <v>0</v>
      </c>
      <c r="U1565" s="127"/>
      <c r="W1565" s="93">
        <f t="shared" si="128"/>
        <v>0</v>
      </c>
    </row>
    <row r="1566" spans="1:23" ht="14.1" customHeight="1">
      <c r="A1566" s="109">
        <f t="shared" si="124"/>
        <v>1566</v>
      </c>
      <c r="B1566" s="476" t="str">
        <f>VLOOKUP(C1566,'1-Kosten per locatie'!$A$17:$D$89,4,FALSE)</f>
        <v>GGD</v>
      </c>
      <c r="C1566" s="398" t="s">
        <v>1403</v>
      </c>
      <c r="D1566" s="476" t="str">
        <f>VLOOKUP(C1566,'1-Kosten per locatie'!$A$17:$C$89,3,FALSE)</f>
        <v>testlocatie GGD</v>
      </c>
      <c r="E1566" s="400" t="s">
        <v>325</v>
      </c>
      <c r="F1566" s="401" t="s">
        <v>1523</v>
      </c>
      <c r="G1566" s="401"/>
      <c r="H1566" s="398" t="s">
        <v>1489</v>
      </c>
      <c r="I1566" s="455" t="s">
        <v>299</v>
      </c>
      <c r="J1566" s="402" t="s">
        <v>323</v>
      </c>
      <c r="K1566" s="403">
        <v>2.5</v>
      </c>
      <c r="L1566" s="486">
        <f>VLOOKUP(D1566,'1-Kosten per locatie'!$E$3:$G$9,3,FALSE)</f>
        <v>1</v>
      </c>
      <c r="M1566" s="441" t="s">
        <v>101</v>
      </c>
      <c r="N1566" s="124"/>
      <c r="O1566" s="125">
        <f t="shared" si="125"/>
        <v>0</v>
      </c>
      <c r="P1566" s="125">
        <f t="shared" si="126"/>
        <v>0</v>
      </c>
      <c r="Q1566" s="383"/>
      <c r="R1566" s="126">
        <f>IF(M1566="nio",0,IF(M1566&gt;0,VLOOKUP(I1566,'2-Productie normen'!A:R,VLOOKUP(M1566,'2-Productie normen'!T:U,2,FALSE),FALSE)))</f>
        <v>0</v>
      </c>
      <c r="S1566" s="126">
        <f t="shared" si="127"/>
        <v>0</v>
      </c>
      <c r="T1566" s="127">
        <f>IF(M1566="nio",0,VLOOKUP(I1566,'2-Productie normen'!A:R,14,FALSE))</f>
        <v>0</v>
      </c>
      <c r="U1566" s="127"/>
      <c r="W1566" s="93">
        <f t="shared" si="128"/>
        <v>0</v>
      </c>
    </row>
    <row r="1567" spans="1:23" ht="14.1" customHeight="1">
      <c r="A1567" s="109">
        <f t="shared" si="124"/>
        <v>1567</v>
      </c>
      <c r="B1567" s="476" t="str">
        <f>VLOOKUP(C1567,'1-Kosten per locatie'!$A$17:$D$89,4,FALSE)</f>
        <v>GGD</v>
      </c>
      <c r="C1567" s="398" t="s">
        <v>1403</v>
      </c>
      <c r="D1567" s="476" t="str">
        <f>VLOOKUP(C1567,'1-Kosten per locatie'!$A$17:$C$89,3,FALSE)</f>
        <v>testlocatie GGD</v>
      </c>
      <c r="E1567" s="400" t="s">
        <v>325</v>
      </c>
      <c r="F1567" s="401" t="s">
        <v>1524</v>
      </c>
      <c r="G1567" s="401"/>
      <c r="H1567" s="398" t="s">
        <v>192</v>
      </c>
      <c r="I1567" s="433" t="s">
        <v>297</v>
      </c>
      <c r="J1567" s="402" t="s">
        <v>1510</v>
      </c>
      <c r="K1567" s="403">
        <v>85</v>
      </c>
      <c r="L1567" s="486">
        <f>VLOOKUP(D1567,'1-Kosten per locatie'!$E$3:$G$9,3,FALSE)</f>
        <v>1</v>
      </c>
      <c r="M1567" s="441">
        <v>255</v>
      </c>
      <c r="N1567" s="124"/>
      <c r="O1567" s="125" t="e">
        <f t="shared" si="125"/>
        <v>#DIV/0!</v>
      </c>
      <c r="P1567" s="125">
        <f t="shared" si="126"/>
        <v>0</v>
      </c>
      <c r="Q1567" s="383"/>
      <c r="R1567" s="126">
        <f>IF(M1567="nio",0,IF(M1567&gt;0,VLOOKUP(I1567,'2-Productie normen'!A:R,VLOOKUP(M1567,'2-Productie normen'!T:U,2,FALSE),FALSE)))</f>
        <v>0</v>
      </c>
      <c r="S1567" s="126">
        <f t="shared" si="127"/>
        <v>0</v>
      </c>
      <c r="T1567" s="127" t="str">
        <f>IF(M1567="nio",0,VLOOKUP(I1567,'2-Productie normen'!A:R,14,FALSE))</f>
        <v>B</v>
      </c>
      <c r="U1567" s="127"/>
      <c r="W1567" s="93">
        <f t="shared" si="128"/>
        <v>21675</v>
      </c>
    </row>
    <row r="1568" spans="1:23" ht="14.1" customHeight="1">
      <c r="A1568" s="109">
        <f t="shared" si="124"/>
        <v>1568</v>
      </c>
      <c r="B1568" s="476" t="str">
        <f>VLOOKUP(C1568,'1-Kosten per locatie'!$A$17:$D$89,4,FALSE)</f>
        <v>GGD</v>
      </c>
      <c r="C1568" s="398" t="s">
        <v>1403</v>
      </c>
      <c r="D1568" s="476" t="str">
        <f>VLOOKUP(C1568,'1-Kosten per locatie'!$A$17:$C$89,3,FALSE)</f>
        <v>testlocatie GGD</v>
      </c>
      <c r="E1568" s="400" t="s">
        <v>325</v>
      </c>
      <c r="F1568" s="401" t="s">
        <v>1525</v>
      </c>
      <c r="G1568" s="401"/>
      <c r="H1568" s="398" t="s">
        <v>197</v>
      </c>
      <c r="I1568" s="433" t="s">
        <v>297</v>
      </c>
      <c r="J1568" s="402" t="s">
        <v>1510</v>
      </c>
      <c r="K1568" s="403">
        <v>13.4</v>
      </c>
      <c r="L1568" s="486">
        <f>VLOOKUP(D1568,'1-Kosten per locatie'!$E$3:$G$9,3,FALSE)</f>
        <v>1</v>
      </c>
      <c r="M1568" s="441">
        <v>255</v>
      </c>
      <c r="N1568" s="124"/>
      <c r="O1568" s="125" t="e">
        <f t="shared" si="125"/>
        <v>#DIV/0!</v>
      </c>
      <c r="P1568" s="125">
        <f t="shared" si="126"/>
        <v>0</v>
      </c>
      <c r="Q1568" s="383"/>
      <c r="R1568" s="126">
        <f>IF(M1568="nio",0,IF(M1568&gt;0,VLOOKUP(I1568,'2-Productie normen'!A:R,VLOOKUP(M1568,'2-Productie normen'!T:U,2,FALSE),FALSE)))</f>
        <v>0</v>
      </c>
      <c r="S1568" s="126">
        <f t="shared" si="127"/>
        <v>0</v>
      </c>
      <c r="T1568" s="127" t="str">
        <f>IF(M1568="nio",0,VLOOKUP(I1568,'2-Productie normen'!A:R,14,FALSE))</f>
        <v>B</v>
      </c>
      <c r="U1568" s="127"/>
      <c r="W1568" s="93">
        <f t="shared" si="128"/>
        <v>3417</v>
      </c>
    </row>
    <row r="1569" spans="1:23" ht="14.1" customHeight="1">
      <c r="A1569" s="109">
        <f t="shared" si="124"/>
        <v>1569</v>
      </c>
      <c r="B1569" s="476" t="str">
        <f>VLOOKUP(C1569,'1-Kosten per locatie'!$A$17:$D$89,4,FALSE)</f>
        <v>GGD</v>
      </c>
      <c r="C1569" s="398" t="s">
        <v>1403</v>
      </c>
      <c r="D1569" s="476" t="str">
        <f>VLOOKUP(C1569,'1-Kosten per locatie'!$A$17:$C$89,3,FALSE)</f>
        <v>testlocatie GGD</v>
      </c>
      <c r="E1569" s="400" t="s">
        <v>325</v>
      </c>
      <c r="F1569" s="401" t="s">
        <v>1526</v>
      </c>
      <c r="G1569" s="401"/>
      <c r="H1569" s="398" t="s">
        <v>1470</v>
      </c>
      <c r="I1569" s="433" t="s">
        <v>296</v>
      </c>
      <c r="J1569" s="402" t="s">
        <v>1424</v>
      </c>
      <c r="K1569" s="403">
        <v>62.8</v>
      </c>
      <c r="L1569" s="486">
        <f>VLOOKUP(D1569,'1-Kosten per locatie'!$E$3:$G$9,3,FALSE)</f>
        <v>1</v>
      </c>
      <c r="M1569" s="441">
        <v>255</v>
      </c>
      <c r="N1569" s="124"/>
      <c r="O1569" s="125" t="e">
        <f t="shared" si="125"/>
        <v>#DIV/0!</v>
      </c>
      <c r="P1569" s="125">
        <f t="shared" si="126"/>
        <v>0</v>
      </c>
      <c r="Q1569" s="383"/>
      <c r="R1569" s="126">
        <f>IF(M1569="nio",0,IF(M1569&gt;0,VLOOKUP(I1569,'2-Productie normen'!A:R,VLOOKUP(M1569,'2-Productie normen'!T:U,2,FALSE),FALSE)))</f>
        <v>0</v>
      </c>
      <c r="S1569" s="126">
        <f t="shared" si="127"/>
        <v>0</v>
      </c>
      <c r="T1569" s="127" t="str">
        <f>IF(M1569="nio",0,VLOOKUP(I1569,'2-Productie normen'!A:R,14,FALSE))</f>
        <v>V</v>
      </c>
      <c r="U1569" s="127"/>
      <c r="W1569" s="93">
        <f t="shared" si="128"/>
        <v>16014</v>
      </c>
    </row>
    <row r="1570" spans="1:23" ht="14.1" customHeight="1">
      <c r="A1570" s="109">
        <f t="shared" si="124"/>
        <v>1570</v>
      </c>
      <c r="B1570" s="476" t="str">
        <f>VLOOKUP(C1570,'1-Kosten per locatie'!$A$17:$D$89,4,FALSE)</f>
        <v>GGD</v>
      </c>
      <c r="C1570" s="398" t="s">
        <v>1403</v>
      </c>
      <c r="D1570" s="476" t="str">
        <f>VLOOKUP(C1570,'1-Kosten per locatie'!$A$17:$C$89,3,FALSE)</f>
        <v>testlocatie GGD</v>
      </c>
      <c r="E1570" s="400" t="s">
        <v>325</v>
      </c>
      <c r="F1570" s="401" t="s">
        <v>1527</v>
      </c>
      <c r="G1570" s="401"/>
      <c r="H1570" s="398" t="s">
        <v>319</v>
      </c>
      <c r="I1570" s="433" t="s">
        <v>298</v>
      </c>
      <c r="J1570" s="402" t="s">
        <v>1424</v>
      </c>
      <c r="K1570" s="403">
        <v>20.7</v>
      </c>
      <c r="L1570" s="486">
        <f>VLOOKUP(D1570,'1-Kosten per locatie'!$E$3:$G$9,3,FALSE)</f>
        <v>1</v>
      </c>
      <c r="M1570" s="441">
        <v>255</v>
      </c>
      <c r="N1570" s="124"/>
      <c r="O1570" s="125" t="e">
        <f t="shared" si="125"/>
        <v>#DIV/0!</v>
      </c>
      <c r="P1570" s="125">
        <f t="shared" si="126"/>
        <v>0</v>
      </c>
      <c r="Q1570" s="383"/>
      <c r="R1570" s="126">
        <f>IF(M1570="nio",0,IF(M1570&gt;0,VLOOKUP(I1570,'2-Productie normen'!A:R,VLOOKUP(M1570,'2-Productie normen'!T:U,2,FALSE),FALSE)))</f>
        <v>0</v>
      </c>
      <c r="S1570" s="126">
        <f t="shared" si="127"/>
        <v>0</v>
      </c>
      <c r="T1570" s="127" t="str">
        <f>IF(M1570="nio",0,VLOOKUP(I1570,'2-Productie normen'!A:R,14,FALSE))</f>
        <v>V</v>
      </c>
      <c r="U1570" s="127"/>
      <c r="W1570" s="93">
        <f t="shared" si="128"/>
        <v>5278.5</v>
      </c>
    </row>
    <row r="1571" spans="1:23" ht="14.1" customHeight="1">
      <c r="A1571" s="109">
        <f t="shared" si="124"/>
        <v>1571</v>
      </c>
      <c r="B1571" s="476" t="str">
        <f>VLOOKUP(C1571,'1-Kosten per locatie'!$A$17:$D$89,4,FALSE)</f>
        <v>GGD</v>
      </c>
      <c r="C1571" s="398" t="s">
        <v>1403</v>
      </c>
      <c r="D1571" s="476" t="str">
        <f>VLOOKUP(C1571,'1-Kosten per locatie'!$A$17:$C$89,3,FALSE)</f>
        <v>testlocatie GGD</v>
      </c>
      <c r="E1571" s="400" t="s">
        <v>325</v>
      </c>
      <c r="F1571" s="401" t="s">
        <v>1528</v>
      </c>
      <c r="G1571" s="401"/>
      <c r="H1571" s="398" t="s">
        <v>193</v>
      </c>
      <c r="I1571" s="455" t="s">
        <v>299</v>
      </c>
      <c r="J1571" s="402" t="s">
        <v>1510</v>
      </c>
      <c r="K1571" s="403">
        <v>61.8</v>
      </c>
      <c r="L1571" s="486">
        <f>VLOOKUP(D1571,'1-Kosten per locatie'!$E$3:$G$9,3,FALSE)</f>
        <v>1</v>
      </c>
      <c r="M1571" s="441" t="s">
        <v>101</v>
      </c>
      <c r="N1571" s="124"/>
      <c r="O1571" s="125">
        <f t="shared" si="125"/>
        <v>0</v>
      </c>
      <c r="P1571" s="125">
        <f t="shared" si="126"/>
        <v>0</v>
      </c>
      <c r="Q1571" s="383"/>
      <c r="R1571" s="126">
        <f>IF(M1571="nio",0,IF(M1571&gt;0,VLOOKUP(I1571,'2-Productie normen'!A:R,VLOOKUP(M1571,'2-Productie normen'!T:U,2,FALSE),FALSE)))</f>
        <v>0</v>
      </c>
      <c r="S1571" s="126">
        <f t="shared" si="127"/>
        <v>0</v>
      </c>
      <c r="T1571" s="127">
        <f>IF(M1571="nio",0,VLOOKUP(I1571,'2-Productie normen'!A:R,14,FALSE))</f>
        <v>0</v>
      </c>
      <c r="U1571" s="127"/>
      <c r="W1571" s="93">
        <f t="shared" si="128"/>
        <v>0</v>
      </c>
    </row>
    <row r="1572" spans="1:23" ht="14.1" customHeight="1">
      <c r="A1572" s="109">
        <f t="shared" si="124"/>
        <v>1572</v>
      </c>
      <c r="B1572" s="476" t="str">
        <f>VLOOKUP(C1572,'1-Kosten per locatie'!$A$17:$D$89,4,FALSE)</f>
        <v>GGD</v>
      </c>
      <c r="C1572" s="398" t="s">
        <v>1403</v>
      </c>
      <c r="D1572" s="476" t="str">
        <f>VLOOKUP(C1572,'1-Kosten per locatie'!$A$17:$C$89,3,FALSE)</f>
        <v>testlocatie GGD</v>
      </c>
      <c r="E1572" s="404" t="s">
        <v>325</v>
      </c>
      <c r="F1572" s="401" t="s">
        <v>1529</v>
      </c>
      <c r="G1572" s="401"/>
      <c r="H1572" s="398" t="s">
        <v>193</v>
      </c>
      <c r="I1572" s="433" t="s">
        <v>296</v>
      </c>
      <c r="J1572" s="402" t="s">
        <v>1510</v>
      </c>
      <c r="K1572" s="403">
        <v>152.69999999999999</v>
      </c>
      <c r="L1572" s="486">
        <f>VLOOKUP(D1572,'1-Kosten per locatie'!$E$3:$G$9,3,FALSE)</f>
        <v>1</v>
      </c>
      <c r="M1572" s="441">
        <v>255</v>
      </c>
      <c r="N1572" s="124"/>
      <c r="O1572" s="125" t="e">
        <f t="shared" si="125"/>
        <v>#DIV/0!</v>
      </c>
      <c r="P1572" s="125">
        <f t="shared" si="126"/>
        <v>0</v>
      </c>
      <c r="Q1572" s="383"/>
      <c r="R1572" s="126">
        <f>IF(M1572="nio",0,IF(M1572&gt;0,VLOOKUP(I1572,'2-Productie normen'!A:R,VLOOKUP(M1572,'2-Productie normen'!T:U,2,FALSE),FALSE)))</f>
        <v>0</v>
      </c>
      <c r="S1572" s="126">
        <f t="shared" si="127"/>
        <v>0</v>
      </c>
      <c r="T1572" s="127" t="str">
        <f>IF(M1572="nio",0,VLOOKUP(I1572,'2-Productie normen'!A:R,14,FALSE))</f>
        <v>V</v>
      </c>
      <c r="U1572" s="127"/>
      <c r="W1572" s="93">
        <f t="shared" si="128"/>
        <v>38938.5</v>
      </c>
    </row>
    <row r="1573" spans="1:23" ht="14.1" customHeight="1">
      <c r="A1573" s="109">
        <f t="shared" si="124"/>
        <v>1573</v>
      </c>
      <c r="B1573" s="476" t="str">
        <f>VLOOKUP(C1573,'1-Kosten per locatie'!$A$17:$D$89,4,FALSE)</f>
        <v>GGD</v>
      </c>
      <c r="C1573" s="398" t="s">
        <v>1403</v>
      </c>
      <c r="D1573" s="476" t="str">
        <f>VLOOKUP(C1573,'1-Kosten per locatie'!$A$17:$C$89,3,FALSE)</f>
        <v>testlocatie GGD</v>
      </c>
      <c r="E1573" s="400" t="s">
        <v>325</v>
      </c>
      <c r="F1573" s="401" t="s">
        <v>1530</v>
      </c>
      <c r="G1573" s="401"/>
      <c r="H1573" s="398" t="s">
        <v>195</v>
      </c>
      <c r="I1573" s="455" t="s">
        <v>299</v>
      </c>
      <c r="J1573" s="402" t="s">
        <v>323</v>
      </c>
      <c r="K1573" s="403">
        <v>0</v>
      </c>
      <c r="L1573" s="486">
        <f>VLOOKUP(D1573,'1-Kosten per locatie'!$E$3:$G$9,3,FALSE)</f>
        <v>1</v>
      </c>
      <c r="M1573" s="441" t="s">
        <v>101</v>
      </c>
      <c r="N1573" s="124"/>
      <c r="O1573" s="125">
        <f t="shared" si="125"/>
        <v>0</v>
      </c>
      <c r="P1573" s="125">
        <f t="shared" si="126"/>
        <v>0</v>
      </c>
      <c r="Q1573" s="383"/>
      <c r="R1573" s="126">
        <f>IF(M1573="nio",0,IF(M1573&gt;0,VLOOKUP(I1573,'2-Productie normen'!A:R,VLOOKUP(M1573,'2-Productie normen'!T:U,2,FALSE),FALSE)))</f>
        <v>0</v>
      </c>
      <c r="S1573" s="126">
        <f t="shared" si="127"/>
        <v>0</v>
      </c>
      <c r="T1573" s="127">
        <f>IF(M1573="nio",0,VLOOKUP(I1573,'2-Productie normen'!A:R,14,FALSE))</f>
        <v>0</v>
      </c>
      <c r="U1573" s="127"/>
      <c r="W1573" s="93">
        <f t="shared" si="128"/>
        <v>0</v>
      </c>
    </row>
    <row r="1574" spans="1:23" ht="14.1" customHeight="1">
      <c r="A1574" s="109">
        <f t="shared" si="124"/>
        <v>1574</v>
      </c>
      <c r="B1574" s="476" t="str">
        <f>VLOOKUP(C1574,'1-Kosten per locatie'!$A$17:$D$89,4,FALSE)</f>
        <v>GGD</v>
      </c>
      <c r="C1574" s="398" t="s">
        <v>1403</v>
      </c>
      <c r="D1574" s="476" t="str">
        <f>VLOOKUP(C1574,'1-Kosten per locatie'!$A$17:$C$89,3,FALSE)</f>
        <v>testlocatie GGD</v>
      </c>
      <c r="E1574" s="400" t="s">
        <v>325</v>
      </c>
      <c r="F1574" s="401" t="s">
        <v>1531</v>
      </c>
      <c r="G1574" s="401"/>
      <c r="H1574" s="398" t="s">
        <v>195</v>
      </c>
      <c r="I1574" s="455" t="s">
        <v>299</v>
      </c>
      <c r="J1574" s="402" t="s">
        <v>323</v>
      </c>
      <c r="K1574" s="403">
        <v>0</v>
      </c>
      <c r="L1574" s="486">
        <f>VLOOKUP(D1574,'1-Kosten per locatie'!$E$3:$G$9,3,FALSE)</f>
        <v>1</v>
      </c>
      <c r="M1574" s="441" t="s">
        <v>101</v>
      </c>
      <c r="N1574" s="124"/>
      <c r="O1574" s="125">
        <f t="shared" si="125"/>
        <v>0</v>
      </c>
      <c r="P1574" s="125">
        <f t="shared" si="126"/>
        <v>0</v>
      </c>
      <c r="Q1574" s="383"/>
      <c r="R1574" s="126">
        <f>IF(M1574="nio",0,IF(M1574&gt;0,VLOOKUP(I1574,'2-Productie normen'!A:R,VLOOKUP(M1574,'2-Productie normen'!T:U,2,FALSE),FALSE)))</f>
        <v>0</v>
      </c>
      <c r="S1574" s="126">
        <f t="shared" si="127"/>
        <v>0</v>
      </c>
      <c r="T1574" s="127">
        <f>IF(M1574="nio",0,VLOOKUP(I1574,'2-Productie normen'!A:R,14,FALSE))</f>
        <v>0</v>
      </c>
      <c r="U1574" s="127"/>
      <c r="W1574" s="93">
        <f t="shared" si="128"/>
        <v>0</v>
      </c>
    </row>
    <row r="1575" spans="1:23" ht="14.1" customHeight="1">
      <c r="A1575" s="109">
        <f t="shared" si="124"/>
        <v>1575</v>
      </c>
      <c r="B1575" s="476" t="str">
        <f>VLOOKUP(C1575,'1-Kosten per locatie'!$A$17:$D$89,4,FALSE)</f>
        <v>GGD</v>
      </c>
      <c r="C1575" s="398" t="s">
        <v>1403</v>
      </c>
      <c r="D1575" s="476" t="str">
        <f>VLOOKUP(C1575,'1-Kosten per locatie'!$A$17:$C$89,3,FALSE)</f>
        <v>testlocatie GGD</v>
      </c>
      <c r="E1575" s="400" t="s">
        <v>325</v>
      </c>
      <c r="F1575" s="401" t="s">
        <v>1532</v>
      </c>
      <c r="G1575" s="401"/>
      <c r="H1575" s="398" t="s">
        <v>876</v>
      </c>
      <c r="I1575" s="433" t="s">
        <v>296</v>
      </c>
      <c r="J1575" s="402" t="s">
        <v>1510</v>
      </c>
      <c r="K1575" s="403">
        <v>2.4</v>
      </c>
      <c r="L1575" s="486">
        <f>VLOOKUP(D1575,'1-Kosten per locatie'!$E$3:$G$9,3,FALSE)</f>
        <v>1</v>
      </c>
      <c r="M1575" s="441">
        <v>255</v>
      </c>
      <c r="N1575" s="124"/>
      <c r="O1575" s="125" t="e">
        <f t="shared" si="125"/>
        <v>#DIV/0!</v>
      </c>
      <c r="P1575" s="125">
        <f t="shared" si="126"/>
        <v>0</v>
      </c>
      <c r="Q1575" s="383"/>
      <c r="R1575" s="126">
        <f>IF(M1575="nio",0,IF(M1575&gt;0,VLOOKUP(I1575,'2-Productie normen'!A:R,VLOOKUP(M1575,'2-Productie normen'!T:U,2,FALSE),FALSE)))</f>
        <v>0</v>
      </c>
      <c r="S1575" s="126">
        <f t="shared" si="127"/>
        <v>0</v>
      </c>
      <c r="T1575" s="127" t="str">
        <f>IF(M1575="nio",0,VLOOKUP(I1575,'2-Productie normen'!A:R,14,FALSE))</f>
        <v>V</v>
      </c>
      <c r="U1575" s="127"/>
      <c r="W1575" s="93">
        <f t="shared" si="128"/>
        <v>612</v>
      </c>
    </row>
    <row r="1576" spans="1:23" ht="14.1" customHeight="1">
      <c r="A1576" s="109">
        <f t="shared" si="124"/>
        <v>1576</v>
      </c>
      <c r="B1576" s="476" t="str">
        <f>VLOOKUP(C1576,'1-Kosten per locatie'!$A$17:$D$89,4,FALSE)</f>
        <v>GGD</v>
      </c>
      <c r="C1576" s="398" t="s">
        <v>1403</v>
      </c>
      <c r="D1576" s="476" t="str">
        <f>VLOOKUP(C1576,'1-Kosten per locatie'!$A$17:$C$89,3,FALSE)</f>
        <v>testlocatie GGD</v>
      </c>
      <c r="E1576" s="400" t="s">
        <v>325</v>
      </c>
      <c r="F1576" s="401" t="s">
        <v>1533</v>
      </c>
      <c r="G1576" s="401"/>
      <c r="H1576" s="398" t="s">
        <v>1470</v>
      </c>
      <c r="I1576" s="433" t="s">
        <v>296</v>
      </c>
      <c r="J1576" s="402" t="s">
        <v>1424</v>
      </c>
      <c r="K1576" s="403">
        <v>14.1</v>
      </c>
      <c r="L1576" s="486">
        <f>VLOOKUP(D1576,'1-Kosten per locatie'!$E$3:$G$9,3,FALSE)</f>
        <v>1</v>
      </c>
      <c r="M1576" s="441">
        <v>255</v>
      </c>
      <c r="N1576" s="124"/>
      <c r="O1576" s="125" t="e">
        <f t="shared" si="125"/>
        <v>#DIV/0!</v>
      </c>
      <c r="P1576" s="125">
        <f t="shared" si="126"/>
        <v>0</v>
      </c>
      <c r="Q1576" s="383"/>
      <c r="R1576" s="126">
        <f>IF(M1576="nio",0,IF(M1576&gt;0,VLOOKUP(I1576,'2-Productie normen'!A:R,VLOOKUP(M1576,'2-Productie normen'!T:U,2,FALSE),FALSE)))</f>
        <v>0</v>
      </c>
      <c r="S1576" s="126">
        <f t="shared" si="127"/>
        <v>0</v>
      </c>
      <c r="T1576" s="127" t="str">
        <f>IF(M1576="nio",0,VLOOKUP(I1576,'2-Productie normen'!A:R,14,FALSE))</f>
        <v>V</v>
      </c>
      <c r="U1576" s="127"/>
      <c r="W1576" s="93">
        <f t="shared" si="128"/>
        <v>3595.5</v>
      </c>
    </row>
    <row r="1577" spans="1:23" ht="14.1" customHeight="1">
      <c r="A1577" s="109">
        <f t="shared" si="124"/>
        <v>1577</v>
      </c>
      <c r="B1577" s="476" t="str">
        <f>VLOOKUP(C1577,'1-Kosten per locatie'!$A$17:$D$89,4,FALSE)</f>
        <v>GGD</v>
      </c>
      <c r="C1577" s="398" t="s">
        <v>1403</v>
      </c>
      <c r="D1577" s="476" t="str">
        <f>VLOOKUP(C1577,'1-Kosten per locatie'!$A$17:$C$89,3,FALSE)</f>
        <v>testlocatie GGD</v>
      </c>
      <c r="E1577" s="400" t="s">
        <v>325</v>
      </c>
      <c r="F1577" s="401" t="s">
        <v>1534</v>
      </c>
      <c r="G1577" s="401"/>
      <c r="H1577" s="398" t="s">
        <v>1351</v>
      </c>
      <c r="I1577" s="455" t="s">
        <v>299</v>
      </c>
      <c r="J1577" s="402" t="s">
        <v>1424</v>
      </c>
      <c r="K1577" s="403">
        <v>0.9</v>
      </c>
      <c r="L1577" s="486">
        <f>VLOOKUP(D1577,'1-Kosten per locatie'!$E$3:$G$9,3,FALSE)</f>
        <v>1</v>
      </c>
      <c r="M1577" s="441" t="s">
        <v>101</v>
      </c>
      <c r="N1577" s="124"/>
      <c r="O1577" s="125">
        <f t="shared" si="125"/>
        <v>0</v>
      </c>
      <c r="P1577" s="125">
        <f t="shared" si="126"/>
        <v>0</v>
      </c>
      <c r="Q1577" s="383"/>
      <c r="R1577" s="126">
        <f>IF(M1577="nio",0,IF(M1577&gt;0,VLOOKUP(I1577,'2-Productie normen'!A:R,VLOOKUP(M1577,'2-Productie normen'!T:U,2,FALSE),FALSE)))</f>
        <v>0</v>
      </c>
      <c r="S1577" s="126">
        <f t="shared" si="127"/>
        <v>0</v>
      </c>
      <c r="T1577" s="127">
        <f>IF(M1577="nio",0,VLOOKUP(I1577,'2-Productie normen'!A:R,14,FALSE))</f>
        <v>0</v>
      </c>
      <c r="U1577" s="127"/>
      <c r="W1577" s="93">
        <f t="shared" si="128"/>
        <v>0</v>
      </c>
    </row>
    <row r="1578" spans="1:23" ht="14.1" customHeight="1">
      <c r="A1578" s="109">
        <f t="shared" si="124"/>
        <v>1578</v>
      </c>
      <c r="B1578" s="476" t="str">
        <f>VLOOKUP(C1578,'1-Kosten per locatie'!$A$17:$D$89,4,FALSE)</f>
        <v>GGD</v>
      </c>
      <c r="C1578" s="398" t="s">
        <v>1403</v>
      </c>
      <c r="D1578" s="476" t="str">
        <f>VLOOKUP(C1578,'1-Kosten per locatie'!$A$17:$C$89,3,FALSE)</f>
        <v>testlocatie GGD</v>
      </c>
      <c r="E1578" s="400" t="s">
        <v>325</v>
      </c>
      <c r="F1578" s="401" t="s">
        <v>1535</v>
      </c>
      <c r="G1578" s="401"/>
      <c r="H1578" s="398" t="s">
        <v>313</v>
      </c>
      <c r="I1578" s="433" t="s">
        <v>15</v>
      </c>
      <c r="J1578" s="402" t="s">
        <v>1424</v>
      </c>
      <c r="K1578" s="403">
        <v>1.2</v>
      </c>
      <c r="L1578" s="486">
        <f>VLOOKUP(D1578,'1-Kosten per locatie'!$E$3:$G$9,3,FALSE)</f>
        <v>1</v>
      </c>
      <c r="M1578" s="441">
        <v>255</v>
      </c>
      <c r="N1578" s="124">
        <v>255</v>
      </c>
      <c r="O1578" s="125" t="e">
        <f t="shared" si="125"/>
        <v>#DIV/0!</v>
      </c>
      <c r="P1578" s="125" t="e">
        <f t="shared" si="126"/>
        <v>#DIV/0!</v>
      </c>
      <c r="Q1578" s="383"/>
      <c r="R1578" s="126">
        <f>IF(M1578="nio",0,IF(M1578&gt;0,VLOOKUP(I1578,'2-Productie normen'!A:R,VLOOKUP(M1578,'2-Productie normen'!T:U,2,FALSE),FALSE)))</f>
        <v>0</v>
      </c>
      <c r="S1578" s="126">
        <f t="shared" si="127"/>
        <v>0</v>
      </c>
      <c r="T1578" s="127" t="str">
        <f>IF(M1578="nio",0,VLOOKUP(I1578,'2-Productie normen'!A:R,14,FALSE))</f>
        <v>S</v>
      </c>
      <c r="U1578" s="127"/>
      <c r="W1578" s="93">
        <f t="shared" si="128"/>
        <v>612</v>
      </c>
    </row>
    <row r="1579" spans="1:23" ht="14.1" customHeight="1">
      <c r="A1579" s="109">
        <f t="shared" si="124"/>
        <v>1579</v>
      </c>
      <c r="B1579" s="476" t="str">
        <f>VLOOKUP(C1579,'1-Kosten per locatie'!$A$17:$D$89,4,FALSE)</f>
        <v>GGD</v>
      </c>
      <c r="C1579" s="398" t="s">
        <v>1403</v>
      </c>
      <c r="D1579" s="476" t="str">
        <f>VLOOKUP(C1579,'1-Kosten per locatie'!$A$17:$C$89,3,FALSE)</f>
        <v>testlocatie GGD</v>
      </c>
      <c r="E1579" s="400" t="s">
        <v>325</v>
      </c>
      <c r="F1579" s="401" t="s">
        <v>1536</v>
      </c>
      <c r="G1579" s="401"/>
      <c r="H1579" s="398" t="s">
        <v>313</v>
      </c>
      <c r="I1579" s="433" t="s">
        <v>15</v>
      </c>
      <c r="J1579" s="402" t="s">
        <v>1424</v>
      </c>
      <c r="K1579" s="403">
        <v>1.2</v>
      </c>
      <c r="L1579" s="486">
        <f>VLOOKUP(D1579,'1-Kosten per locatie'!$E$3:$G$9,3,FALSE)</f>
        <v>1</v>
      </c>
      <c r="M1579" s="441">
        <v>255</v>
      </c>
      <c r="N1579" s="124">
        <v>255</v>
      </c>
      <c r="O1579" s="125" t="e">
        <f t="shared" si="125"/>
        <v>#DIV/0!</v>
      </c>
      <c r="P1579" s="125" t="e">
        <f t="shared" si="126"/>
        <v>#DIV/0!</v>
      </c>
      <c r="Q1579" s="383"/>
      <c r="R1579" s="126">
        <f>IF(M1579="nio",0,IF(M1579&gt;0,VLOOKUP(I1579,'2-Productie normen'!A:R,VLOOKUP(M1579,'2-Productie normen'!T:U,2,FALSE),FALSE)))</f>
        <v>0</v>
      </c>
      <c r="S1579" s="126">
        <f t="shared" si="127"/>
        <v>0</v>
      </c>
      <c r="T1579" s="127" t="str">
        <f>IF(M1579="nio",0,VLOOKUP(I1579,'2-Productie normen'!A:R,14,FALSE))</f>
        <v>S</v>
      </c>
      <c r="U1579" s="127"/>
      <c r="W1579" s="93">
        <f t="shared" si="128"/>
        <v>612</v>
      </c>
    </row>
    <row r="1580" spans="1:23" ht="14.1" customHeight="1">
      <c r="A1580" s="109">
        <f t="shared" si="124"/>
        <v>1580</v>
      </c>
      <c r="B1580" s="476" t="str">
        <f>VLOOKUP(C1580,'1-Kosten per locatie'!$A$17:$D$89,4,FALSE)</f>
        <v>GGD</v>
      </c>
      <c r="C1580" s="398" t="s">
        <v>1403</v>
      </c>
      <c r="D1580" s="476" t="str">
        <f>VLOOKUP(C1580,'1-Kosten per locatie'!$A$17:$C$89,3,FALSE)</f>
        <v>testlocatie GGD</v>
      </c>
      <c r="E1580" s="400" t="s">
        <v>325</v>
      </c>
      <c r="F1580" s="401" t="s">
        <v>1537</v>
      </c>
      <c r="G1580" s="401"/>
      <c r="H1580" s="398" t="s">
        <v>1470</v>
      </c>
      <c r="I1580" s="433" t="s">
        <v>296</v>
      </c>
      <c r="J1580" s="402" t="s">
        <v>1424</v>
      </c>
      <c r="K1580" s="403">
        <v>14.2</v>
      </c>
      <c r="L1580" s="486">
        <f>VLOOKUP(D1580,'1-Kosten per locatie'!$E$3:$G$9,3,FALSE)</f>
        <v>1</v>
      </c>
      <c r="M1580" s="441">
        <v>255</v>
      </c>
      <c r="N1580" s="124"/>
      <c r="O1580" s="125" t="e">
        <f t="shared" si="125"/>
        <v>#DIV/0!</v>
      </c>
      <c r="P1580" s="125">
        <f t="shared" si="126"/>
        <v>0</v>
      </c>
      <c r="Q1580" s="383"/>
      <c r="R1580" s="126">
        <f>IF(M1580="nio",0,IF(M1580&gt;0,VLOOKUP(I1580,'2-Productie normen'!A:R,VLOOKUP(M1580,'2-Productie normen'!T:U,2,FALSE),FALSE)))</f>
        <v>0</v>
      </c>
      <c r="S1580" s="126">
        <f t="shared" si="127"/>
        <v>0</v>
      </c>
      <c r="T1580" s="127" t="str">
        <f>IF(M1580="nio",0,VLOOKUP(I1580,'2-Productie normen'!A:R,14,FALSE))</f>
        <v>V</v>
      </c>
      <c r="U1580" s="127"/>
      <c r="W1580" s="93">
        <f t="shared" si="128"/>
        <v>3621</v>
      </c>
    </row>
    <row r="1581" spans="1:23" ht="14.1" customHeight="1">
      <c r="A1581" s="109">
        <f t="shared" si="124"/>
        <v>1581</v>
      </c>
      <c r="B1581" s="476" t="str">
        <f>VLOOKUP(C1581,'1-Kosten per locatie'!$A$17:$D$89,4,FALSE)</f>
        <v>GGD</v>
      </c>
      <c r="C1581" s="398" t="s">
        <v>1403</v>
      </c>
      <c r="D1581" s="476" t="str">
        <f>VLOOKUP(C1581,'1-Kosten per locatie'!$A$17:$C$89,3,FALSE)</f>
        <v>testlocatie GGD</v>
      </c>
      <c r="E1581" s="400" t="s">
        <v>325</v>
      </c>
      <c r="F1581" s="401" t="s">
        <v>1538</v>
      </c>
      <c r="G1581" s="401"/>
      <c r="H1581" s="398" t="s">
        <v>314</v>
      </c>
      <c r="I1581" s="433" t="s">
        <v>15</v>
      </c>
      <c r="J1581" s="402" t="s">
        <v>1424</v>
      </c>
      <c r="K1581" s="403">
        <v>1.2</v>
      </c>
      <c r="L1581" s="486">
        <f>VLOOKUP(D1581,'1-Kosten per locatie'!$E$3:$G$9,3,FALSE)</f>
        <v>1</v>
      </c>
      <c r="M1581" s="441">
        <v>255</v>
      </c>
      <c r="N1581" s="124">
        <v>255</v>
      </c>
      <c r="O1581" s="125" t="e">
        <f t="shared" si="125"/>
        <v>#DIV/0!</v>
      </c>
      <c r="P1581" s="125" t="e">
        <f t="shared" si="126"/>
        <v>#DIV/0!</v>
      </c>
      <c r="Q1581" s="383"/>
      <c r="R1581" s="126">
        <f>IF(M1581="nio",0,IF(M1581&gt;0,VLOOKUP(I1581,'2-Productie normen'!A:R,VLOOKUP(M1581,'2-Productie normen'!T:U,2,FALSE),FALSE)))</f>
        <v>0</v>
      </c>
      <c r="S1581" s="126">
        <f t="shared" si="127"/>
        <v>0</v>
      </c>
      <c r="T1581" s="127" t="str">
        <f>IF(M1581="nio",0,VLOOKUP(I1581,'2-Productie normen'!A:R,14,FALSE))</f>
        <v>S</v>
      </c>
      <c r="U1581" s="127"/>
      <c r="W1581" s="93">
        <f t="shared" si="128"/>
        <v>612</v>
      </c>
    </row>
    <row r="1582" spans="1:23" ht="14.1" customHeight="1">
      <c r="A1582" s="109">
        <f t="shared" si="124"/>
        <v>1582</v>
      </c>
      <c r="B1582" s="476" t="str">
        <f>VLOOKUP(C1582,'1-Kosten per locatie'!$A$17:$D$89,4,FALSE)</f>
        <v>GGD</v>
      </c>
      <c r="C1582" s="398" t="s">
        <v>1403</v>
      </c>
      <c r="D1582" s="476" t="str">
        <f>VLOOKUP(C1582,'1-Kosten per locatie'!$A$17:$C$89,3,FALSE)</f>
        <v>testlocatie GGD</v>
      </c>
      <c r="E1582" s="400" t="s">
        <v>325</v>
      </c>
      <c r="F1582" s="401" t="s">
        <v>1539</v>
      </c>
      <c r="G1582" s="401"/>
      <c r="H1582" s="398" t="s">
        <v>314</v>
      </c>
      <c r="I1582" s="433" t="s">
        <v>15</v>
      </c>
      <c r="J1582" s="402" t="s">
        <v>1424</v>
      </c>
      <c r="K1582" s="403">
        <v>1.1000000000000001</v>
      </c>
      <c r="L1582" s="486">
        <f>VLOOKUP(D1582,'1-Kosten per locatie'!$E$3:$G$9,3,FALSE)</f>
        <v>1</v>
      </c>
      <c r="M1582" s="441">
        <v>255</v>
      </c>
      <c r="N1582" s="124">
        <v>255</v>
      </c>
      <c r="O1582" s="125" t="e">
        <f t="shared" si="125"/>
        <v>#DIV/0!</v>
      </c>
      <c r="P1582" s="125" t="e">
        <f t="shared" si="126"/>
        <v>#DIV/0!</v>
      </c>
      <c r="Q1582" s="383"/>
      <c r="R1582" s="126">
        <f>IF(M1582="nio",0,IF(M1582&gt;0,VLOOKUP(I1582,'2-Productie normen'!A:R,VLOOKUP(M1582,'2-Productie normen'!T:U,2,FALSE),FALSE)))</f>
        <v>0</v>
      </c>
      <c r="S1582" s="126">
        <f t="shared" si="127"/>
        <v>0</v>
      </c>
      <c r="T1582" s="127" t="str">
        <f>IF(M1582="nio",0,VLOOKUP(I1582,'2-Productie normen'!A:R,14,FALSE))</f>
        <v>S</v>
      </c>
      <c r="U1582" s="127"/>
      <c r="W1582" s="93">
        <f t="shared" si="128"/>
        <v>561</v>
      </c>
    </row>
    <row r="1583" spans="1:23" ht="14.1" customHeight="1">
      <c r="A1583" s="109">
        <f t="shared" si="124"/>
        <v>1583</v>
      </c>
      <c r="B1583" s="476" t="str">
        <f>VLOOKUP(C1583,'1-Kosten per locatie'!$A$17:$D$89,4,FALSE)</f>
        <v>GGD</v>
      </c>
      <c r="C1583" s="398" t="s">
        <v>1403</v>
      </c>
      <c r="D1583" s="476" t="str">
        <f>VLOOKUP(C1583,'1-Kosten per locatie'!$A$17:$C$89,3,FALSE)</f>
        <v>testlocatie GGD</v>
      </c>
      <c r="E1583" s="400" t="s">
        <v>325</v>
      </c>
      <c r="F1583" s="401" t="s">
        <v>1540</v>
      </c>
      <c r="G1583" s="401"/>
      <c r="H1583" s="398" t="s">
        <v>314</v>
      </c>
      <c r="I1583" s="433" t="s">
        <v>15</v>
      </c>
      <c r="J1583" s="402" t="s">
        <v>1424</v>
      </c>
      <c r="K1583" s="403">
        <v>1.1000000000000001</v>
      </c>
      <c r="L1583" s="486">
        <f>VLOOKUP(D1583,'1-Kosten per locatie'!$E$3:$G$9,3,FALSE)</f>
        <v>1</v>
      </c>
      <c r="M1583" s="441">
        <v>255</v>
      </c>
      <c r="N1583" s="124">
        <v>255</v>
      </c>
      <c r="O1583" s="125" t="e">
        <f t="shared" si="125"/>
        <v>#DIV/0!</v>
      </c>
      <c r="P1583" s="125" t="e">
        <f t="shared" si="126"/>
        <v>#DIV/0!</v>
      </c>
      <c r="Q1583" s="383"/>
      <c r="R1583" s="126">
        <f>IF(M1583="nio",0,IF(M1583&gt;0,VLOOKUP(I1583,'2-Productie normen'!A:R,VLOOKUP(M1583,'2-Productie normen'!T:U,2,FALSE),FALSE)))</f>
        <v>0</v>
      </c>
      <c r="S1583" s="126">
        <f t="shared" si="127"/>
        <v>0</v>
      </c>
      <c r="T1583" s="127" t="str">
        <f>IF(M1583="nio",0,VLOOKUP(I1583,'2-Productie normen'!A:R,14,FALSE))</f>
        <v>S</v>
      </c>
      <c r="U1583" s="127"/>
      <c r="W1583" s="93">
        <f t="shared" si="128"/>
        <v>561</v>
      </c>
    </row>
    <row r="1584" spans="1:23" ht="14.1" customHeight="1">
      <c r="A1584" s="109">
        <f t="shared" si="124"/>
        <v>1584</v>
      </c>
      <c r="B1584" s="476" t="str">
        <f>VLOOKUP(C1584,'1-Kosten per locatie'!$A$17:$D$89,4,FALSE)</f>
        <v>GGD</v>
      </c>
      <c r="C1584" s="398" t="s">
        <v>1403</v>
      </c>
      <c r="D1584" s="476" t="str">
        <f>VLOOKUP(C1584,'1-Kosten per locatie'!$A$17:$C$89,3,FALSE)</f>
        <v>testlocatie GGD</v>
      </c>
      <c r="E1584" s="400" t="s">
        <v>325</v>
      </c>
      <c r="F1584" s="401" t="s">
        <v>1541</v>
      </c>
      <c r="G1584" s="401"/>
      <c r="H1584" s="398" t="s">
        <v>1351</v>
      </c>
      <c r="I1584" s="455" t="s">
        <v>299</v>
      </c>
      <c r="J1584" s="402" t="s">
        <v>1424</v>
      </c>
      <c r="K1584" s="403">
        <v>1.1000000000000001</v>
      </c>
      <c r="L1584" s="486">
        <f>VLOOKUP(D1584,'1-Kosten per locatie'!$E$3:$G$9,3,FALSE)</f>
        <v>1</v>
      </c>
      <c r="M1584" s="441" t="s">
        <v>101</v>
      </c>
      <c r="N1584" s="124"/>
      <c r="O1584" s="125">
        <f t="shared" si="125"/>
        <v>0</v>
      </c>
      <c r="P1584" s="125">
        <f t="shared" si="126"/>
        <v>0</v>
      </c>
      <c r="Q1584" s="383"/>
      <c r="R1584" s="126">
        <f>IF(M1584="nio",0,IF(M1584&gt;0,VLOOKUP(I1584,'2-Productie normen'!A:R,VLOOKUP(M1584,'2-Productie normen'!T:U,2,FALSE),FALSE)))</f>
        <v>0</v>
      </c>
      <c r="S1584" s="126">
        <f t="shared" si="127"/>
        <v>0</v>
      </c>
      <c r="T1584" s="127">
        <f>IF(M1584="nio",0,VLOOKUP(I1584,'2-Productie normen'!A:R,14,FALSE))</f>
        <v>0</v>
      </c>
      <c r="U1584" s="127"/>
      <c r="W1584" s="93">
        <f t="shared" si="128"/>
        <v>0</v>
      </c>
    </row>
    <row r="1585" spans="1:23" ht="14.1" customHeight="1">
      <c r="A1585" s="109">
        <f t="shared" si="124"/>
        <v>1585</v>
      </c>
      <c r="B1585" s="476" t="str">
        <f>VLOOKUP(C1585,'1-Kosten per locatie'!$A$17:$D$89,4,FALSE)</f>
        <v>GGD</v>
      </c>
      <c r="C1585" s="398" t="s">
        <v>1403</v>
      </c>
      <c r="D1585" s="476" t="str">
        <f>VLOOKUP(C1585,'1-Kosten per locatie'!$A$17:$C$89,3,FALSE)</f>
        <v>testlocatie GGD</v>
      </c>
      <c r="E1585" s="400" t="s">
        <v>325</v>
      </c>
      <c r="F1585" s="401" t="s">
        <v>1542</v>
      </c>
      <c r="G1585" s="401"/>
      <c r="H1585" s="398" t="s">
        <v>214</v>
      </c>
      <c r="I1585" s="433" t="s">
        <v>294</v>
      </c>
      <c r="J1585" s="402" t="s">
        <v>1472</v>
      </c>
      <c r="K1585" s="403">
        <v>15.8</v>
      </c>
      <c r="L1585" s="486">
        <f>VLOOKUP(D1585,'1-Kosten per locatie'!$E$3:$G$9,3,FALSE)</f>
        <v>1</v>
      </c>
      <c r="M1585" s="441">
        <v>255</v>
      </c>
      <c r="N1585" s="124"/>
      <c r="O1585" s="125" t="e">
        <f t="shared" si="125"/>
        <v>#DIV/0!</v>
      </c>
      <c r="P1585" s="125">
        <f t="shared" si="126"/>
        <v>0</v>
      </c>
      <c r="Q1585" s="383"/>
      <c r="R1585" s="126">
        <f>IF(M1585="nio",0,IF(M1585&gt;0,VLOOKUP(I1585,'2-Productie normen'!A:R,VLOOKUP(M1585,'2-Productie normen'!T:U,2,FALSE),FALSE)))</f>
        <v>0</v>
      </c>
      <c r="S1585" s="126">
        <f t="shared" si="127"/>
        <v>0</v>
      </c>
      <c r="T1585" s="127" t="str">
        <f>IF(M1585="nio",0,VLOOKUP(I1585,'2-Productie normen'!A:R,14,FALSE))</f>
        <v>V</v>
      </c>
      <c r="U1585" s="127"/>
      <c r="W1585" s="93">
        <f t="shared" si="128"/>
        <v>4029</v>
      </c>
    </row>
    <row r="1586" spans="1:23" ht="14.1" customHeight="1">
      <c r="A1586" s="109">
        <f t="shared" si="124"/>
        <v>1586</v>
      </c>
      <c r="B1586" s="476" t="str">
        <f>VLOOKUP(C1586,'1-Kosten per locatie'!$A$17:$D$89,4,FALSE)</f>
        <v>GGD</v>
      </c>
      <c r="C1586" s="398" t="s">
        <v>1403</v>
      </c>
      <c r="D1586" s="476" t="str">
        <f>VLOOKUP(C1586,'1-Kosten per locatie'!$A$17:$C$89,3,FALSE)</f>
        <v>testlocatie GGD</v>
      </c>
      <c r="E1586" s="400" t="s">
        <v>325</v>
      </c>
      <c r="F1586" s="401" t="s">
        <v>1543</v>
      </c>
      <c r="G1586" s="401"/>
      <c r="H1586" s="398" t="s">
        <v>1484</v>
      </c>
      <c r="I1586" s="433" t="s">
        <v>294</v>
      </c>
      <c r="J1586" s="402" t="s">
        <v>1424</v>
      </c>
      <c r="K1586" s="403">
        <v>23.6</v>
      </c>
      <c r="L1586" s="486">
        <f>VLOOKUP(D1586,'1-Kosten per locatie'!$E$3:$G$9,3,FALSE)</f>
        <v>1</v>
      </c>
      <c r="M1586" s="441">
        <v>12</v>
      </c>
      <c r="N1586" s="124"/>
      <c r="O1586" s="125" t="e">
        <f t="shared" si="125"/>
        <v>#DIV/0!</v>
      </c>
      <c r="P1586" s="125">
        <f t="shared" si="126"/>
        <v>0</v>
      </c>
      <c r="Q1586" s="383"/>
      <c r="R1586" s="126">
        <f>IF(M1586="nio",0,IF(M1586&gt;0,VLOOKUP(I1586,'2-Productie normen'!A:R,VLOOKUP(M1586,'2-Productie normen'!T:U,2,FALSE),FALSE)))</f>
        <v>0</v>
      </c>
      <c r="S1586" s="126">
        <f t="shared" si="127"/>
        <v>0</v>
      </c>
      <c r="T1586" s="127" t="str">
        <f>IF(M1586="nio",0,VLOOKUP(I1586,'2-Productie normen'!A:R,14,FALSE))</f>
        <v>V</v>
      </c>
      <c r="U1586" s="127"/>
      <c r="W1586" s="93">
        <f t="shared" si="128"/>
        <v>283.20000000000005</v>
      </c>
    </row>
    <row r="1587" spans="1:23" ht="14.1" customHeight="1">
      <c r="A1587" s="109">
        <f t="shared" si="124"/>
        <v>1587</v>
      </c>
      <c r="B1587" s="476" t="str">
        <f>VLOOKUP(C1587,'1-Kosten per locatie'!$A$17:$D$89,4,FALSE)</f>
        <v>GGD</v>
      </c>
      <c r="C1587" s="398" t="s">
        <v>1403</v>
      </c>
      <c r="D1587" s="476" t="str">
        <f>VLOOKUP(C1587,'1-Kosten per locatie'!$A$17:$C$89,3,FALSE)</f>
        <v>testlocatie GGD</v>
      </c>
      <c r="E1587" s="400" t="s">
        <v>325</v>
      </c>
      <c r="F1587" s="401" t="s">
        <v>1544</v>
      </c>
      <c r="G1587" s="401"/>
      <c r="H1587" s="398" t="s">
        <v>1484</v>
      </c>
      <c r="I1587" s="455" t="s">
        <v>299</v>
      </c>
      <c r="J1587" s="402" t="s">
        <v>995</v>
      </c>
      <c r="K1587" s="403">
        <v>17.899999999999999</v>
      </c>
      <c r="L1587" s="486">
        <f>VLOOKUP(D1587,'1-Kosten per locatie'!$E$3:$G$9,3,FALSE)</f>
        <v>1</v>
      </c>
      <c r="M1587" s="441" t="s">
        <v>101</v>
      </c>
      <c r="N1587" s="124"/>
      <c r="O1587" s="125">
        <f t="shared" si="125"/>
        <v>0</v>
      </c>
      <c r="P1587" s="125">
        <f t="shared" si="126"/>
        <v>0</v>
      </c>
      <c r="Q1587" s="383"/>
      <c r="R1587" s="126">
        <f>IF(M1587="nio",0,IF(M1587&gt;0,VLOOKUP(I1587,'2-Productie normen'!A:R,VLOOKUP(M1587,'2-Productie normen'!T:U,2,FALSE),FALSE)))</f>
        <v>0</v>
      </c>
      <c r="S1587" s="126">
        <f t="shared" si="127"/>
        <v>0</v>
      </c>
      <c r="T1587" s="127">
        <f>IF(M1587="nio",0,VLOOKUP(I1587,'2-Productie normen'!A:R,14,FALSE))</f>
        <v>0</v>
      </c>
      <c r="U1587" s="127"/>
      <c r="W1587" s="93">
        <f t="shared" si="128"/>
        <v>0</v>
      </c>
    </row>
    <row r="1588" spans="1:23" ht="14.1" customHeight="1">
      <c r="A1588" s="109">
        <f t="shared" si="124"/>
        <v>1588</v>
      </c>
      <c r="B1588" s="476" t="str">
        <f>VLOOKUP(C1588,'1-Kosten per locatie'!$A$17:$D$89,4,FALSE)</f>
        <v>GGD</v>
      </c>
      <c r="C1588" s="398" t="s">
        <v>1403</v>
      </c>
      <c r="D1588" s="476" t="str">
        <f>VLOOKUP(C1588,'1-Kosten per locatie'!$A$17:$C$89,3,FALSE)</f>
        <v>testlocatie GGD</v>
      </c>
      <c r="E1588" s="400" t="s">
        <v>325</v>
      </c>
      <c r="F1588" s="401" t="s">
        <v>1545</v>
      </c>
      <c r="G1588" s="401"/>
      <c r="H1588" s="398" t="s">
        <v>1438</v>
      </c>
      <c r="I1588" s="455" t="s">
        <v>299</v>
      </c>
      <c r="J1588" s="402" t="s">
        <v>323</v>
      </c>
      <c r="K1588" s="403">
        <v>2.6</v>
      </c>
      <c r="L1588" s="486">
        <f>VLOOKUP(D1588,'1-Kosten per locatie'!$E$3:$G$9,3,FALSE)</f>
        <v>1</v>
      </c>
      <c r="M1588" s="441" t="s">
        <v>101</v>
      </c>
      <c r="N1588" s="124"/>
      <c r="O1588" s="125">
        <f t="shared" si="125"/>
        <v>0</v>
      </c>
      <c r="P1588" s="125">
        <f t="shared" si="126"/>
        <v>0</v>
      </c>
      <c r="Q1588" s="383"/>
      <c r="R1588" s="126">
        <f>IF(M1588="nio",0,IF(M1588&gt;0,VLOOKUP(I1588,'2-Productie normen'!A:R,VLOOKUP(M1588,'2-Productie normen'!T:U,2,FALSE),FALSE)))</f>
        <v>0</v>
      </c>
      <c r="S1588" s="126">
        <f t="shared" si="127"/>
        <v>0</v>
      </c>
      <c r="T1588" s="127">
        <f>IF(M1588="nio",0,VLOOKUP(I1588,'2-Productie normen'!A:R,14,FALSE))</f>
        <v>0</v>
      </c>
      <c r="U1588" s="127"/>
      <c r="W1588" s="93">
        <f t="shared" si="128"/>
        <v>0</v>
      </c>
    </row>
    <row r="1589" spans="1:23" ht="14.1" customHeight="1">
      <c r="A1589" s="109">
        <f t="shared" si="124"/>
        <v>1589</v>
      </c>
      <c r="B1589" s="476" t="str">
        <f>VLOOKUP(C1589,'1-Kosten per locatie'!$A$17:$D$89,4,FALSE)</f>
        <v>GGD</v>
      </c>
      <c r="C1589" s="398" t="s">
        <v>1403</v>
      </c>
      <c r="D1589" s="476" t="str">
        <f>VLOOKUP(C1589,'1-Kosten per locatie'!$A$17:$C$89,3,FALSE)</f>
        <v>testlocatie GGD</v>
      </c>
      <c r="E1589" s="400" t="s">
        <v>325</v>
      </c>
      <c r="F1589" s="401" t="s">
        <v>1546</v>
      </c>
      <c r="G1589" s="401"/>
      <c r="H1589" s="398" t="s">
        <v>1457</v>
      </c>
      <c r="I1589" s="455" t="s">
        <v>299</v>
      </c>
      <c r="J1589" s="402" t="s">
        <v>323</v>
      </c>
      <c r="K1589" s="403">
        <v>1.9</v>
      </c>
      <c r="L1589" s="486">
        <f>VLOOKUP(D1589,'1-Kosten per locatie'!$E$3:$G$9,3,FALSE)</f>
        <v>1</v>
      </c>
      <c r="M1589" s="441" t="s">
        <v>101</v>
      </c>
      <c r="N1589" s="124"/>
      <c r="O1589" s="125">
        <f t="shared" si="125"/>
        <v>0</v>
      </c>
      <c r="P1589" s="125">
        <f t="shared" si="126"/>
        <v>0</v>
      </c>
      <c r="Q1589" s="383"/>
      <c r="R1589" s="126">
        <f>IF(M1589="nio",0,IF(M1589&gt;0,VLOOKUP(I1589,'2-Productie normen'!A:R,VLOOKUP(M1589,'2-Productie normen'!T:U,2,FALSE),FALSE)))</f>
        <v>0</v>
      </c>
      <c r="S1589" s="126">
        <f t="shared" si="127"/>
        <v>0</v>
      </c>
      <c r="T1589" s="127">
        <f>IF(M1589="nio",0,VLOOKUP(I1589,'2-Productie normen'!A:R,14,FALSE))</f>
        <v>0</v>
      </c>
      <c r="U1589" s="127"/>
      <c r="W1589" s="93">
        <f t="shared" si="128"/>
        <v>0</v>
      </c>
    </row>
    <row r="1590" spans="1:23" ht="14.1" customHeight="1">
      <c r="A1590" s="109">
        <f t="shared" si="124"/>
        <v>1590</v>
      </c>
      <c r="B1590" s="476" t="str">
        <f>VLOOKUP(C1590,'1-Kosten per locatie'!$A$17:$D$89,4,FALSE)</f>
        <v>GGD</v>
      </c>
      <c r="C1590" s="398" t="s">
        <v>1403</v>
      </c>
      <c r="D1590" s="476" t="str">
        <f>VLOOKUP(C1590,'1-Kosten per locatie'!$A$17:$C$89,3,FALSE)</f>
        <v>testlocatie GGD</v>
      </c>
      <c r="E1590" s="400" t="s">
        <v>325</v>
      </c>
      <c r="F1590" s="401" t="s">
        <v>1547</v>
      </c>
      <c r="G1590" s="401"/>
      <c r="H1590" s="398" t="s">
        <v>1438</v>
      </c>
      <c r="I1590" s="455" t="s">
        <v>299</v>
      </c>
      <c r="J1590" s="402" t="s">
        <v>323</v>
      </c>
      <c r="K1590" s="403">
        <v>1</v>
      </c>
      <c r="L1590" s="486">
        <f>VLOOKUP(D1590,'1-Kosten per locatie'!$E$3:$G$9,3,FALSE)</f>
        <v>1</v>
      </c>
      <c r="M1590" s="441" t="s">
        <v>101</v>
      </c>
      <c r="N1590" s="124"/>
      <c r="O1590" s="125">
        <f t="shared" si="125"/>
        <v>0</v>
      </c>
      <c r="P1590" s="125">
        <f t="shared" si="126"/>
        <v>0</v>
      </c>
      <c r="Q1590" s="383"/>
      <c r="R1590" s="126">
        <f>IF(M1590="nio",0,IF(M1590&gt;0,VLOOKUP(I1590,'2-Productie normen'!A:R,VLOOKUP(M1590,'2-Productie normen'!T:U,2,FALSE),FALSE)))</f>
        <v>0</v>
      </c>
      <c r="S1590" s="126">
        <f t="shared" si="127"/>
        <v>0</v>
      </c>
      <c r="T1590" s="127">
        <f>IF(M1590="nio",0,VLOOKUP(I1590,'2-Productie normen'!A:R,14,FALSE))</f>
        <v>0</v>
      </c>
      <c r="U1590" s="127"/>
      <c r="W1590" s="93">
        <f t="shared" si="128"/>
        <v>0</v>
      </c>
    </row>
    <row r="1591" spans="1:23" ht="14.1" customHeight="1">
      <c r="A1591" s="109">
        <f t="shared" si="124"/>
        <v>1591</v>
      </c>
      <c r="B1591" s="476" t="str">
        <f>VLOOKUP(C1591,'1-Kosten per locatie'!$A$17:$D$89,4,FALSE)</f>
        <v>GGD</v>
      </c>
      <c r="C1591" s="398" t="s">
        <v>1403</v>
      </c>
      <c r="D1591" s="476" t="str">
        <f>VLOOKUP(C1591,'1-Kosten per locatie'!$A$17:$C$89,3,FALSE)</f>
        <v>testlocatie GGD</v>
      </c>
      <c r="E1591" s="400" t="s">
        <v>325</v>
      </c>
      <c r="F1591" s="401" t="s">
        <v>1548</v>
      </c>
      <c r="G1591" s="401"/>
      <c r="H1591" s="398" t="s">
        <v>1489</v>
      </c>
      <c r="I1591" s="455" t="s">
        <v>299</v>
      </c>
      <c r="J1591" s="402" t="s">
        <v>323</v>
      </c>
      <c r="K1591" s="403">
        <v>3.5</v>
      </c>
      <c r="L1591" s="486">
        <f>VLOOKUP(D1591,'1-Kosten per locatie'!$E$3:$G$9,3,FALSE)</f>
        <v>1</v>
      </c>
      <c r="M1591" s="441" t="s">
        <v>101</v>
      </c>
      <c r="N1591" s="124"/>
      <c r="O1591" s="125">
        <f t="shared" si="125"/>
        <v>0</v>
      </c>
      <c r="P1591" s="125">
        <f t="shared" si="126"/>
        <v>0</v>
      </c>
      <c r="Q1591" s="383"/>
      <c r="R1591" s="126">
        <f>IF(M1591="nio",0,IF(M1591&gt;0,VLOOKUP(I1591,'2-Productie normen'!A:R,VLOOKUP(M1591,'2-Productie normen'!T:U,2,FALSE),FALSE)))</f>
        <v>0</v>
      </c>
      <c r="S1591" s="126">
        <f t="shared" si="127"/>
        <v>0</v>
      </c>
      <c r="T1591" s="127">
        <f>IF(M1591="nio",0,VLOOKUP(I1591,'2-Productie normen'!A:R,14,FALSE))</f>
        <v>0</v>
      </c>
      <c r="U1591" s="127"/>
      <c r="W1591" s="93">
        <f t="shared" si="128"/>
        <v>0</v>
      </c>
    </row>
    <row r="1592" spans="1:23" ht="14.1" customHeight="1">
      <c r="A1592" s="109">
        <f t="shared" si="124"/>
        <v>1592</v>
      </c>
      <c r="B1592" s="476" t="str">
        <f>VLOOKUP(C1592,'1-Kosten per locatie'!$A$17:$D$89,4,FALSE)</f>
        <v>GGD</v>
      </c>
      <c r="C1592" s="398" t="s">
        <v>1403</v>
      </c>
      <c r="D1592" s="476" t="str">
        <f>VLOOKUP(C1592,'1-Kosten per locatie'!$A$17:$C$89,3,FALSE)</f>
        <v>testlocatie GGD</v>
      </c>
      <c r="E1592" s="400" t="s">
        <v>325</v>
      </c>
      <c r="F1592" s="401" t="s">
        <v>1549</v>
      </c>
      <c r="G1592" s="401"/>
      <c r="H1592" s="398" t="s">
        <v>1438</v>
      </c>
      <c r="I1592" s="455" t="s">
        <v>299</v>
      </c>
      <c r="J1592" s="402" t="s">
        <v>323</v>
      </c>
      <c r="K1592" s="403">
        <v>2.5</v>
      </c>
      <c r="L1592" s="486">
        <f>VLOOKUP(D1592,'1-Kosten per locatie'!$E$3:$G$9,3,FALSE)</f>
        <v>1</v>
      </c>
      <c r="M1592" s="441" t="s">
        <v>101</v>
      </c>
      <c r="N1592" s="124"/>
      <c r="O1592" s="125">
        <f t="shared" si="125"/>
        <v>0</v>
      </c>
      <c r="P1592" s="125">
        <f t="shared" si="126"/>
        <v>0</v>
      </c>
      <c r="Q1592" s="383"/>
      <c r="R1592" s="126">
        <f>IF(M1592="nio",0,IF(M1592&gt;0,VLOOKUP(I1592,'2-Productie normen'!A:R,VLOOKUP(M1592,'2-Productie normen'!T:U,2,FALSE),FALSE)))</f>
        <v>0</v>
      </c>
      <c r="S1592" s="126">
        <f t="shared" si="127"/>
        <v>0</v>
      </c>
      <c r="T1592" s="127">
        <f>IF(M1592="nio",0,VLOOKUP(I1592,'2-Productie normen'!A:R,14,FALSE))</f>
        <v>0</v>
      </c>
      <c r="U1592" s="127"/>
      <c r="W1592" s="93">
        <f t="shared" si="128"/>
        <v>0</v>
      </c>
    </row>
    <row r="1593" spans="1:23" ht="14.1" customHeight="1">
      <c r="A1593" s="109">
        <f t="shared" si="124"/>
        <v>1593</v>
      </c>
      <c r="B1593" s="476" t="str">
        <f>VLOOKUP(C1593,'1-Kosten per locatie'!$A$17:$D$89,4,FALSE)</f>
        <v>GGD</v>
      </c>
      <c r="C1593" s="398" t="s">
        <v>1403</v>
      </c>
      <c r="D1593" s="476" t="str">
        <f>VLOOKUP(C1593,'1-Kosten per locatie'!$A$17:$C$89,3,FALSE)</f>
        <v>testlocatie GGD</v>
      </c>
      <c r="E1593" s="400" t="s">
        <v>325</v>
      </c>
      <c r="F1593" s="401" t="s">
        <v>1550</v>
      </c>
      <c r="G1593" s="401"/>
      <c r="H1593" s="398" t="s">
        <v>1489</v>
      </c>
      <c r="I1593" s="455" t="s">
        <v>299</v>
      </c>
      <c r="J1593" s="402" t="s">
        <v>323</v>
      </c>
      <c r="K1593" s="403">
        <v>7.3</v>
      </c>
      <c r="L1593" s="486">
        <f>VLOOKUP(D1593,'1-Kosten per locatie'!$E$3:$G$9,3,FALSE)</f>
        <v>1</v>
      </c>
      <c r="M1593" s="441" t="s">
        <v>101</v>
      </c>
      <c r="N1593" s="124"/>
      <c r="O1593" s="125">
        <f t="shared" si="125"/>
        <v>0</v>
      </c>
      <c r="P1593" s="125">
        <f t="shared" si="126"/>
        <v>0</v>
      </c>
      <c r="Q1593" s="383"/>
      <c r="R1593" s="126">
        <f>IF(M1593="nio",0,IF(M1593&gt;0,VLOOKUP(I1593,'2-Productie normen'!A:R,VLOOKUP(M1593,'2-Productie normen'!T:U,2,FALSE),FALSE)))</f>
        <v>0</v>
      </c>
      <c r="S1593" s="126">
        <f t="shared" si="127"/>
        <v>0</v>
      </c>
      <c r="T1593" s="127">
        <f>IF(M1593="nio",0,VLOOKUP(I1593,'2-Productie normen'!A:R,14,FALSE))</f>
        <v>0</v>
      </c>
      <c r="U1593" s="127"/>
      <c r="W1593" s="93">
        <f t="shared" si="128"/>
        <v>0</v>
      </c>
    </row>
    <row r="1594" spans="1:23" ht="14.1" customHeight="1">
      <c r="A1594" s="109">
        <f t="shared" si="124"/>
        <v>1594</v>
      </c>
      <c r="B1594" s="476" t="str">
        <f>VLOOKUP(C1594,'1-Kosten per locatie'!$A$17:$D$89,4,FALSE)</f>
        <v>GGD</v>
      </c>
      <c r="C1594" s="398" t="s">
        <v>1403</v>
      </c>
      <c r="D1594" s="476" t="str">
        <f>VLOOKUP(C1594,'1-Kosten per locatie'!$A$17:$C$89,3,FALSE)</f>
        <v>testlocatie GGD</v>
      </c>
      <c r="E1594" s="400" t="s">
        <v>325</v>
      </c>
      <c r="F1594" s="401" t="s">
        <v>1551</v>
      </c>
      <c r="G1594" s="401"/>
      <c r="H1594" s="398" t="s">
        <v>871</v>
      </c>
      <c r="I1594" s="433" t="s">
        <v>15</v>
      </c>
      <c r="J1594" s="402" t="s">
        <v>1424</v>
      </c>
      <c r="K1594" s="403">
        <v>6.3</v>
      </c>
      <c r="L1594" s="486">
        <f>VLOOKUP(D1594,'1-Kosten per locatie'!$E$3:$G$9,3,FALSE)</f>
        <v>1</v>
      </c>
      <c r="M1594" s="441">
        <v>255</v>
      </c>
      <c r="N1594" s="124">
        <v>255</v>
      </c>
      <c r="O1594" s="125" t="e">
        <f t="shared" si="125"/>
        <v>#DIV/0!</v>
      </c>
      <c r="P1594" s="125" t="e">
        <f t="shared" si="126"/>
        <v>#DIV/0!</v>
      </c>
      <c r="Q1594" s="383"/>
      <c r="R1594" s="126">
        <f>IF(M1594="nio",0,IF(M1594&gt;0,VLOOKUP(I1594,'2-Productie normen'!A:R,VLOOKUP(M1594,'2-Productie normen'!T:U,2,FALSE),FALSE)))</f>
        <v>0</v>
      </c>
      <c r="S1594" s="126">
        <f t="shared" si="127"/>
        <v>0</v>
      </c>
      <c r="T1594" s="127" t="str">
        <f>IF(M1594="nio",0,VLOOKUP(I1594,'2-Productie normen'!A:R,14,FALSE))</f>
        <v>S</v>
      </c>
      <c r="U1594" s="127"/>
      <c r="W1594" s="93">
        <f t="shared" si="128"/>
        <v>3213</v>
      </c>
    </row>
    <row r="1595" spans="1:23" ht="14.1" customHeight="1">
      <c r="A1595" s="109">
        <f t="shared" si="124"/>
        <v>1595</v>
      </c>
      <c r="B1595" s="476" t="str">
        <f>VLOOKUP(C1595,'1-Kosten per locatie'!$A$17:$D$89,4,FALSE)</f>
        <v>GGD</v>
      </c>
      <c r="C1595" s="398" t="s">
        <v>1403</v>
      </c>
      <c r="D1595" s="476" t="str">
        <f>VLOOKUP(C1595,'1-Kosten per locatie'!$A$17:$C$89,3,FALSE)</f>
        <v>testlocatie GGD</v>
      </c>
      <c r="E1595" s="400" t="s">
        <v>325</v>
      </c>
      <c r="F1595" s="401" t="s">
        <v>1552</v>
      </c>
      <c r="G1595" s="401"/>
      <c r="H1595" s="398" t="s">
        <v>1447</v>
      </c>
      <c r="I1595" s="455" t="s">
        <v>299</v>
      </c>
      <c r="J1595" s="402" t="s">
        <v>323</v>
      </c>
      <c r="K1595" s="436"/>
      <c r="L1595" s="486">
        <f>VLOOKUP(D1595,'1-Kosten per locatie'!$E$3:$G$9,3,FALSE)</f>
        <v>1</v>
      </c>
      <c r="M1595" s="441" t="s">
        <v>101</v>
      </c>
      <c r="N1595" s="124"/>
      <c r="O1595" s="125">
        <f t="shared" si="125"/>
        <v>0</v>
      </c>
      <c r="P1595" s="125">
        <f t="shared" si="126"/>
        <v>0</v>
      </c>
      <c r="Q1595" s="383"/>
      <c r="R1595" s="126">
        <f>IF(M1595="nio",0,IF(M1595&gt;0,VLOOKUP(I1595,'2-Productie normen'!A:R,VLOOKUP(M1595,'2-Productie normen'!T:U,2,FALSE),FALSE)))</f>
        <v>0</v>
      </c>
      <c r="S1595" s="126">
        <f t="shared" si="127"/>
        <v>0</v>
      </c>
      <c r="T1595" s="127">
        <f>IF(M1595="nio",0,VLOOKUP(I1595,'2-Productie normen'!A:R,14,FALSE))</f>
        <v>0</v>
      </c>
      <c r="U1595" s="127"/>
      <c r="W1595" s="93">
        <f t="shared" si="128"/>
        <v>0</v>
      </c>
    </row>
    <row r="1596" spans="1:23" ht="14.1" customHeight="1">
      <c r="A1596" s="109">
        <f t="shared" si="124"/>
        <v>1596</v>
      </c>
      <c r="B1596" s="476" t="str">
        <f>VLOOKUP(C1596,'1-Kosten per locatie'!$A$17:$D$89,4,FALSE)</f>
        <v>GGD</v>
      </c>
      <c r="C1596" s="398" t="s">
        <v>1403</v>
      </c>
      <c r="D1596" s="476" t="str">
        <f>VLOOKUP(C1596,'1-Kosten per locatie'!$A$17:$C$89,3,FALSE)</f>
        <v>testlocatie GGD</v>
      </c>
      <c r="E1596" s="400" t="s">
        <v>325</v>
      </c>
      <c r="F1596" s="401" t="s">
        <v>1553</v>
      </c>
      <c r="G1596" s="401"/>
      <c r="H1596" s="398" t="s">
        <v>1500</v>
      </c>
      <c r="I1596" s="455" t="s">
        <v>299</v>
      </c>
      <c r="J1596" s="402" t="s">
        <v>323</v>
      </c>
      <c r="K1596" s="403">
        <v>2</v>
      </c>
      <c r="L1596" s="486">
        <f>VLOOKUP(D1596,'1-Kosten per locatie'!$E$3:$G$9,3,FALSE)</f>
        <v>1</v>
      </c>
      <c r="M1596" s="441" t="s">
        <v>101</v>
      </c>
      <c r="N1596" s="124"/>
      <c r="O1596" s="125">
        <f t="shared" si="125"/>
        <v>0</v>
      </c>
      <c r="P1596" s="125">
        <f t="shared" si="126"/>
        <v>0</v>
      </c>
      <c r="Q1596" s="383"/>
      <c r="R1596" s="126">
        <f>IF(M1596="nio",0,IF(M1596&gt;0,VLOOKUP(I1596,'2-Productie normen'!A:R,VLOOKUP(M1596,'2-Productie normen'!T:U,2,FALSE),FALSE)))</f>
        <v>0</v>
      </c>
      <c r="S1596" s="126">
        <f t="shared" si="127"/>
        <v>0</v>
      </c>
      <c r="T1596" s="127">
        <f>IF(M1596="nio",0,VLOOKUP(I1596,'2-Productie normen'!A:R,14,FALSE))</f>
        <v>0</v>
      </c>
      <c r="U1596" s="127"/>
      <c r="W1596" s="93">
        <f t="shared" si="128"/>
        <v>0</v>
      </c>
    </row>
    <row r="1597" spans="1:23" ht="14.1" customHeight="1">
      <c r="A1597" s="109">
        <f t="shared" si="124"/>
        <v>1597</v>
      </c>
      <c r="B1597" s="476" t="str">
        <f>VLOOKUP(C1597,'1-Kosten per locatie'!$A$17:$D$89,4,FALSE)</f>
        <v>GGD</v>
      </c>
      <c r="C1597" s="398" t="s">
        <v>1403</v>
      </c>
      <c r="D1597" s="476" t="str">
        <f>VLOOKUP(C1597,'1-Kosten per locatie'!$A$17:$C$89,3,FALSE)</f>
        <v>testlocatie GGD</v>
      </c>
      <c r="E1597" s="400" t="s">
        <v>325</v>
      </c>
      <c r="F1597" s="401" t="s">
        <v>1554</v>
      </c>
      <c r="G1597" s="401"/>
      <c r="H1597" s="398" t="s">
        <v>1500</v>
      </c>
      <c r="I1597" s="455" t="s">
        <v>299</v>
      </c>
      <c r="J1597" s="402" t="s">
        <v>323</v>
      </c>
      <c r="K1597" s="403">
        <v>6.1</v>
      </c>
      <c r="L1597" s="486">
        <f>VLOOKUP(D1597,'1-Kosten per locatie'!$E$3:$G$9,3,FALSE)</f>
        <v>1</v>
      </c>
      <c r="M1597" s="441" t="s">
        <v>101</v>
      </c>
      <c r="N1597" s="124"/>
      <c r="O1597" s="125">
        <f t="shared" si="125"/>
        <v>0</v>
      </c>
      <c r="P1597" s="125">
        <f t="shared" si="126"/>
        <v>0</v>
      </c>
      <c r="Q1597" s="383"/>
      <c r="R1597" s="126">
        <f>IF(M1597="nio",0,IF(M1597&gt;0,VLOOKUP(I1597,'2-Productie normen'!A:R,VLOOKUP(M1597,'2-Productie normen'!T:U,2,FALSE),FALSE)))</f>
        <v>0</v>
      </c>
      <c r="S1597" s="126">
        <f t="shared" si="127"/>
        <v>0</v>
      </c>
      <c r="T1597" s="127">
        <f>IF(M1597="nio",0,VLOOKUP(I1597,'2-Productie normen'!A:R,14,FALSE))</f>
        <v>0</v>
      </c>
      <c r="U1597" s="127"/>
      <c r="W1597" s="93">
        <f t="shared" si="128"/>
        <v>0</v>
      </c>
    </row>
    <row r="1598" spans="1:23" ht="14.1" customHeight="1">
      <c r="A1598" s="109">
        <f t="shared" si="124"/>
        <v>1598</v>
      </c>
      <c r="B1598" s="476" t="str">
        <f>VLOOKUP(C1598,'1-Kosten per locatie'!$A$17:$D$89,4,FALSE)</f>
        <v>GGD</v>
      </c>
      <c r="C1598" s="397" t="s">
        <v>1555</v>
      </c>
      <c r="D1598" s="476" t="str">
        <f>VLOOKUP(C1598,'1-Kosten per locatie'!$A$17:$C$89,3,FALSE)</f>
        <v>Consultatiebureau</v>
      </c>
      <c r="E1598" s="399" t="s">
        <v>311</v>
      </c>
      <c r="F1598" s="400"/>
      <c r="G1598" s="399">
        <v>1</v>
      </c>
      <c r="H1598" s="397" t="s">
        <v>197</v>
      </c>
      <c r="I1598" s="433" t="s">
        <v>2088</v>
      </c>
      <c r="J1598" s="402" t="s">
        <v>305</v>
      </c>
      <c r="K1598" s="397">
        <v>29.83</v>
      </c>
      <c r="L1598" s="486">
        <f>VLOOKUP(D1598,'1-Kosten per locatie'!$E$3:$G$9,3,FALSE)</f>
        <v>1</v>
      </c>
      <c r="M1598" s="441">
        <v>104</v>
      </c>
      <c r="N1598" s="124"/>
      <c r="O1598" s="125" t="e">
        <f t="shared" si="125"/>
        <v>#DIV/0!</v>
      </c>
      <c r="P1598" s="125">
        <f t="shared" si="126"/>
        <v>0</v>
      </c>
      <c r="Q1598" s="383"/>
      <c r="R1598" s="126">
        <f>IF(M1598="nio",0,IF(M1598&gt;0,VLOOKUP(I1598,'2-Productie normen'!A:R,VLOOKUP(M1598,'2-Productie normen'!T:U,2,FALSE),FALSE)))</f>
        <v>0</v>
      </c>
      <c r="S1598" s="126">
        <f t="shared" si="127"/>
        <v>0</v>
      </c>
      <c r="T1598" s="127" t="str">
        <f>IF(M1598="nio",0,VLOOKUP(I1598,'2-Productie normen'!A:R,14,FALSE))</f>
        <v>V</v>
      </c>
      <c r="U1598" s="127"/>
      <c r="W1598" s="93">
        <f t="shared" si="128"/>
        <v>3102.3199999999997</v>
      </c>
    </row>
    <row r="1599" spans="1:23" ht="14.1" customHeight="1">
      <c r="A1599" s="109">
        <f t="shared" si="124"/>
        <v>1599</v>
      </c>
      <c r="B1599" s="476" t="str">
        <f>VLOOKUP(C1599,'1-Kosten per locatie'!$A$17:$D$89,4,FALSE)</f>
        <v>GGD</v>
      </c>
      <c r="C1599" s="397" t="s">
        <v>1555</v>
      </c>
      <c r="D1599" s="476" t="str">
        <f>VLOOKUP(C1599,'1-Kosten per locatie'!$A$17:$C$89,3,FALSE)</f>
        <v>Consultatiebureau</v>
      </c>
      <c r="E1599" s="399" t="s">
        <v>311</v>
      </c>
      <c r="F1599" s="400"/>
      <c r="G1599" s="399">
        <v>2</v>
      </c>
      <c r="H1599" s="397" t="s">
        <v>197</v>
      </c>
      <c r="I1599" s="433" t="s">
        <v>2088</v>
      </c>
      <c r="J1599" s="402" t="s">
        <v>305</v>
      </c>
      <c r="K1599" s="397">
        <v>27.89</v>
      </c>
      <c r="L1599" s="486">
        <f>VLOOKUP(D1599,'1-Kosten per locatie'!$E$3:$G$9,3,FALSE)</f>
        <v>1</v>
      </c>
      <c r="M1599" s="441">
        <v>104</v>
      </c>
      <c r="N1599" s="124"/>
      <c r="O1599" s="125" t="e">
        <f t="shared" si="125"/>
        <v>#DIV/0!</v>
      </c>
      <c r="P1599" s="125">
        <f t="shared" si="126"/>
        <v>0</v>
      </c>
      <c r="Q1599" s="383"/>
      <c r="R1599" s="126">
        <f>IF(M1599="nio",0,IF(M1599&gt;0,VLOOKUP(I1599,'2-Productie normen'!A:R,VLOOKUP(M1599,'2-Productie normen'!T:U,2,FALSE),FALSE)))</f>
        <v>0</v>
      </c>
      <c r="S1599" s="126">
        <f t="shared" si="127"/>
        <v>0</v>
      </c>
      <c r="T1599" s="127" t="str">
        <f>IF(M1599="nio",0,VLOOKUP(I1599,'2-Productie normen'!A:R,14,FALSE))</f>
        <v>V</v>
      </c>
      <c r="U1599" s="127"/>
      <c r="W1599" s="93">
        <f t="shared" si="128"/>
        <v>2900.56</v>
      </c>
    </row>
    <row r="1600" spans="1:23" ht="14.1" customHeight="1">
      <c r="A1600" s="109">
        <f t="shared" si="124"/>
        <v>1600</v>
      </c>
      <c r="B1600" s="476" t="str">
        <f>VLOOKUP(C1600,'1-Kosten per locatie'!$A$17:$D$89,4,FALSE)</f>
        <v>GGD</v>
      </c>
      <c r="C1600" s="397" t="s">
        <v>1555</v>
      </c>
      <c r="D1600" s="476" t="str">
        <f>VLOOKUP(C1600,'1-Kosten per locatie'!$A$17:$C$89,3,FALSE)</f>
        <v>Consultatiebureau</v>
      </c>
      <c r="E1600" s="399" t="s">
        <v>311</v>
      </c>
      <c r="F1600" s="400"/>
      <c r="G1600" s="399">
        <v>3</v>
      </c>
      <c r="H1600" s="397" t="s">
        <v>193</v>
      </c>
      <c r="I1600" s="433" t="s">
        <v>2087</v>
      </c>
      <c r="J1600" s="402" t="s">
        <v>305</v>
      </c>
      <c r="K1600" s="397">
        <v>33.86</v>
      </c>
      <c r="L1600" s="486">
        <f>VLOOKUP(D1600,'1-Kosten per locatie'!$E$3:$G$9,3,FALSE)</f>
        <v>1</v>
      </c>
      <c r="M1600" s="441">
        <v>104</v>
      </c>
      <c r="N1600" s="124"/>
      <c r="O1600" s="125" t="e">
        <f t="shared" si="125"/>
        <v>#DIV/0!</v>
      </c>
      <c r="P1600" s="125">
        <f t="shared" si="126"/>
        <v>0</v>
      </c>
      <c r="Q1600" s="383"/>
      <c r="R1600" s="126">
        <f>IF(M1600="nio",0,IF(M1600&gt;0,VLOOKUP(I1600,'2-Productie normen'!A:R,VLOOKUP(M1600,'2-Productie normen'!T:U,2,FALSE),FALSE)))</f>
        <v>0</v>
      </c>
      <c r="S1600" s="126">
        <f t="shared" si="127"/>
        <v>0</v>
      </c>
      <c r="T1600" s="127" t="str">
        <f>IF(M1600="nio",0,VLOOKUP(I1600,'2-Productie normen'!A:R,14,FALSE))</f>
        <v>V</v>
      </c>
      <c r="U1600" s="127"/>
      <c r="W1600" s="93">
        <f t="shared" si="128"/>
        <v>3521.44</v>
      </c>
    </row>
    <row r="1601" spans="1:23" ht="14.1" customHeight="1">
      <c r="A1601" s="109">
        <f t="shared" si="124"/>
        <v>1601</v>
      </c>
      <c r="B1601" s="476" t="str">
        <f>VLOOKUP(C1601,'1-Kosten per locatie'!$A$17:$D$89,4,FALSE)</f>
        <v>GGD</v>
      </c>
      <c r="C1601" s="397" t="s">
        <v>1555</v>
      </c>
      <c r="D1601" s="476" t="str">
        <f>VLOOKUP(C1601,'1-Kosten per locatie'!$A$17:$C$89,3,FALSE)</f>
        <v>Consultatiebureau</v>
      </c>
      <c r="E1601" s="399" t="s">
        <v>311</v>
      </c>
      <c r="F1601" s="400"/>
      <c r="G1601" s="399">
        <v>4</v>
      </c>
      <c r="H1601" s="397" t="s">
        <v>1204</v>
      </c>
      <c r="I1601" s="452" t="s">
        <v>2083</v>
      </c>
      <c r="J1601" s="402" t="s">
        <v>305</v>
      </c>
      <c r="K1601" s="397">
        <v>37.299999999999997</v>
      </c>
      <c r="L1601" s="486">
        <f>VLOOKUP(D1601,'1-Kosten per locatie'!$E$3:$G$9,3,FALSE)</f>
        <v>1</v>
      </c>
      <c r="M1601" s="441">
        <v>104</v>
      </c>
      <c r="N1601" s="124"/>
      <c r="O1601" s="125" t="e">
        <f t="shared" si="125"/>
        <v>#DIV/0!</v>
      </c>
      <c r="P1601" s="125">
        <f t="shared" si="126"/>
        <v>0</v>
      </c>
      <c r="Q1601" s="383"/>
      <c r="R1601" s="126">
        <f>IF(M1601="nio",0,IF(M1601&gt;0,VLOOKUP(I1601,'2-Productie normen'!A:R,VLOOKUP(M1601,'2-Productie normen'!T:U,2,FALSE),FALSE)))</f>
        <v>0</v>
      </c>
      <c r="S1601" s="126">
        <f t="shared" si="127"/>
        <v>0</v>
      </c>
      <c r="T1601" s="127" t="str">
        <f>IF(M1601="nio",0,VLOOKUP(I1601,'2-Productie normen'!A:R,14,FALSE))</f>
        <v>V</v>
      </c>
      <c r="U1601" s="127"/>
      <c r="W1601" s="93">
        <f t="shared" si="128"/>
        <v>3879.2</v>
      </c>
    </row>
    <row r="1602" spans="1:23" ht="14.1" customHeight="1">
      <c r="A1602" s="109">
        <f t="shared" si="124"/>
        <v>1602</v>
      </c>
      <c r="B1602" s="476" t="str">
        <f>VLOOKUP(C1602,'1-Kosten per locatie'!$A$17:$D$89,4,FALSE)</f>
        <v>GGD</v>
      </c>
      <c r="C1602" s="397" t="s">
        <v>1555</v>
      </c>
      <c r="D1602" s="476" t="str">
        <f>VLOOKUP(C1602,'1-Kosten per locatie'!$A$17:$C$89,3,FALSE)</f>
        <v>Consultatiebureau</v>
      </c>
      <c r="E1602" s="399" t="s">
        <v>311</v>
      </c>
      <c r="F1602" s="400"/>
      <c r="G1602" s="399">
        <v>5</v>
      </c>
      <c r="H1602" s="397" t="s">
        <v>196</v>
      </c>
      <c r="I1602" s="433" t="s">
        <v>149</v>
      </c>
      <c r="J1602" s="397" t="s">
        <v>198</v>
      </c>
      <c r="K1602" s="397">
        <v>16.93</v>
      </c>
      <c r="L1602" s="486">
        <f>VLOOKUP(D1602,'1-Kosten per locatie'!$E$3:$G$9,3,FALSE)</f>
        <v>1</v>
      </c>
      <c r="M1602" s="441">
        <v>104</v>
      </c>
      <c r="N1602" s="124"/>
      <c r="O1602" s="125" t="e">
        <f t="shared" si="125"/>
        <v>#DIV/0!</v>
      </c>
      <c r="P1602" s="125">
        <f t="shared" si="126"/>
        <v>0</v>
      </c>
      <c r="Q1602" s="383"/>
      <c r="R1602" s="126">
        <f>IF(M1602="nio",0,IF(M1602&gt;0,VLOOKUP(I1602,'2-Productie normen'!A:R,VLOOKUP(M1602,'2-Productie normen'!T:U,2,FALSE),FALSE)))</f>
        <v>0</v>
      </c>
      <c r="S1602" s="126">
        <f t="shared" si="127"/>
        <v>0</v>
      </c>
      <c r="T1602" s="127" t="str">
        <f>IF(M1602="nio",0,VLOOKUP(I1602,'2-Productie normen'!A:R,14,FALSE))</f>
        <v>B</v>
      </c>
      <c r="U1602" s="127"/>
      <c r="W1602" s="93">
        <f t="shared" si="128"/>
        <v>1760.72</v>
      </c>
    </row>
    <row r="1603" spans="1:23" ht="14.1" customHeight="1">
      <c r="A1603" s="109">
        <f t="shared" ref="A1603:A1666" si="129">A1602+1</f>
        <v>1603</v>
      </c>
      <c r="B1603" s="476" t="str">
        <f>VLOOKUP(C1603,'1-Kosten per locatie'!$A$17:$D$89,4,FALSE)</f>
        <v>GGD</v>
      </c>
      <c r="C1603" s="397" t="s">
        <v>1555</v>
      </c>
      <c r="D1603" s="476" t="str">
        <f>VLOOKUP(C1603,'1-Kosten per locatie'!$A$17:$C$89,3,FALSE)</f>
        <v>Consultatiebureau</v>
      </c>
      <c r="E1603" s="399" t="s">
        <v>311</v>
      </c>
      <c r="F1603" s="400"/>
      <c r="G1603" s="399">
        <v>6</v>
      </c>
      <c r="H1603" s="397" t="s">
        <v>870</v>
      </c>
      <c r="I1603" s="433" t="s">
        <v>15</v>
      </c>
      <c r="J1603" s="397" t="s">
        <v>304</v>
      </c>
      <c r="K1603" s="397">
        <v>1.3</v>
      </c>
      <c r="L1603" s="486">
        <f>VLOOKUP(D1603,'1-Kosten per locatie'!$E$3:$G$9,3,FALSE)</f>
        <v>1</v>
      </c>
      <c r="M1603" s="441">
        <v>104</v>
      </c>
      <c r="N1603" s="124"/>
      <c r="O1603" s="125" t="e">
        <f t="shared" si="125"/>
        <v>#DIV/0!</v>
      </c>
      <c r="P1603" s="125">
        <f t="shared" si="126"/>
        <v>0</v>
      </c>
      <c r="Q1603" s="383"/>
      <c r="R1603" s="126">
        <f>IF(M1603="nio",0,IF(M1603&gt;0,VLOOKUP(I1603,'2-Productie normen'!A:R,VLOOKUP(M1603,'2-Productie normen'!T:U,2,FALSE),FALSE)))</f>
        <v>0</v>
      </c>
      <c r="S1603" s="126">
        <f t="shared" si="127"/>
        <v>0</v>
      </c>
      <c r="T1603" s="127" t="str">
        <f>IF(M1603="nio",0,VLOOKUP(I1603,'2-Productie normen'!A:R,14,FALSE))</f>
        <v>S</v>
      </c>
      <c r="U1603" s="127"/>
      <c r="W1603" s="93">
        <f t="shared" si="128"/>
        <v>135.20000000000002</v>
      </c>
    </row>
    <row r="1604" spans="1:23" ht="14.1" customHeight="1">
      <c r="A1604" s="109">
        <f t="shared" si="129"/>
        <v>1604</v>
      </c>
      <c r="B1604" s="476" t="str">
        <f>VLOOKUP(C1604,'1-Kosten per locatie'!$A$17:$D$89,4,FALSE)</f>
        <v>GGD</v>
      </c>
      <c r="C1604" s="397" t="s">
        <v>1555</v>
      </c>
      <c r="D1604" s="476" t="str">
        <f>VLOOKUP(C1604,'1-Kosten per locatie'!$A$17:$C$89,3,FALSE)</f>
        <v>Consultatiebureau</v>
      </c>
      <c r="E1604" s="399" t="s">
        <v>311</v>
      </c>
      <c r="F1604" s="400"/>
      <c r="G1604" s="399">
        <v>7</v>
      </c>
      <c r="H1604" s="397" t="s">
        <v>319</v>
      </c>
      <c r="I1604" s="433" t="s">
        <v>298</v>
      </c>
      <c r="J1604" s="402" t="s">
        <v>305</v>
      </c>
      <c r="K1604" s="397">
        <v>13.52</v>
      </c>
      <c r="L1604" s="486">
        <f>VLOOKUP(D1604,'1-Kosten per locatie'!$E$3:$G$9,3,FALSE)</f>
        <v>1</v>
      </c>
      <c r="M1604" s="441">
        <v>104</v>
      </c>
      <c r="N1604" s="124"/>
      <c r="O1604" s="125" t="e">
        <f t="shared" si="125"/>
        <v>#DIV/0!</v>
      </c>
      <c r="P1604" s="125">
        <f t="shared" si="126"/>
        <v>0</v>
      </c>
      <c r="Q1604" s="383"/>
      <c r="R1604" s="126">
        <f>IF(M1604="nio",0,IF(M1604&gt;0,VLOOKUP(I1604,'2-Productie normen'!A:R,VLOOKUP(M1604,'2-Productie normen'!T:U,2,FALSE),FALSE)))</f>
        <v>0</v>
      </c>
      <c r="S1604" s="126">
        <f t="shared" si="127"/>
        <v>0</v>
      </c>
      <c r="T1604" s="127" t="str">
        <f>IF(M1604="nio",0,VLOOKUP(I1604,'2-Productie normen'!A:R,14,FALSE))</f>
        <v>V</v>
      </c>
      <c r="U1604" s="127"/>
      <c r="W1604" s="93">
        <f t="shared" si="128"/>
        <v>1406.08</v>
      </c>
    </row>
    <row r="1605" spans="1:23" ht="14.1" customHeight="1">
      <c r="A1605" s="109">
        <f t="shared" si="129"/>
        <v>1605</v>
      </c>
      <c r="B1605" s="476" t="str">
        <f>VLOOKUP(C1605,'1-Kosten per locatie'!$A$17:$D$89,4,FALSE)</f>
        <v>Facilitaire Services</v>
      </c>
      <c r="C1605" s="397" t="s">
        <v>1558</v>
      </c>
      <c r="D1605" s="476" t="str">
        <f>VLOOKUP(C1605,'1-Kosten per locatie'!$A$17:$C$89,3,FALSE)</f>
        <v>Kantoor</v>
      </c>
      <c r="E1605" s="399" t="s">
        <v>1559</v>
      </c>
      <c r="F1605" s="400" t="s">
        <v>1560</v>
      </c>
      <c r="G1605" s="399" t="s">
        <v>1591</v>
      </c>
      <c r="H1605" s="488" t="s">
        <v>1354</v>
      </c>
      <c r="I1605" s="446" t="s">
        <v>294</v>
      </c>
      <c r="J1605" s="417" t="s">
        <v>304</v>
      </c>
      <c r="K1605" s="417">
        <v>9.8000000000000007</v>
      </c>
      <c r="L1605" s="486">
        <f>VLOOKUP(D1605,'1-Kosten per locatie'!$E$3:$G$9,3,FALSE)</f>
        <v>1</v>
      </c>
      <c r="M1605" s="489">
        <v>255</v>
      </c>
      <c r="N1605" s="124"/>
      <c r="O1605" s="125" t="e">
        <f t="shared" ref="O1605:O1668" si="130">IF(M1605="nio",0,IF(M1605&gt;0,M1605*K1605/R1605,0))*L1605</f>
        <v>#DIV/0!</v>
      </c>
      <c r="P1605" s="125">
        <f t="shared" ref="P1605:P1668" si="131">IF(N1605&gt;0,N1605*K1605/S1605,0)*L1605</f>
        <v>0</v>
      </c>
      <c r="Q1605" s="383"/>
      <c r="R1605" s="126">
        <f>IF(M1605="nio",0,IF(M1605&gt;0,VLOOKUP(I1605,'2-Productie normen'!A:R,VLOOKUP(M1605,'2-Productie normen'!T:U,2,FALSE),FALSE)))</f>
        <v>0</v>
      </c>
      <c r="S1605" s="126">
        <f t="shared" ref="S1605:S1668" si="132">IF(N1605&gt;0,R1605*$S$8,0)</f>
        <v>0</v>
      </c>
      <c r="T1605" s="127" t="str">
        <f>IF(M1605="nio",0,VLOOKUP(I1605,'2-Productie normen'!A:R,14,FALSE))</f>
        <v>V</v>
      </c>
      <c r="U1605" s="127"/>
      <c r="W1605" s="93">
        <f t="shared" ref="W1605:W1668" si="133">SUM(M1605:N1605)*K1605</f>
        <v>2499</v>
      </c>
    </row>
    <row r="1606" spans="1:23" ht="14.1" customHeight="1">
      <c r="A1606" s="109">
        <f t="shared" si="129"/>
        <v>1606</v>
      </c>
      <c r="B1606" s="476" t="str">
        <f>VLOOKUP(C1606,'1-Kosten per locatie'!$A$17:$D$89,4,FALSE)</f>
        <v>Facilitaire Services</v>
      </c>
      <c r="C1606" s="397" t="s">
        <v>1558</v>
      </c>
      <c r="D1606" s="476" t="str">
        <f>VLOOKUP(C1606,'1-Kosten per locatie'!$A$17:$C$89,3,FALSE)</f>
        <v>Kantoor</v>
      </c>
      <c r="E1606" s="399" t="s">
        <v>1559</v>
      </c>
      <c r="F1606" s="400" t="s">
        <v>1560</v>
      </c>
      <c r="G1606" s="399" t="s">
        <v>1589</v>
      </c>
      <c r="H1606" s="488" t="s">
        <v>193</v>
      </c>
      <c r="I1606" s="446" t="s">
        <v>296</v>
      </c>
      <c r="J1606" s="417" t="s">
        <v>199</v>
      </c>
      <c r="K1606" s="417">
        <v>88.3</v>
      </c>
      <c r="L1606" s="486">
        <f>VLOOKUP(D1606,'1-Kosten per locatie'!$E$3:$G$9,3,FALSE)</f>
        <v>1</v>
      </c>
      <c r="M1606" s="489">
        <v>255</v>
      </c>
      <c r="N1606" s="124"/>
      <c r="O1606" s="125" t="e">
        <f t="shared" si="130"/>
        <v>#DIV/0!</v>
      </c>
      <c r="P1606" s="125">
        <f t="shared" si="131"/>
        <v>0</v>
      </c>
      <c r="Q1606" s="383"/>
      <c r="R1606" s="126">
        <f>IF(M1606="nio",0,IF(M1606&gt;0,VLOOKUP(I1606,'2-Productie normen'!A:R,VLOOKUP(M1606,'2-Productie normen'!T:U,2,FALSE),FALSE)))</f>
        <v>0</v>
      </c>
      <c r="S1606" s="126">
        <f t="shared" si="132"/>
        <v>0</v>
      </c>
      <c r="T1606" s="127" t="str">
        <f>IF(M1606="nio",0,VLOOKUP(I1606,'2-Productie normen'!A:R,14,FALSE))</f>
        <v>V</v>
      </c>
      <c r="U1606" s="127"/>
      <c r="W1606" s="93">
        <f t="shared" si="133"/>
        <v>22516.5</v>
      </c>
    </row>
    <row r="1607" spans="1:23" ht="14.1" customHeight="1">
      <c r="A1607" s="109">
        <f t="shared" si="129"/>
        <v>1607</v>
      </c>
      <c r="B1607" s="476" t="str">
        <f>VLOOKUP(C1607,'1-Kosten per locatie'!$A$17:$D$89,4,FALSE)</f>
        <v>Facilitaire Services</v>
      </c>
      <c r="C1607" s="397" t="s">
        <v>1558</v>
      </c>
      <c r="D1607" s="476" t="str">
        <f>VLOOKUP(C1607,'1-Kosten per locatie'!$A$17:$C$89,3,FALSE)</f>
        <v>Kantoor</v>
      </c>
      <c r="E1607" s="399" t="s">
        <v>1559</v>
      </c>
      <c r="F1607" s="400" t="s">
        <v>1560</v>
      </c>
      <c r="G1607" s="399" t="s">
        <v>1592</v>
      </c>
      <c r="H1607" s="488" t="s">
        <v>195</v>
      </c>
      <c r="I1607" s="446" t="s">
        <v>295</v>
      </c>
      <c r="J1607" s="417" t="s">
        <v>303</v>
      </c>
      <c r="K1607" s="417">
        <v>3.05</v>
      </c>
      <c r="L1607" s="486">
        <f>VLOOKUP(D1607,'1-Kosten per locatie'!$E$3:$G$9,3,FALSE)</f>
        <v>1</v>
      </c>
      <c r="M1607" s="489">
        <v>255</v>
      </c>
      <c r="N1607" s="124"/>
      <c r="O1607" s="125" t="e">
        <f t="shared" si="130"/>
        <v>#DIV/0!</v>
      </c>
      <c r="P1607" s="125">
        <f t="shared" si="131"/>
        <v>0</v>
      </c>
      <c r="Q1607" s="383"/>
      <c r="R1607" s="126">
        <f>IF(M1607="nio",0,IF(M1607&gt;0,VLOOKUP(I1607,'2-Productie normen'!A:R,VLOOKUP(M1607,'2-Productie normen'!T:U,2,FALSE),FALSE)))</f>
        <v>0</v>
      </c>
      <c r="S1607" s="126">
        <f t="shared" si="132"/>
        <v>0</v>
      </c>
      <c r="T1607" s="127" t="str">
        <f>IF(M1607="nio",0,VLOOKUP(I1607,'2-Productie normen'!A:R,14,FALSE))</f>
        <v>V</v>
      </c>
      <c r="U1607" s="127"/>
      <c r="W1607" s="93">
        <f t="shared" si="133"/>
        <v>777.75</v>
      </c>
    </row>
    <row r="1608" spans="1:23" ht="14.1" customHeight="1">
      <c r="A1608" s="109">
        <f t="shared" si="129"/>
        <v>1608</v>
      </c>
      <c r="B1608" s="476" t="str">
        <f>VLOOKUP(C1608,'1-Kosten per locatie'!$A$17:$D$89,4,FALSE)</f>
        <v>Facilitaire Services</v>
      </c>
      <c r="C1608" s="397" t="s">
        <v>1558</v>
      </c>
      <c r="D1608" s="476" t="str">
        <f>VLOOKUP(C1608,'1-Kosten per locatie'!$A$17:$C$89,3,FALSE)</f>
        <v>Kantoor</v>
      </c>
      <c r="E1608" s="399" t="s">
        <v>1559</v>
      </c>
      <c r="F1608" s="400" t="s">
        <v>1560</v>
      </c>
      <c r="G1608" s="399" t="s">
        <v>1577</v>
      </c>
      <c r="H1608" s="488" t="s">
        <v>2008</v>
      </c>
      <c r="I1608" s="446" t="s">
        <v>101</v>
      </c>
      <c r="J1608" s="417" t="s">
        <v>198</v>
      </c>
      <c r="K1608" s="417">
        <v>21.5</v>
      </c>
      <c r="L1608" s="486">
        <f>VLOOKUP(D1608,'1-Kosten per locatie'!$E$3:$G$9,3,FALSE)</f>
        <v>1</v>
      </c>
      <c r="M1608" s="489" t="s">
        <v>101</v>
      </c>
      <c r="N1608" s="124"/>
      <c r="O1608" s="125">
        <f t="shared" si="130"/>
        <v>0</v>
      </c>
      <c r="P1608" s="125">
        <f t="shared" si="131"/>
        <v>0</v>
      </c>
      <c r="Q1608" s="383"/>
      <c r="R1608" s="126">
        <f>IF(M1608="nio",0,IF(M1608&gt;0,VLOOKUP(I1608,'2-Productie normen'!A:R,VLOOKUP(M1608,'2-Productie normen'!T:U,2,FALSE),FALSE)))</f>
        <v>0</v>
      </c>
      <c r="S1608" s="126">
        <f t="shared" si="132"/>
        <v>0</v>
      </c>
      <c r="T1608" s="127">
        <f>IF(M1608="nio",0,VLOOKUP(I1608,'2-Productie normen'!A:R,14,FALSE))</f>
        <v>0</v>
      </c>
      <c r="U1608" s="127"/>
      <c r="W1608" s="93">
        <f t="shared" si="133"/>
        <v>0</v>
      </c>
    </row>
    <row r="1609" spans="1:23" ht="14.1" customHeight="1">
      <c r="A1609" s="109">
        <f t="shared" si="129"/>
        <v>1609</v>
      </c>
      <c r="B1609" s="476" t="str">
        <f>VLOOKUP(C1609,'1-Kosten per locatie'!$A$17:$D$89,4,FALSE)</f>
        <v>Facilitaire Services</v>
      </c>
      <c r="C1609" s="397" t="s">
        <v>1558</v>
      </c>
      <c r="D1609" s="476" t="str">
        <f>VLOOKUP(C1609,'1-Kosten per locatie'!$A$17:$C$89,3,FALSE)</f>
        <v>Kantoor</v>
      </c>
      <c r="E1609" s="399" t="s">
        <v>1559</v>
      </c>
      <c r="F1609" s="400" t="s">
        <v>1560</v>
      </c>
      <c r="G1609" s="399" t="s">
        <v>1561</v>
      </c>
      <c r="H1609" s="488" t="s">
        <v>1067</v>
      </c>
      <c r="I1609" s="446" t="s">
        <v>101</v>
      </c>
      <c r="J1609" s="417" t="s">
        <v>304</v>
      </c>
      <c r="K1609" s="417">
        <v>31.1</v>
      </c>
      <c r="L1609" s="486">
        <f>VLOOKUP(D1609,'1-Kosten per locatie'!$E$3:$G$9,3,FALSE)</f>
        <v>1</v>
      </c>
      <c r="M1609" s="489" t="s">
        <v>101</v>
      </c>
      <c r="N1609" s="124"/>
      <c r="O1609" s="125">
        <f t="shared" si="130"/>
        <v>0</v>
      </c>
      <c r="P1609" s="125">
        <f t="shared" si="131"/>
        <v>0</v>
      </c>
      <c r="Q1609" s="383"/>
      <c r="R1609" s="126">
        <f>IF(M1609="nio",0,IF(M1609&gt;0,VLOOKUP(I1609,'2-Productie normen'!A:R,VLOOKUP(M1609,'2-Productie normen'!T:U,2,FALSE),FALSE)))</f>
        <v>0</v>
      </c>
      <c r="S1609" s="126">
        <f t="shared" si="132"/>
        <v>0</v>
      </c>
      <c r="T1609" s="127">
        <f>IF(M1609="nio",0,VLOOKUP(I1609,'2-Productie normen'!A:R,14,FALSE))</f>
        <v>0</v>
      </c>
      <c r="U1609" s="127"/>
      <c r="W1609" s="93">
        <f t="shared" si="133"/>
        <v>0</v>
      </c>
    </row>
    <row r="1610" spans="1:23" ht="14.1" customHeight="1">
      <c r="A1610" s="109">
        <f t="shared" si="129"/>
        <v>1610</v>
      </c>
      <c r="B1610" s="476" t="str">
        <f>VLOOKUP(C1610,'1-Kosten per locatie'!$A$17:$D$89,4,FALSE)</f>
        <v>Facilitaire Services</v>
      </c>
      <c r="C1610" s="397" t="s">
        <v>1558</v>
      </c>
      <c r="D1610" s="476" t="str">
        <f>VLOOKUP(C1610,'1-Kosten per locatie'!$A$17:$C$89,3,FALSE)</f>
        <v>Kantoor</v>
      </c>
      <c r="E1610" s="399" t="s">
        <v>1559</v>
      </c>
      <c r="F1610" s="400" t="s">
        <v>1560</v>
      </c>
      <c r="G1610" s="399" t="s">
        <v>1562</v>
      </c>
      <c r="H1610" s="488" t="s">
        <v>1067</v>
      </c>
      <c r="I1610" s="446" t="s">
        <v>101</v>
      </c>
      <c r="J1610" s="417" t="s">
        <v>199</v>
      </c>
      <c r="K1610" s="417">
        <v>23.7</v>
      </c>
      <c r="L1610" s="486">
        <f>VLOOKUP(D1610,'1-Kosten per locatie'!$E$3:$G$9,3,FALSE)</f>
        <v>1</v>
      </c>
      <c r="M1610" s="489" t="s">
        <v>101</v>
      </c>
      <c r="N1610" s="124"/>
      <c r="O1610" s="125">
        <f t="shared" si="130"/>
        <v>0</v>
      </c>
      <c r="P1610" s="125">
        <f t="shared" si="131"/>
        <v>0</v>
      </c>
      <c r="Q1610" s="383"/>
      <c r="R1610" s="126">
        <f>IF(M1610="nio",0,IF(M1610&gt;0,VLOOKUP(I1610,'2-Productie normen'!A:R,VLOOKUP(M1610,'2-Productie normen'!T:U,2,FALSE),FALSE)))</f>
        <v>0</v>
      </c>
      <c r="S1610" s="126">
        <f t="shared" si="132"/>
        <v>0</v>
      </c>
      <c r="T1610" s="127">
        <f>IF(M1610="nio",0,VLOOKUP(I1610,'2-Productie normen'!A:R,14,FALSE))</f>
        <v>0</v>
      </c>
      <c r="U1610" s="127"/>
      <c r="W1610" s="93">
        <f t="shared" si="133"/>
        <v>0</v>
      </c>
    </row>
    <row r="1611" spans="1:23" ht="14.1" customHeight="1">
      <c r="A1611" s="109">
        <f t="shared" si="129"/>
        <v>1611</v>
      </c>
      <c r="B1611" s="476" t="str">
        <f>VLOOKUP(C1611,'1-Kosten per locatie'!$A$17:$D$89,4,FALSE)</f>
        <v>Facilitaire Services</v>
      </c>
      <c r="C1611" s="397" t="s">
        <v>1558</v>
      </c>
      <c r="D1611" s="476" t="str">
        <f>VLOOKUP(C1611,'1-Kosten per locatie'!$A$17:$C$89,3,FALSE)</f>
        <v>Kantoor</v>
      </c>
      <c r="E1611" s="399" t="s">
        <v>1559</v>
      </c>
      <c r="F1611" s="400" t="s">
        <v>1560</v>
      </c>
      <c r="G1611" s="399" t="s">
        <v>1563</v>
      </c>
      <c r="H1611" s="488" t="s">
        <v>1067</v>
      </c>
      <c r="I1611" s="446" t="s">
        <v>101</v>
      </c>
      <c r="J1611" s="417" t="s">
        <v>199</v>
      </c>
      <c r="K1611" s="417">
        <v>12.9</v>
      </c>
      <c r="L1611" s="486">
        <f>VLOOKUP(D1611,'1-Kosten per locatie'!$E$3:$G$9,3,FALSE)</f>
        <v>1</v>
      </c>
      <c r="M1611" s="489" t="s">
        <v>101</v>
      </c>
      <c r="N1611" s="124"/>
      <c r="O1611" s="125">
        <f t="shared" si="130"/>
        <v>0</v>
      </c>
      <c r="P1611" s="125">
        <f t="shared" si="131"/>
        <v>0</v>
      </c>
      <c r="Q1611" s="383"/>
      <c r="R1611" s="126">
        <f>IF(M1611="nio",0,IF(M1611&gt;0,VLOOKUP(I1611,'2-Productie normen'!A:R,VLOOKUP(M1611,'2-Productie normen'!T:U,2,FALSE),FALSE)))</f>
        <v>0</v>
      </c>
      <c r="S1611" s="126">
        <f t="shared" si="132"/>
        <v>0</v>
      </c>
      <c r="T1611" s="127">
        <f>IF(M1611="nio",0,VLOOKUP(I1611,'2-Productie normen'!A:R,14,FALSE))</f>
        <v>0</v>
      </c>
      <c r="U1611" s="127"/>
      <c r="W1611" s="93">
        <f t="shared" si="133"/>
        <v>0</v>
      </c>
    </row>
    <row r="1612" spans="1:23" ht="14.1" customHeight="1">
      <c r="A1612" s="109">
        <f t="shared" si="129"/>
        <v>1612</v>
      </c>
      <c r="B1612" s="476" t="str">
        <f>VLOOKUP(C1612,'1-Kosten per locatie'!$A$17:$D$89,4,FALSE)</f>
        <v>Facilitaire Services</v>
      </c>
      <c r="C1612" s="397" t="s">
        <v>1558</v>
      </c>
      <c r="D1612" s="476" t="str">
        <f>VLOOKUP(C1612,'1-Kosten per locatie'!$A$17:$C$89,3,FALSE)</f>
        <v>Kantoor</v>
      </c>
      <c r="E1612" s="399" t="s">
        <v>1559</v>
      </c>
      <c r="F1612" s="400" t="s">
        <v>1560</v>
      </c>
      <c r="G1612" s="399" t="s">
        <v>1564</v>
      </c>
      <c r="H1612" s="488" t="s">
        <v>191</v>
      </c>
      <c r="I1612" s="446" t="s">
        <v>101</v>
      </c>
      <c r="J1612" s="417" t="s">
        <v>199</v>
      </c>
      <c r="K1612" s="417">
        <v>34.9</v>
      </c>
      <c r="L1612" s="486">
        <f>VLOOKUP(D1612,'1-Kosten per locatie'!$E$3:$G$9,3,FALSE)</f>
        <v>1</v>
      </c>
      <c r="M1612" s="489" t="s">
        <v>101</v>
      </c>
      <c r="N1612" s="124"/>
      <c r="O1612" s="125">
        <f t="shared" si="130"/>
        <v>0</v>
      </c>
      <c r="P1612" s="125">
        <f t="shared" si="131"/>
        <v>0</v>
      </c>
      <c r="Q1612" s="383"/>
      <c r="R1612" s="126">
        <f>IF(M1612="nio",0,IF(M1612&gt;0,VLOOKUP(I1612,'2-Productie normen'!A:R,VLOOKUP(M1612,'2-Productie normen'!T:U,2,FALSE),FALSE)))</f>
        <v>0</v>
      </c>
      <c r="S1612" s="126">
        <f t="shared" si="132"/>
        <v>0</v>
      </c>
      <c r="T1612" s="127">
        <f>IF(M1612="nio",0,VLOOKUP(I1612,'2-Productie normen'!A:R,14,FALSE))</f>
        <v>0</v>
      </c>
      <c r="U1612" s="127"/>
      <c r="W1612" s="93">
        <f t="shared" si="133"/>
        <v>0</v>
      </c>
    </row>
    <row r="1613" spans="1:23" ht="14.1" customHeight="1">
      <c r="A1613" s="109">
        <f t="shared" si="129"/>
        <v>1613</v>
      </c>
      <c r="B1613" s="476" t="str">
        <f>VLOOKUP(C1613,'1-Kosten per locatie'!$A$17:$D$89,4,FALSE)</f>
        <v>Facilitaire Services</v>
      </c>
      <c r="C1613" s="397" t="s">
        <v>1558</v>
      </c>
      <c r="D1613" s="476" t="str">
        <f>VLOOKUP(C1613,'1-Kosten per locatie'!$A$17:$C$89,3,FALSE)</f>
        <v>Kantoor</v>
      </c>
      <c r="E1613" s="399" t="s">
        <v>1559</v>
      </c>
      <c r="F1613" s="400" t="s">
        <v>182</v>
      </c>
      <c r="G1613" s="399" t="s">
        <v>1580</v>
      </c>
      <c r="H1613" s="488" t="s">
        <v>1581</v>
      </c>
      <c r="I1613" s="446" t="s">
        <v>149</v>
      </c>
      <c r="J1613" s="417" t="s">
        <v>199</v>
      </c>
      <c r="K1613" s="417">
        <v>53.9</v>
      </c>
      <c r="L1613" s="486">
        <f>VLOOKUP(D1613,'1-Kosten per locatie'!$E$3:$G$9,3,FALSE)</f>
        <v>1</v>
      </c>
      <c r="M1613" s="489">
        <v>255</v>
      </c>
      <c r="N1613" s="124"/>
      <c r="O1613" s="125" t="e">
        <f t="shared" si="130"/>
        <v>#DIV/0!</v>
      </c>
      <c r="P1613" s="125">
        <f t="shared" si="131"/>
        <v>0</v>
      </c>
      <c r="Q1613" s="383"/>
      <c r="R1613" s="126">
        <f>IF(M1613="nio",0,IF(M1613&gt;0,VLOOKUP(I1613,'2-Productie normen'!A:R,VLOOKUP(M1613,'2-Productie normen'!T:U,2,FALSE),FALSE)))</f>
        <v>0</v>
      </c>
      <c r="S1613" s="126">
        <f t="shared" si="132"/>
        <v>0</v>
      </c>
      <c r="T1613" s="127" t="str">
        <f>IF(M1613="nio",0,VLOOKUP(I1613,'2-Productie normen'!A:R,14,FALSE))</f>
        <v>B</v>
      </c>
      <c r="U1613" s="127"/>
      <c r="W1613" s="93">
        <f t="shared" si="133"/>
        <v>13744.5</v>
      </c>
    </row>
    <row r="1614" spans="1:23" ht="14.1" customHeight="1">
      <c r="A1614" s="109">
        <f t="shared" si="129"/>
        <v>1614</v>
      </c>
      <c r="B1614" s="476" t="str">
        <f>VLOOKUP(C1614,'1-Kosten per locatie'!$A$17:$D$89,4,FALSE)</f>
        <v>Facilitaire Services</v>
      </c>
      <c r="C1614" s="397" t="s">
        <v>1558</v>
      </c>
      <c r="D1614" s="476" t="str">
        <f>VLOOKUP(C1614,'1-Kosten per locatie'!$A$17:$C$89,3,FALSE)</f>
        <v>Kantoor</v>
      </c>
      <c r="E1614" s="399" t="s">
        <v>1559</v>
      </c>
      <c r="F1614" s="400" t="s">
        <v>1560</v>
      </c>
      <c r="G1614" s="399" t="s">
        <v>1582</v>
      </c>
      <c r="H1614" s="488" t="s">
        <v>249</v>
      </c>
      <c r="I1614" s="446" t="s">
        <v>297</v>
      </c>
      <c r="J1614" s="417" t="s">
        <v>198</v>
      </c>
      <c r="K1614" s="417">
        <v>27.5</v>
      </c>
      <c r="L1614" s="486">
        <f>VLOOKUP(D1614,'1-Kosten per locatie'!$E$3:$G$9,3,FALSE)</f>
        <v>1</v>
      </c>
      <c r="M1614" s="489">
        <v>255</v>
      </c>
      <c r="N1614" s="124"/>
      <c r="O1614" s="125" t="e">
        <f t="shared" si="130"/>
        <v>#DIV/0!</v>
      </c>
      <c r="P1614" s="125">
        <f t="shared" si="131"/>
        <v>0</v>
      </c>
      <c r="Q1614" s="383"/>
      <c r="R1614" s="126">
        <f>IF(M1614="nio",0,IF(M1614&gt;0,VLOOKUP(I1614,'2-Productie normen'!A:R,VLOOKUP(M1614,'2-Productie normen'!T:U,2,FALSE),FALSE)))</f>
        <v>0</v>
      </c>
      <c r="S1614" s="126">
        <f t="shared" si="132"/>
        <v>0</v>
      </c>
      <c r="T1614" s="127" t="str">
        <f>IF(M1614="nio",0,VLOOKUP(I1614,'2-Productie normen'!A:R,14,FALSE))</f>
        <v>B</v>
      </c>
      <c r="U1614" s="127"/>
      <c r="W1614" s="93">
        <f t="shared" si="133"/>
        <v>7012.5</v>
      </c>
    </row>
    <row r="1615" spans="1:23" ht="14.1" customHeight="1">
      <c r="A1615" s="109">
        <f t="shared" si="129"/>
        <v>1615</v>
      </c>
      <c r="B1615" s="476" t="str">
        <f>VLOOKUP(C1615,'1-Kosten per locatie'!$A$17:$D$89,4,FALSE)</f>
        <v>Facilitaire Services</v>
      </c>
      <c r="C1615" s="397" t="s">
        <v>1558</v>
      </c>
      <c r="D1615" s="476" t="str">
        <f>VLOOKUP(C1615,'1-Kosten per locatie'!$A$17:$C$89,3,FALSE)</f>
        <v>Kantoor</v>
      </c>
      <c r="E1615" s="399" t="s">
        <v>1559</v>
      </c>
      <c r="F1615" s="400" t="s">
        <v>182</v>
      </c>
      <c r="G1615" s="399" t="s">
        <v>1583</v>
      </c>
      <c r="H1615" s="488" t="s">
        <v>1300</v>
      </c>
      <c r="I1615" s="446" t="s">
        <v>101</v>
      </c>
      <c r="J1615" s="417" t="s">
        <v>199</v>
      </c>
      <c r="K1615" s="417">
        <v>12</v>
      </c>
      <c r="L1615" s="486">
        <f>VLOOKUP(D1615,'1-Kosten per locatie'!$E$3:$G$9,3,FALSE)</f>
        <v>1</v>
      </c>
      <c r="M1615" s="489" t="s">
        <v>101</v>
      </c>
      <c r="N1615" s="124"/>
      <c r="O1615" s="125">
        <f t="shared" si="130"/>
        <v>0</v>
      </c>
      <c r="P1615" s="125">
        <f t="shared" si="131"/>
        <v>0</v>
      </c>
      <c r="Q1615" s="383"/>
      <c r="R1615" s="126">
        <f>IF(M1615="nio",0,IF(M1615&gt;0,VLOOKUP(I1615,'2-Productie normen'!A:R,VLOOKUP(M1615,'2-Productie normen'!T:U,2,FALSE),FALSE)))</f>
        <v>0</v>
      </c>
      <c r="S1615" s="126">
        <f t="shared" si="132"/>
        <v>0</v>
      </c>
      <c r="T1615" s="127">
        <f>IF(M1615="nio",0,VLOOKUP(I1615,'2-Productie normen'!A:R,14,FALSE))</f>
        <v>0</v>
      </c>
      <c r="U1615" s="127"/>
      <c r="W1615" s="93">
        <f t="shared" si="133"/>
        <v>0</v>
      </c>
    </row>
    <row r="1616" spans="1:23" ht="14.1" customHeight="1">
      <c r="A1616" s="109">
        <f t="shared" si="129"/>
        <v>1616</v>
      </c>
      <c r="B1616" s="476" t="str">
        <f>VLOOKUP(C1616,'1-Kosten per locatie'!$A$17:$D$89,4,FALSE)</f>
        <v>Facilitaire Services</v>
      </c>
      <c r="C1616" s="397" t="s">
        <v>1558</v>
      </c>
      <c r="D1616" s="476" t="str">
        <f>VLOOKUP(C1616,'1-Kosten per locatie'!$A$17:$C$89,3,FALSE)</f>
        <v>Kantoor</v>
      </c>
      <c r="E1616" s="399" t="s">
        <v>1559</v>
      </c>
      <c r="F1616" s="400" t="s">
        <v>1560</v>
      </c>
      <c r="G1616" s="399" t="s">
        <v>1565</v>
      </c>
      <c r="H1616" s="488" t="s">
        <v>246</v>
      </c>
      <c r="I1616" s="446" t="s">
        <v>101</v>
      </c>
      <c r="J1616" s="417" t="s">
        <v>199</v>
      </c>
      <c r="K1616" s="417">
        <v>186.1</v>
      </c>
      <c r="L1616" s="486">
        <f>VLOOKUP(D1616,'1-Kosten per locatie'!$E$3:$G$9,3,FALSE)</f>
        <v>1</v>
      </c>
      <c r="M1616" s="489" t="s">
        <v>101</v>
      </c>
      <c r="N1616" s="124"/>
      <c r="O1616" s="125">
        <f t="shared" si="130"/>
        <v>0</v>
      </c>
      <c r="P1616" s="125">
        <f t="shared" si="131"/>
        <v>0</v>
      </c>
      <c r="Q1616" s="383"/>
      <c r="R1616" s="126">
        <f>IF(M1616="nio",0,IF(M1616&gt;0,VLOOKUP(I1616,'2-Productie normen'!A:R,VLOOKUP(M1616,'2-Productie normen'!T:U,2,FALSE),FALSE)))</f>
        <v>0</v>
      </c>
      <c r="S1616" s="126">
        <f t="shared" si="132"/>
        <v>0</v>
      </c>
      <c r="T1616" s="127">
        <f>IF(M1616="nio",0,VLOOKUP(I1616,'2-Productie normen'!A:R,14,FALSE))</f>
        <v>0</v>
      </c>
      <c r="U1616" s="127"/>
      <c r="W1616" s="93">
        <f t="shared" si="133"/>
        <v>0</v>
      </c>
    </row>
    <row r="1617" spans="1:23" ht="14.1" customHeight="1">
      <c r="A1617" s="109">
        <f t="shared" si="129"/>
        <v>1617</v>
      </c>
      <c r="B1617" s="476" t="str">
        <f>VLOOKUP(C1617,'1-Kosten per locatie'!$A$17:$D$89,4,FALSE)</f>
        <v>Facilitaire Services</v>
      </c>
      <c r="C1617" s="397" t="s">
        <v>1558</v>
      </c>
      <c r="D1617" s="476" t="str">
        <f>VLOOKUP(C1617,'1-Kosten per locatie'!$A$17:$C$89,3,FALSE)</f>
        <v>Kantoor</v>
      </c>
      <c r="E1617" s="399" t="s">
        <v>1559</v>
      </c>
      <c r="F1617" s="400" t="s">
        <v>182</v>
      </c>
      <c r="G1617" s="399" t="s">
        <v>1567</v>
      </c>
      <c r="H1617" s="488" t="s">
        <v>2009</v>
      </c>
      <c r="I1617" s="446" t="s">
        <v>101</v>
      </c>
      <c r="J1617" s="417" t="s">
        <v>199</v>
      </c>
      <c r="K1617" s="417">
        <v>33.5</v>
      </c>
      <c r="L1617" s="486">
        <f>VLOOKUP(D1617,'1-Kosten per locatie'!$E$3:$G$9,3,FALSE)</f>
        <v>1</v>
      </c>
      <c r="M1617" s="489" t="s">
        <v>101</v>
      </c>
      <c r="N1617" s="124"/>
      <c r="O1617" s="125">
        <f t="shared" si="130"/>
        <v>0</v>
      </c>
      <c r="P1617" s="125">
        <f t="shared" si="131"/>
        <v>0</v>
      </c>
      <c r="Q1617" s="383"/>
      <c r="R1617" s="126">
        <f>IF(M1617="nio",0,IF(M1617&gt;0,VLOOKUP(I1617,'2-Productie normen'!A:R,VLOOKUP(M1617,'2-Productie normen'!T:U,2,FALSE),FALSE)))</f>
        <v>0</v>
      </c>
      <c r="S1617" s="126">
        <f t="shared" si="132"/>
        <v>0</v>
      </c>
      <c r="T1617" s="127">
        <f>IF(M1617="nio",0,VLOOKUP(I1617,'2-Productie normen'!A:R,14,FALSE))</f>
        <v>0</v>
      </c>
      <c r="U1617" s="127"/>
      <c r="W1617" s="93">
        <f t="shared" si="133"/>
        <v>0</v>
      </c>
    </row>
    <row r="1618" spans="1:23" ht="14.1" customHeight="1">
      <c r="A1618" s="109">
        <f t="shared" si="129"/>
        <v>1618</v>
      </c>
      <c r="B1618" s="476" t="str">
        <f>VLOOKUP(C1618,'1-Kosten per locatie'!$A$17:$D$89,4,FALSE)</f>
        <v>Facilitaire Services</v>
      </c>
      <c r="C1618" s="397" t="s">
        <v>1558</v>
      </c>
      <c r="D1618" s="476" t="str">
        <f>VLOOKUP(C1618,'1-Kosten per locatie'!$A$17:$C$89,3,FALSE)</f>
        <v>Kantoor</v>
      </c>
      <c r="E1618" s="399" t="s">
        <v>1559</v>
      </c>
      <c r="F1618" s="400" t="s">
        <v>1560</v>
      </c>
      <c r="G1618" s="399" t="s">
        <v>1587</v>
      </c>
      <c r="H1618" s="488" t="s">
        <v>1588</v>
      </c>
      <c r="I1618" s="446" t="s">
        <v>101</v>
      </c>
      <c r="J1618" s="417" t="s">
        <v>304</v>
      </c>
      <c r="K1618" s="417">
        <v>7.7</v>
      </c>
      <c r="L1618" s="486">
        <f>VLOOKUP(D1618,'1-Kosten per locatie'!$E$3:$G$9,3,FALSE)</f>
        <v>1</v>
      </c>
      <c r="M1618" s="489" t="s">
        <v>101</v>
      </c>
      <c r="N1618" s="124"/>
      <c r="O1618" s="125">
        <f t="shared" si="130"/>
        <v>0</v>
      </c>
      <c r="P1618" s="125">
        <f t="shared" si="131"/>
        <v>0</v>
      </c>
      <c r="Q1618" s="383"/>
      <c r="R1618" s="126">
        <f>IF(M1618="nio",0,IF(M1618&gt;0,VLOOKUP(I1618,'2-Productie normen'!A:R,VLOOKUP(M1618,'2-Productie normen'!T:U,2,FALSE),FALSE)))</f>
        <v>0</v>
      </c>
      <c r="S1618" s="126">
        <f t="shared" si="132"/>
        <v>0</v>
      </c>
      <c r="T1618" s="127">
        <f>IF(M1618="nio",0,VLOOKUP(I1618,'2-Productie normen'!A:R,14,FALSE))</f>
        <v>0</v>
      </c>
      <c r="U1618" s="127"/>
      <c r="W1618" s="93">
        <f t="shared" si="133"/>
        <v>0</v>
      </c>
    </row>
    <row r="1619" spans="1:23" ht="14.1" customHeight="1">
      <c r="A1619" s="109">
        <f t="shared" si="129"/>
        <v>1619</v>
      </c>
      <c r="B1619" s="476" t="str">
        <f>VLOOKUP(C1619,'1-Kosten per locatie'!$A$17:$D$89,4,FALSE)</f>
        <v>Facilitaire Services</v>
      </c>
      <c r="C1619" s="397" t="s">
        <v>1558</v>
      </c>
      <c r="D1619" s="476" t="str">
        <f>VLOOKUP(C1619,'1-Kosten per locatie'!$A$17:$C$89,3,FALSE)</f>
        <v>Kantoor</v>
      </c>
      <c r="E1619" s="399" t="s">
        <v>1559</v>
      </c>
      <c r="F1619" s="400" t="s">
        <v>182</v>
      </c>
      <c r="G1619" s="399" t="s">
        <v>1568</v>
      </c>
      <c r="H1619" s="488" t="s">
        <v>2009</v>
      </c>
      <c r="I1619" s="446" t="s">
        <v>101</v>
      </c>
      <c r="J1619" s="417" t="s">
        <v>199</v>
      </c>
      <c r="K1619" s="417">
        <v>28.3</v>
      </c>
      <c r="L1619" s="486">
        <f>VLOOKUP(D1619,'1-Kosten per locatie'!$E$3:$G$9,3,FALSE)</f>
        <v>1</v>
      </c>
      <c r="M1619" s="489" t="s">
        <v>101</v>
      </c>
      <c r="N1619" s="124"/>
      <c r="O1619" s="125">
        <f t="shared" si="130"/>
        <v>0</v>
      </c>
      <c r="P1619" s="125">
        <f t="shared" si="131"/>
        <v>0</v>
      </c>
      <c r="Q1619" s="383"/>
      <c r="R1619" s="126">
        <f>IF(M1619="nio",0,IF(M1619&gt;0,VLOOKUP(I1619,'2-Productie normen'!A:R,VLOOKUP(M1619,'2-Productie normen'!T:U,2,FALSE),FALSE)))</f>
        <v>0</v>
      </c>
      <c r="S1619" s="126">
        <f t="shared" si="132"/>
        <v>0</v>
      </c>
      <c r="T1619" s="127">
        <f>IF(M1619="nio",0,VLOOKUP(I1619,'2-Productie normen'!A:R,14,FALSE))</f>
        <v>0</v>
      </c>
      <c r="U1619" s="127"/>
      <c r="W1619" s="93">
        <f t="shared" si="133"/>
        <v>0</v>
      </c>
    </row>
    <row r="1620" spans="1:23" ht="14.1" customHeight="1">
      <c r="A1620" s="109">
        <f t="shared" si="129"/>
        <v>1620</v>
      </c>
      <c r="B1620" s="476" t="str">
        <f>VLOOKUP(C1620,'1-Kosten per locatie'!$A$17:$D$89,4,FALSE)</f>
        <v>Facilitaire Services</v>
      </c>
      <c r="C1620" s="397" t="s">
        <v>1558</v>
      </c>
      <c r="D1620" s="476" t="str">
        <f>VLOOKUP(C1620,'1-Kosten per locatie'!$A$17:$C$89,3,FALSE)</f>
        <v>Kantoor</v>
      </c>
      <c r="E1620" s="399" t="s">
        <v>1559</v>
      </c>
      <c r="F1620" s="400" t="s">
        <v>1560</v>
      </c>
      <c r="G1620" s="399" t="s">
        <v>1590</v>
      </c>
      <c r="H1620" s="488" t="s">
        <v>1354</v>
      </c>
      <c r="I1620" s="446" t="s">
        <v>294</v>
      </c>
      <c r="J1620" s="417" t="s">
        <v>304</v>
      </c>
      <c r="K1620" s="417">
        <v>5.5</v>
      </c>
      <c r="L1620" s="486">
        <f>VLOOKUP(D1620,'1-Kosten per locatie'!$E$3:$G$9,3,FALSE)</f>
        <v>1</v>
      </c>
      <c r="M1620" s="489">
        <v>255</v>
      </c>
      <c r="N1620" s="124"/>
      <c r="O1620" s="125" t="e">
        <f t="shared" si="130"/>
        <v>#DIV/0!</v>
      </c>
      <c r="P1620" s="125">
        <f t="shared" si="131"/>
        <v>0</v>
      </c>
      <c r="Q1620" s="383"/>
      <c r="R1620" s="126">
        <f>IF(M1620="nio",0,IF(M1620&gt;0,VLOOKUP(I1620,'2-Productie normen'!A:R,VLOOKUP(M1620,'2-Productie normen'!T:U,2,FALSE),FALSE)))</f>
        <v>0</v>
      </c>
      <c r="S1620" s="126">
        <f t="shared" si="132"/>
        <v>0</v>
      </c>
      <c r="T1620" s="127" t="str">
        <f>IF(M1620="nio",0,VLOOKUP(I1620,'2-Productie normen'!A:R,14,FALSE))</f>
        <v>V</v>
      </c>
      <c r="U1620" s="127"/>
      <c r="W1620" s="93">
        <f t="shared" si="133"/>
        <v>1402.5</v>
      </c>
    </row>
    <row r="1621" spans="1:23" ht="14.1" customHeight="1">
      <c r="A1621" s="109">
        <f t="shared" si="129"/>
        <v>1621</v>
      </c>
      <c r="B1621" s="476" t="str">
        <f>VLOOKUP(C1621,'1-Kosten per locatie'!$A$17:$D$89,4,FALSE)</f>
        <v>Facilitaire Services</v>
      </c>
      <c r="C1621" s="397" t="s">
        <v>1558</v>
      </c>
      <c r="D1621" s="476" t="str">
        <f>VLOOKUP(C1621,'1-Kosten per locatie'!$A$17:$C$89,3,FALSE)</f>
        <v>Kantoor</v>
      </c>
      <c r="E1621" s="399" t="s">
        <v>1559</v>
      </c>
      <c r="F1621" s="400" t="s">
        <v>182</v>
      </c>
      <c r="G1621" s="399" t="s">
        <v>1566</v>
      </c>
      <c r="H1621" s="488" t="s">
        <v>191</v>
      </c>
      <c r="I1621" s="446" t="s">
        <v>101</v>
      </c>
      <c r="J1621" s="417" t="s">
        <v>199</v>
      </c>
      <c r="K1621" s="417">
        <v>6</v>
      </c>
      <c r="L1621" s="486">
        <f>VLOOKUP(D1621,'1-Kosten per locatie'!$E$3:$G$9,3,FALSE)</f>
        <v>1</v>
      </c>
      <c r="M1621" s="489" t="s">
        <v>101</v>
      </c>
      <c r="N1621" s="124"/>
      <c r="O1621" s="125">
        <f t="shared" si="130"/>
        <v>0</v>
      </c>
      <c r="P1621" s="125">
        <f t="shared" si="131"/>
        <v>0</v>
      </c>
      <c r="Q1621" s="383"/>
      <c r="R1621" s="126">
        <f>IF(M1621="nio",0,IF(M1621&gt;0,VLOOKUP(I1621,'2-Productie normen'!A:R,VLOOKUP(M1621,'2-Productie normen'!T:U,2,FALSE),FALSE)))</f>
        <v>0</v>
      </c>
      <c r="S1621" s="126">
        <f t="shared" si="132"/>
        <v>0</v>
      </c>
      <c r="T1621" s="127">
        <f>IF(M1621="nio",0,VLOOKUP(I1621,'2-Productie normen'!A:R,14,FALSE))</f>
        <v>0</v>
      </c>
      <c r="U1621" s="127"/>
      <c r="W1621" s="93">
        <f t="shared" si="133"/>
        <v>0</v>
      </c>
    </row>
    <row r="1622" spans="1:23" ht="14.1" customHeight="1">
      <c r="A1622" s="109">
        <f t="shared" si="129"/>
        <v>1622</v>
      </c>
      <c r="B1622" s="476" t="str">
        <f>VLOOKUP(C1622,'1-Kosten per locatie'!$A$17:$D$89,4,FALSE)</f>
        <v>Facilitaire Services</v>
      </c>
      <c r="C1622" s="397" t="s">
        <v>1558</v>
      </c>
      <c r="D1622" s="476" t="str">
        <f>VLOOKUP(C1622,'1-Kosten per locatie'!$A$17:$C$89,3,FALSE)</f>
        <v>Kantoor</v>
      </c>
      <c r="E1622" s="399" t="s">
        <v>1559</v>
      </c>
      <c r="F1622" s="400" t="s">
        <v>1560</v>
      </c>
      <c r="G1622" s="399" t="s">
        <v>2010</v>
      </c>
      <c r="H1622" s="488" t="s">
        <v>2011</v>
      </c>
      <c r="I1622" s="446" t="s">
        <v>149</v>
      </c>
      <c r="J1622" s="417" t="s">
        <v>199</v>
      </c>
      <c r="K1622" s="417">
        <v>9.6</v>
      </c>
      <c r="L1622" s="486">
        <f>VLOOKUP(D1622,'1-Kosten per locatie'!$E$3:$G$9,3,FALSE)</f>
        <v>1</v>
      </c>
      <c r="M1622" s="489">
        <v>255</v>
      </c>
      <c r="N1622" s="124"/>
      <c r="O1622" s="125" t="e">
        <f t="shared" si="130"/>
        <v>#DIV/0!</v>
      </c>
      <c r="P1622" s="125">
        <f t="shared" si="131"/>
        <v>0</v>
      </c>
      <c r="Q1622" s="383"/>
      <c r="R1622" s="126">
        <f>IF(M1622="nio",0,IF(M1622&gt;0,VLOOKUP(I1622,'2-Productie normen'!A:R,VLOOKUP(M1622,'2-Productie normen'!T:U,2,FALSE),FALSE)))</f>
        <v>0</v>
      </c>
      <c r="S1622" s="126">
        <f t="shared" si="132"/>
        <v>0</v>
      </c>
      <c r="T1622" s="127" t="str">
        <f>IF(M1622="nio",0,VLOOKUP(I1622,'2-Productie normen'!A:R,14,FALSE))</f>
        <v>B</v>
      </c>
      <c r="U1622" s="127"/>
      <c r="W1622" s="93">
        <f t="shared" si="133"/>
        <v>2448</v>
      </c>
    </row>
    <row r="1623" spans="1:23" ht="14.1" customHeight="1">
      <c r="A1623" s="109">
        <f t="shared" si="129"/>
        <v>1623</v>
      </c>
      <c r="B1623" s="476" t="str">
        <f>VLOOKUP(C1623,'1-Kosten per locatie'!$A$17:$D$89,4,FALSE)</f>
        <v>Facilitaire Services</v>
      </c>
      <c r="C1623" s="397" t="s">
        <v>1558</v>
      </c>
      <c r="D1623" s="476" t="str">
        <f>VLOOKUP(C1623,'1-Kosten per locatie'!$A$17:$C$89,3,FALSE)</f>
        <v>Kantoor</v>
      </c>
      <c r="E1623" s="399" t="s">
        <v>1559</v>
      </c>
      <c r="F1623" s="400" t="s">
        <v>182</v>
      </c>
      <c r="G1623" s="399" t="s">
        <v>1569</v>
      </c>
      <c r="H1623" s="488" t="s">
        <v>1570</v>
      </c>
      <c r="I1623" s="446" t="s">
        <v>15</v>
      </c>
      <c r="J1623" s="417" t="s">
        <v>1693</v>
      </c>
      <c r="K1623" s="417">
        <v>3.4</v>
      </c>
      <c r="L1623" s="486">
        <f>VLOOKUP(D1623,'1-Kosten per locatie'!$E$3:$G$9,3,FALSE)</f>
        <v>1</v>
      </c>
      <c r="M1623" s="489">
        <v>255</v>
      </c>
      <c r="N1623" s="124">
        <v>204</v>
      </c>
      <c r="O1623" s="125" t="e">
        <f t="shared" si="130"/>
        <v>#DIV/0!</v>
      </c>
      <c r="P1623" s="125" t="e">
        <f t="shared" si="131"/>
        <v>#DIV/0!</v>
      </c>
      <c r="Q1623" s="383"/>
      <c r="R1623" s="126">
        <f>IF(M1623="nio",0,IF(M1623&gt;0,VLOOKUP(I1623,'2-Productie normen'!A:R,VLOOKUP(M1623,'2-Productie normen'!T:U,2,FALSE),FALSE)))</f>
        <v>0</v>
      </c>
      <c r="S1623" s="126">
        <f t="shared" si="132"/>
        <v>0</v>
      </c>
      <c r="T1623" s="127" t="str">
        <f>IF(M1623="nio",0,VLOOKUP(I1623,'2-Productie normen'!A:R,14,FALSE))</f>
        <v>S</v>
      </c>
      <c r="U1623" s="127"/>
      <c r="W1623" s="93">
        <f t="shared" si="133"/>
        <v>1560.6</v>
      </c>
    </row>
    <row r="1624" spans="1:23" ht="14.1" customHeight="1">
      <c r="A1624" s="109">
        <f t="shared" si="129"/>
        <v>1624</v>
      </c>
      <c r="B1624" s="476" t="str">
        <f>VLOOKUP(C1624,'1-Kosten per locatie'!$A$17:$D$89,4,FALSE)</f>
        <v>Facilitaire Services</v>
      </c>
      <c r="C1624" s="397" t="s">
        <v>1558</v>
      </c>
      <c r="D1624" s="476" t="str">
        <f>VLOOKUP(C1624,'1-Kosten per locatie'!$A$17:$C$89,3,FALSE)</f>
        <v>Kantoor</v>
      </c>
      <c r="E1624" s="399" t="s">
        <v>1559</v>
      </c>
      <c r="F1624" s="400" t="s">
        <v>182</v>
      </c>
      <c r="G1624" s="399" t="s">
        <v>1571</v>
      </c>
      <c r="H1624" s="488" t="s">
        <v>1570</v>
      </c>
      <c r="I1624" s="446" t="s">
        <v>15</v>
      </c>
      <c r="J1624" s="417" t="s">
        <v>1693</v>
      </c>
      <c r="K1624" s="417">
        <v>3.5</v>
      </c>
      <c r="L1624" s="486">
        <f>VLOOKUP(D1624,'1-Kosten per locatie'!$E$3:$G$9,3,FALSE)</f>
        <v>1</v>
      </c>
      <c r="M1624" s="489">
        <v>255</v>
      </c>
      <c r="N1624" s="124">
        <v>204</v>
      </c>
      <c r="O1624" s="125" t="e">
        <f t="shared" si="130"/>
        <v>#DIV/0!</v>
      </c>
      <c r="P1624" s="125" t="e">
        <f t="shared" si="131"/>
        <v>#DIV/0!</v>
      </c>
      <c r="Q1624" s="383"/>
      <c r="R1624" s="126">
        <f>IF(M1624="nio",0,IF(M1624&gt;0,VLOOKUP(I1624,'2-Productie normen'!A:R,VLOOKUP(M1624,'2-Productie normen'!T:U,2,FALSE),FALSE)))</f>
        <v>0</v>
      </c>
      <c r="S1624" s="126">
        <f t="shared" si="132"/>
        <v>0</v>
      </c>
      <c r="T1624" s="127" t="str">
        <f>IF(M1624="nio",0,VLOOKUP(I1624,'2-Productie normen'!A:R,14,FALSE))</f>
        <v>S</v>
      </c>
      <c r="U1624" s="127"/>
      <c r="W1624" s="93">
        <f t="shared" si="133"/>
        <v>1606.5</v>
      </c>
    </row>
    <row r="1625" spans="1:23" ht="14.1" customHeight="1">
      <c r="A1625" s="109">
        <f t="shared" si="129"/>
        <v>1625</v>
      </c>
      <c r="B1625" s="476" t="str">
        <f>VLOOKUP(C1625,'1-Kosten per locatie'!$A$17:$D$89,4,FALSE)</f>
        <v>Facilitaire Services</v>
      </c>
      <c r="C1625" s="397" t="s">
        <v>1558</v>
      </c>
      <c r="D1625" s="476" t="str">
        <f>VLOOKUP(C1625,'1-Kosten per locatie'!$A$17:$C$89,3,FALSE)</f>
        <v>Kantoor</v>
      </c>
      <c r="E1625" s="399" t="s">
        <v>1559</v>
      </c>
      <c r="F1625" s="400" t="s">
        <v>182</v>
      </c>
      <c r="G1625" s="399" t="s">
        <v>1572</v>
      </c>
      <c r="H1625" s="488" t="s">
        <v>1573</v>
      </c>
      <c r="I1625" s="446" t="s">
        <v>296</v>
      </c>
      <c r="J1625" s="417" t="s">
        <v>304</v>
      </c>
      <c r="K1625" s="417">
        <v>12.4</v>
      </c>
      <c r="L1625" s="486">
        <f>VLOOKUP(D1625,'1-Kosten per locatie'!$E$3:$G$9,3,FALSE)</f>
        <v>1</v>
      </c>
      <c r="M1625" s="489">
        <v>255</v>
      </c>
      <c r="N1625" s="124"/>
      <c r="O1625" s="125" t="e">
        <f t="shared" si="130"/>
        <v>#DIV/0!</v>
      </c>
      <c r="P1625" s="125">
        <f t="shared" si="131"/>
        <v>0</v>
      </c>
      <c r="Q1625" s="383"/>
      <c r="R1625" s="126">
        <f>IF(M1625="nio",0,IF(M1625&gt;0,VLOOKUP(I1625,'2-Productie normen'!A:R,VLOOKUP(M1625,'2-Productie normen'!T:U,2,FALSE),FALSE)))</f>
        <v>0</v>
      </c>
      <c r="S1625" s="126">
        <f t="shared" si="132"/>
        <v>0</v>
      </c>
      <c r="T1625" s="127" t="str">
        <f>IF(M1625="nio",0,VLOOKUP(I1625,'2-Productie normen'!A:R,14,FALSE))</f>
        <v>V</v>
      </c>
      <c r="U1625" s="127"/>
      <c r="W1625" s="93">
        <f t="shared" si="133"/>
        <v>3162</v>
      </c>
    </row>
    <row r="1626" spans="1:23" ht="14.1" customHeight="1">
      <c r="A1626" s="109">
        <f t="shared" si="129"/>
        <v>1626</v>
      </c>
      <c r="B1626" s="476" t="str">
        <f>VLOOKUP(C1626,'1-Kosten per locatie'!$A$17:$D$89,4,FALSE)</f>
        <v>Facilitaire Services</v>
      </c>
      <c r="C1626" s="397" t="s">
        <v>1558</v>
      </c>
      <c r="D1626" s="476" t="str">
        <f>VLOOKUP(C1626,'1-Kosten per locatie'!$A$17:$C$89,3,FALSE)</f>
        <v>Kantoor</v>
      </c>
      <c r="E1626" s="399" t="s">
        <v>1559</v>
      </c>
      <c r="F1626" s="400" t="s">
        <v>182</v>
      </c>
      <c r="G1626" s="399" t="s">
        <v>1584</v>
      </c>
      <c r="H1626" s="488" t="s">
        <v>191</v>
      </c>
      <c r="I1626" s="446" t="s">
        <v>101</v>
      </c>
      <c r="J1626" s="417" t="s">
        <v>199</v>
      </c>
      <c r="K1626" s="417">
        <v>20.7</v>
      </c>
      <c r="L1626" s="486">
        <f>VLOOKUP(D1626,'1-Kosten per locatie'!$E$3:$G$9,3,FALSE)</f>
        <v>1</v>
      </c>
      <c r="M1626" s="489" t="s">
        <v>101</v>
      </c>
      <c r="N1626" s="124"/>
      <c r="O1626" s="125">
        <f t="shared" si="130"/>
        <v>0</v>
      </c>
      <c r="P1626" s="125">
        <f t="shared" si="131"/>
        <v>0</v>
      </c>
      <c r="Q1626" s="383"/>
      <c r="R1626" s="126">
        <f>IF(M1626="nio",0,IF(M1626&gt;0,VLOOKUP(I1626,'2-Productie normen'!A:R,VLOOKUP(M1626,'2-Productie normen'!T:U,2,FALSE),FALSE)))</f>
        <v>0</v>
      </c>
      <c r="S1626" s="126">
        <f t="shared" si="132"/>
        <v>0</v>
      </c>
      <c r="T1626" s="127">
        <f>IF(M1626="nio",0,VLOOKUP(I1626,'2-Productie normen'!A:R,14,FALSE))</f>
        <v>0</v>
      </c>
      <c r="U1626" s="127"/>
      <c r="W1626" s="93">
        <f t="shared" si="133"/>
        <v>0</v>
      </c>
    </row>
    <row r="1627" spans="1:23" ht="14.1" customHeight="1">
      <c r="A1627" s="109">
        <f t="shared" si="129"/>
        <v>1627</v>
      </c>
      <c r="B1627" s="476" t="str">
        <f>VLOOKUP(C1627,'1-Kosten per locatie'!$A$17:$D$89,4,FALSE)</f>
        <v>Facilitaire Services</v>
      </c>
      <c r="C1627" s="397" t="s">
        <v>1558</v>
      </c>
      <c r="D1627" s="476" t="str">
        <f>VLOOKUP(C1627,'1-Kosten per locatie'!$A$17:$C$89,3,FALSE)</f>
        <v>Kantoor</v>
      </c>
      <c r="E1627" s="399" t="s">
        <v>1559</v>
      </c>
      <c r="F1627" s="400" t="s">
        <v>182</v>
      </c>
      <c r="G1627" s="399" t="s">
        <v>1585</v>
      </c>
      <c r="H1627" s="488" t="s">
        <v>1053</v>
      </c>
      <c r="I1627" s="446" t="s">
        <v>101</v>
      </c>
      <c r="J1627" s="417" t="s">
        <v>199</v>
      </c>
      <c r="K1627" s="417">
        <v>5.4</v>
      </c>
      <c r="L1627" s="486">
        <f>VLOOKUP(D1627,'1-Kosten per locatie'!$E$3:$G$9,3,FALSE)</f>
        <v>1</v>
      </c>
      <c r="M1627" s="489" t="s">
        <v>101</v>
      </c>
      <c r="N1627" s="124"/>
      <c r="O1627" s="125">
        <f t="shared" si="130"/>
        <v>0</v>
      </c>
      <c r="P1627" s="125">
        <f t="shared" si="131"/>
        <v>0</v>
      </c>
      <c r="Q1627" s="383"/>
      <c r="R1627" s="126">
        <f>IF(M1627="nio",0,IF(M1627&gt;0,VLOOKUP(I1627,'2-Productie normen'!A:R,VLOOKUP(M1627,'2-Productie normen'!T:U,2,FALSE),FALSE)))</f>
        <v>0</v>
      </c>
      <c r="S1627" s="126">
        <f t="shared" si="132"/>
        <v>0</v>
      </c>
      <c r="T1627" s="127">
        <f>IF(M1627="nio",0,VLOOKUP(I1627,'2-Productie normen'!A:R,14,FALSE))</f>
        <v>0</v>
      </c>
      <c r="U1627" s="127"/>
      <c r="W1627" s="93">
        <f t="shared" si="133"/>
        <v>0</v>
      </c>
    </row>
    <row r="1628" spans="1:23" ht="14.1" customHeight="1">
      <c r="A1628" s="109">
        <f t="shared" si="129"/>
        <v>1628</v>
      </c>
      <c r="B1628" s="476" t="str">
        <f>VLOOKUP(C1628,'1-Kosten per locatie'!$A$17:$D$89,4,FALSE)</f>
        <v>Facilitaire Services</v>
      </c>
      <c r="C1628" s="397" t="s">
        <v>1558</v>
      </c>
      <c r="D1628" s="476" t="str">
        <f>VLOOKUP(C1628,'1-Kosten per locatie'!$A$17:$C$89,3,FALSE)</f>
        <v>Kantoor</v>
      </c>
      <c r="E1628" s="399" t="s">
        <v>1559</v>
      </c>
      <c r="F1628" s="400" t="s">
        <v>182</v>
      </c>
      <c r="G1628" s="399" t="s">
        <v>1586</v>
      </c>
      <c r="H1628" s="488" t="s">
        <v>191</v>
      </c>
      <c r="I1628" s="446" t="s">
        <v>101</v>
      </c>
      <c r="J1628" s="417" t="s">
        <v>199</v>
      </c>
      <c r="K1628" s="417">
        <v>19.3</v>
      </c>
      <c r="L1628" s="486">
        <f>VLOOKUP(D1628,'1-Kosten per locatie'!$E$3:$G$9,3,FALSE)</f>
        <v>1</v>
      </c>
      <c r="M1628" s="489" t="s">
        <v>101</v>
      </c>
      <c r="N1628" s="124"/>
      <c r="O1628" s="125">
        <f t="shared" si="130"/>
        <v>0</v>
      </c>
      <c r="P1628" s="125">
        <f t="shared" si="131"/>
        <v>0</v>
      </c>
      <c r="Q1628" s="383"/>
      <c r="R1628" s="126">
        <f>IF(M1628="nio",0,IF(M1628&gt;0,VLOOKUP(I1628,'2-Productie normen'!A:R,VLOOKUP(M1628,'2-Productie normen'!T:U,2,FALSE),FALSE)))</f>
        <v>0</v>
      </c>
      <c r="S1628" s="126">
        <f t="shared" si="132"/>
        <v>0</v>
      </c>
      <c r="T1628" s="127">
        <f>IF(M1628="nio",0,VLOOKUP(I1628,'2-Productie normen'!A:R,14,FALSE))</f>
        <v>0</v>
      </c>
      <c r="U1628" s="127"/>
      <c r="W1628" s="93">
        <f t="shared" si="133"/>
        <v>0</v>
      </c>
    </row>
    <row r="1629" spans="1:23" ht="14.1" customHeight="1">
      <c r="A1629" s="109">
        <f t="shared" si="129"/>
        <v>1629</v>
      </c>
      <c r="B1629" s="476" t="str">
        <f>VLOOKUP(C1629,'1-Kosten per locatie'!$A$17:$D$89,4,FALSE)</f>
        <v>Facilitaire Services</v>
      </c>
      <c r="C1629" s="397" t="s">
        <v>1558</v>
      </c>
      <c r="D1629" s="476" t="str">
        <f>VLOOKUP(C1629,'1-Kosten per locatie'!$A$17:$C$89,3,FALSE)</f>
        <v>Kantoor</v>
      </c>
      <c r="E1629" s="399" t="s">
        <v>1559</v>
      </c>
      <c r="F1629" s="400" t="s">
        <v>182</v>
      </c>
      <c r="G1629" s="399" t="s">
        <v>1576</v>
      </c>
      <c r="H1629" s="488" t="s">
        <v>2012</v>
      </c>
      <c r="I1629" s="446" t="s">
        <v>101</v>
      </c>
      <c r="J1629" s="417" t="s">
        <v>304</v>
      </c>
      <c r="K1629" s="417">
        <v>85.8</v>
      </c>
      <c r="L1629" s="486">
        <f>VLOOKUP(D1629,'1-Kosten per locatie'!$E$3:$G$9,3,FALSE)</f>
        <v>1</v>
      </c>
      <c r="M1629" s="489" t="s">
        <v>101</v>
      </c>
      <c r="N1629" s="124"/>
      <c r="O1629" s="125">
        <f t="shared" si="130"/>
        <v>0</v>
      </c>
      <c r="P1629" s="125">
        <f t="shared" si="131"/>
        <v>0</v>
      </c>
      <c r="Q1629" s="383"/>
      <c r="R1629" s="126">
        <f>IF(M1629="nio",0,IF(M1629&gt;0,VLOOKUP(I1629,'2-Productie normen'!A:R,VLOOKUP(M1629,'2-Productie normen'!T:U,2,FALSE),FALSE)))</f>
        <v>0</v>
      </c>
      <c r="S1629" s="126">
        <f t="shared" si="132"/>
        <v>0</v>
      </c>
      <c r="T1629" s="127">
        <f>IF(M1629="nio",0,VLOOKUP(I1629,'2-Productie normen'!A:R,14,FALSE))</f>
        <v>0</v>
      </c>
      <c r="U1629" s="127"/>
      <c r="W1629" s="93">
        <f t="shared" si="133"/>
        <v>0</v>
      </c>
    </row>
    <row r="1630" spans="1:23" ht="14.1" customHeight="1">
      <c r="A1630" s="109">
        <f t="shared" si="129"/>
        <v>1630</v>
      </c>
      <c r="B1630" s="476" t="str">
        <f>VLOOKUP(C1630,'1-Kosten per locatie'!$A$17:$D$89,4,FALSE)</f>
        <v>Facilitaire Services</v>
      </c>
      <c r="C1630" s="397" t="s">
        <v>1558</v>
      </c>
      <c r="D1630" s="476" t="str">
        <f>VLOOKUP(C1630,'1-Kosten per locatie'!$A$17:$C$89,3,FALSE)</f>
        <v>Kantoor</v>
      </c>
      <c r="E1630" s="399" t="s">
        <v>1559</v>
      </c>
      <c r="F1630" s="400" t="s">
        <v>182</v>
      </c>
      <c r="G1630" s="399" t="s">
        <v>1574</v>
      </c>
      <c r="H1630" s="488" t="s">
        <v>1575</v>
      </c>
      <c r="I1630" s="446" t="s">
        <v>101</v>
      </c>
      <c r="J1630" s="417" t="s">
        <v>304</v>
      </c>
      <c r="K1630" s="417">
        <v>2</v>
      </c>
      <c r="L1630" s="486">
        <f>VLOOKUP(D1630,'1-Kosten per locatie'!$E$3:$G$9,3,FALSE)</f>
        <v>1</v>
      </c>
      <c r="M1630" s="489" t="s">
        <v>101</v>
      </c>
      <c r="N1630" s="124"/>
      <c r="O1630" s="125">
        <f t="shared" si="130"/>
        <v>0</v>
      </c>
      <c r="P1630" s="125">
        <f t="shared" si="131"/>
        <v>0</v>
      </c>
      <c r="Q1630" s="383"/>
      <c r="R1630" s="126">
        <f>IF(M1630="nio",0,IF(M1630&gt;0,VLOOKUP(I1630,'2-Productie normen'!A:R,VLOOKUP(M1630,'2-Productie normen'!T:U,2,FALSE),FALSE)))</f>
        <v>0</v>
      </c>
      <c r="S1630" s="126">
        <f t="shared" si="132"/>
        <v>0</v>
      </c>
      <c r="T1630" s="127">
        <f>IF(M1630="nio",0,VLOOKUP(I1630,'2-Productie normen'!A:R,14,FALSE))</f>
        <v>0</v>
      </c>
      <c r="U1630" s="127"/>
      <c r="W1630" s="93">
        <f t="shared" si="133"/>
        <v>0</v>
      </c>
    </row>
    <row r="1631" spans="1:23" ht="14.1" customHeight="1">
      <c r="A1631" s="109">
        <f t="shared" si="129"/>
        <v>1631</v>
      </c>
      <c r="B1631" s="476" t="str">
        <f>VLOOKUP(C1631,'1-Kosten per locatie'!$A$17:$D$89,4,FALSE)</f>
        <v>Facilitaire Services</v>
      </c>
      <c r="C1631" s="397" t="s">
        <v>1558</v>
      </c>
      <c r="D1631" s="476" t="str">
        <f>VLOOKUP(C1631,'1-Kosten per locatie'!$A$17:$C$89,3,FALSE)</f>
        <v>Kantoor</v>
      </c>
      <c r="E1631" s="399" t="s">
        <v>1559</v>
      </c>
      <c r="F1631" s="400" t="s">
        <v>182</v>
      </c>
      <c r="G1631" s="399" t="s">
        <v>1578</v>
      </c>
      <c r="H1631" s="488" t="s">
        <v>191</v>
      </c>
      <c r="I1631" s="446" t="s">
        <v>101</v>
      </c>
      <c r="J1631" s="417" t="s">
        <v>304</v>
      </c>
      <c r="K1631" s="417">
        <v>3.5</v>
      </c>
      <c r="L1631" s="486">
        <f>VLOOKUP(D1631,'1-Kosten per locatie'!$E$3:$G$9,3,FALSE)</f>
        <v>1</v>
      </c>
      <c r="M1631" s="489" t="s">
        <v>101</v>
      </c>
      <c r="N1631" s="124"/>
      <c r="O1631" s="125">
        <f t="shared" si="130"/>
        <v>0</v>
      </c>
      <c r="P1631" s="125">
        <f t="shared" si="131"/>
        <v>0</v>
      </c>
      <c r="Q1631" s="383"/>
      <c r="R1631" s="126">
        <f>IF(M1631="nio",0,IF(M1631&gt;0,VLOOKUP(I1631,'2-Productie normen'!A:R,VLOOKUP(M1631,'2-Productie normen'!T:U,2,FALSE),FALSE)))</f>
        <v>0</v>
      </c>
      <c r="S1631" s="126">
        <f t="shared" si="132"/>
        <v>0</v>
      </c>
      <c r="T1631" s="127">
        <f>IF(M1631="nio",0,VLOOKUP(I1631,'2-Productie normen'!A:R,14,FALSE))</f>
        <v>0</v>
      </c>
      <c r="U1631" s="127"/>
      <c r="W1631" s="93">
        <f t="shared" si="133"/>
        <v>0</v>
      </c>
    </row>
    <row r="1632" spans="1:23" ht="14.1" customHeight="1">
      <c r="A1632" s="109">
        <f t="shared" si="129"/>
        <v>1632</v>
      </c>
      <c r="B1632" s="476" t="str">
        <f>VLOOKUP(C1632,'1-Kosten per locatie'!$A$17:$D$89,4,FALSE)</f>
        <v>Facilitaire Services</v>
      </c>
      <c r="C1632" s="397" t="s">
        <v>1558</v>
      </c>
      <c r="D1632" s="476" t="str">
        <f>VLOOKUP(C1632,'1-Kosten per locatie'!$A$17:$C$89,3,FALSE)</f>
        <v>Kantoor</v>
      </c>
      <c r="E1632" s="399" t="s">
        <v>1559</v>
      </c>
      <c r="F1632" s="400" t="s">
        <v>182</v>
      </c>
      <c r="G1632" s="399" t="s">
        <v>1579</v>
      </c>
      <c r="H1632" s="488" t="s">
        <v>1067</v>
      </c>
      <c r="I1632" s="446" t="s">
        <v>101</v>
      </c>
      <c r="J1632" s="417" t="s">
        <v>304</v>
      </c>
      <c r="K1632" s="417">
        <v>1.75</v>
      </c>
      <c r="L1632" s="486">
        <f>VLOOKUP(D1632,'1-Kosten per locatie'!$E$3:$G$9,3,FALSE)</f>
        <v>1</v>
      </c>
      <c r="M1632" s="489" t="s">
        <v>101</v>
      </c>
      <c r="N1632" s="124"/>
      <c r="O1632" s="125">
        <f t="shared" si="130"/>
        <v>0</v>
      </c>
      <c r="P1632" s="125">
        <f t="shared" si="131"/>
        <v>0</v>
      </c>
      <c r="Q1632" s="383"/>
      <c r="R1632" s="126">
        <f>IF(M1632="nio",0,IF(M1632&gt;0,VLOOKUP(I1632,'2-Productie normen'!A:R,VLOOKUP(M1632,'2-Productie normen'!T:U,2,FALSE),FALSE)))</f>
        <v>0</v>
      </c>
      <c r="S1632" s="126">
        <f t="shared" si="132"/>
        <v>0</v>
      </c>
      <c r="T1632" s="127">
        <f>IF(M1632="nio",0,VLOOKUP(I1632,'2-Productie normen'!A:R,14,FALSE))</f>
        <v>0</v>
      </c>
      <c r="U1632" s="127"/>
      <c r="W1632" s="93">
        <f t="shared" si="133"/>
        <v>0</v>
      </c>
    </row>
    <row r="1633" spans="1:23" ht="14.1" customHeight="1">
      <c r="A1633" s="109">
        <f t="shared" si="129"/>
        <v>1633</v>
      </c>
      <c r="B1633" s="476" t="str">
        <f>VLOOKUP(C1633,'1-Kosten per locatie'!$A$17:$D$89,4,FALSE)</f>
        <v>Facilitaire Services</v>
      </c>
      <c r="C1633" s="397" t="s">
        <v>1558</v>
      </c>
      <c r="D1633" s="476" t="str">
        <f>VLOOKUP(C1633,'1-Kosten per locatie'!$A$17:$C$89,3,FALSE)</f>
        <v>Kantoor</v>
      </c>
      <c r="E1633" s="399" t="s">
        <v>1559</v>
      </c>
      <c r="F1633" s="400" t="s">
        <v>182</v>
      </c>
      <c r="G1633" s="399" t="s">
        <v>1593</v>
      </c>
      <c r="H1633" s="488" t="s">
        <v>1594</v>
      </c>
      <c r="I1633" s="446" t="s">
        <v>101</v>
      </c>
      <c r="J1633" s="417" t="s">
        <v>302</v>
      </c>
      <c r="K1633" s="417">
        <v>1.5</v>
      </c>
      <c r="L1633" s="486">
        <f>VLOOKUP(D1633,'1-Kosten per locatie'!$E$3:$G$9,3,FALSE)</f>
        <v>1</v>
      </c>
      <c r="M1633" s="489" t="s">
        <v>101</v>
      </c>
      <c r="N1633" s="124"/>
      <c r="O1633" s="125">
        <f t="shared" si="130"/>
        <v>0</v>
      </c>
      <c r="P1633" s="125">
        <f t="shared" si="131"/>
        <v>0</v>
      </c>
      <c r="Q1633" s="383"/>
      <c r="R1633" s="126">
        <f>IF(M1633="nio",0,IF(M1633&gt;0,VLOOKUP(I1633,'2-Productie normen'!A:R,VLOOKUP(M1633,'2-Productie normen'!T:U,2,FALSE),FALSE)))</f>
        <v>0</v>
      </c>
      <c r="S1633" s="126">
        <f t="shared" si="132"/>
        <v>0</v>
      </c>
      <c r="T1633" s="127">
        <f>IF(M1633="nio",0,VLOOKUP(I1633,'2-Productie normen'!A:R,14,FALSE))</f>
        <v>0</v>
      </c>
      <c r="U1633" s="127"/>
      <c r="W1633" s="93">
        <f t="shared" si="133"/>
        <v>0</v>
      </c>
    </row>
    <row r="1634" spans="1:23" ht="14.1" customHeight="1">
      <c r="A1634" s="109">
        <f t="shared" si="129"/>
        <v>1634</v>
      </c>
      <c r="B1634" s="476" t="str">
        <f>VLOOKUP(C1634,'1-Kosten per locatie'!$A$17:$D$89,4,FALSE)</f>
        <v>Facilitaire Services</v>
      </c>
      <c r="C1634" s="397" t="s">
        <v>1558</v>
      </c>
      <c r="D1634" s="476" t="str">
        <f>VLOOKUP(C1634,'1-Kosten per locatie'!$A$17:$C$89,3,FALSE)</f>
        <v>Kantoor</v>
      </c>
      <c r="E1634" s="399" t="s">
        <v>89</v>
      </c>
      <c r="F1634" s="400" t="s">
        <v>182</v>
      </c>
      <c r="G1634" s="399" t="s">
        <v>1346</v>
      </c>
      <c r="H1634" s="488" t="s">
        <v>2013</v>
      </c>
      <c r="I1634" s="446" t="s">
        <v>293</v>
      </c>
      <c r="J1634" s="417" t="s">
        <v>198</v>
      </c>
      <c r="K1634" s="417">
        <v>7.29</v>
      </c>
      <c r="L1634" s="486">
        <f>VLOOKUP(D1634,'1-Kosten per locatie'!$E$3:$G$9,3,FALSE)</f>
        <v>1</v>
      </c>
      <c r="M1634" s="489">
        <v>255</v>
      </c>
      <c r="N1634" s="124"/>
      <c r="O1634" s="125" t="e">
        <f t="shared" si="130"/>
        <v>#DIV/0!</v>
      </c>
      <c r="P1634" s="125">
        <f t="shared" si="131"/>
        <v>0</v>
      </c>
      <c r="Q1634" s="383"/>
      <c r="R1634" s="126">
        <f>IF(M1634="nio",0,IF(M1634&gt;0,VLOOKUP(I1634,'2-Productie normen'!A:R,VLOOKUP(M1634,'2-Productie normen'!T:U,2,FALSE),FALSE)))</f>
        <v>0</v>
      </c>
      <c r="S1634" s="126">
        <f t="shared" si="132"/>
        <v>0</v>
      </c>
      <c r="T1634" s="127" t="str">
        <f>IF(M1634="nio",0,VLOOKUP(I1634,'2-Productie normen'!A:R,14,FALSE))</f>
        <v>V</v>
      </c>
      <c r="U1634" s="127"/>
      <c r="W1634" s="93">
        <f t="shared" si="133"/>
        <v>1858.95</v>
      </c>
    </row>
    <row r="1635" spans="1:23" ht="14.1" customHeight="1">
      <c r="A1635" s="109">
        <f t="shared" si="129"/>
        <v>1635</v>
      </c>
      <c r="B1635" s="476" t="str">
        <f>VLOOKUP(C1635,'1-Kosten per locatie'!$A$17:$D$89,4,FALSE)</f>
        <v>Facilitaire Services</v>
      </c>
      <c r="C1635" s="397" t="s">
        <v>1558</v>
      </c>
      <c r="D1635" s="476" t="str">
        <f>VLOOKUP(C1635,'1-Kosten per locatie'!$A$17:$C$89,3,FALSE)</f>
        <v>Kantoor</v>
      </c>
      <c r="E1635" s="399" t="s">
        <v>89</v>
      </c>
      <c r="F1635" s="400" t="s">
        <v>182</v>
      </c>
      <c r="G1635" s="399" t="s">
        <v>1346</v>
      </c>
      <c r="H1635" s="488" t="s">
        <v>217</v>
      </c>
      <c r="I1635" s="446" t="s">
        <v>296</v>
      </c>
      <c r="J1635" s="417" t="s">
        <v>450</v>
      </c>
      <c r="K1635" s="417">
        <v>61.4</v>
      </c>
      <c r="L1635" s="486">
        <f>VLOOKUP(D1635,'1-Kosten per locatie'!$E$3:$G$9,3,FALSE)</f>
        <v>1</v>
      </c>
      <c r="M1635" s="489">
        <v>255</v>
      </c>
      <c r="N1635" s="124"/>
      <c r="O1635" s="125" t="e">
        <f t="shared" si="130"/>
        <v>#DIV/0!</v>
      </c>
      <c r="P1635" s="125">
        <f t="shared" si="131"/>
        <v>0</v>
      </c>
      <c r="Q1635" s="383"/>
      <c r="R1635" s="126">
        <f>IF(M1635="nio",0,IF(M1635&gt;0,VLOOKUP(I1635,'2-Productie normen'!A:R,VLOOKUP(M1635,'2-Productie normen'!T:U,2,FALSE),FALSE)))</f>
        <v>0</v>
      </c>
      <c r="S1635" s="126">
        <f t="shared" si="132"/>
        <v>0</v>
      </c>
      <c r="T1635" s="127" t="str">
        <f>IF(M1635="nio",0,VLOOKUP(I1635,'2-Productie normen'!A:R,14,FALSE))</f>
        <v>V</v>
      </c>
      <c r="U1635" s="127"/>
      <c r="W1635" s="93">
        <f t="shared" si="133"/>
        <v>15657</v>
      </c>
    </row>
    <row r="1636" spans="1:23" ht="14.1" customHeight="1">
      <c r="A1636" s="109">
        <f t="shared" si="129"/>
        <v>1636</v>
      </c>
      <c r="B1636" s="476" t="str">
        <f>VLOOKUP(C1636,'1-Kosten per locatie'!$A$17:$D$89,4,FALSE)</f>
        <v>Facilitaire Services</v>
      </c>
      <c r="C1636" s="397" t="s">
        <v>1558</v>
      </c>
      <c r="D1636" s="476" t="str">
        <f>VLOOKUP(C1636,'1-Kosten per locatie'!$A$17:$C$89,3,FALSE)</f>
        <v>Kantoor</v>
      </c>
      <c r="E1636" s="399" t="s">
        <v>89</v>
      </c>
      <c r="F1636" s="400" t="s">
        <v>182</v>
      </c>
      <c r="G1636" s="399" t="s">
        <v>1348</v>
      </c>
      <c r="H1636" s="488" t="s">
        <v>1596</v>
      </c>
      <c r="I1636" s="446" t="s">
        <v>149</v>
      </c>
      <c r="J1636" s="417" t="s">
        <v>839</v>
      </c>
      <c r="K1636" s="417">
        <v>16.899999999999999</v>
      </c>
      <c r="L1636" s="486">
        <f>VLOOKUP(D1636,'1-Kosten per locatie'!$E$3:$G$9,3,FALSE)</f>
        <v>1</v>
      </c>
      <c r="M1636" s="489">
        <v>255</v>
      </c>
      <c r="N1636" s="124"/>
      <c r="O1636" s="125" t="e">
        <f t="shared" si="130"/>
        <v>#DIV/0!</v>
      </c>
      <c r="P1636" s="125">
        <f t="shared" si="131"/>
        <v>0</v>
      </c>
      <c r="Q1636" s="383"/>
      <c r="R1636" s="126">
        <f>IF(M1636="nio",0,IF(M1636&gt;0,VLOOKUP(I1636,'2-Productie normen'!A:R,VLOOKUP(M1636,'2-Productie normen'!T:U,2,FALSE),FALSE)))</f>
        <v>0</v>
      </c>
      <c r="S1636" s="126">
        <f t="shared" si="132"/>
        <v>0</v>
      </c>
      <c r="T1636" s="127" t="str">
        <f>IF(M1636="nio",0,VLOOKUP(I1636,'2-Productie normen'!A:R,14,FALSE))</f>
        <v>B</v>
      </c>
      <c r="U1636" s="127"/>
      <c r="W1636" s="93">
        <f t="shared" si="133"/>
        <v>4309.5</v>
      </c>
    </row>
    <row r="1637" spans="1:23" ht="14.1" customHeight="1">
      <c r="A1637" s="109">
        <f t="shared" si="129"/>
        <v>1637</v>
      </c>
      <c r="B1637" s="476" t="str">
        <f>VLOOKUP(C1637,'1-Kosten per locatie'!$A$17:$D$89,4,FALSE)</f>
        <v>Facilitaire Services</v>
      </c>
      <c r="C1637" s="397" t="s">
        <v>1558</v>
      </c>
      <c r="D1637" s="476" t="str">
        <f>VLOOKUP(C1637,'1-Kosten per locatie'!$A$17:$C$89,3,FALSE)</f>
        <v>Kantoor</v>
      </c>
      <c r="E1637" s="399" t="s">
        <v>89</v>
      </c>
      <c r="F1637" s="400" t="s">
        <v>182</v>
      </c>
      <c r="G1637" s="399" t="s">
        <v>1334</v>
      </c>
      <c r="H1637" s="488" t="s">
        <v>1193</v>
      </c>
      <c r="I1637" s="446" t="s">
        <v>149</v>
      </c>
      <c r="J1637" s="417" t="s">
        <v>198</v>
      </c>
      <c r="K1637" s="417">
        <v>18.399999999999999</v>
      </c>
      <c r="L1637" s="486">
        <f>VLOOKUP(D1637,'1-Kosten per locatie'!$E$3:$G$9,3,FALSE)</f>
        <v>1</v>
      </c>
      <c r="M1637" s="489">
        <v>255</v>
      </c>
      <c r="N1637" s="124"/>
      <c r="O1637" s="125" t="e">
        <f t="shared" si="130"/>
        <v>#DIV/0!</v>
      </c>
      <c r="P1637" s="125">
        <f t="shared" si="131"/>
        <v>0</v>
      </c>
      <c r="Q1637" s="383"/>
      <c r="R1637" s="126">
        <f>IF(M1637="nio",0,IF(M1637&gt;0,VLOOKUP(I1637,'2-Productie normen'!A:R,VLOOKUP(M1637,'2-Productie normen'!T:U,2,FALSE),FALSE)))</f>
        <v>0</v>
      </c>
      <c r="S1637" s="126">
        <f t="shared" si="132"/>
        <v>0</v>
      </c>
      <c r="T1637" s="127" t="str">
        <f>IF(M1637="nio",0,VLOOKUP(I1637,'2-Productie normen'!A:R,14,FALSE))</f>
        <v>B</v>
      </c>
      <c r="U1637" s="127"/>
      <c r="W1637" s="93">
        <f t="shared" si="133"/>
        <v>4692</v>
      </c>
    </row>
    <row r="1638" spans="1:23" ht="14.1" customHeight="1">
      <c r="A1638" s="109">
        <f t="shared" si="129"/>
        <v>1638</v>
      </c>
      <c r="B1638" s="476" t="str">
        <f>VLOOKUP(C1638,'1-Kosten per locatie'!$A$17:$D$89,4,FALSE)</f>
        <v>Facilitaire Services</v>
      </c>
      <c r="C1638" s="397" t="s">
        <v>1558</v>
      </c>
      <c r="D1638" s="476" t="str">
        <f>VLOOKUP(C1638,'1-Kosten per locatie'!$A$17:$C$89,3,FALSE)</f>
        <v>Kantoor</v>
      </c>
      <c r="E1638" s="399" t="s">
        <v>89</v>
      </c>
      <c r="F1638" s="400" t="s">
        <v>182</v>
      </c>
      <c r="G1638" s="399" t="s">
        <v>1610</v>
      </c>
      <c r="H1638" s="488" t="s">
        <v>1920</v>
      </c>
      <c r="I1638" s="446" t="s">
        <v>15</v>
      </c>
      <c r="J1638" s="417" t="s">
        <v>1693</v>
      </c>
      <c r="K1638" s="417">
        <v>3.6</v>
      </c>
      <c r="L1638" s="486">
        <f>VLOOKUP(D1638,'1-Kosten per locatie'!$E$3:$G$9,3,FALSE)</f>
        <v>1</v>
      </c>
      <c r="M1638" s="489">
        <v>255</v>
      </c>
      <c r="N1638" s="124">
        <v>204</v>
      </c>
      <c r="O1638" s="125" t="e">
        <f t="shared" si="130"/>
        <v>#DIV/0!</v>
      </c>
      <c r="P1638" s="125" t="e">
        <f t="shared" si="131"/>
        <v>#DIV/0!</v>
      </c>
      <c r="Q1638" s="383"/>
      <c r="R1638" s="126">
        <f>IF(M1638="nio",0,IF(M1638&gt;0,VLOOKUP(I1638,'2-Productie normen'!A:R,VLOOKUP(M1638,'2-Productie normen'!T:U,2,FALSE),FALSE)))</f>
        <v>0</v>
      </c>
      <c r="S1638" s="126">
        <f t="shared" si="132"/>
        <v>0</v>
      </c>
      <c r="T1638" s="127" t="str">
        <f>IF(M1638="nio",0,VLOOKUP(I1638,'2-Productie normen'!A:R,14,FALSE))</f>
        <v>S</v>
      </c>
      <c r="U1638" s="127"/>
      <c r="W1638" s="93">
        <f t="shared" si="133"/>
        <v>1652.4</v>
      </c>
    </row>
    <row r="1639" spans="1:23" ht="14.1" customHeight="1">
      <c r="A1639" s="109">
        <f t="shared" si="129"/>
        <v>1639</v>
      </c>
      <c r="B1639" s="476" t="str">
        <f>VLOOKUP(C1639,'1-Kosten per locatie'!$A$17:$D$89,4,FALSE)</f>
        <v>Facilitaire Services</v>
      </c>
      <c r="C1639" s="397" t="s">
        <v>1558</v>
      </c>
      <c r="D1639" s="476" t="str">
        <f>VLOOKUP(C1639,'1-Kosten per locatie'!$A$17:$C$89,3,FALSE)</f>
        <v>Kantoor</v>
      </c>
      <c r="E1639" s="399" t="s">
        <v>89</v>
      </c>
      <c r="F1639" s="400" t="s">
        <v>182</v>
      </c>
      <c r="G1639" s="399" t="s">
        <v>1604</v>
      </c>
      <c r="H1639" s="488" t="s">
        <v>2014</v>
      </c>
      <c r="I1639" s="446" t="s">
        <v>15</v>
      </c>
      <c r="J1639" s="417" t="s">
        <v>1693</v>
      </c>
      <c r="K1639" s="417">
        <v>3.5</v>
      </c>
      <c r="L1639" s="486">
        <f>VLOOKUP(D1639,'1-Kosten per locatie'!$E$3:$G$9,3,FALSE)</f>
        <v>1</v>
      </c>
      <c r="M1639" s="489">
        <v>255</v>
      </c>
      <c r="N1639" s="124">
        <v>204</v>
      </c>
      <c r="O1639" s="125" t="e">
        <f t="shared" si="130"/>
        <v>#DIV/0!</v>
      </c>
      <c r="P1639" s="125" t="e">
        <f t="shared" si="131"/>
        <v>#DIV/0!</v>
      </c>
      <c r="Q1639" s="383"/>
      <c r="R1639" s="126">
        <f>IF(M1639="nio",0,IF(M1639&gt;0,VLOOKUP(I1639,'2-Productie normen'!A:R,VLOOKUP(M1639,'2-Productie normen'!T:U,2,FALSE),FALSE)))</f>
        <v>0</v>
      </c>
      <c r="S1639" s="126">
        <f t="shared" si="132"/>
        <v>0</v>
      </c>
      <c r="T1639" s="127" t="str">
        <f>IF(M1639="nio",0,VLOOKUP(I1639,'2-Productie normen'!A:R,14,FALSE))</f>
        <v>S</v>
      </c>
      <c r="U1639" s="127"/>
      <c r="W1639" s="93">
        <f t="shared" si="133"/>
        <v>1606.5</v>
      </c>
    </row>
    <row r="1640" spans="1:23" ht="14.1" customHeight="1">
      <c r="A1640" s="109">
        <f t="shared" si="129"/>
        <v>1640</v>
      </c>
      <c r="B1640" s="476" t="str">
        <f>VLOOKUP(C1640,'1-Kosten per locatie'!$A$17:$D$89,4,FALSE)</f>
        <v>Facilitaire Services</v>
      </c>
      <c r="C1640" s="397" t="s">
        <v>1558</v>
      </c>
      <c r="D1640" s="476" t="str">
        <f>VLOOKUP(C1640,'1-Kosten per locatie'!$A$17:$C$89,3,FALSE)</f>
        <v>Kantoor</v>
      </c>
      <c r="E1640" s="399" t="s">
        <v>89</v>
      </c>
      <c r="F1640" s="400" t="s">
        <v>182</v>
      </c>
      <c r="G1640" s="399" t="s">
        <v>1605</v>
      </c>
      <c r="H1640" s="488" t="s">
        <v>1848</v>
      </c>
      <c r="I1640" s="446" t="s">
        <v>15</v>
      </c>
      <c r="J1640" s="417" t="s">
        <v>1693</v>
      </c>
      <c r="K1640" s="417">
        <v>1.2</v>
      </c>
      <c r="L1640" s="486">
        <f>VLOOKUP(D1640,'1-Kosten per locatie'!$E$3:$G$9,3,FALSE)</f>
        <v>1</v>
      </c>
      <c r="M1640" s="489">
        <v>255</v>
      </c>
      <c r="N1640" s="124">
        <v>204</v>
      </c>
      <c r="O1640" s="125" t="e">
        <f t="shared" si="130"/>
        <v>#DIV/0!</v>
      </c>
      <c r="P1640" s="125" t="e">
        <f t="shared" si="131"/>
        <v>#DIV/0!</v>
      </c>
      <c r="Q1640" s="383"/>
      <c r="R1640" s="126">
        <f>IF(M1640="nio",0,IF(M1640&gt;0,VLOOKUP(I1640,'2-Productie normen'!A:R,VLOOKUP(M1640,'2-Productie normen'!T:U,2,FALSE),FALSE)))</f>
        <v>0</v>
      </c>
      <c r="S1640" s="126">
        <f t="shared" si="132"/>
        <v>0</v>
      </c>
      <c r="T1640" s="127" t="str">
        <f>IF(M1640="nio",0,VLOOKUP(I1640,'2-Productie normen'!A:R,14,FALSE))</f>
        <v>S</v>
      </c>
      <c r="U1640" s="127"/>
      <c r="W1640" s="93">
        <f t="shared" si="133"/>
        <v>550.79999999999995</v>
      </c>
    </row>
    <row r="1641" spans="1:23" ht="14.1" customHeight="1">
      <c r="A1641" s="109">
        <f t="shared" si="129"/>
        <v>1641</v>
      </c>
      <c r="B1641" s="476" t="str">
        <f>VLOOKUP(C1641,'1-Kosten per locatie'!$A$17:$D$89,4,FALSE)</f>
        <v>Facilitaire Services</v>
      </c>
      <c r="C1641" s="397" t="s">
        <v>1558</v>
      </c>
      <c r="D1641" s="476" t="str">
        <f>VLOOKUP(C1641,'1-Kosten per locatie'!$A$17:$C$89,3,FALSE)</f>
        <v>Kantoor</v>
      </c>
      <c r="E1641" s="399" t="s">
        <v>89</v>
      </c>
      <c r="F1641" s="400" t="s">
        <v>182</v>
      </c>
      <c r="G1641" s="399" t="s">
        <v>1606</v>
      </c>
      <c r="H1641" s="488" t="s">
        <v>1848</v>
      </c>
      <c r="I1641" s="446" t="s">
        <v>15</v>
      </c>
      <c r="J1641" s="417" t="s">
        <v>1693</v>
      </c>
      <c r="K1641" s="417">
        <v>1.2</v>
      </c>
      <c r="L1641" s="486">
        <f>VLOOKUP(D1641,'1-Kosten per locatie'!$E$3:$G$9,3,FALSE)</f>
        <v>1</v>
      </c>
      <c r="M1641" s="489">
        <v>255</v>
      </c>
      <c r="N1641" s="124">
        <v>204</v>
      </c>
      <c r="O1641" s="125" t="e">
        <f t="shared" si="130"/>
        <v>#DIV/0!</v>
      </c>
      <c r="P1641" s="125" t="e">
        <f t="shared" si="131"/>
        <v>#DIV/0!</v>
      </c>
      <c r="Q1641" s="383"/>
      <c r="R1641" s="126">
        <f>IF(M1641="nio",0,IF(M1641&gt;0,VLOOKUP(I1641,'2-Productie normen'!A:R,VLOOKUP(M1641,'2-Productie normen'!T:U,2,FALSE),FALSE)))</f>
        <v>0</v>
      </c>
      <c r="S1641" s="126">
        <f t="shared" si="132"/>
        <v>0</v>
      </c>
      <c r="T1641" s="127" t="str">
        <f>IF(M1641="nio",0,VLOOKUP(I1641,'2-Productie normen'!A:R,14,FALSE))</f>
        <v>S</v>
      </c>
      <c r="U1641" s="127"/>
      <c r="W1641" s="93">
        <f t="shared" si="133"/>
        <v>550.79999999999995</v>
      </c>
    </row>
    <row r="1642" spans="1:23" ht="14.1" customHeight="1">
      <c r="A1642" s="109">
        <f t="shared" si="129"/>
        <v>1642</v>
      </c>
      <c r="B1642" s="476" t="str">
        <f>VLOOKUP(C1642,'1-Kosten per locatie'!$A$17:$D$89,4,FALSE)</f>
        <v>Facilitaire Services</v>
      </c>
      <c r="C1642" s="397" t="s">
        <v>1558</v>
      </c>
      <c r="D1642" s="476" t="str">
        <f>VLOOKUP(C1642,'1-Kosten per locatie'!$A$17:$C$89,3,FALSE)</f>
        <v>Kantoor</v>
      </c>
      <c r="E1642" s="399" t="s">
        <v>89</v>
      </c>
      <c r="F1642" s="400" t="s">
        <v>182</v>
      </c>
      <c r="G1642" s="399" t="s">
        <v>1607</v>
      </c>
      <c r="H1642" s="488" t="s">
        <v>2015</v>
      </c>
      <c r="I1642" s="446" t="s">
        <v>15</v>
      </c>
      <c r="J1642" s="417" t="s">
        <v>1693</v>
      </c>
      <c r="K1642" s="417">
        <v>3.5</v>
      </c>
      <c r="L1642" s="486">
        <f>VLOOKUP(D1642,'1-Kosten per locatie'!$E$3:$G$9,3,FALSE)</f>
        <v>1</v>
      </c>
      <c r="M1642" s="489">
        <v>255</v>
      </c>
      <c r="N1642" s="124">
        <v>204</v>
      </c>
      <c r="O1642" s="125" t="e">
        <f t="shared" si="130"/>
        <v>#DIV/0!</v>
      </c>
      <c r="P1642" s="125" t="e">
        <f t="shared" si="131"/>
        <v>#DIV/0!</v>
      </c>
      <c r="Q1642" s="383"/>
      <c r="R1642" s="126">
        <f>IF(M1642="nio",0,IF(M1642&gt;0,VLOOKUP(I1642,'2-Productie normen'!A:R,VLOOKUP(M1642,'2-Productie normen'!T:U,2,FALSE),FALSE)))</f>
        <v>0</v>
      </c>
      <c r="S1642" s="126">
        <f t="shared" si="132"/>
        <v>0</v>
      </c>
      <c r="T1642" s="127" t="str">
        <f>IF(M1642="nio",0,VLOOKUP(I1642,'2-Productie normen'!A:R,14,FALSE))</f>
        <v>S</v>
      </c>
      <c r="U1642" s="127"/>
      <c r="W1642" s="93">
        <f t="shared" si="133"/>
        <v>1606.5</v>
      </c>
    </row>
    <row r="1643" spans="1:23" ht="14.1" customHeight="1">
      <c r="A1643" s="109">
        <f t="shared" si="129"/>
        <v>1643</v>
      </c>
      <c r="B1643" s="476" t="str">
        <f>VLOOKUP(C1643,'1-Kosten per locatie'!$A$17:$D$89,4,FALSE)</f>
        <v>Facilitaire Services</v>
      </c>
      <c r="C1643" s="397" t="s">
        <v>1558</v>
      </c>
      <c r="D1643" s="476" t="str">
        <f>VLOOKUP(C1643,'1-Kosten per locatie'!$A$17:$C$89,3,FALSE)</f>
        <v>Kantoor</v>
      </c>
      <c r="E1643" s="399" t="s">
        <v>89</v>
      </c>
      <c r="F1643" s="400" t="s">
        <v>182</v>
      </c>
      <c r="G1643" s="399" t="s">
        <v>1608</v>
      </c>
      <c r="H1643" s="488" t="s">
        <v>2016</v>
      </c>
      <c r="I1643" s="446" t="s">
        <v>15</v>
      </c>
      <c r="J1643" s="417" t="s">
        <v>1693</v>
      </c>
      <c r="K1643" s="417">
        <v>1.2</v>
      </c>
      <c r="L1643" s="486">
        <f>VLOOKUP(D1643,'1-Kosten per locatie'!$E$3:$G$9,3,FALSE)</f>
        <v>1</v>
      </c>
      <c r="M1643" s="489">
        <v>255</v>
      </c>
      <c r="N1643" s="124">
        <v>204</v>
      </c>
      <c r="O1643" s="125" t="e">
        <f t="shared" si="130"/>
        <v>#DIV/0!</v>
      </c>
      <c r="P1643" s="125" t="e">
        <f t="shared" si="131"/>
        <v>#DIV/0!</v>
      </c>
      <c r="Q1643" s="383"/>
      <c r="R1643" s="126">
        <f>IF(M1643="nio",0,IF(M1643&gt;0,VLOOKUP(I1643,'2-Productie normen'!A:R,VLOOKUP(M1643,'2-Productie normen'!T:U,2,FALSE),FALSE)))</f>
        <v>0</v>
      </c>
      <c r="S1643" s="126">
        <f t="shared" si="132"/>
        <v>0</v>
      </c>
      <c r="T1643" s="127" t="str">
        <f>IF(M1643="nio",0,VLOOKUP(I1643,'2-Productie normen'!A:R,14,FALSE))</f>
        <v>S</v>
      </c>
      <c r="U1643" s="127"/>
      <c r="W1643" s="93">
        <f t="shared" si="133"/>
        <v>550.79999999999995</v>
      </c>
    </row>
    <row r="1644" spans="1:23" ht="14.1" customHeight="1">
      <c r="A1644" s="109">
        <f t="shared" si="129"/>
        <v>1644</v>
      </c>
      <c r="B1644" s="476" t="str">
        <f>VLOOKUP(C1644,'1-Kosten per locatie'!$A$17:$D$89,4,FALSE)</f>
        <v>Facilitaire Services</v>
      </c>
      <c r="C1644" s="397" t="s">
        <v>1558</v>
      </c>
      <c r="D1644" s="476" t="str">
        <f>VLOOKUP(C1644,'1-Kosten per locatie'!$A$17:$C$89,3,FALSE)</f>
        <v>Kantoor</v>
      </c>
      <c r="E1644" s="399" t="s">
        <v>89</v>
      </c>
      <c r="F1644" s="400" t="s">
        <v>182</v>
      </c>
      <c r="G1644" s="399" t="s">
        <v>1609</v>
      </c>
      <c r="H1644" s="488" t="s">
        <v>2016</v>
      </c>
      <c r="I1644" s="446" t="s">
        <v>15</v>
      </c>
      <c r="J1644" s="417" t="s">
        <v>1693</v>
      </c>
      <c r="K1644" s="417">
        <v>1.2</v>
      </c>
      <c r="L1644" s="486">
        <f>VLOOKUP(D1644,'1-Kosten per locatie'!$E$3:$G$9,3,FALSE)</f>
        <v>1</v>
      </c>
      <c r="M1644" s="489">
        <v>255</v>
      </c>
      <c r="N1644" s="124">
        <v>204</v>
      </c>
      <c r="O1644" s="125" t="e">
        <f t="shared" si="130"/>
        <v>#DIV/0!</v>
      </c>
      <c r="P1644" s="125" t="e">
        <f t="shared" si="131"/>
        <v>#DIV/0!</v>
      </c>
      <c r="Q1644" s="383"/>
      <c r="R1644" s="126">
        <f>IF(M1644="nio",0,IF(M1644&gt;0,VLOOKUP(I1644,'2-Productie normen'!A:R,VLOOKUP(M1644,'2-Productie normen'!T:U,2,FALSE),FALSE)))</f>
        <v>0</v>
      </c>
      <c r="S1644" s="126">
        <f t="shared" si="132"/>
        <v>0</v>
      </c>
      <c r="T1644" s="127" t="str">
        <f>IF(M1644="nio",0,VLOOKUP(I1644,'2-Productie normen'!A:R,14,FALSE))</f>
        <v>S</v>
      </c>
      <c r="U1644" s="127"/>
      <c r="W1644" s="93">
        <f t="shared" si="133"/>
        <v>550.79999999999995</v>
      </c>
    </row>
    <row r="1645" spans="1:23" ht="14.1" customHeight="1">
      <c r="A1645" s="109">
        <f t="shared" si="129"/>
        <v>1645</v>
      </c>
      <c r="B1645" s="476" t="str">
        <f>VLOOKUP(C1645,'1-Kosten per locatie'!$A$17:$D$89,4,FALSE)</f>
        <v>Facilitaire Services</v>
      </c>
      <c r="C1645" s="397" t="s">
        <v>1558</v>
      </c>
      <c r="D1645" s="476" t="str">
        <f>VLOOKUP(C1645,'1-Kosten per locatie'!$A$17:$C$89,3,FALSE)</f>
        <v>Kantoor</v>
      </c>
      <c r="E1645" s="399" t="s">
        <v>89</v>
      </c>
      <c r="F1645" s="400" t="s">
        <v>182</v>
      </c>
      <c r="G1645" s="399" t="s">
        <v>1611</v>
      </c>
      <c r="H1645" s="488" t="s">
        <v>263</v>
      </c>
      <c r="I1645" s="446" t="s">
        <v>294</v>
      </c>
      <c r="J1645" s="417" t="s">
        <v>303</v>
      </c>
      <c r="K1645" s="417">
        <v>4.2</v>
      </c>
      <c r="L1645" s="486">
        <f>VLOOKUP(D1645,'1-Kosten per locatie'!$E$3:$G$9,3,FALSE)</f>
        <v>1</v>
      </c>
      <c r="M1645" s="489">
        <v>255</v>
      </c>
      <c r="N1645" s="124"/>
      <c r="O1645" s="125" t="e">
        <f t="shared" si="130"/>
        <v>#DIV/0!</v>
      </c>
      <c r="P1645" s="125">
        <f t="shared" si="131"/>
        <v>0</v>
      </c>
      <c r="Q1645" s="383"/>
      <c r="R1645" s="126">
        <f>IF(M1645="nio",0,IF(M1645&gt;0,VLOOKUP(I1645,'2-Productie normen'!A:R,VLOOKUP(M1645,'2-Productie normen'!T:U,2,FALSE),FALSE)))</f>
        <v>0</v>
      </c>
      <c r="S1645" s="126">
        <f t="shared" si="132"/>
        <v>0</v>
      </c>
      <c r="T1645" s="127" t="str">
        <f>IF(M1645="nio",0,VLOOKUP(I1645,'2-Productie normen'!A:R,14,FALSE))</f>
        <v>V</v>
      </c>
      <c r="U1645" s="127"/>
      <c r="W1645" s="93">
        <f t="shared" si="133"/>
        <v>1071</v>
      </c>
    </row>
    <row r="1646" spans="1:23" ht="14.1" customHeight="1">
      <c r="A1646" s="109">
        <f t="shared" si="129"/>
        <v>1646</v>
      </c>
      <c r="B1646" s="476" t="str">
        <f>VLOOKUP(C1646,'1-Kosten per locatie'!$A$17:$D$89,4,FALSE)</f>
        <v>Facilitaire Services</v>
      </c>
      <c r="C1646" s="397" t="s">
        <v>1558</v>
      </c>
      <c r="D1646" s="476" t="str">
        <f>VLOOKUP(C1646,'1-Kosten per locatie'!$A$17:$C$89,3,FALSE)</f>
        <v>Kantoor</v>
      </c>
      <c r="E1646" s="399" t="s">
        <v>89</v>
      </c>
      <c r="F1646" s="400" t="s">
        <v>182</v>
      </c>
      <c r="G1646" s="399" t="s">
        <v>1599</v>
      </c>
      <c r="H1646" s="488" t="s">
        <v>193</v>
      </c>
      <c r="I1646" s="446" t="s">
        <v>296</v>
      </c>
      <c r="J1646" s="417" t="s">
        <v>450</v>
      </c>
      <c r="K1646" s="417">
        <v>22.3</v>
      </c>
      <c r="L1646" s="486">
        <f>VLOOKUP(D1646,'1-Kosten per locatie'!$E$3:$G$9,3,FALSE)</f>
        <v>1</v>
      </c>
      <c r="M1646" s="489">
        <v>255</v>
      </c>
      <c r="N1646" s="124"/>
      <c r="O1646" s="125" t="e">
        <f t="shared" si="130"/>
        <v>#DIV/0!</v>
      </c>
      <c r="P1646" s="125">
        <f t="shared" si="131"/>
        <v>0</v>
      </c>
      <c r="Q1646" s="383"/>
      <c r="R1646" s="126">
        <f>IF(M1646="nio",0,IF(M1646&gt;0,VLOOKUP(I1646,'2-Productie normen'!A:R,VLOOKUP(M1646,'2-Productie normen'!T:U,2,FALSE),FALSE)))</f>
        <v>0</v>
      </c>
      <c r="S1646" s="126">
        <f t="shared" si="132"/>
        <v>0</v>
      </c>
      <c r="T1646" s="127" t="str">
        <f>IF(M1646="nio",0,VLOOKUP(I1646,'2-Productie normen'!A:R,14,FALSE))</f>
        <v>V</v>
      </c>
      <c r="U1646" s="127"/>
      <c r="W1646" s="93">
        <f t="shared" si="133"/>
        <v>5686.5</v>
      </c>
    </row>
    <row r="1647" spans="1:23" ht="14.1" customHeight="1">
      <c r="A1647" s="109">
        <f t="shared" si="129"/>
        <v>1647</v>
      </c>
      <c r="B1647" s="476" t="str">
        <f>VLOOKUP(C1647,'1-Kosten per locatie'!$A$17:$D$89,4,FALSE)</f>
        <v>Facilitaire Services</v>
      </c>
      <c r="C1647" s="397" t="s">
        <v>1558</v>
      </c>
      <c r="D1647" s="476" t="str">
        <f>VLOOKUP(C1647,'1-Kosten per locatie'!$A$17:$C$89,3,FALSE)</f>
        <v>Kantoor</v>
      </c>
      <c r="E1647" s="399" t="s">
        <v>89</v>
      </c>
      <c r="F1647" s="400" t="s">
        <v>182</v>
      </c>
      <c r="G1647" s="399" t="s">
        <v>1600</v>
      </c>
      <c r="H1647" s="488" t="s">
        <v>193</v>
      </c>
      <c r="I1647" s="446" t="s">
        <v>296</v>
      </c>
      <c r="J1647" s="417" t="s">
        <v>450</v>
      </c>
      <c r="K1647" s="417">
        <v>11.8</v>
      </c>
      <c r="L1647" s="486">
        <f>VLOOKUP(D1647,'1-Kosten per locatie'!$E$3:$G$9,3,FALSE)</f>
        <v>1</v>
      </c>
      <c r="M1647" s="489">
        <v>255</v>
      </c>
      <c r="N1647" s="124"/>
      <c r="O1647" s="125" t="e">
        <f t="shared" si="130"/>
        <v>#DIV/0!</v>
      </c>
      <c r="P1647" s="125">
        <f t="shared" si="131"/>
        <v>0</v>
      </c>
      <c r="Q1647" s="383"/>
      <c r="R1647" s="126">
        <f>IF(M1647="nio",0,IF(M1647&gt;0,VLOOKUP(I1647,'2-Productie normen'!A:R,VLOOKUP(M1647,'2-Productie normen'!T:U,2,FALSE),FALSE)))</f>
        <v>0</v>
      </c>
      <c r="S1647" s="126">
        <f t="shared" si="132"/>
        <v>0</v>
      </c>
      <c r="T1647" s="127" t="str">
        <f>IF(M1647="nio",0,VLOOKUP(I1647,'2-Productie normen'!A:R,14,FALSE))</f>
        <v>V</v>
      </c>
      <c r="U1647" s="127"/>
      <c r="W1647" s="93">
        <f t="shared" si="133"/>
        <v>3009</v>
      </c>
    </row>
    <row r="1648" spans="1:23" ht="14.1" customHeight="1">
      <c r="A1648" s="109">
        <f t="shared" si="129"/>
        <v>1648</v>
      </c>
      <c r="B1648" s="476" t="str">
        <f>VLOOKUP(C1648,'1-Kosten per locatie'!$A$17:$D$89,4,FALSE)</f>
        <v>Facilitaire Services</v>
      </c>
      <c r="C1648" s="397" t="s">
        <v>1558</v>
      </c>
      <c r="D1648" s="476" t="str">
        <f>VLOOKUP(C1648,'1-Kosten per locatie'!$A$17:$C$89,3,FALSE)</f>
        <v>Kantoor</v>
      </c>
      <c r="E1648" s="399" t="s">
        <v>89</v>
      </c>
      <c r="F1648" s="400" t="s">
        <v>182</v>
      </c>
      <c r="G1648" s="399" t="s">
        <v>1246</v>
      </c>
      <c r="H1648" s="488" t="s">
        <v>197</v>
      </c>
      <c r="I1648" s="446" t="s">
        <v>297</v>
      </c>
      <c r="J1648" s="417" t="s">
        <v>450</v>
      </c>
      <c r="K1648" s="417">
        <v>8.6999999999999993</v>
      </c>
      <c r="L1648" s="486">
        <f>VLOOKUP(D1648,'1-Kosten per locatie'!$E$3:$G$9,3,FALSE)</f>
        <v>1</v>
      </c>
      <c r="M1648" s="489">
        <v>255</v>
      </c>
      <c r="N1648" s="124"/>
      <c r="O1648" s="125" t="e">
        <f t="shared" si="130"/>
        <v>#DIV/0!</v>
      </c>
      <c r="P1648" s="125">
        <f t="shared" si="131"/>
        <v>0</v>
      </c>
      <c r="Q1648" s="383"/>
      <c r="R1648" s="126">
        <f>IF(M1648="nio",0,IF(M1648&gt;0,VLOOKUP(I1648,'2-Productie normen'!A:R,VLOOKUP(M1648,'2-Productie normen'!T:U,2,FALSE),FALSE)))</f>
        <v>0</v>
      </c>
      <c r="S1648" s="126">
        <f t="shared" si="132"/>
        <v>0</v>
      </c>
      <c r="T1648" s="127" t="str">
        <f>IF(M1648="nio",0,VLOOKUP(I1648,'2-Productie normen'!A:R,14,FALSE))</f>
        <v>B</v>
      </c>
      <c r="U1648" s="127"/>
      <c r="W1648" s="93">
        <f t="shared" si="133"/>
        <v>2218.5</v>
      </c>
    </row>
    <row r="1649" spans="1:23" ht="14.1" customHeight="1">
      <c r="A1649" s="109">
        <f t="shared" si="129"/>
        <v>1649</v>
      </c>
      <c r="B1649" s="476" t="str">
        <f>VLOOKUP(C1649,'1-Kosten per locatie'!$A$17:$D$89,4,FALSE)</f>
        <v>Facilitaire Services</v>
      </c>
      <c r="C1649" s="397" t="s">
        <v>1558</v>
      </c>
      <c r="D1649" s="476" t="str">
        <f>VLOOKUP(C1649,'1-Kosten per locatie'!$A$17:$C$89,3,FALSE)</f>
        <v>Kantoor</v>
      </c>
      <c r="E1649" s="399" t="s">
        <v>89</v>
      </c>
      <c r="F1649" s="400" t="s">
        <v>182</v>
      </c>
      <c r="G1649" s="399" t="s">
        <v>1349</v>
      </c>
      <c r="H1649" s="488" t="s">
        <v>197</v>
      </c>
      <c r="I1649" s="446" t="s">
        <v>297</v>
      </c>
      <c r="J1649" s="417" t="s">
        <v>450</v>
      </c>
      <c r="K1649" s="417">
        <v>7.7</v>
      </c>
      <c r="L1649" s="486">
        <f>VLOOKUP(D1649,'1-Kosten per locatie'!$E$3:$G$9,3,FALSE)</f>
        <v>1</v>
      </c>
      <c r="M1649" s="489">
        <v>255</v>
      </c>
      <c r="N1649" s="124"/>
      <c r="O1649" s="125" t="e">
        <f t="shared" si="130"/>
        <v>#DIV/0!</v>
      </c>
      <c r="P1649" s="125">
        <f t="shared" si="131"/>
        <v>0</v>
      </c>
      <c r="Q1649" s="383"/>
      <c r="R1649" s="126">
        <f>IF(M1649="nio",0,IF(M1649&gt;0,VLOOKUP(I1649,'2-Productie normen'!A:R,VLOOKUP(M1649,'2-Productie normen'!T:U,2,FALSE),FALSE)))</f>
        <v>0</v>
      </c>
      <c r="S1649" s="126">
        <f t="shared" si="132"/>
        <v>0</v>
      </c>
      <c r="T1649" s="127" t="str">
        <f>IF(M1649="nio",0,VLOOKUP(I1649,'2-Productie normen'!A:R,14,FALSE))</f>
        <v>B</v>
      </c>
      <c r="U1649" s="127"/>
      <c r="W1649" s="93">
        <f t="shared" si="133"/>
        <v>1963.5</v>
      </c>
    </row>
    <row r="1650" spans="1:23" ht="14.1" customHeight="1">
      <c r="A1650" s="109">
        <f t="shared" si="129"/>
        <v>1650</v>
      </c>
      <c r="B1650" s="476" t="str">
        <f>VLOOKUP(C1650,'1-Kosten per locatie'!$A$17:$D$89,4,FALSE)</f>
        <v>Facilitaire Services</v>
      </c>
      <c r="C1650" s="397" t="s">
        <v>1558</v>
      </c>
      <c r="D1650" s="476" t="str">
        <f>VLOOKUP(C1650,'1-Kosten per locatie'!$A$17:$C$89,3,FALSE)</f>
        <v>Kantoor</v>
      </c>
      <c r="E1650" s="399" t="s">
        <v>89</v>
      </c>
      <c r="F1650" s="400" t="s">
        <v>182</v>
      </c>
      <c r="G1650" s="399" t="s">
        <v>1245</v>
      </c>
      <c r="H1650" s="488" t="s">
        <v>197</v>
      </c>
      <c r="I1650" s="446" t="s">
        <v>297</v>
      </c>
      <c r="J1650" s="417" t="s">
        <v>450</v>
      </c>
      <c r="K1650" s="417">
        <v>7.7</v>
      </c>
      <c r="L1650" s="486">
        <f>VLOOKUP(D1650,'1-Kosten per locatie'!$E$3:$G$9,3,FALSE)</f>
        <v>1</v>
      </c>
      <c r="M1650" s="489">
        <v>255</v>
      </c>
      <c r="N1650" s="124"/>
      <c r="O1650" s="125" t="e">
        <f t="shared" si="130"/>
        <v>#DIV/0!</v>
      </c>
      <c r="P1650" s="125">
        <f t="shared" si="131"/>
        <v>0</v>
      </c>
      <c r="Q1650" s="383"/>
      <c r="R1650" s="126">
        <f>IF(M1650="nio",0,IF(M1650&gt;0,VLOOKUP(I1650,'2-Productie normen'!A:R,VLOOKUP(M1650,'2-Productie normen'!T:U,2,FALSE),FALSE)))</f>
        <v>0</v>
      </c>
      <c r="S1650" s="126">
        <f t="shared" si="132"/>
        <v>0</v>
      </c>
      <c r="T1650" s="127" t="str">
        <f>IF(M1650="nio",0,VLOOKUP(I1650,'2-Productie normen'!A:R,14,FALSE))</f>
        <v>B</v>
      </c>
      <c r="U1650" s="127"/>
      <c r="W1650" s="93">
        <f t="shared" si="133"/>
        <v>1963.5</v>
      </c>
    </row>
    <row r="1651" spans="1:23" ht="14.1" customHeight="1">
      <c r="A1651" s="109">
        <f t="shared" si="129"/>
        <v>1651</v>
      </c>
      <c r="B1651" s="476" t="str">
        <f>VLOOKUP(C1651,'1-Kosten per locatie'!$A$17:$D$89,4,FALSE)</f>
        <v>Facilitaire Services</v>
      </c>
      <c r="C1651" s="397" t="s">
        <v>1558</v>
      </c>
      <c r="D1651" s="476" t="str">
        <f>VLOOKUP(C1651,'1-Kosten per locatie'!$A$17:$C$89,3,FALSE)</f>
        <v>Kantoor</v>
      </c>
      <c r="E1651" s="399" t="s">
        <v>89</v>
      </c>
      <c r="F1651" s="400" t="s">
        <v>182</v>
      </c>
      <c r="G1651" s="399" t="s">
        <v>1382</v>
      </c>
      <c r="H1651" s="488" t="s">
        <v>1466</v>
      </c>
      <c r="I1651" s="446" t="s">
        <v>296</v>
      </c>
      <c r="J1651" s="417" t="s">
        <v>450</v>
      </c>
      <c r="K1651" s="417">
        <v>142.5</v>
      </c>
      <c r="L1651" s="486">
        <f>VLOOKUP(D1651,'1-Kosten per locatie'!$E$3:$G$9,3,FALSE)</f>
        <v>1</v>
      </c>
      <c r="M1651" s="489">
        <v>255</v>
      </c>
      <c r="N1651" s="124"/>
      <c r="O1651" s="125" t="e">
        <f t="shared" si="130"/>
        <v>#DIV/0!</v>
      </c>
      <c r="P1651" s="125">
        <f t="shared" si="131"/>
        <v>0</v>
      </c>
      <c r="Q1651" s="383"/>
      <c r="R1651" s="126">
        <f>IF(M1651="nio",0,IF(M1651&gt;0,VLOOKUP(I1651,'2-Productie normen'!A:R,VLOOKUP(M1651,'2-Productie normen'!T:U,2,FALSE),FALSE)))</f>
        <v>0</v>
      </c>
      <c r="S1651" s="126">
        <f t="shared" si="132"/>
        <v>0</v>
      </c>
      <c r="T1651" s="127" t="str">
        <f>IF(M1651="nio",0,VLOOKUP(I1651,'2-Productie normen'!A:R,14,FALSE))</f>
        <v>V</v>
      </c>
      <c r="U1651" s="127"/>
      <c r="W1651" s="93">
        <f t="shared" si="133"/>
        <v>36337.5</v>
      </c>
    </row>
    <row r="1652" spans="1:23" ht="14.1" customHeight="1">
      <c r="A1652" s="109">
        <f t="shared" si="129"/>
        <v>1652</v>
      </c>
      <c r="B1652" s="476" t="str">
        <f>VLOOKUP(C1652,'1-Kosten per locatie'!$A$17:$D$89,4,FALSE)</f>
        <v>Facilitaire Services</v>
      </c>
      <c r="C1652" s="397" t="s">
        <v>1558</v>
      </c>
      <c r="D1652" s="476" t="str">
        <f>VLOOKUP(C1652,'1-Kosten per locatie'!$A$17:$C$89,3,FALSE)</f>
        <v>Kantoor</v>
      </c>
      <c r="E1652" s="399" t="s">
        <v>89</v>
      </c>
      <c r="F1652" s="400" t="s">
        <v>182</v>
      </c>
      <c r="G1652" s="399" t="s">
        <v>1251</v>
      </c>
      <c r="H1652" s="488" t="s">
        <v>1597</v>
      </c>
      <c r="I1652" s="446" t="s">
        <v>149</v>
      </c>
      <c r="J1652" s="417" t="s">
        <v>450</v>
      </c>
      <c r="K1652" s="417">
        <v>27.9</v>
      </c>
      <c r="L1652" s="486">
        <f>VLOOKUP(D1652,'1-Kosten per locatie'!$E$3:$G$9,3,FALSE)</f>
        <v>1</v>
      </c>
      <c r="M1652" s="489">
        <v>255</v>
      </c>
      <c r="N1652" s="124"/>
      <c r="O1652" s="125" t="e">
        <f t="shared" si="130"/>
        <v>#DIV/0!</v>
      </c>
      <c r="P1652" s="125">
        <f t="shared" si="131"/>
        <v>0</v>
      </c>
      <c r="Q1652" s="383"/>
      <c r="R1652" s="126">
        <f>IF(M1652="nio",0,IF(M1652&gt;0,VLOOKUP(I1652,'2-Productie normen'!A:R,VLOOKUP(M1652,'2-Productie normen'!T:U,2,FALSE),FALSE)))</f>
        <v>0</v>
      </c>
      <c r="S1652" s="126">
        <f t="shared" si="132"/>
        <v>0</v>
      </c>
      <c r="T1652" s="127" t="str">
        <f>IF(M1652="nio",0,VLOOKUP(I1652,'2-Productie normen'!A:R,14,FALSE))</f>
        <v>B</v>
      </c>
      <c r="U1652" s="127"/>
      <c r="W1652" s="93">
        <f t="shared" si="133"/>
        <v>7114.5</v>
      </c>
    </row>
    <row r="1653" spans="1:23" ht="14.1" customHeight="1">
      <c r="A1653" s="109">
        <f t="shared" si="129"/>
        <v>1653</v>
      </c>
      <c r="B1653" s="476" t="str">
        <f>VLOOKUP(C1653,'1-Kosten per locatie'!$A$17:$D$89,4,FALSE)</f>
        <v>Facilitaire Services</v>
      </c>
      <c r="C1653" s="397" t="s">
        <v>1558</v>
      </c>
      <c r="D1653" s="476" t="str">
        <f>VLOOKUP(C1653,'1-Kosten per locatie'!$A$17:$C$89,3,FALSE)</f>
        <v>Kantoor</v>
      </c>
      <c r="E1653" s="399" t="s">
        <v>89</v>
      </c>
      <c r="F1653" s="400" t="s">
        <v>182</v>
      </c>
      <c r="G1653" s="399" t="s">
        <v>1253</v>
      </c>
      <c r="H1653" s="488" t="s">
        <v>1193</v>
      </c>
      <c r="I1653" s="446" t="s">
        <v>149</v>
      </c>
      <c r="J1653" s="417" t="s">
        <v>198</v>
      </c>
      <c r="K1653" s="417">
        <v>109.1</v>
      </c>
      <c r="L1653" s="486">
        <f>VLOOKUP(D1653,'1-Kosten per locatie'!$E$3:$G$9,3,FALSE)</f>
        <v>1</v>
      </c>
      <c r="M1653" s="489">
        <v>255</v>
      </c>
      <c r="N1653" s="124"/>
      <c r="O1653" s="125" t="e">
        <f t="shared" si="130"/>
        <v>#DIV/0!</v>
      </c>
      <c r="P1653" s="125">
        <f t="shared" si="131"/>
        <v>0</v>
      </c>
      <c r="Q1653" s="383"/>
      <c r="R1653" s="126">
        <f>IF(M1653="nio",0,IF(M1653&gt;0,VLOOKUP(I1653,'2-Productie normen'!A:R,VLOOKUP(M1653,'2-Productie normen'!T:U,2,FALSE),FALSE)))</f>
        <v>0</v>
      </c>
      <c r="S1653" s="126">
        <f t="shared" si="132"/>
        <v>0</v>
      </c>
      <c r="T1653" s="127" t="str">
        <f>IF(M1653="nio",0,VLOOKUP(I1653,'2-Productie normen'!A:R,14,FALSE))</f>
        <v>B</v>
      </c>
      <c r="U1653" s="127"/>
      <c r="W1653" s="93">
        <f t="shared" si="133"/>
        <v>27820.5</v>
      </c>
    </row>
    <row r="1654" spans="1:23" ht="14.1" customHeight="1">
      <c r="A1654" s="109">
        <f t="shared" si="129"/>
        <v>1654</v>
      </c>
      <c r="B1654" s="476" t="str">
        <f>VLOOKUP(C1654,'1-Kosten per locatie'!$A$17:$D$89,4,FALSE)</f>
        <v>Facilitaire Services</v>
      </c>
      <c r="C1654" s="397" t="s">
        <v>1558</v>
      </c>
      <c r="D1654" s="476" t="str">
        <f>VLOOKUP(C1654,'1-Kosten per locatie'!$A$17:$C$89,3,FALSE)</f>
        <v>Kantoor</v>
      </c>
      <c r="E1654" s="399" t="s">
        <v>89</v>
      </c>
      <c r="F1654" s="400" t="s">
        <v>182</v>
      </c>
      <c r="G1654" s="399" t="s">
        <v>1380</v>
      </c>
      <c r="H1654" s="488" t="s">
        <v>192</v>
      </c>
      <c r="I1654" s="446" t="s">
        <v>297</v>
      </c>
      <c r="J1654" s="417" t="s">
        <v>198</v>
      </c>
      <c r="K1654" s="417">
        <v>10.6</v>
      </c>
      <c r="L1654" s="486">
        <f>VLOOKUP(D1654,'1-Kosten per locatie'!$E$3:$G$9,3,FALSE)</f>
        <v>1</v>
      </c>
      <c r="M1654" s="489">
        <v>255</v>
      </c>
      <c r="N1654" s="124"/>
      <c r="O1654" s="125" t="e">
        <f t="shared" si="130"/>
        <v>#DIV/0!</v>
      </c>
      <c r="P1654" s="125">
        <f t="shared" si="131"/>
        <v>0</v>
      </c>
      <c r="Q1654" s="383"/>
      <c r="R1654" s="126">
        <f>IF(M1654="nio",0,IF(M1654&gt;0,VLOOKUP(I1654,'2-Productie normen'!A:R,VLOOKUP(M1654,'2-Productie normen'!T:U,2,FALSE),FALSE)))</f>
        <v>0</v>
      </c>
      <c r="S1654" s="126">
        <f t="shared" si="132"/>
        <v>0</v>
      </c>
      <c r="T1654" s="127" t="str">
        <f>IF(M1654="nio",0,VLOOKUP(I1654,'2-Productie normen'!A:R,14,FALSE))</f>
        <v>B</v>
      </c>
      <c r="U1654" s="127"/>
      <c r="W1654" s="93">
        <f t="shared" si="133"/>
        <v>2703</v>
      </c>
    </row>
    <row r="1655" spans="1:23" ht="14.1" customHeight="1">
      <c r="A1655" s="109">
        <f t="shared" si="129"/>
        <v>1655</v>
      </c>
      <c r="B1655" s="476" t="str">
        <f>VLOOKUP(C1655,'1-Kosten per locatie'!$A$17:$D$89,4,FALSE)</f>
        <v>Facilitaire Services</v>
      </c>
      <c r="C1655" s="397" t="s">
        <v>1558</v>
      </c>
      <c r="D1655" s="476" t="str">
        <f>VLOOKUP(C1655,'1-Kosten per locatie'!$A$17:$C$89,3,FALSE)</f>
        <v>Kantoor</v>
      </c>
      <c r="E1655" s="399" t="s">
        <v>89</v>
      </c>
      <c r="F1655" s="400" t="s">
        <v>182</v>
      </c>
      <c r="G1655" s="399" t="s">
        <v>1328</v>
      </c>
      <c r="H1655" s="488" t="s">
        <v>1053</v>
      </c>
      <c r="I1655" s="446" t="s">
        <v>101</v>
      </c>
      <c r="J1655" s="417" t="s">
        <v>1694</v>
      </c>
      <c r="K1655" s="417">
        <v>5.3</v>
      </c>
      <c r="L1655" s="486">
        <f>VLOOKUP(D1655,'1-Kosten per locatie'!$E$3:$G$9,3,FALSE)</f>
        <v>1</v>
      </c>
      <c r="M1655" s="489" t="s">
        <v>101</v>
      </c>
      <c r="N1655" s="124"/>
      <c r="O1655" s="125">
        <f t="shared" si="130"/>
        <v>0</v>
      </c>
      <c r="P1655" s="125">
        <f t="shared" si="131"/>
        <v>0</v>
      </c>
      <c r="Q1655" s="383"/>
      <c r="R1655" s="126">
        <f>IF(M1655="nio",0,IF(M1655&gt;0,VLOOKUP(I1655,'2-Productie normen'!A:R,VLOOKUP(M1655,'2-Productie normen'!T:U,2,FALSE),FALSE)))</f>
        <v>0</v>
      </c>
      <c r="S1655" s="126">
        <f t="shared" si="132"/>
        <v>0</v>
      </c>
      <c r="T1655" s="127">
        <f>IF(M1655="nio",0,VLOOKUP(I1655,'2-Productie normen'!A:R,14,FALSE))</f>
        <v>0</v>
      </c>
      <c r="U1655" s="127"/>
      <c r="W1655" s="93">
        <f t="shared" si="133"/>
        <v>0</v>
      </c>
    </row>
    <row r="1656" spans="1:23" ht="14.1" customHeight="1">
      <c r="A1656" s="109">
        <f t="shared" si="129"/>
        <v>1656</v>
      </c>
      <c r="B1656" s="476" t="str">
        <f>VLOOKUP(C1656,'1-Kosten per locatie'!$A$17:$D$89,4,FALSE)</f>
        <v>Facilitaire Services</v>
      </c>
      <c r="C1656" s="397" t="s">
        <v>1558</v>
      </c>
      <c r="D1656" s="476" t="str">
        <f>VLOOKUP(C1656,'1-Kosten per locatie'!$A$17:$C$89,3,FALSE)</f>
        <v>Kantoor</v>
      </c>
      <c r="E1656" s="399" t="s">
        <v>89</v>
      </c>
      <c r="F1656" s="400" t="s">
        <v>182</v>
      </c>
      <c r="G1656" s="399" t="s">
        <v>1381</v>
      </c>
      <c r="H1656" s="488" t="s">
        <v>1351</v>
      </c>
      <c r="I1656" s="446" t="s">
        <v>101</v>
      </c>
      <c r="J1656" s="417" t="s">
        <v>1693</v>
      </c>
      <c r="K1656" s="417">
        <v>3.4</v>
      </c>
      <c r="L1656" s="486">
        <f>VLOOKUP(D1656,'1-Kosten per locatie'!$E$3:$G$9,3,FALSE)</f>
        <v>1</v>
      </c>
      <c r="M1656" s="489" t="s">
        <v>101</v>
      </c>
      <c r="N1656" s="124"/>
      <c r="O1656" s="125">
        <f t="shared" si="130"/>
        <v>0</v>
      </c>
      <c r="P1656" s="125">
        <f t="shared" si="131"/>
        <v>0</v>
      </c>
      <c r="Q1656" s="383"/>
      <c r="R1656" s="126">
        <f>IF(M1656="nio",0,IF(M1656&gt;0,VLOOKUP(I1656,'2-Productie normen'!A:R,VLOOKUP(M1656,'2-Productie normen'!T:U,2,FALSE),FALSE)))</f>
        <v>0</v>
      </c>
      <c r="S1656" s="126">
        <f t="shared" si="132"/>
        <v>0</v>
      </c>
      <c r="T1656" s="127">
        <f>IF(M1656="nio",0,VLOOKUP(I1656,'2-Productie normen'!A:R,14,FALSE))</f>
        <v>0</v>
      </c>
      <c r="U1656" s="127"/>
      <c r="W1656" s="93">
        <f t="shared" si="133"/>
        <v>0</v>
      </c>
    </row>
    <row r="1657" spans="1:23" ht="14.1" customHeight="1">
      <c r="A1657" s="109">
        <f t="shared" si="129"/>
        <v>1657</v>
      </c>
      <c r="B1657" s="476" t="str">
        <f>VLOOKUP(C1657,'1-Kosten per locatie'!$A$17:$D$89,4,FALSE)</f>
        <v>Facilitaire Services</v>
      </c>
      <c r="C1657" s="397" t="s">
        <v>1558</v>
      </c>
      <c r="D1657" s="476" t="str">
        <f>VLOOKUP(C1657,'1-Kosten per locatie'!$A$17:$C$89,3,FALSE)</f>
        <v>Kantoor</v>
      </c>
      <c r="E1657" s="399" t="s">
        <v>89</v>
      </c>
      <c r="F1657" s="400" t="s">
        <v>182</v>
      </c>
      <c r="G1657" s="399" t="s">
        <v>1612</v>
      </c>
      <c r="H1657" s="488" t="s">
        <v>263</v>
      </c>
      <c r="I1657" s="446" t="s">
        <v>294</v>
      </c>
      <c r="J1657" s="417" t="s">
        <v>198</v>
      </c>
      <c r="K1657" s="417">
        <v>15</v>
      </c>
      <c r="L1657" s="486">
        <f>VLOOKUP(D1657,'1-Kosten per locatie'!$E$3:$G$9,3,FALSE)</f>
        <v>1</v>
      </c>
      <c r="M1657" s="489">
        <v>255</v>
      </c>
      <c r="N1657" s="124"/>
      <c r="O1657" s="125" t="e">
        <f t="shared" si="130"/>
        <v>#DIV/0!</v>
      </c>
      <c r="P1657" s="125">
        <f t="shared" si="131"/>
        <v>0</v>
      </c>
      <c r="Q1657" s="383"/>
      <c r="R1657" s="126">
        <f>IF(M1657="nio",0,IF(M1657&gt;0,VLOOKUP(I1657,'2-Productie normen'!A:R,VLOOKUP(M1657,'2-Productie normen'!T:U,2,FALSE),FALSE)))</f>
        <v>0</v>
      </c>
      <c r="S1657" s="126">
        <f t="shared" si="132"/>
        <v>0</v>
      </c>
      <c r="T1657" s="127" t="str">
        <f>IF(M1657="nio",0,VLOOKUP(I1657,'2-Productie normen'!A:R,14,FALSE))</f>
        <v>V</v>
      </c>
      <c r="U1657" s="127"/>
      <c r="W1657" s="93">
        <f t="shared" si="133"/>
        <v>3825</v>
      </c>
    </row>
    <row r="1658" spans="1:23" ht="14.1" customHeight="1">
      <c r="A1658" s="109">
        <f t="shared" si="129"/>
        <v>1658</v>
      </c>
      <c r="B1658" s="476" t="str">
        <f>VLOOKUP(C1658,'1-Kosten per locatie'!$A$17:$D$89,4,FALSE)</f>
        <v>Facilitaire Services</v>
      </c>
      <c r="C1658" s="397" t="s">
        <v>1558</v>
      </c>
      <c r="D1658" s="476" t="str">
        <f>VLOOKUP(C1658,'1-Kosten per locatie'!$A$17:$C$89,3,FALSE)</f>
        <v>Kantoor</v>
      </c>
      <c r="E1658" s="399" t="s">
        <v>89</v>
      </c>
      <c r="F1658" s="400" t="s">
        <v>182</v>
      </c>
      <c r="G1658" s="399" t="s">
        <v>1598</v>
      </c>
      <c r="H1658" s="488" t="s">
        <v>193</v>
      </c>
      <c r="I1658" s="446" t="s">
        <v>296</v>
      </c>
      <c r="J1658" s="417" t="s">
        <v>450</v>
      </c>
      <c r="K1658" s="417">
        <v>75.7</v>
      </c>
      <c r="L1658" s="486">
        <f>VLOOKUP(D1658,'1-Kosten per locatie'!$E$3:$G$9,3,FALSE)</f>
        <v>1</v>
      </c>
      <c r="M1658" s="489">
        <v>255</v>
      </c>
      <c r="N1658" s="124"/>
      <c r="O1658" s="125" t="e">
        <f t="shared" si="130"/>
        <v>#DIV/0!</v>
      </c>
      <c r="P1658" s="125">
        <f t="shared" si="131"/>
        <v>0</v>
      </c>
      <c r="Q1658" s="383"/>
      <c r="R1658" s="126">
        <f>IF(M1658="nio",0,IF(M1658&gt;0,VLOOKUP(I1658,'2-Productie normen'!A:R,VLOOKUP(M1658,'2-Productie normen'!T:U,2,FALSE),FALSE)))</f>
        <v>0</v>
      </c>
      <c r="S1658" s="126">
        <f t="shared" si="132"/>
        <v>0</v>
      </c>
      <c r="T1658" s="127" t="str">
        <f>IF(M1658="nio",0,VLOOKUP(I1658,'2-Productie normen'!A:R,14,FALSE))</f>
        <v>V</v>
      </c>
      <c r="U1658" s="127"/>
      <c r="W1658" s="93">
        <f t="shared" si="133"/>
        <v>19303.5</v>
      </c>
    </row>
    <row r="1659" spans="1:23" ht="14.1" customHeight="1">
      <c r="A1659" s="109">
        <f t="shared" si="129"/>
        <v>1659</v>
      </c>
      <c r="B1659" s="476" t="str">
        <f>VLOOKUP(C1659,'1-Kosten per locatie'!$A$17:$D$89,4,FALSE)</f>
        <v>Facilitaire Services</v>
      </c>
      <c r="C1659" s="397" t="s">
        <v>1558</v>
      </c>
      <c r="D1659" s="476" t="str">
        <f>VLOOKUP(C1659,'1-Kosten per locatie'!$A$17:$C$89,3,FALSE)</f>
        <v>Kantoor</v>
      </c>
      <c r="E1659" s="399" t="s">
        <v>89</v>
      </c>
      <c r="F1659" s="400" t="s">
        <v>182</v>
      </c>
      <c r="G1659" s="399" t="s">
        <v>1269</v>
      </c>
      <c r="H1659" s="488" t="s">
        <v>1193</v>
      </c>
      <c r="I1659" s="446" t="s">
        <v>149</v>
      </c>
      <c r="J1659" s="417" t="s">
        <v>1693</v>
      </c>
      <c r="K1659" s="417">
        <v>14.5</v>
      </c>
      <c r="L1659" s="486">
        <f>VLOOKUP(D1659,'1-Kosten per locatie'!$E$3:$G$9,3,FALSE)</f>
        <v>1</v>
      </c>
      <c r="M1659" s="489">
        <v>255</v>
      </c>
      <c r="N1659" s="124"/>
      <c r="O1659" s="125" t="e">
        <f t="shared" si="130"/>
        <v>#DIV/0!</v>
      </c>
      <c r="P1659" s="125">
        <f t="shared" si="131"/>
        <v>0</v>
      </c>
      <c r="Q1659" s="383"/>
      <c r="R1659" s="126">
        <f>IF(M1659="nio",0,IF(M1659&gt;0,VLOOKUP(I1659,'2-Productie normen'!A:R,VLOOKUP(M1659,'2-Productie normen'!T:U,2,FALSE),FALSE)))</f>
        <v>0</v>
      </c>
      <c r="S1659" s="126">
        <f t="shared" si="132"/>
        <v>0</v>
      </c>
      <c r="T1659" s="127" t="str">
        <f>IF(M1659="nio",0,VLOOKUP(I1659,'2-Productie normen'!A:R,14,FALSE))</f>
        <v>B</v>
      </c>
      <c r="U1659" s="127"/>
      <c r="W1659" s="93">
        <f t="shared" si="133"/>
        <v>3697.5</v>
      </c>
    </row>
    <row r="1660" spans="1:23" ht="14.1" customHeight="1">
      <c r="A1660" s="109">
        <f t="shared" si="129"/>
        <v>1660</v>
      </c>
      <c r="B1660" s="476" t="str">
        <f>VLOOKUP(C1660,'1-Kosten per locatie'!$A$17:$D$89,4,FALSE)</f>
        <v>Facilitaire Services</v>
      </c>
      <c r="C1660" s="397" t="s">
        <v>1558</v>
      </c>
      <c r="D1660" s="476" t="str">
        <f>VLOOKUP(C1660,'1-Kosten per locatie'!$A$17:$C$89,3,FALSE)</f>
        <v>Kantoor</v>
      </c>
      <c r="E1660" s="399" t="s">
        <v>89</v>
      </c>
      <c r="F1660" s="400" t="s">
        <v>182</v>
      </c>
      <c r="G1660" s="399" t="s">
        <v>1601</v>
      </c>
      <c r="H1660" s="488" t="s">
        <v>195</v>
      </c>
      <c r="I1660" s="446" t="s">
        <v>295</v>
      </c>
      <c r="J1660" s="417" t="s">
        <v>303</v>
      </c>
      <c r="K1660" s="417">
        <v>3.05</v>
      </c>
      <c r="L1660" s="486">
        <f>VLOOKUP(D1660,'1-Kosten per locatie'!$E$3:$G$9,3,FALSE)</f>
        <v>1</v>
      </c>
      <c r="M1660" s="489">
        <v>255</v>
      </c>
      <c r="N1660" s="124"/>
      <c r="O1660" s="125" t="e">
        <f t="shared" si="130"/>
        <v>#DIV/0!</v>
      </c>
      <c r="P1660" s="125">
        <f t="shared" si="131"/>
        <v>0</v>
      </c>
      <c r="Q1660" s="383"/>
      <c r="R1660" s="126">
        <f>IF(M1660="nio",0,IF(M1660&gt;0,VLOOKUP(I1660,'2-Productie normen'!A:R,VLOOKUP(M1660,'2-Productie normen'!T:U,2,FALSE),FALSE)))</f>
        <v>0</v>
      </c>
      <c r="S1660" s="126">
        <f t="shared" si="132"/>
        <v>0</v>
      </c>
      <c r="T1660" s="127" t="str">
        <f>IF(M1660="nio",0,VLOOKUP(I1660,'2-Productie normen'!A:R,14,FALSE))</f>
        <v>V</v>
      </c>
      <c r="U1660" s="127"/>
      <c r="W1660" s="93">
        <f t="shared" si="133"/>
        <v>777.75</v>
      </c>
    </row>
    <row r="1661" spans="1:23" ht="14.1" customHeight="1">
      <c r="A1661" s="109">
        <f t="shared" si="129"/>
        <v>1661</v>
      </c>
      <c r="B1661" s="476" t="str">
        <f>VLOOKUP(C1661,'1-Kosten per locatie'!$A$17:$D$89,4,FALSE)</f>
        <v>Facilitaire Services</v>
      </c>
      <c r="C1661" s="397" t="s">
        <v>1558</v>
      </c>
      <c r="D1661" s="476" t="str">
        <f>VLOOKUP(C1661,'1-Kosten per locatie'!$A$17:$C$89,3,FALSE)</f>
        <v>Kantoor</v>
      </c>
      <c r="E1661" s="399" t="s">
        <v>89</v>
      </c>
      <c r="F1661" s="400" t="s">
        <v>182</v>
      </c>
      <c r="G1661" s="399" t="s">
        <v>2017</v>
      </c>
      <c r="H1661" s="488" t="s">
        <v>870</v>
      </c>
      <c r="I1661" s="446" t="s">
        <v>15</v>
      </c>
      <c r="J1661" s="417" t="s">
        <v>1693</v>
      </c>
      <c r="K1661" s="417">
        <v>2</v>
      </c>
      <c r="L1661" s="486">
        <f>VLOOKUP(D1661,'1-Kosten per locatie'!$E$3:$G$9,3,FALSE)</f>
        <v>1</v>
      </c>
      <c r="M1661" s="489">
        <v>255</v>
      </c>
      <c r="N1661" s="124">
        <v>204</v>
      </c>
      <c r="O1661" s="125" t="e">
        <f t="shared" si="130"/>
        <v>#DIV/0!</v>
      </c>
      <c r="P1661" s="125" t="e">
        <f t="shared" si="131"/>
        <v>#DIV/0!</v>
      </c>
      <c r="Q1661" s="383"/>
      <c r="R1661" s="126">
        <f>IF(M1661="nio",0,IF(M1661&gt;0,VLOOKUP(I1661,'2-Productie normen'!A:R,VLOOKUP(M1661,'2-Productie normen'!T:U,2,FALSE),FALSE)))</f>
        <v>0</v>
      </c>
      <c r="S1661" s="126">
        <f t="shared" si="132"/>
        <v>0</v>
      </c>
      <c r="T1661" s="127" t="str">
        <f>IF(M1661="nio",0,VLOOKUP(I1661,'2-Productie normen'!A:R,14,FALSE))</f>
        <v>S</v>
      </c>
      <c r="U1661" s="127"/>
      <c r="W1661" s="93">
        <f t="shared" si="133"/>
        <v>918</v>
      </c>
    </row>
    <row r="1662" spans="1:23" ht="14.1" customHeight="1">
      <c r="A1662" s="109">
        <f t="shared" si="129"/>
        <v>1662</v>
      </c>
      <c r="B1662" s="476" t="str">
        <f>VLOOKUP(C1662,'1-Kosten per locatie'!$A$17:$D$89,4,FALSE)</f>
        <v>Facilitaire Services</v>
      </c>
      <c r="C1662" s="397" t="s">
        <v>1558</v>
      </c>
      <c r="D1662" s="476" t="str">
        <f>VLOOKUP(C1662,'1-Kosten per locatie'!$A$17:$C$89,3,FALSE)</f>
        <v>Kantoor</v>
      </c>
      <c r="E1662" s="399" t="s">
        <v>89</v>
      </c>
      <c r="F1662" s="400" t="s">
        <v>182</v>
      </c>
      <c r="G1662" s="399" t="s">
        <v>2018</v>
      </c>
      <c r="H1662" s="488" t="s">
        <v>870</v>
      </c>
      <c r="I1662" s="446" t="s">
        <v>15</v>
      </c>
      <c r="J1662" s="417" t="s">
        <v>1693</v>
      </c>
      <c r="K1662" s="417">
        <v>2</v>
      </c>
      <c r="L1662" s="486">
        <f>VLOOKUP(D1662,'1-Kosten per locatie'!$E$3:$G$9,3,FALSE)</f>
        <v>1</v>
      </c>
      <c r="M1662" s="489">
        <v>255</v>
      </c>
      <c r="N1662" s="124">
        <v>204</v>
      </c>
      <c r="O1662" s="125" t="e">
        <f t="shared" si="130"/>
        <v>#DIV/0!</v>
      </c>
      <c r="P1662" s="125" t="e">
        <f t="shared" si="131"/>
        <v>#DIV/0!</v>
      </c>
      <c r="Q1662" s="383"/>
      <c r="R1662" s="126">
        <f>IF(M1662="nio",0,IF(M1662&gt;0,VLOOKUP(I1662,'2-Productie normen'!A:R,VLOOKUP(M1662,'2-Productie normen'!T:U,2,FALSE),FALSE)))</f>
        <v>0</v>
      </c>
      <c r="S1662" s="126">
        <f t="shared" si="132"/>
        <v>0</v>
      </c>
      <c r="T1662" s="127" t="str">
        <f>IF(M1662="nio",0,VLOOKUP(I1662,'2-Productie normen'!A:R,14,FALSE))</f>
        <v>S</v>
      </c>
      <c r="U1662" s="127"/>
      <c r="W1662" s="93">
        <f t="shared" si="133"/>
        <v>918</v>
      </c>
    </row>
    <row r="1663" spans="1:23" ht="14.1" customHeight="1">
      <c r="A1663" s="109">
        <f t="shared" si="129"/>
        <v>1663</v>
      </c>
      <c r="B1663" s="476" t="str">
        <f>VLOOKUP(C1663,'1-Kosten per locatie'!$A$17:$D$89,4,FALSE)</f>
        <v>Facilitaire Services</v>
      </c>
      <c r="C1663" s="397" t="s">
        <v>1558</v>
      </c>
      <c r="D1663" s="476" t="str">
        <f>VLOOKUP(C1663,'1-Kosten per locatie'!$A$17:$C$89,3,FALSE)</f>
        <v>Kantoor</v>
      </c>
      <c r="E1663" s="399" t="s">
        <v>89</v>
      </c>
      <c r="F1663" s="400" t="s">
        <v>182</v>
      </c>
      <c r="G1663" s="399" t="s">
        <v>1270</v>
      </c>
      <c r="H1663" s="488" t="s">
        <v>1377</v>
      </c>
      <c r="I1663" s="446" t="s">
        <v>149</v>
      </c>
      <c r="J1663" s="417" t="s">
        <v>198</v>
      </c>
      <c r="K1663" s="417">
        <v>18.7</v>
      </c>
      <c r="L1663" s="486">
        <f>VLOOKUP(D1663,'1-Kosten per locatie'!$E$3:$G$9,3,FALSE)</f>
        <v>1</v>
      </c>
      <c r="M1663" s="489">
        <v>255</v>
      </c>
      <c r="N1663" s="124"/>
      <c r="O1663" s="125" t="e">
        <f t="shared" si="130"/>
        <v>#DIV/0!</v>
      </c>
      <c r="P1663" s="125">
        <f t="shared" si="131"/>
        <v>0</v>
      </c>
      <c r="Q1663" s="383"/>
      <c r="R1663" s="126">
        <f>IF(M1663="nio",0,IF(M1663&gt;0,VLOOKUP(I1663,'2-Productie normen'!A:R,VLOOKUP(M1663,'2-Productie normen'!T:U,2,FALSE),FALSE)))</f>
        <v>0</v>
      </c>
      <c r="S1663" s="126">
        <f t="shared" si="132"/>
        <v>0</v>
      </c>
      <c r="T1663" s="127" t="str">
        <f>IF(M1663="nio",0,VLOOKUP(I1663,'2-Productie normen'!A:R,14,FALSE))</f>
        <v>B</v>
      </c>
      <c r="U1663" s="127"/>
      <c r="W1663" s="93">
        <f t="shared" si="133"/>
        <v>4768.5</v>
      </c>
    </row>
    <row r="1664" spans="1:23" ht="14.1" customHeight="1">
      <c r="A1664" s="109">
        <f t="shared" si="129"/>
        <v>1664</v>
      </c>
      <c r="B1664" s="476" t="str">
        <f>VLOOKUP(C1664,'1-Kosten per locatie'!$A$17:$D$89,4,FALSE)</f>
        <v>Facilitaire Services</v>
      </c>
      <c r="C1664" s="397" t="s">
        <v>1558</v>
      </c>
      <c r="D1664" s="476" t="str">
        <f>VLOOKUP(C1664,'1-Kosten per locatie'!$A$17:$C$89,3,FALSE)</f>
        <v>Kantoor</v>
      </c>
      <c r="E1664" s="399" t="s">
        <v>89</v>
      </c>
      <c r="F1664" s="400" t="s">
        <v>182</v>
      </c>
      <c r="G1664" s="399" t="s">
        <v>1595</v>
      </c>
      <c r="H1664" s="488" t="s">
        <v>1581</v>
      </c>
      <c r="I1664" s="446" t="s">
        <v>149</v>
      </c>
      <c r="J1664" s="417" t="s">
        <v>198</v>
      </c>
      <c r="K1664" s="417">
        <v>2.9</v>
      </c>
      <c r="L1664" s="486">
        <f>VLOOKUP(D1664,'1-Kosten per locatie'!$E$3:$G$9,3,FALSE)</f>
        <v>1</v>
      </c>
      <c r="M1664" s="489">
        <v>255</v>
      </c>
      <c r="N1664" s="124"/>
      <c r="O1664" s="125" t="e">
        <f t="shared" si="130"/>
        <v>#DIV/0!</v>
      </c>
      <c r="P1664" s="125">
        <f t="shared" si="131"/>
        <v>0</v>
      </c>
      <c r="Q1664" s="383"/>
      <c r="R1664" s="126">
        <f>IF(M1664="nio",0,IF(M1664&gt;0,VLOOKUP(I1664,'2-Productie normen'!A:R,VLOOKUP(M1664,'2-Productie normen'!T:U,2,FALSE),FALSE)))</f>
        <v>0</v>
      </c>
      <c r="S1664" s="126">
        <f t="shared" si="132"/>
        <v>0</v>
      </c>
      <c r="T1664" s="127" t="str">
        <f>IF(M1664="nio",0,VLOOKUP(I1664,'2-Productie normen'!A:R,14,FALSE))</f>
        <v>B</v>
      </c>
      <c r="U1664" s="127"/>
      <c r="W1664" s="93">
        <f t="shared" si="133"/>
        <v>739.5</v>
      </c>
    </row>
    <row r="1665" spans="1:23" ht="14.1" customHeight="1">
      <c r="A1665" s="109">
        <f t="shared" si="129"/>
        <v>1665</v>
      </c>
      <c r="B1665" s="476" t="str">
        <f>VLOOKUP(C1665,'1-Kosten per locatie'!$A$17:$D$89,4,FALSE)</f>
        <v>Facilitaire Services</v>
      </c>
      <c r="C1665" s="397" t="s">
        <v>1558</v>
      </c>
      <c r="D1665" s="476" t="str">
        <f>VLOOKUP(C1665,'1-Kosten per locatie'!$A$17:$C$89,3,FALSE)</f>
        <v>Kantoor</v>
      </c>
      <c r="E1665" s="399" t="s">
        <v>89</v>
      </c>
      <c r="F1665" s="400" t="s">
        <v>182</v>
      </c>
      <c r="G1665" s="399" t="s">
        <v>1341</v>
      </c>
      <c r="H1665" s="488" t="s">
        <v>1193</v>
      </c>
      <c r="I1665" s="446" t="s">
        <v>149</v>
      </c>
      <c r="J1665" s="417" t="s">
        <v>198</v>
      </c>
      <c r="K1665" s="417">
        <v>22.7</v>
      </c>
      <c r="L1665" s="486">
        <f>VLOOKUP(D1665,'1-Kosten per locatie'!$E$3:$G$9,3,FALSE)</f>
        <v>1</v>
      </c>
      <c r="M1665" s="489">
        <v>255</v>
      </c>
      <c r="N1665" s="124"/>
      <c r="O1665" s="125" t="e">
        <f t="shared" si="130"/>
        <v>#DIV/0!</v>
      </c>
      <c r="P1665" s="125">
        <f t="shared" si="131"/>
        <v>0</v>
      </c>
      <c r="Q1665" s="383"/>
      <c r="R1665" s="126">
        <f>IF(M1665="nio",0,IF(M1665&gt;0,VLOOKUP(I1665,'2-Productie normen'!A:R,VLOOKUP(M1665,'2-Productie normen'!T:U,2,FALSE),FALSE)))</f>
        <v>0</v>
      </c>
      <c r="S1665" s="126">
        <f t="shared" si="132"/>
        <v>0</v>
      </c>
      <c r="T1665" s="127" t="str">
        <f>IF(M1665="nio",0,VLOOKUP(I1665,'2-Productie normen'!A:R,14,FALSE))</f>
        <v>B</v>
      </c>
      <c r="U1665" s="127"/>
      <c r="W1665" s="93">
        <f t="shared" si="133"/>
        <v>5788.5</v>
      </c>
    </row>
    <row r="1666" spans="1:23" ht="14.1" customHeight="1">
      <c r="A1666" s="109">
        <f t="shared" si="129"/>
        <v>1666</v>
      </c>
      <c r="B1666" s="476" t="str">
        <f>VLOOKUP(C1666,'1-Kosten per locatie'!$A$17:$D$89,4,FALSE)</f>
        <v>Facilitaire Services</v>
      </c>
      <c r="C1666" s="397" t="s">
        <v>1558</v>
      </c>
      <c r="D1666" s="476" t="str">
        <f>VLOOKUP(C1666,'1-Kosten per locatie'!$A$17:$C$89,3,FALSE)</f>
        <v>Kantoor</v>
      </c>
      <c r="E1666" s="399" t="s">
        <v>89</v>
      </c>
      <c r="F1666" s="400" t="s">
        <v>182</v>
      </c>
      <c r="G1666" s="399" t="s">
        <v>1342</v>
      </c>
      <c r="H1666" s="488" t="s">
        <v>192</v>
      </c>
      <c r="I1666" s="446" t="s">
        <v>297</v>
      </c>
      <c r="J1666" s="417" t="s">
        <v>198</v>
      </c>
      <c r="K1666" s="417">
        <v>23.6</v>
      </c>
      <c r="L1666" s="486">
        <f>VLOOKUP(D1666,'1-Kosten per locatie'!$E$3:$G$9,3,FALSE)</f>
        <v>1</v>
      </c>
      <c r="M1666" s="489">
        <v>255</v>
      </c>
      <c r="N1666" s="124"/>
      <c r="O1666" s="125" t="e">
        <f t="shared" si="130"/>
        <v>#DIV/0!</v>
      </c>
      <c r="P1666" s="125">
        <f t="shared" si="131"/>
        <v>0</v>
      </c>
      <c r="Q1666" s="383"/>
      <c r="R1666" s="126">
        <f>IF(M1666="nio",0,IF(M1666&gt;0,VLOOKUP(I1666,'2-Productie normen'!A:R,VLOOKUP(M1666,'2-Productie normen'!T:U,2,FALSE),FALSE)))</f>
        <v>0</v>
      </c>
      <c r="S1666" s="126">
        <f t="shared" si="132"/>
        <v>0</v>
      </c>
      <c r="T1666" s="127" t="str">
        <f>IF(M1666="nio",0,VLOOKUP(I1666,'2-Productie normen'!A:R,14,FALSE))</f>
        <v>B</v>
      </c>
      <c r="U1666" s="127"/>
      <c r="W1666" s="93">
        <f t="shared" si="133"/>
        <v>6018</v>
      </c>
    </row>
    <row r="1667" spans="1:23" ht="14.1" customHeight="1">
      <c r="A1667" s="109">
        <f t="shared" ref="A1667:A1730" si="134">A1666+1</f>
        <v>1667</v>
      </c>
      <c r="B1667" s="476" t="str">
        <f>VLOOKUP(C1667,'1-Kosten per locatie'!$A$17:$D$89,4,FALSE)</f>
        <v>Facilitaire Services</v>
      </c>
      <c r="C1667" s="397" t="s">
        <v>1558</v>
      </c>
      <c r="D1667" s="476" t="str">
        <f>VLOOKUP(C1667,'1-Kosten per locatie'!$A$17:$C$89,3,FALSE)</f>
        <v>Kantoor</v>
      </c>
      <c r="E1667" s="399" t="s">
        <v>89</v>
      </c>
      <c r="F1667" s="400" t="s">
        <v>182</v>
      </c>
      <c r="G1667" s="399" t="s">
        <v>1344</v>
      </c>
      <c r="H1667" s="488" t="s">
        <v>192</v>
      </c>
      <c r="I1667" s="446" t="s">
        <v>297</v>
      </c>
      <c r="J1667" s="417" t="s">
        <v>198</v>
      </c>
      <c r="K1667" s="417">
        <v>34.299999999999997</v>
      </c>
      <c r="L1667" s="486">
        <f>VLOOKUP(D1667,'1-Kosten per locatie'!$E$3:$G$9,3,FALSE)</f>
        <v>1</v>
      </c>
      <c r="M1667" s="489">
        <v>255</v>
      </c>
      <c r="N1667" s="124"/>
      <c r="O1667" s="125" t="e">
        <f t="shared" si="130"/>
        <v>#DIV/0!</v>
      </c>
      <c r="P1667" s="125">
        <f t="shared" si="131"/>
        <v>0</v>
      </c>
      <c r="Q1667" s="383"/>
      <c r="R1667" s="126">
        <f>IF(M1667="nio",0,IF(M1667&gt;0,VLOOKUP(I1667,'2-Productie normen'!A:R,VLOOKUP(M1667,'2-Productie normen'!T:U,2,FALSE),FALSE)))</f>
        <v>0</v>
      </c>
      <c r="S1667" s="126">
        <f t="shared" si="132"/>
        <v>0</v>
      </c>
      <c r="T1667" s="127" t="str">
        <f>IF(M1667="nio",0,VLOOKUP(I1667,'2-Productie normen'!A:R,14,FALSE))</f>
        <v>B</v>
      </c>
      <c r="U1667" s="127"/>
      <c r="W1667" s="93">
        <f t="shared" si="133"/>
        <v>8746.5</v>
      </c>
    </row>
    <row r="1668" spans="1:23" ht="14.1" customHeight="1">
      <c r="A1668" s="109">
        <f t="shared" si="134"/>
        <v>1668</v>
      </c>
      <c r="B1668" s="476" t="str">
        <f>VLOOKUP(C1668,'1-Kosten per locatie'!$A$17:$D$89,4,FALSE)</f>
        <v>Facilitaire Services</v>
      </c>
      <c r="C1668" s="397" t="s">
        <v>1558</v>
      </c>
      <c r="D1668" s="476" t="str">
        <f>VLOOKUP(C1668,'1-Kosten per locatie'!$A$17:$C$89,3,FALSE)</f>
        <v>Kantoor</v>
      </c>
      <c r="E1668" s="399" t="s">
        <v>89</v>
      </c>
      <c r="F1668" s="400" t="s">
        <v>182</v>
      </c>
      <c r="G1668" s="399" t="s">
        <v>2019</v>
      </c>
      <c r="H1668" s="488" t="s">
        <v>1920</v>
      </c>
      <c r="I1668" s="446" t="s">
        <v>15</v>
      </c>
      <c r="J1668" s="417" t="s">
        <v>1693</v>
      </c>
      <c r="K1668" s="417">
        <v>3.7</v>
      </c>
      <c r="L1668" s="486">
        <f>VLOOKUP(D1668,'1-Kosten per locatie'!$E$3:$G$9,3,FALSE)</f>
        <v>1</v>
      </c>
      <c r="M1668" s="489">
        <v>255</v>
      </c>
      <c r="N1668" s="124">
        <v>204</v>
      </c>
      <c r="O1668" s="125" t="e">
        <f t="shared" si="130"/>
        <v>#DIV/0!</v>
      </c>
      <c r="P1668" s="125" t="e">
        <f t="shared" si="131"/>
        <v>#DIV/0!</v>
      </c>
      <c r="Q1668" s="383"/>
      <c r="R1668" s="126">
        <f>IF(M1668="nio",0,IF(M1668&gt;0,VLOOKUP(I1668,'2-Productie normen'!A:R,VLOOKUP(M1668,'2-Productie normen'!T:U,2,FALSE),FALSE)))</f>
        <v>0</v>
      </c>
      <c r="S1668" s="126">
        <f t="shared" si="132"/>
        <v>0</v>
      </c>
      <c r="T1668" s="127" t="str">
        <f>IF(M1668="nio",0,VLOOKUP(I1668,'2-Productie normen'!A:R,14,FALSE))</f>
        <v>S</v>
      </c>
      <c r="U1668" s="127"/>
      <c r="W1668" s="93">
        <f t="shared" si="133"/>
        <v>1698.3000000000002</v>
      </c>
    </row>
    <row r="1669" spans="1:23" ht="14.1" customHeight="1">
      <c r="A1669" s="109">
        <f t="shared" si="134"/>
        <v>1669</v>
      </c>
      <c r="B1669" s="476" t="str">
        <f>VLOOKUP(C1669,'1-Kosten per locatie'!$A$17:$D$89,4,FALSE)</f>
        <v>Facilitaire Services</v>
      </c>
      <c r="C1669" s="397" t="s">
        <v>1558</v>
      </c>
      <c r="D1669" s="476" t="str">
        <f>VLOOKUP(C1669,'1-Kosten per locatie'!$A$17:$C$89,3,FALSE)</f>
        <v>Kantoor</v>
      </c>
      <c r="E1669" s="399" t="s">
        <v>89</v>
      </c>
      <c r="F1669" s="400" t="s">
        <v>182</v>
      </c>
      <c r="G1669" s="399" t="s">
        <v>1271</v>
      </c>
      <c r="H1669" s="488" t="s">
        <v>192</v>
      </c>
      <c r="I1669" s="446" t="s">
        <v>297</v>
      </c>
      <c r="J1669" s="417" t="s">
        <v>198</v>
      </c>
      <c r="K1669" s="417">
        <v>39.200000000000003</v>
      </c>
      <c r="L1669" s="486">
        <f>VLOOKUP(D1669,'1-Kosten per locatie'!$E$3:$G$9,3,FALSE)</f>
        <v>1</v>
      </c>
      <c r="M1669" s="489">
        <v>255</v>
      </c>
      <c r="N1669" s="124"/>
      <c r="O1669" s="125" t="e">
        <f t="shared" ref="O1669:O1732" si="135">IF(M1669="nio",0,IF(M1669&gt;0,M1669*K1669/R1669,0))*L1669</f>
        <v>#DIV/0!</v>
      </c>
      <c r="P1669" s="125">
        <f t="shared" ref="P1669:P1732" si="136">IF(N1669&gt;0,N1669*K1669/S1669,0)*L1669</f>
        <v>0</v>
      </c>
      <c r="Q1669" s="383"/>
      <c r="R1669" s="126">
        <f>IF(M1669="nio",0,IF(M1669&gt;0,VLOOKUP(I1669,'2-Productie normen'!A:R,VLOOKUP(M1669,'2-Productie normen'!T:U,2,FALSE),FALSE)))</f>
        <v>0</v>
      </c>
      <c r="S1669" s="126">
        <f t="shared" ref="S1669:S1732" si="137">IF(N1669&gt;0,R1669*$S$8,0)</f>
        <v>0</v>
      </c>
      <c r="T1669" s="127" t="str">
        <f>IF(M1669="nio",0,VLOOKUP(I1669,'2-Productie normen'!A:R,14,FALSE))</f>
        <v>B</v>
      </c>
      <c r="U1669" s="127"/>
      <c r="W1669" s="93">
        <f t="shared" ref="W1669:W1732" si="138">SUM(M1669:N1669)*K1669</f>
        <v>9996</v>
      </c>
    </row>
    <row r="1670" spans="1:23" ht="14.1" customHeight="1">
      <c r="A1670" s="109">
        <f t="shared" si="134"/>
        <v>1670</v>
      </c>
      <c r="B1670" s="476" t="str">
        <f>VLOOKUP(C1670,'1-Kosten per locatie'!$A$17:$D$89,4,FALSE)</f>
        <v>Facilitaire Services</v>
      </c>
      <c r="C1670" s="397" t="s">
        <v>1558</v>
      </c>
      <c r="D1670" s="476" t="str">
        <f>VLOOKUP(C1670,'1-Kosten per locatie'!$A$17:$C$89,3,FALSE)</f>
        <v>Kantoor</v>
      </c>
      <c r="E1670" s="399">
        <v>1</v>
      </c>
      <c r="F1670" s="400" t="s">
        <v>182</v>
      </c>
      <c r="G1670" s="399" t="s">
        <v>1272</v>
      </c>
      <c r="H1670" s="488" t="s">
        <v>1193</v>
      </c>
      <c r="I1670" s="446" t="s">
        <v>149</v>
      </c>
      <c r="J1670" s="417" t="s">
        <v>198</v>
      </c>
      <c r="K1670" s="417">
        <v>5.6</v>
      </c>
      <c r="L1670" s="486">
        <f>VLOOKUP(D1670,'1-Kosten per locatie'!$E$3:$G$9,3,FALSE)</f>
        <v>1</v>
      </c>
      <c r="M1670" s="489">
        <v>255</v>
      </c>
      <c r="N1670" s="124"/>
      <c r="O1670" s="125" t="e">
        <f t="shared" si="135"/>
        <v>#DIV/0!</v>
      </c>
      <c r="P1670" s="125">
        <f t="shared" si="136"/>
        <v>0</v>
      </c>
      <c r="Q1670" s="383"/>
      <c r="R1670" s="126">
        <f>IF(M1670="nio",0,IF(M1670&gt;0,VLOOKUP(I1670,'2-Productie normen'!A:R,VLOOKUP(M1670,'2-Productie normen'!T:U,2,FALSE),FALSE)))</f>
        <v>0</v>
      </c>
      <c r="S1670" s="126">
        <f t="shared" si="137"/>
        <v>0</v>
      </c>
      <c r="T1670" s="127" t="str">
        <f>IF(M1670="nio",0,VLOOKUP(I1670,'2-Productie normen'!A:R,14,FALSE))</f>
        <v>B</v>
      </c>
      <c r="U1670" s="127"/>
      <c r="W1670" s="93">
        <f t="shared" si="138"/>
        <v>1428</v>
      </c>
    </row>
    <row r="1671" spans="1:23" ht="14.1" customHeight="1">
      <c r="A1671" s="109">
        <f t="shared" si="134"/>
        <v>1671</v>
      </c>
      <c r="B1671" s="476" t="str">
        <f>VLOOKUP(C1671,'1-Kosten per locatie'!$A$17:$D$89,4,FALSE)</f>
        <v>Facilitaire Services</v>
      </c>
      <c r="C1671" s="397" t="s">
        <v>1558</v>
      </c>
      <c r="D1671" s="476" t="str">
        <f>VLOOKUP(C1671,'1-Kosten per locatie'!$A$17:$C$89,3,FALSE)</f>
        <v>Kantoor</v>
      </c>
      <c r="E1671" s="399">
        <v>1</v>
      </c>
      <c r="F1671" s="400" t="s">
        <v>182</v>
      </c>
      <c r="G1671" s="399" t="s">
        <v>1274</v>
      </c>
      <c r="H1671" s="488" t="s">
        <v>192</v>
      </c>
      <c r="I1671" s="446" t="s">
        <v>297</v>
      </c>
      <c r="J1671" s="417" t="s">
        <v>198</v>
      </c>
      <c r="K1671" s="417">
        <v>149.4</v>
      </c>
      <c r="L1671" s="486">
        <f>VLOOKUP(D1671,'1-Kosten per locatie'!$E$3:$G$9,3,FALSE)</f>
        <v>1</v>
      </c>
      <c r="M1671" s="489">
        <v>255</v>
      </c>
      <c r="N1671" s="124"/>
      <c r="O1671" s="125" t="e">
        <f t="shared" si="135"/>
        <v>#DIV/0!</v>
      </c>
      <c r="P1671" s="125">
        <f t="shared" si="136"/>
        <v>0</v>
      </c>
      <c r="Q1671" s="383"/>
      <c r="R1671" s="126">
        <f>IF(M1671="nio",0,IF(M1671&gt;0,VLOOKUP(I1671,'2-Productie normen'!A:R,VLOOKUP(M1671,'2-Productie normen'!T:U,2,FALSE),FALSE)))</f>
        <v>0</v>
      </c>
      <c r="S1671" s="126">
        <f t="shared" si="137"/>
        <v>0</v>
      </c>
      <c r="T1671" s="127" t="str">
        <f>IF(M1671="nio",0,VLOOKUP(I1671,'2-Productie normen'!A:R,14,FALSE))</f>
        <v>B</v>
      </c>
      <c r="U1671" s="127"/>
      <c r="W1671" s="93">
        <f t="shared" si="138"/>
        <v>38097</v>
      </c>
    </row>
    <row r="1672" spans="1:23" ht="14.1" customHeight="1">
      <c r="A1672" s="109">
        <f t="shared" si="134"/>
        <v>1672</v>
      </c>
      <c r="B1672" s="476" t="str">
        <f>VLOOKUP(C1672,'1-Kosten per locatie'!$A$17:$D$89,4,FALSE)</f>
        <v>Facilitaire Services</v>
      </c>
      <c r="C1672" s="397" t="s">
        <v>1558</v>
      </c>
      <c r="D1672" s="476" t="str">
        <f>VLOOKUP(C1672,'1-Kosten per locatie'!$A$17:$C$89,3,FALSE)</f>
        <v>Kantoor</v>
      </c>
      <c r="E1672" s="399">
        <v>1</v>
      </c>
      <c r="F1672" s="400" t="s">
        <v>182</v>
      </c>
      <c r="G1672" s="399" t="s">
        <v>1602</v>
      </c>
      <c r="H1672" s="488" t="s">
        <v>1454</v>
      </c>
      <c r="I1672" s="446" t="s">
        <v>101</v>
      </c>
      <c r="J1672" s="417" t="s">
        <v>182</v>
      </c>
      <c r="K1672" s="417">
        <v>1.5</v>
      </c>
      <c r="L1672" s="486">
        <f>VLOOKUP(D1672,'1-Kosten per locatie'!$E$3:$G$9,3,FALSE)</f>
        <v>1</v>
      </c>
      <c r="M1672" s="489" t="s">
        <v>101</v>
      </c>
      <c r="N1672" s="124"/>
      <c r="O1672" s="125">
        <f t="shared" si="135"/>
        <v>0</v>
      </c>
      <c r="P1672" s="125">
        <f t="shared" si="136"/>
        <v>0</v>
      </c>
      <c r="Q1672" s="383"/>
      <c r="R1672" s="126">
        <f>IF(M1672="nio",0,IF(M1672&gt;0,VLOOKUP(I1672,'2-Productie normen'!A:R,VLOOKUP(M1672,'2-Productie normen'!T:U,2,FALSE),FALSE)))</f>
        <v>0</v>
      </c>
      <c r="S1672" s="126">
        <f t="shared" si="137"/>
        <v>0</v>
      </c>
      <c r="T1672" s="127">
        <f>IF(M1672="nio",0,VLOOKUP(I1672,'2-Productie normen'!A:R,14,FALSE))</f>
        <v>0</v>
      </c>
      <c r="U1672" s="127"/>
      <c r="W1672" s="93">
        <f t="shared" si="138"/>
        <v>0</v>
      </c>
    </row>
    <row r="1673" spans="1:23" ht="14.1" customHeight="1">
      <c r="A1673" s="109">
        <f t="shared" si="134"/>
        <v>1673</v>
      </c>
      <c r="B1673" s="476" t="str">
        <f>VLOOKUP(C1673,'1-Kosten per locatie'!$A$17:$D$89,4,FALSE)</f>
        <v>Facilitaire Services</v>
      </c>
      <c r="C1673" s="397" t="s">
        <v>1558</v>
      </c>
      <c r="D1673" s="476" t="str">
        <f>VLOOKUP(C1673,'1-Kosten per locatie'!$A$17:$C$89,3,FALSE)</f>
        <v>Kantoor</v>
      </c>
      <c r="E1673" s="399">
        <v>1</v>
      </c>
      <c r="F1673" s="400" t="s">
        <v>182</v>
      </c>
      <c r="G1673" s="399" t="s">
        <v>1603</v>
      </c>
      <c r="H1673" s="488" t="s">
        <v>195</v>
      </c>
      <c r="I1673" s="446" t="s">
        <v>295</v>
      </c>
      <c r="J1673" s="417" t="s">
        <v>303</v>
      </c>
      <c r="K1673" s="417">
        <v>2.98</v>
      </c>
      <c r="L1673" s="486">
        <f>VLOOKUP(D1673,'1-Kosten per locatie'!$E$3:$G$9,3,FALSE)</f>
        <v>1</v>
      </c>
      <c r="M1673" s="489">
        <v>255</v>
      </c>
      <c r="N1673" s="124"/>
      <c r="O1673" s="125" t="e">
        <f t="shared" si="135"/>
        <v>#DIV/0!</v>
      </c>
      <c r="P1673" s="125">
        <f t="shared" si="136"/>
        <v>0</v>
      </c>
      <c r="Q1673" s="383"/>
      <c r="R1673" s="126">
        <f>IF(M1673="nio",0,IF(M1673&gt;0,VLOOKUP(I1673,'2-Productie normen'!A:R,VLOOKUP(M1673,'2-Productie normen'!T:U,2,FALSE),FALSE)))</f>
        <v>0</v>
      </c>
      <c r="S1673" s="126">
        <f t="shared" si="137"/>
        <v>0</v>
      </c>
      <c r="T1673" s="127" t="str">
        <f>IF(M1673="nio",0,VLOOKUP(I1673,'2-Productie normen'!A:R,14,FALSE))</f>
        <v>V</v>
      </c>
      <c r="U1673" s="127"/>
      <c r="W1673" s="93">
        <f t="shared" si="138"/>
        <v>759.9</v>
      </c>
    </row>
    <row r="1674" spans="1:23" ht="14.1" customHeight="1">
      <c r="A1674" s="109">
        <f t="shared" si="134"/>
        <v>1674</v>
      </c>
      <c r="B1674" s="476" t="str">
        <f>VLOOKUP(C1674,'1-Kosten per locatie'!$A$17:$D$89,4,FALSE)</f>
        <v>Facilitaire Services</v>
      </c>
      <c r="C1674" s="397" t="s">
        <v>1558</v>
      </c>
      <c r="D1674" s="476" t="str">
        <f>VLOOKUP(C1674,'1-Kosten per locatie'!$A$17:$C$89,3,FALSE)</f>
        <v>Kantoor</v>
      </c>
      <c r="E1674" s="399">
        <v>1</v>
      </c>
      <c r="F1674" s="400" t="s">
        <v>182</v>
      </c>
      <c r="G1674" s="399" t="s">
        <v>1635</v>
      </c>
      <c r="H1674" s="488" t="s">
        <v>263</v>
      </c>
      <c r="I1674" s="446" t="s">
        <v>149</v>
      </c>
      <c r="J1674" s="417" t="s">
        <v>1693</v>
      </c>
      <c r="K1674" s="417">
        <v>3.9</v>
      </c>
      <c r="L1674" s="486">
        <f>VLOOKUP(D1674,'1-Kosten per locatie'!$E$3:$G$9,3,FALSE)</f>
        <v>1</v>
      </c>
      <c r="M1674" s="489">
        <v>104</v>
      </c>
      <c r="N1674" s="124"/>
      <c r="O1674" s="125" t="e">
        <f t="shared" si="135"/>
        <v>#DIV/0!</v>
      </c>
      <c r="P1674" s="125">
        <f t="shared" si="136"/>
        <v>0</v>
      </c>
      <c r="Q1674" s="383"/>
      <c r="R1674" s="126">
        <f>IF(M1674="nio",0,IF(M1674&gt;0,VLOOKUP(I1674,'2-Productie normen'!A:R,VLOOKUP(M1674,'2-Productie normen'!T:U,2,FALSE),FALSE)))</f>
        <v>0</v>
      </c>
      <c r="S1674" s="126">
        <f t="shared" si="137"/>
        <v>0</v>
      </c>
      <c r="T1674" s="127" t="str">
        <f>IF(M1674="nio",0,VLOOKUP(I1674,'2-Productie normen'!A:R,14,FALSE))</f>
        <v>B</v>
      </c>
      <c r="U1674" s="127"/>
      <c r="W1674" s="93">
        <f t="shared" si="138"/>
        <v>405.59999999999997</v>
      </c>
    </row>
    <row r="1675" spans="1:23" ht="14.1" customHeight="1">
      <c r="A1675" s="109">
        <f t="shared" si="134"/>
        <v>1675</v>
      </c>
      <c r="B1675" s="476" t="str">
        <f>VLOOKUP(C1675,'1-Kosten per locatie'!$A$17:$D$89,4,FALSE)</f>
        <v>Facilitaire Services</v>
      </c>
      <c r="C1675" s="397" t="s">
        <v>1558</v>
      </c>
      <c r="D1675" s="476" t="str">
        <f>VLOOKUP(C1675,'1-Kosten per locatie'!$A$17:$C$89,3,FALSE)</f>
        <v>Kantoor</v>
      </c>
      <c r="E1675" s="399">
        <v>1</v>
      </c>
      <c r="F1675" s="400" t="s">
        <v>182</v>
      </c>
      <c r="G1675" s="399" t="s">
        <v>1353</v>
      </c>
      <c r="H1675" s="488" t="s">
        <v>196</v>
      </c>
      <c r="I1675" s="446" t="s">
        <v>149</v>
      </c>
      <c r="J1675" s="417" t="s">
        <v>198</v>
      </c>
      <c r="K1675" s="417">
        <v>36</v>
      </c>
      <c r="L1675" s="486">
        <f>VLOOKUP(D1675,'1-Kosten per locatie'!$E$3:$G$9,3,FALSE)</f>
        <v>1</v>
      </c>
      <c r="M1675" s="489">
        <v>255</v>
      </c>
      <c r="N1675" s="124"/>
      <c r="O1675" s="125" t="e">
        <f t="shared" si="135"/>
        <v>#DIV/0!</v>
      </c>
      <c r="P1675" s="125">
        <f t="shared" si="136"/>
        <v>0</v>
      </c>
      <c r="Q1675" s="383"/>
      <c r="R1675" s="126">
        <f>IF(M1675="nio",0,IF(M1675&gt;0,VLOOKUP(I1675,'2-Productie normen'!A:R,VLOOKUP(M1675,'2-Productie normen'!T:U,2,FALSE),FALSE)))</f>
        <v>0</v>
      </c>
      <c r="S1675" s="126">
        <f t="shared" si="137"/>
        <v>0</v>
      </c>
      <c r="T1675" s="127" t="str">
        <f>IF(M1675="nio",0,VLOOKUP(I1675,'2-Productie normen'!A:R,14,FALSE))</f>
        <v>B</v>
      </c>
      <c r="U1675" s="127"/>
      <c r="W1675" s="93">
        <f t="shared" si="138"/>
        <v>9180</v>
      </c>
    </row>
    <row r="1676" spans="1:23" ht="14.1" customHeight="1">
      <c r="A1676" s="109">
        <f t="shared" si="134"/>
        <v>1676</v>
      </c>
      <c r="B1676" s="476" t="str">
        <f>VLOOKUP(C1676,'1-Kosten per locatie'!$A$17:$D$89,4,FALSE)</f>
        <v>Facilitaire Services</v>
      </c>
      <c r="C1676" s="397" t="s">
        <v>1558</v>
      </c>
      <c r="D1676" s="476" t="str">
        <f>VLOOKUP(C1676,'1-Kosten per locatie'!$A$17:$C$89,3,FALSE)</f>
        <v>Kantoor</v>
      </c>
      <c r="E1676" s="399">
        <v>1</v>
      </c>
      <c r="F1676" s="400" t="s">
        <v>182</v>
      </c>
      <c r="G1676" s="399" t="s">
        <v>1357</v>
      </c>
      <c r="H1676" s="488" t="s">
        <v>196</v>
      </c>
      <c r="I1676" s="446" t="s">
        <v>149</v>
      </c>
      <c r="J1676" s="417" t="s">
        <v>198</v>
      </c>
      <c r="K1676" s="417">
        <v>23.9</v>
      </c>
      <c r="L1676" s="486">
        <f>VLOOKUP(D1676,'1-Kosten per locatie'!$E$3:$G$9,3,FALSE)</f>
        <v>1</v>
      </c>
      <c r="M1676" s="489">
        <v>255</v>
      </c>
      <c r="N1676" s="124"/>
      <c r="O1676" s="125" t="e">
        <f t="shared" si="135"/>
        <v>#DIV/0!</v>
      </c>
      <c r="P1676" s="125">
        <f t="shared" si="136"/>
        <v>0</v>
      </c>
      <c r="Q1676" s="383"/>
      <c r="R1676" s="126">
        <f>IF(M1676="nio",0,IF(M1676&gt;0,VLOOKUP(I1676,'2-Productie normen'!A:R,VLOOKUP(M1676,'2-Productie normen'!T:U,2,FALSE),FALSE)))</f>
        <v>0</v>
      </c>
      <c r="S1676" s="126">
        <f t="shared" si="137"/>
        <v>0</v>
      </c>
      <c r="T1676" s="127" t="str">
        <f>IF(M1676="nio",0,VLOOKUP(I1676,'2-Productie normen'!A:R,14,FALSE))</f>
        <v>B</v>
      </c>
      <c r="U1676" s="127"/>
      <c r="W1676" s="93">
        <f t="shared" si="138"/>
        <v>6094.5</v>
      </c>
    </row>
    <row r="1677" spans="1:23" ht="14.1" customHeight="1">
      <c r="A1677" s="109">
        <f t="shared" si="134"/>
        <v>1677</v>
      </c>
      <c r="B1677" s="476" t="str">
        <f>VLOOKUP(C1677,'1-Kosten per locatie'!$A$17:$D$89,4,FALSE)</f>
        <v>Facilitaire Services</v>
      </c>
      <c r="C1677" s="397" t="s">
        <v>1558</v>
      </c>
      <c r="D1677" s="476" t="str">
        <f>VLOOKUP(C1677,'1-Kosten per locatie'!$A$17:$C$89,3,FALSE)</f>
        <v>Kantoor</v>
      </c>
      <c r="E1677" s="399">
        <v>1</v>
      </c>
      <c r="F1677" s="400" t="s">
        <v>182</v>
      </c>
      <c r="G1677" s="399" t="s">
        <v>1623</v>
      </c>
      <c r="H1677" s="488" t="s">
        <v>193</v>
      </c>
      <c r="I1677" s="446" t="s">
        <v>296</v>
      </c>
      <c r="J1677" s="417" t="s">
        <v>198</v>
      </c>
      <c r="K1677" s="417">
        <v>136.80000000000001</v>
      </c>
      <c r="L1677" s="486">
        <f>VLOOKUP(D1677,'1-Kosten per locatie'!$E$3:$G$9,3,FALSE)</f>
        <v>1</v>
      </c>
      <c r="M1677" s="489">
        <v>255</v>
      </c>
      <c r="N1677" s="124"/>
      <c r="O1677" s="125" t="e">
        <f t="shared" si="135"/>
        <v>#DIV/0!</v>
      </c>
      <c r="P1677" s="125">
        <f t="shared" si="136"/>
        <v>0</v>
      </c>
      <c r="Q1677" s="383"/>
      <c r="R1677" s="126">
        <f>IF(M1677="nio",0,IF(M1677&gt;0,VLOOKUP(I1677,'2-Productie normen'!A:R,VLOOKUP(M1677,'2-Productie normen'!T:U,2,FALSE),FALSE)))</f>
        <v>0</v>
      </c>
      <c r="S1677" s="126">
        <f t="shared" si="137"/>
        <v>0</v>
      </c>
      <c r="T1677" s="127" t="str">
        <f>IF(M1677="nio",0,VLOOKUP(I1677,'2-Productie normen'!A:R,14,FALSE))</f>
        <v>V</v>
      </c>
      <c r="U1677" s="127"/>
      <c r="W1677" s="93">
        <f t="shared" si="138"/>
        <v>34884</v>
      </c>
    </row>
    <row r="1678" spans="1:23" ht="14.1" customHeight="1">
      <c r="A1678" s="109">
        <f t="shared" si="134"/>
        <v>1678</v>
      </c>
      <c r="B1678" s="476" t="str">
        <f>VLOOKUP(C1678,'1-Kosten per locatie'!$A$17:$D$89,4,FALSE)</f>
        <v>Facilitaire Services</v>
      </c>
      <c r="C1678" s="397" t="s">
        <v>1558</v>
      </c>
      <c r="D1678" s="476" t="str">
        <f>VLOOKUP(C1678,'1-Kosten per locatie'!$A$17:$C$89,3,FALSE)</f>
        <v>Kantoor</v>
      </c>
      <c r="E1678" s="399">
        <v>1</v>
      </c>
      <c r="F1678" s="400" t="s">
        <v>182</v>
      </c>
      <c r="G1678" s="399" t="s">
        <v>1358</v>
      </c>
      <c r="H1678" s="488" t="s">
        <v>196</v>
      </c>
      <c r="I1678" s="446" t="s">
        <v>149</v>
      </c>
      <c r="J1678" s="417" t="s">
        <v>199</v>
      </c>
      <c r="K1678" s="417">
        <v>17</v>
      </c>
      <c r="L1678" s="486">
        <f>VLOOKUP(D1678,'1-Kosten per locatie'!$E$3:$G$9,3,FALSE)</f>
        <v>1</v>
      </c>
      <c r="M1678" s="489">
        <v>255</v>
      </c>
      <c r="N1678" s="124"/>
      <c r="O1678" s="125" t="e">
        <f t="shared" si="135"/>
        <v>#DIV/0!</v>
      </c>
      <c r="P1678" s="125">
        <f t="shared" si="136"/>
        <v>0</v>
      </c>
      <c r="Q1678" s="383"/>
      <c r="R1678" s="126">
        <f>IF(M1678="nio",0,IF(M1678&gt;0,VLOOKUP(I1678,'2-Productie normen'!A:R,VLOOKUP(M1678,'2-Productie normen'!T:U,2,FALSE),FALSE)))</f>
        <v>0</v>
      </c>
      <c r="S1678" s="126">
        <f t="shared" si="137"/>
        <v>0</v>
      </c>
      <c r="T1678" s="127" t="str">
        <f>IF(M1678="nio",0,VLOOKUP(I1678,'2-Productie normen'!A:R,14,FALSE))</f>
        <v>B</v>
      </c>
      <c r="U1678" s="127"/>
      <c r="W1678" s="93">
        <f t="shared" si="138"/>
        <v>4335</v>
      </c>
    </row>
    <row r="1679" spans="1:23" ht="14.1" customHeight="1">
      <c r="A1679" s="109">
        <f t="shared" si="134"/>
        <v>1679</v>
      </c>
      <c r="B1679" s="476" t="str">
        <f>VLOOKUP(C1679,'1-Kosten per locatie'!$A$17:$D$89,4,FALSE)</f>
        <v>Facilitaire Services</v>
      </c>
      <c r="C1679" s="397" t="s">
        <v>1558</v>
      </c>
      <c r="D1679" s="476" t="str">
        <f>VLOOKUP(C1679,'1-Kosten per locatie'!$A$17:$C$89,3,FALSE)</f>
        <v>Kantoor</v>
      </c>
      <c r="E1679" s="399">
        <v>1</v>
      </c>
      <c r="F1679" s="400" t="s">
        <v>182</v>
      </c>
      <c r="G1679" s="399" t="s">
        <v>1359</v>
      </c>
      <c r="H1679" s="488" t="s">
        <v>196</v>
      </c>
      <c r="I1679" s="446" t="s">
        <v>149</v>
      </c>
      <c r="J1679" s="417" t="s">
        <v>198</v>
      </c>
      <c r="K1679" s="417">
        <v>18.2</v>
      </c>
      <c r="L1679" s="486">
        <f>VLOOKUP(D1679,'1-Kosten per locatie'!$E$3:$G$9,3,FALSE)</f>
        <v>1</v>
      </c>
      <c r="M1679" s="489">
        <v>255</v>
      </c>
      <c r="N1679" s="124"/>
      <c r="O1679" s="125" t="e">
        <f t="shared" si="135"/>
        <v>#DIV/0!</v>
      </c>
      <c r="P1679" s="125">
        <f t="shared" si="136"/>
        <v>0</v>
      </c>
      <c r="Q1679" s="383"/>
      <c r="R1679" s="126">
        <f>IF(M1679="nio",0,IF(M1679&gt;0,VLOOKUP(I1679,'2-Productie normen'!A:R,VLOOKUP(M1679,'2-Productie normen'!T:U,2,FALSE),FALSE)))</f>
        <v>0</v>
      </c>
      <c r="S1679" s="126">
        <f t="shared" si="137"/>
        <v>0</v>
      </c>
      <c r="T1679" s="127" t="str">
        <f>IF(M1679="nio",0,VLOOKUP(I1679,'2-Productie normen'!A:R,14,FALSE))</f>
        <v>B</v>
      </c>
      <c r="U1679" s="127"/>
      <c r="W1679" s="93">
        <f t="shared" si="138"/>
        <v>4641</v>
      </c>
    </row>
    <row r="1680" spans="1:23" ht="14.1" customHeight="1">
      <c r="A1680" s="109">
        <f t="shared" si="134"/>
        <v>1680</v>
      </c>
      <c r="B1680" s="476" t="str">
        <f>VLOOKUP(C1680,'1-Kosten per locatie'!$A$17:$D$89,4,FALSE)</f>
        <v>Facilitaire Services</v>
      </c>
      <c r="C1680" s="397" t="s">
        <v>1558</v>
      </c>
      <c r="D1680" s="476" t="str">
        <f>VLOOKUP(C1680,'1-Kosten per locatie'!$A$17:$C$89,3,FALSE)</f>
        <v>Kantoor</v>
      </c>
      <c r="E1680" s="399">
        <v>1</v>
      </c>
      <c r="F1680" s="400" t="s">
        <v>182</v>
      </c>
      <c r="G1680" s="399" t="s">
        <v>1617</v>
      </c>
      <c r="H1680" s="488" t="s">
        <v>196</v>
      </c>
      <c r="I1680" s="446" t="s">
        <v>149</v>
      </c>
      <c r="J1680" s="417" t="s">
        <v>198</v>
      </c>
      <c r="K1680" s="417">
        <v>23.4</v>
      </c>
      <c r="L1680" s="486">
        <f>VLOOKUP(D1680,'1-Kosten per locatie'!$E$3:$G$9,3,FALSE)</f>
        <v>1</v>
      </c>
      <c r="M1680" s="489">
        <v>255</v>
      </c>
      <c r="N1680" s="124"/>
      <c r="O1680" s="125" t="e">
        <f t="shared" si="135"/>
        <v>#DIV/0!</v>
      </c>
      <c r="P1680" s="125">
        <f t="shared" si="136"/>
        <v>0</v>
      </c>
      <c r="Q1680" s="383"/>
      <c r="R1680" s="126">
        <f>IF(M1680="nio",0,IF(M1680&gt;0,VLOOKUP(I1680,'2-Productie normen'!A:R,VLOOKUP(M1680,'2-Productie normen'!T:U,2,FALSE),FALSE)))</f>
        <v>0</v>
      </c>
      <c r="S1680" s="126">
        <f t="shared" si="137"/>
        <v>0</v>
      </c>
      <c r="T1680" s="127" t="str">
        <f>IF(M1680="nio",0,VLOOKUP(I1680,'2-Productie normen'!A:R,14,FALSE))</f>
        <v>B</v>
      </c>
      <c r="U1680" s="127"/>
      <c r="W1680" s="93">
        <f t="shared" si="138"/>
        <v>5967</v>
      </c>
    </row>
    <row r="1681" spans="1:23" ht="14.1" customHeight="1">
      <c r="A1681" s="109">
        <f t="shared" si="134"/>
        <v>1681</v>
      </c>
      <c r="B1681" s="476" t="str">
        <f>VLOOKUP(C1681,'1-Kosten per locatie'!$A$17:$D$89,4,FALSE)</f>
        <v>Facilitaire Services</v>
      </c>
      <c r="C1681" s="397" t="s">
        <v>1558</v>
      </c>
      <c r="D1681" s="476" t="str">
        <f>VLOOKUP(C1681,'1-Kosten per locatie'!$A$17:$C$89,3,FALSE)</f>
        <v>Kantoor</v>
      </c>
      <c r="E1681" s="399">
        <v>1</v>
      </c>
      <c r="F1681" s="400" t="s">
        <v>182</v>
      </c>
      <c r="G1681" s="399" t="s">
        <v>1618</v>
      </c>
      <c r="H1681" s="488" t="s">
        <v>196</v>
      </c>
      <c r="I1681" s="446" t="s">
        <v>149</v>
      </c>
      <c r="J1681" s="417" t="s">
        <v>198</v>
      </c>
      <c r="K1681" s="417">
        <v>16.2</v>
      </c>
      <c r="L1681" s="486">
        <f>VLOOKUP(D1681,'1-Kosten per locatie'!$E$3:$G$9,3,FALSE)</f>
        <v>1</v>
      </c>
      <c r="M1681" s="489">
        <v>255</v>
      </c>
      <c r="N1681" s="124"/>
      <c r="O1681" s="125" t="e">
        <f t="shared" si="135"/>
        <v>#DIV/0!</v>
      </c>
      <c r="P1681" s="125">
        <f t="shared" si="136"/>
        <v>0</v>
      </c>
      <c r="Q1681" s="383"/>
      <c r="R1681" s="126">
        <f>IF(M1681="nio",0,IF(M1681&gt;0,VLOOKUP(I1681,'2-Productie normen'!A:R,VLOOKUP(M1681,'2-Productie normen'!T:U,2,FALSE),FALSE)))</f>
        <v>0</v>
      </c>
      <c r="S1681" s="126">
        <f t="shared" si="137"/>
        <v>0</v>
      </c>
      <c r="T1681" s="127" t="str">
        <f>IF(M1681="nio",0,VLOOKUP(I1681,'2-Productie normen'!A:R,14,FALSE))</f>
        <v>B</v>
      </c>
      <c r="U1681" s="127"/>
      <c r="W1681" s="93">
        <f t="shared" si="138"/>
        <v>4131</v>
      </c>
    </row>
    <row r="1682" spans="1:23" ht="14.1" customHeight="1">
      <c r="A1682" s="109">
        <f t="shared" si="134"/>
        <v>1682</v>
      </c>
      <c r="B1682" s="476" t="str">
        <f>VLOOKUP(C1682,'1-Kosten per locatie'!$A$17:$D$89,4,FALSE)</f>
        <v>Facilitaire Services</v>
      </c>
      <c r="C1682" s="397" t="s">
        <v>1558</v>
      </c>
      <c r="D1682" s="476" t="str">
        <f>VLOOKUP(C1682,'1-Kosten per locatie'!$A$17:$C$89,3,FALSE)</f>
        <v>Kantoor</v>
      </c>
      <c r="E1682" s="399">
        <v>1</v>
      </c>
      <c r="F1682" s="400" t="s">
        <v>182</v>
      </c>
      <c r="G1682" s="399" t="s">
        <v>1619</v>
      </c>
      <c r="H1682" s="488" t="s">
        <v>196</v>
      </c>
      <c r="I1682" s="446" t="s">
        <v>149</v>
      </c>
      <c r="J1682" s="417" t="s">
        <v>198</v>
      </c>
      <c r="K1682" s="417">
        <v>16.8</v>
      </c>
      <c r="L1682" s="486">
        <f>VLOOKUP(D1682,'1-Kosten per locatie'!$E$3:$G$9,3,FALSE)</f>
        <v>1</v>
      </c>
      <c r="M1682" s="489">
        <v>255</v>
      </c>
      <c r="N1682" s="124"/>
      <c r="O1682" s="125" t="e">
        <f t="shared" si="135"/>
        <v>#DIV/0!</v>
      </c>
      <c r="P1682" s="125">
        <f t="shared" si="136"/>
        <v>0</v>
      </c>
      <c r="Q1682" s="383"/>
      <c r="R1682" s="126">
        <f>IF(M1682="nio",0,IF(M1682&gt;0,VLOOKUP(I1682,'2-Productie normen'!A:R,VLOOKUP(M1682,'2-Productie normen'!T:U,2,FALSE),FALSE)))</f>
        <v>0</v>
      </c>
      <c r="S1682" s="126">
        <f t="shared" si="137"/>
        <v>0</v>
      </c>
      <c r="T1682" s="127" t="str">
        <f>IF(M1682="nio",0,VLOOKUP(I1682,'2-Productie normen'!A:R,14,FALSE))</f>
        <v>B</v>
      </c>
      <c r="U1682" s="127"/>
      <c r="W1682" s="93">
        <f t="shared" si="138"/>
        <v>4284</v>
      </c>
    </row>
    <row r="1683" spans="1:23" ht="14.1" customHeight="1">
      <c r="A1683" s="109">
        <f t="shared" si="134"/>
        <v>1683</v>
      </c>
      <c r="B1683" s="476" t="str">
        <f>VLOOKUP(C1683,'1-Kosten per locatie'!$A$17:$D$89,4,FALSE)</f>
        <v>Facilitaire Services</v>
      </c>
      <c r="C1683" s="397" t="s">
        <v>1558</v>
      </c>
      <c r="D1683" s="476" t="str">
        <f>VLOOKUP(C1683,'1-Kosten per locatie'!$A$17:$C$89,3,FALSE)</f>
        <v>Kantoor</v>
      </c>
      <c r="E1683" s="399">
        <v>1</v>
      </c>
      <c r="F1683" s="400" t="s">
        <v>182</v>
      </c>
      <c r="G1683" s="399" t="s">
        <v>1360</v>
      </c>
      <c r="H1683" s="488" t="s">
        <v>196</v>
      </c>
      <c r="I1683" s="446" t="s">
        <v>149</v>
      </c>
      <c r="J1683" s="417" t="s">
        <v>198</v>
      </c>
      <c r="K1683" s="417">
        <v>20.03</v>
      </c>
      <c r="L1683" s="486">
        <f>VLOOKUP(D1683,'1-Kosten per locatie'!$E$3:$G$9,3,FALSE)</f>
        <v>1</v>
      </c>
      <c r="M1683" s="489">
        <v>255</v>
      </c>
      <c r="N1683" s="124"/>
      <c r="O1683" s="125" t="e">
        <f t="shared" si="135"/>
        <v>#DIV/0!</v>
      </c>
      <c r="P1683" s="125">
        <f t="shared" si="136"/>
        <v>0</v>
      </c>
      <c r="Q1683" s="383"/>
      <c r="R1683" s="126">
        <f>IF(M1683="nio",0,IF(M1683&gt;0,VLOOKUP(I1683,'2-Productie normen'!A:R,VLOOKUP(M1683,'2-Productie normen'!T:U,2,FALSE),FALSE)))</f>
        <v>0</v>
      </c>
      <c r="S1683" s="126">
        <f t="shared" si="137"/>
        <v>0</v>
      </c>
      <c r="T1683" s="127" t="str">
        <f>IF(M1683="nio",0,VLOOKUP(I1683,'2-Productie normen'!A:R,14,FALSE))</f>
        <v>B</v>
      </c>
      <c r="U1683" s="127"/>
      <c r="W1683" s="93">
        <f t="shared" si="138"/>
        <v>5107.6500000000005</v>
      </c>
    </row>
    <row r="1684" spans="1:23" ht="14.1" customHeight="1">
      <c r="A1684" s="109">
        <f t="shared" si="134"/>
        <v>1684</v>
      </c>
      <c r="B1684" s="476" t="str">
        <f>VLOOKUP(C1684,'1-Kosten per locatie'!$A$17:$D$89,4,FALSE)</f>
        <v>Facilitaire Services</v>
      </c>
      <c r="C1684" s="397" t="s">
        <v>1558</v>
      </c>
      <c r="D1684" s="476" t="str">
        <f>VLOOKUP(C1684,'1-Kosten per locatie'!$A$17:$C$89,3,FALSE)</f>
        <v>Kantoor</v>
      </c>
      <c r="E1684" s="399">
        <v>1</v>
      </c>
      <c r="F1684" s="400" t="s">
        <v>182</v>
      </c>
      <c r="G1684" s="399" t="s">
        <v>1620</v>
      </c>
      <c r="H1684" s="488" t="s">
        <v>196</v>
      </c>
      <c r="I1684" s="446" t="s">
        <v>149</v>
      </c>
      <c r="J1684" s="417" t="s">
        <v>198</v>
      </c>
      <c r="K1684" s="417">
        <v>16.8</v>
      </c>
      <c r="L1684" s="486">
        <f>VLOOKUP(D1684,'1-Kosten per locatie'!$E$3:$G$9,3,FALSE)</f>
        <v>1</v>
      </c>
      <c r="M1684" s="489">
        <v>255</v>
      </c>
      <c r="N1684" s="124"/>
      <c r="O1684" s="125" t="e">
        <f t="shared" si="135"/>
        <v>#DIV/0!</v>
      </c>
      <c r="P1684" s="125">
        <f t="shared" si="136"/>
        <v>0</v>
      </c>
      <c r="Q1684" s="383"/>
      <c r="R1684" s="126">
        <f>IF(M1684="nio",0,IF(M1684&gt;0,VLOOKUP(I1684,'2-Productie normen'!A:R,VLOOKUP(M1684,'2-Productie normen'!T:U,2,FALSE),FALSE)))</f>
        <v>0</v>
      </c>
      <c r="S1684" s="126">
        <f t="shared" si="137"/>
        <v>0</v>
      </c>
      <c r="T1684" s="127" t="str">
        <f>IF(M1684="nio",0,VLOOKUP(I1684,'2-Productie normen'!A:R,14,FALSE))</f>
        <v>B</v>
      </c>
      <c r="U1684" s="127"/>
      <c r="W1684" s="93">
        <f t="shared" si="138"/>
        <v>4284</v>
      </c>
    </row>
    <row r="1685" spans="1:23" ht="14.1" customHeight="1">
      <c r="A1685" s="109">
        <f t="shared" si="134"/>
        <v>1685</v>
      </c>
      <c r="B1685" s="476" t="str">
        <f>VLOOKUP(C1685,'1-Kosten per locatie'!$A$17:$D$89,4,FALSE)</f>
        <v>Facilitaire Services</v>
      </c>
      <c r="C1685" s="397" t="s">
        <v>1558</v>
      </c>
      <c r="D1685" s="476" t="str">
        <f>VLOOKUP(C1685,'1-Kosten per locatie'!$A$17:$C$89,3,FALSE)</f>
        <v>Kantoor</v>
      </c>
      <c r="E1685" s="399">
        <v>1</v>
      </c>
      <c r="F1685" s="400" t="s">
        <v>182</v>
      </c>
      <c r="G1685" s="399" t="s">
        <v>1361</v>
      </c>
      <c r="H1685" s="488" t="s">
        <v>196</v>
      </c>
      <c r="I1685" s="446" t="s">
        <v>149</v>
      </c>
      <c r="J1685" s="417" t="s">
        <v>198</v>
      </c>
      <c r="K1685" s="417">
        <v>23.3</v>
      </c>
      <c r="L1685" s="486">
        <f>VLOOKUP(D1685,'1-Kosten per locatie'!$E$3:$G$9,3,FALSE)</f>
        <v>1</v>
      </c>
      <c r="M1685" s="489">
        <v>255</v>
      </c>
      <c r="N1685" s="124"/>
      <c r="O1685" s="125" t="e">
        <f t="shared" si="135"/>
        <v>#DIV/0!</v>
      </c>
      <c r="P1685" s="125">
        <f t="shared" si="136"/>
        <v>0</v>
      </c>
      <c r="Q1685" s="383"/>
      <c r="R1685" s="126">
        <f>IF(M1685="nio",0,IF(M1685&gt;0,VLOOKUP(I1685,'2-Productie normen'!A:R,VLOOKUP(M1685,'2-Productie normen'!T:U,2,FALSE),FALSE)))</f>
        <v>0</v>
      </c>
      <c r="S1685" s="126">
        <f t="shared" si="137"/>
        <v>0</v>
      </c>
      <c r="T1685" s="127" t="str">
        <f>IF(M1685="nio",0,VLOOKUP(I1685,'2-Productie normen'!A:R,14,FALSE))</f>
        <v>B</v>
      </c>
      <c r="U1685" s="127"/>
      <c r="W1685" s="93">
        <f t="shared" si="138"/>
        <v>5941.5</v>
      </c>
    </row>
    <row r="1686" spans="1:23" ht="14.1" customHeight="1">
      <c r="A1686" s="109">
        <f t="shared" si="134"/>
        <v>1686</v>
      </c>
      <c r="B1686" s="476" t="str">
        <f>VLOOKUP(C1686,'1-Kosten per locatie'!$A$17:$D$89,4,FALSE)</f>
        <v>Facilitaire Services</v>
      </c>
      <c r="C1686" s="397" t="s">
        <v>1558</v>
      </c>
      <c r="D1686" s="476" t="str">
        <f>VLOOKUP(C1686,'1-Kosten per locatie'!$A$17:$C$89,3,FALSE)</f>
        <v>Kantoor</v>
      </c>
      <c r="E1686" s="399">
        <v>1</v>
      </c>
      <c r="F1686" s="400" t="s">
        <v>182</v>
      </c>
      <c r="G1686" s="399" t="s">
        <v>1362</v>
      </c>
      <c r="H1686" s="488" t="s">
        <v>196</v>
      </c>
      <c r="I1686" s="446" t="s">
        <v>149</v>
      </c>
      <c r="J1686" s="417" t="s">
        <v>198</v>
      </c>
      <c r="K1686" s="417">
        <v>17.5</v>
      </c>
      <c r="L1686" s="486">
        <f>VLOOKUP(D1686,'1-Kosten per locatie'!$E$3:$G$9,3,FALSE)</f>
        <v>1</v>
      </c>
      <c r="M1686" s="489">
        <v>255</v>
      </c>
      <c r="N1686" s="124"/>
      <c r="O1686" s="125" t="e">
        <f t="shared" si="135"/>
        <v>#DIV/0!</v>
      </c>
      <c r="P1686" s="125">
        <f t="shared" si="136"/>
        <v>0</v>
      </c>
      <c r="Q1686" s="383"/>
      <c r="R1686" s="126">
        <f>IF(M1686="nio",0,IF(M1686&gt;0,VLOOKUP(I1686,'2-Productie normen'!A:R,VLOOKUP(M1686,'2-Productie normen'!T:U,2,FALSE),FALSE)))</f>
        <v>0</v>
      </c>
      <c r="S1686" s="126">
        <f t="shared" si="137"/>
        <v>0</v>
      </c>
      <c r="T1686" s="127" t="str">
        <f>IF(M1686="nio",0,VLOOKUP(I1686,'2-Productie normen'!A:R,14,FALSE))</f>
        <v>B</v>
      </c>
      <c r="U1686" s="127"/>
      <c r="W1686" s="93">
        <f t="shared" si="138"/>
        <v>4462.5</v>
      </c>
    </row>
    <row r="1687" spans="1:23" ht="14.1" customHeight="1">
      <c r="A1687" s="109">
        <f t="shared" si="134"/>
        <v>1687</v>
      </c>
      <c r="B1687" s="476" t="str">
        <f>VLOOKUP(C1687,'1-Kosten per locatie'!$A$17:$D$89,4,FALSE)</f>
        <v>Facilitaire Services</v>
      </c>
      <c r="C1687" s="397" t="s">
        <v>1558</v>
      </c>
      <c r="D1687" s="476" t="str">
        <f>VLOOKUP(C1687,'1-Kosten per locatie'!$A$17:$C$89,3,FALSE)</f>
        <v>Kantoor</v>
      </c>
      <c r="E1687" s="399">
        <v>1</v>
      </c>
      <c r="F1687" s="400" t="s">
        <v>182</v>
      </c>
      <c r="G1687" s="399" t="s">
        <v>1613</v>
      </c>
      <c r="H1687" s="488" t="s">
        <v>196</v>
      </c>
      <c r="I1687" s="446" t="s">
        <v>149</v>
      </c>
      <c r="J1687" s="417" t="s">
        <v>198</v>
      </c>
      <c r="K1687" s="417">
        <v>8</v>
      </c>
      <c r="L1687" s="486">
        <f>VLOOKUP(D1687,'1-Kosten per locatie'!$E$3:$G$9,3,FALSE)</f>
        <v>1</v>
      </c>
      <c r="M1687" s="489">
        <v>255</v>
      </c>
      <c r="N1687" s="124"/>
      <c r="O1687" s="125" t="e">
        <f t="shared" si="135"/>
        <v>#DIV/0!</v>
      </c>
      <c r="P1687" s="125">
        <f t="shared" si="136"/>
        <v>0</v>
      </c>
      <c r="Q1687" s="383"/>
      <c r="R1687" s="126">
        <f>IF(M1687="nio",0,IF(M1687&gt;0,VLOOKUP(I1687,'2-Productie normen'!A:R,VLOOKUP(M1687,'2-Productie normen'!T:U,2,FALSE),FALSE)))</f>
        <v>0</v>
      </c>
      <c r="S1687" s="126">
        <f t="shared" si="137"/>
        <v>0</v>
      </c>
      <c r="T1687" s="127" t="str">
        <f>IF(M1687="nio",0,VLOOKUP(I1687,'2-Productie normen'!A:R,14,FALSE))</f>
        <v>B</v>
      </c>
      <c r="U1687" s="127"/>
      <c r="W1687" s="93">
        <f t="shared" si="138"/>
        <v>2040</v>
      </c>
    </row>
    <row r="1688" spans="1:23" ht="14.1" customHeight="1">
      <c r="A1688" s="109">
        <f t="shared" si="134"/>
        <v>1688</v>
      </c>
      <c r="B1688" s="476" t="str">
        <f>VLOOKUP(C1688,'1-Kosten per locatie'!$A$17:$D$89,4,FALSE)</f>
        <v>Facilitaire Services</v>
      </c>
      <c r="C1688" s="397" t="s">
        <v>1558</v>
      </c>
      <c r="D1688" s="476" t="str">
        <f>VLOOKUP(C1688,'1-Kosten per locatie'!$A$17:$C$89,3,FALSE)</f>
        <v>Kantoor</v>
      </c>
      <c r="E1688" s="399">
        <v>1</v>
      </c>
      <c r="F1688" s="400" t="s">
        <v>182</v>
      </c>
      <c r="G1688" s="399" t="s">
        <v>189</v>
      </c>
      <c r="H1688" s="488" t="s">
        <v>196</v>
      </c>
      <c r="I1688" s="446" t="s">
        <v>149</v>
      </c>
      <c r="J1688" s="417" t="s">
        <v>198</v>
      </c>
      <c r="K1688" s="417">
        <v>15</v>
      </c>
      <c r="L1688" s="486">
        <f>VLOOKUP(D1688,'1-Kosten per locatie'!$E$3:$G$9,3,FALSE)</f>
        <v>1</v>
      </c>
      <c r="M1688" s="489">
        <v>255</v>
      </c>
      <c r="N1688" s="124"/>
      <c r="O1688" s="125" t="e">
        <f t="shared" si="135"/>
        <v>#DIV/0!</v>
      </c>
      <c r="P1688" s="125">
        <f t="shared" si="136"/>
        <v>0</v>
      </c>
      <c r="Q1688" s="383"/>
      <c r="R1688" s="126">
        <f>IF(M1688="nio",0,IF(M1688&gt;0,VLOOKUP(I1688,'2-Productie normen'!A:R,VLOOKUP(M1688,'2-Productie normen'!T:U,2,FALSE),FALSE)))</f>
        <v>0</v>
      </c>
      <c r="S1688" s="126">
        <f t="shared" si="137"/>
        <v>0</v>
      </c>
      <c r="T1688" s="127" t="str">
        <f>IF(M1688="nio",0,VLOOKUP(I1688,'2-Productie normen'!A:R,14,FALSE))</f>
        <v>B</v>
      </c>
      <c r="U1688" s="127"/>
      <c r="W1688" s="93">
        <f t="shared" si="138"/>
        <v>3825</v>
      </c>
    </row>
    <row r="1689" spans="1:23" ht="14.1" customHeight="1">
      <c r="A1689" s="109">
        <f t="shared" si="134"/>
        <v>1689</v>
      </c>
      <c r="B1689" s="476" t="str">
        <f>VLOOKUP(C1689,'1-Kosten per locatie'!$A$17:$D$89,4,FALSE)</f>
        <v>Facilitaire Services</v>
      </c>
      <c r="C1689" s="397" t="s">
        <v>1558</v>
      </c>
      <c r="D1689" s="476" t="str">
        <f>VLOOKUP(C1689,'1-Kosten per locatie'!$A$17:$C$89,3,FALSE)</f>
        <v>Kantoor</v>
      </c>
      <c r="E1689" s="399">
        <v>1</v>
      </c>
      <c r="F1689" s="400" t="s">
        <v>182</v>
      </c>
      <c r="G1689" s="399" t="s">
        <v>1622</v>
      </c>
      <c r="H1689" s="488" t="s">
        <v>319</v>
      </c>
      <c r="I1689" s="446" t="s">
        <v>298</v>
      </c>
      <c r="J1689" s="402" t="s">
        <v>305</v>
      </c>
      <c r="K1689" s="417">
        <v>12.5</v>
      </c>
      <c r="L1689" s="486">
        <f>VLOOKUP(D1689,'1-Kosten per locatie'!$E$3:$G$9,3,FALSE)</f>
        <v>1</v>
      </c>
      <c r="M1689" s="489">
        <v>255</v>
      </c>
      <c r="N1689" s="124"/>
      <c r="O1689" s="125" t="e">
        <f t="shared" si="135"/>
        <v>#DIV/0!</v>
      </c>
      <c r="P1689" s="125">
        <f t="shared" si="136"/>
        <v>0</v>
      </c>
      <c r="Q1689" s="383"/>
      <c r="R1689" s="126">
        <f>IF(M1689="nio",0,IF(M1689&gt;0,VLOOKUP(I1689,'2-Productie normen'!A:R,VLOOKUP(M1689,'2-Productie normen'!T:U,2,FALSE),FALSE)))</f>
        <v>0</v>
      </c>
      <c r="S1689" s="126">
        <f t="shared" si="137"/>
        <v>0</v>
      </c>
      <c r="T1689" s="127" t="str">
        <f>IF(M1689="nio",0,VLOOKUP(I1689,'2-Productie normen'!A:R,14,FALSE))</f>
        <v>V</v>
      </c>
      <c r="U1689" s="127"/>
      <c r="W1689" s="93">
        <f t="shared" si="138"/>
        <v>3187.5</v>
      </c>
    </row>
    <row r="1690" spans="1:23" ht="14.1" customHeight="1">
      <c r="A1690" s="109">
        <f t="shared" si="134"/>
        <v>1690</v>
      </c>
      <c r="B1690" s="476" t="str">
        <f>VLOOKUP(C1690,'1-Kosten per locatie'!$A$17:$D$89,4,FALSE)</f>
        <v>Facilitaire Services</v>
      </c>
      <c r="C1690" s="397" t="s">
        <v>1558</v>
      </c>
      <c r="D1690" s="476" t="str">
        <f>VLOOKUP(C1690,'1-Kosten per locatie'!$A$17:$C$89,3,FALSE)</f>
        <v>Kantoor</v>
      </c>
      <c r="E1690" s="399">
        <v>1</v>
      </c>
      <c r="F1690" s="400" t="s">
        <v>182</v>
      </c>
      <c r="G1690" s="399" t="s">
        <v>190</v>
      </c>
      <c r="H1690" s="488" t="s">
        <v>196</v>
      </c>
      <c r="I1690" s="446" t="s">
        <v>149</v>
      </c>
      <c r="J1690" s="417" t="s">
        <v>198</v>
      </c>
      <c r="K1690" s="417">
        <v>35.6</v>
      </c>
      <c r="L1690" s="486">
        <f>VLOOKUP(D1690,'1-Kosten per locatie'!$E$3:$G$9,3,FALSE)</f>
        <v>1</v>
      </c>
      <c r="M1690" s="489">
        <v>255</v>
      </c>
      <c r="N1690" s="124"/>
      <c r="O1690" s="125" t="e">
        <f t="shared" si="135"/>
        <v>#DIV/0!</v>
      </c>
      <c r="P1690" s="125">
        <f t="shared" si="136"/>
        <v>0</v>
      </c>
      <c r="Q1690" s="383"/>
      <c r="R1690" s="126">
        <f>IF(M1690="nio",0,IF(M1690&gt;0,VLOOKUP(I1690,'2-Productie normen'!A:R,VLOOKUP(M1690,'2-Productie normen'!T:U,2,FALSE),FALSE)))</f>
        <v>0</v>
      </c>
      <c r="S1690" s="126">
        <f t="shared" si="137"/>
        <v>0</v>
      </c>
      <c r="T1690" s="127" t="str">
        <f>IF(M1690="nio",0,VLOOKUP(I1690,'2-Productie normen'!A:R,14,FALSE))</f>
        <v>B</v>
      </c>
      <c r="U1690" s="127"/>
      <c r="W1690" s="93">
        <f t="shared" si="138"/>
        <v>9078</v>
      </c>
    </row>
    <row r="1691" spans="1:23" ht="14.1" customHeight="1">
      <c r="A1691" s="109">
        <f t="shared" si="134"/>
        <v>1691</v>
      </c>
      <c r="B1691" s="476" t="str">
        <f>VLOOKUP(C1691,'1-Kosten per locatie'!$A$17:$D$89,4,FALSE)</f>
        <v>Facilitaire Services</v>
      </c>
      <c r="C1691" s="397" t="s">
        <v>1558</v>
      </c>
      <c r="D1691" s="476" t="str">
        <f>VLOOKUP(C1691,'1-Kosten per locatie'!$A$17:$C$89,3,FALSE)</f>
        <v>Kantoor</v>
      </c>
      <c r="E1691" s="399">
        <v>1</v>
      </c>
      <c r="F1691" s="400" t="s">
        <v>182</v>
      </c>
      <c r="G1691" s="399" t="s">
        <v>1363</v>
      </c>
      <c r="H1691" s="488" t="s">
        <v>196</v>
      </c>
      <c r="I1691" s="446" t="s">
        <v>149</v>
      </c>
      <c r="J1691" s="417" t="s">
        <v>198</v>
      </c>
      <c r="K1691" s="417">
        <v>27.6</v>
      </c>
      <c r="L1691" s="486">
        <f>VLOOKUP(D1691,'1-Kosten per locatie'!$E$3:$G$9,3,FALSE)</f>
        <v>1</v>
      </c>
      <c r="M1691" s="489">
        <v>255</v>
      </c>
      <c r="N1691" s="124"/>
      <c r="O1691" s="125" t="e">
        <f t="shared" si="135"/>
        <v>#DIV/0!</v>
      </c>
      <c r="P1691" s="125">
        <f t="shared" si="136"/>
        <v>0</v>
      </c>
      <c r="Q1691" s="383"/>
      <c r="R1691" s="126">
        <f>IF(M1691="nio",0,IF(M1691&gt;0,VLOOKUP(I1691,'2-Productie normen'!A:R,VLOOKUP(M1691,'2-Productie normen'!T:U,2,FALSE),FALSE)))</f>
        <v>0</v>
      </c>
      <c r="S1691" s="126">
        <f t="shared" si="137"/>
        <v>0</v>
      </c>
      <c r="T1691" s="127" t="str">
        <f>IF(M1691="nio",0,VLOOKUP(I1691,'2-Productie normen'!A:R,14,FALSE))</f>
        <v>B</v>
      </c>
      <c r="U1691" s="127"/>
      <c r="W1691" s="93">
        <f t="shared" si="138"/>
        <v>7038</v>
      </c>
    </row>
    <row r="1692" spans="1:23" ht="14.1" customHeight="1">
      <c r="A1692" s="109">
        <f t="shared" si="134"/>
        <v>1692</v>
      </c>
      <c r="B1692" s="476" t="str">
        <f>VLOOKUP(C1692,'1-Kosten per locatie'!$A$17:$D$89,4,FALSE)</f>
        <v>Facilitaire Services</v>
      </c>
      <c r="C1692" s="397" t="s">
        <v>1558</v>
      </c>
      <c r="D1692" s="476" t="str">
        <f>VLOOKUP(C1692,'1-Kosten per locatie'!$A$17:$C$89,3,FALSE)</f>
        <v>Kantoor</v>
      </c>
      <c r="E1692" s="399">
        <v>1</v>
      </c>
      <c r="F1692" s="400" t="s">
        <v>182</v>
      </c>
      <c r="G1692" s="399" t="s">
        <v>1364</v>
      </c>
      <c r="H1692" s="488" t="s">
        <v>196</v>
      </c>
      <c r="I1692" s="446" t="s">
        <v>149</v>
      </c>
      <c r="J1692" s="417" t="s">
        <v>198</v>
      </c>
      <c r="K1692" s="417">
        <v>26.3</v>
      </c>
      <c r="L1692" s="486">
        <f>VLOOKUP(D1692,'1-Kosten per locatie'!$E$3:$G$9,3,FALSE)</f>
        <v>1</v>
      </c>
      <c r="M1692" s="489">
        <v>255</v>
      </c>
      <c r="N1692" s="124"/>
      <c r="O1692" s="125" t="e">
        <f t="shared" si="135"/>
        <v>#DIV/0!</v>
      </c>
      <c r="P1692" s="125">
        <f t="shared" si="136"/>
        <v>0</v>
      </c>
      <c r="Q1692" s="383"/>
      <c r="R1692" s="126">
        <f>IF(M1692="nio",0,IF(M1692&gt;0,VLOOKUP(I1692,'2-Productie normen'!A:R,VLOOKUP(M1692,'2-Productie normen'!T:U,2,FALSE),FALSE)))</f>
        <v>0</v>
      </c>
      <c r="S1692" s="126">
        <f t="shared" si="137"/>
        <v>0</v>
      </c>
      <c r="T1692" s="127" t="str">
        <f>IF(M1692="nio",0,VLOOKUP(I1692,'2-Productie normen'!A:R,14,FALSE))</f>
        <v>B</v>
      </c>
      <c r="U1692" s="127"/>
      <c r="W1692" s="93">
        <f t="shared" si="138"/>
        <v>6706.5</v>
      </c>
    </row>
    <row r="1693" spans="1:23" ht="14.1" customHeight="1">
      <c r="A1693" s="109">
        <f t="shared" si="134"/>
        <v>1693</v>
      </c>
      <c r="B1693" s="476" t="str">
        <f>VLOOKUP(C1693,'1-Kosten per locatie'!$A$17:$D$89,4,FALSE)</f>
        <v>Facilitaire Services</v>
      </c>
      <c r="C1693" s="397" t="s">
        <v>1558</v>
      </c>
      <c r="D1693" s="476" t="str">
        <f>VLOOKUP(C1693,'1-Kosten per locatie'!$A$17:$C$89,3,FALSE)</f>
        <v>Kantoor</v>
      </c>
      <c r="E1693" s="399">
        <v>1</v>
      </c>
      <c r="F1693" s="400" t="s">
        <v>182</v>
      </c>
      <c r="G1693" s="399" t="s">
        <v>1621</v>
      </c>
      <c r="H1693" s="488" t="s">
        <v>196</v>
      </c>
      <c r="I1693" s="446" t="s">
        <v>149</v>
      </c>
      <c r="J1693" s="417" t="s">
        <v>198</v>
      </c>
      <c r="K1693" s="417">
        <v>23</v>
      </c>
      <c r="L1693" s="486">
        <f>VLOOKUP(D1693,'1-Kosten per locatie'!$E$3:$G$9,3,FALSE)</f>
        <v>1</v>
      </c>
      <c r="M1693" s="489">
        <v>255</v>
      </c>
      <c r="N1693" s="124"/>
      <c r="O1693" s="125" t="e">
        <f t="shared" si="135"/>
        <v>#DIV/0!</v>
      </c>
      <c r="P1693" s="125">
        <f t="shared" si="136"/>
        <v>0</v>
      </c>
      <c r="Q1693" s="383"/>
      <c r="R1693" s="126">
        <f>IF(M1693="nio",0,IF(M1693&gt;0,VLOOKUP(I1693,'2-Productie normen'!A:R,VLOOKUP(M1693,'2-Productie normen'!T:U,2,FALSE),FALSE)))</f>
        <v>0</v>
      </c>
      <c r="S1693" s="126">
        <f t="shared" si="137"/>
        <v>0</v>
      </c>
      <c r="T1693" s="127" t="str">
        <f>IF(M1693="nio",0,VLOOKUP(I1693,'2-Productie normen'!A:R,14,FALSE))</f>
        <v>B</v>
      </c>
      <c r="U1693" s="127"/>
      <c r="W1693" s="93">
        <f t="shared" si="138"/>
        <v>5865</v>
      </c>
    </row>
    <row r="1694" spans="1:23" ht="14.1" customHeight="1">
      <c r="A1694" s="109">
        <f t="shared" si="134"/>
        <v>1694</v>
      </c>
      <c r="B1694" s="476" t="str">
        <f>VLOOKUP(C1694,'1-Kosten per locatie'!$A$17:$D$89,4,FALSE)</f>
        <v>Facilitaire Services</v>
      </c>
      <c r="C1694" s="397" t="s">
        <v>1558</v>
      </c>
      <c r="D1694" s="476" t="str">
        <f>VLOOKUP(C1694,'1-Kosten per locatie'!$A$17:$C$89,3,FALSE)</f>
        <v>Kantoor</v>
      </c>
      <c r="E1694" s="399">
        <v>1</v>
      </c>
      <c r="F1694" s="400" t="s">
        <v>182</v>
      </c>
      <c r="G1694" s="399" t="s">
        <v>1365</v>
      </c>
      <c r="H1694" s="488" t="s">
        <v>196</v>
      </c>
      <c r="I1694" s="446" t="s">
        <v>149</v>
      </c>
      <c r="J1694" s="417" t="s">
        <v>198</v>
      </c>
      <c r="K1694" s="417">
        <v>23.4</v>
      </c>
      <c r="L1694" s="486">
        <f>VLOOKUP(D1694,'1-Kosten per locatie'!$E$3:$G$9,3,FALSE)</f>
        <v>1</v>
      </c>
      <c r="M1694" s="489">
        <v>255</v>
      </c>
      <c r="N1694" s="124"/>
      <c r="O1694" s="125" t="e">
        <f t="shared" si="135"/>
        <v>#DIV/0!</v>
      </c>
      <c r="P1694" s="125">
        <f t="shared" si="136"/>
        <v>0</v>
      </c>
      <c r="Q1694" s="383"/>
      <c r="R1694" s="126">
        <f>IF(M1694="nio",0,IF(M1694&gt;0,VLOOKUP(I1694,'2-Productie normen'!A:R,VLOOKUP(M1694,'2-Productie normen'!T:U,2,FALSE),FALSE)))</f>
        <v>0</v>
      </c>
      <c r="S1694" s="126">
        <f t="shared" si="137"/>
        <v>0</v>
      </c>
      <c r="T1694" s="127" t="str">
        <f>IF(M1694="nio",0,VLOOKUP(I1694,'2-Productie normen'!A:R,14,FALSE))</f>
        <v>B</v>
      </c>
      <c r="U1694" s="127"/>
      <c r="W1694" s="93">
        <f t="shared" si="138"/>
        <v>5967</v>
      </c>
    </row>
    <row r="1695" spans="1:23" ht="14.1" customHeight="1">
      <c r="A1695" s="109">
        <f t="shared" si="134"/>
        <v>1695</v>
      </c>
      <c r="B1695" s="476" t="str">
        <f>VLOOKUP(C1695,'1-Kosten per locatie'!$A$17:$D$89,4,FALSE)</f>
        <v>Facilitaire Services</v>
      </c>
      <c r="C1695" s="397" t="s">
        <v>1558</v>
      </c>
      <c r="D1695" s="476" t="str">
        <f>VLOOKUP(C1695,'1-Kosten per locatie'!$A$17:$C$89,3,FALSE)</f>
        <v>Kantoor</v>
      </c>
      <c r="E1695" s="399">
        <v>1</v>
      </c>
      <c r="F1695" s="400" t="s">
        <v>182</v>
      </c>
      <c r="G1695" s="399" t="s">
        <v>1366</v>
      </c>
      <c r="H1695" s="488" t="s">
        <v>196</v>
      </c>
      <c r="I1695" s="446" t="s">
        <v>149</v>
      </c>
      <c r="J1695" s="417" t="s">
        <v>198</v>
      </c>
      <c r="K1695" s="417">
        <v>20.9</v>
      </c>
      <c r="L1695" s="486">
        <f>VLOOKUP(D1695,'1-Kosten per locatie'!$E$3:$G$9,3,FALSE)</f>
        <v>1</v>
      </c>
      <c r="M1695" s="489">
        <v>255</v>
      </c>
      <c r="N1695" s="124"/>
      <c r="O1695" s="125" t="e">
        <f t="shared" si="135"/>
        <v>#DIV/0!</v>
      </c>
      <c r="P1695" s="125">
        <f t="shared" si="136"/>
        <v>0</v>
      </c>
      <c r="Q1695" s="383"/>
      <c r="R1695" s="126">
        <f>IF(M1695="nio",0,IF(M1695&gt;0,VLOOKUP(I1695,'2-Productie normen'!A:R,VLOOKUP(M1695,'2-Productie normen'!T:U,2,FALSE),FALSE)))</f>
        <v>0</v>
      </c>
      <c r="S1695" s="126">
        <f t="shared" si="137"/>
        <v>0</v>
      </c>
      <c r="T1695" s="127" t="str">
        <f>IF(M1695="nio",0,VLOOKUP(I1695,'2-Productie normen'!A:R,14,FALSE))</f>
        <v>B</v>
      </c>
      <c r="U1695" s="127"/>
      <c r="W1695" s="93">
        <f t="shared" si="138"/>
        <v>5329.5</v>
      </c>
    </row>
    <row r="1696" spans="1:23" ht="14.1" customHeight="1">
      <c r="A1696" s="109">
        <f t="shared" si="134"/>
        <v>1696</v>
      </c>
      <c r="B1696" s="476" t="str">
        <f>VLOOKUP(C1696,'1-Kosten per locatie'!$A$17:$D$89,4,FALSE)</f>
        <v>Facilitaire Services</v>
      </c>
      <c r="C1696" s="397" t="s">
        <v>1558</v>
      </c>
      <c r="D1696" s="476" t="str">
        <f>VLOOKUP(C1696,'1-Kosten per locatie'!$A$17:$C$89,3,FALSE)</f>
        <v>Kantoor</v>
      </c>
      <c r="E1696" s="399">
        <v>1</v>
      </c>
      <c r="F1696" s="400" t="s">
        <v>182</v>
      </c>
      <c r="G1696" s="399" t="s">
        <v>1367</v>
      </c>
      <c r="H1696" s="488" t="s">
        <v>196</v>
      </c>
      <c r="I1696" s="446" t="s">
        <v>149</v>
      </c>
      <c r="J1696" s="417" t="s">
        <v>198</v>
      </c>
      <c r="K1696" s="417">
        <v>39.1</v>
      </c>
      <c r="L1696" s="486">
        <f>VLOOKUP(D1696,'1-Kosten per locatie'!$E$3:$G$9,3,FALSE)</f>
        <v>1</v>
      </c>
      <c r="M1696" s="489">
        <v>255</v>
      </c>
      <c r="N1696" s="124"/>
      <c r="O1696" s="125" t="e">
        <f t="shared" si="135"/>
        <v>#DIV/0!</v>
      </c>
      <c r="P1696" s="125">
        <f t="shared" si="136"/>
        <v>0</v>
      </c>
      <c r="Q1696" s="383"/>
      <c r="R1696" s="126">
        <f>IF(M1696="nio",0,IF(M1696&gt;0,VLOOKUP(I1696,'2-Productie normen'!A:R,VLOOKUP(M1696,'2-Productie normen'!T:U,2,FALSE),FALSE)))</f>
        <v>0</v>
      </c>
      <c r="S1696" s="126">
        <f t="shared" si="137"/>
        <v>0</v>
      </c>
      <c r="T1696" s="127" t="str">
        <f>IF(M1696="nio",0,VLOOKUP(I1696,'2-Productie normen'!A:R,14,FALSE))</f>
        <v>B</v>
      </c>
      <c r="U1696" s="127"/>
      <c r="W1696" s="93">
        <f t="shared" si="138"/>
        <v>9970.5</v>
      </c>
    </row>
    <row r="1697" spans="1:23" ht="14.1" customHeight="1">
      <c r="A1697" s="109">
        <f t="shared" si="134"/>
        <v>1697</v>
      </c>
      <c r="B1697" s="476" t="str">
        <f>VLOOKUP(C1697,'1-Kosten per locatie'!$A$17:$D$89,4,FALSE)</f>
        <v>Facilitaire Services</v>
      </c>
      <c r="C1697" s="397" t="s">
        <v>1558</v>
      </c>
      <c r="D1697" s="476" t="str">
        <f>VLOOKUP(C1697,'1-Kosten per locatie'!$A$17:$C$89,3,FALSE)</f>
        <v>Kantoor</v>
      </c>
      <c r="E1697" s="399">
        <v>1</v>
      </c>
      <c r="F1697" s="400" t="s">
        <v>182</v>
      </c>
      <c r="G1697" s="399" t="s">
        <v>1257</v>
      </c>
      <c r="H1697" s="488" t="s">
        <v>246</v>
      </c>
      <c r="I1697" s="446" t="s">
        <v>300</v>
      </c>
      <c r="J1697" s="417" t="s">
        <v>199</v>
      </c>
      <c r="K1697" s="417">
        <v>3.8</v>
      </c>
      <c r="L1697" s="486">
        <f>VLOOKUP(D1697,'1-Kosten per locatie'!$E$3:$G$9,3,FALSE)</f>
        <v>1</v>
      </c>
      <c r="M1697" s="489">
        <v>4</v>
      </c>
      <c r="N1697" s="124"/>
      <c r="O1697" s="125" t="e">
        <f t="shared" si="135"/>
        <v>#DIV/0!</v>
      </c>
      <c r="P1697" s="125">
        <f t="shared" si="136"/>
        <v>0</v>
      </c>
      <c r="Q1697" s="383"/>
      <c r="R1697" s="126">
        <f>IF(M1697="nio",0,IF(M1697&gt;0,VLOOKUP(I1697,'2-Productie normen'!A:R,VLOOKUP(M1697,'2-Productie normen'!T:U,2,FALSE),FALSE)))</f>
        <v>0</v>
      </c>
      <c r="S1697" s="126">
        <f t="shared" si="137"/>
        <v>0</v>
      </c>
      <c r="T1697" s="127" t="str">
        <f>IF(M1697="nio",0,VLOOKUP(I1697,'2-Productie normen'!A:R,14,FALSE))</f>
        <v>V</v>
      </c>
      <c r="U1697" s="127"/>
      <c r="W1697" s="93">
        <f t="shared" si="138"/>
        <v>15.2</v>
      </c>
    </row>
    <row r="1698" spans="1:23" ht="14.1" customHeight="1">
      <c r="A1698" s="109">
        <f t="shared" si="134"/>
        <v>1698</v>
      </c>
      <c r="B1698" s="476" t="str">
        <f>VLOOKUP(C1698,'1-Kosten per locatie'!$A$17:$D$89,4,FALSE)</f>
        <v>Facilitaire Services</v>
      </c>
      <c r="C1698" s="397" t="s">
        <v>1558</v>
      </c>
      <c r="D1698" s="476" t="str">
        <f>VLOOKUP(C1698,'1-Kosten per locatie'!$A$17:$C$89,3,FALSE)</f>
        <v>Kantoor</v>
      </c>
      <c r="E1698" s="399">
        <v>1</v>
      </c>
      <c r="F1698" s="400" t="s">
        <v>182</v>
      </c>
      <c r="G1698" s="399" t="s">
        <v>1258</v>
      </c>
      <c r="H1698" s="488" t="s">
        <v>1351</v>
      </c>
      <c r="I1698" s="446" t="s">
        <v>101</v>
      </c>
      <c r="J1698" s="417" t="s">
        <v>1693</v>
      </c>
      <c r="K1698" s="417">
        <v>2.7</v>
      </c>
      <c r="L1698" s="486">
        <f>VLOOKUP(D1698,'1-Kosten per locatie'!$E$3:$G$9,3,FALSE)</f>
        <v>1</v>
      </c>
      <c r="M1698" s="489" t="s">
        <v>101</v>
      </c>
      <c r="N1698" s="124"/>
      <c r="O1698" s="125">
        <f t="shared" si="135"/>
        <v>0</v>
      </c>
      <c r="P1698" s="125">
        <f t="shared" si="136"/>
        <v>0</v>
      </c>
      <c r="Q1698" s="383"/>
      <c r="R1698" s="126">
        <f>IF(M1698="nio",0,IF(M1698&gt;0,VLOOKUP(I1698,'2-Productie normen'!A:R,VLOOKUP(M1698,'2-Productie normen'!T:U,2,FALSE),FALSE)))</f>
        <v>0</v>
      </c>
      <c r="S1698" s="126">
        <f t="shared" si="137"/>
        <v>0</v>
      </c>
      <c r="T1698" s="127">
        <f>IF(M1698="nio",0,VLOOKUP(I1698,'2-Productie normen'!A:R,14,FALSE))</f>
        <v>0</v>
      </c>
      <c r="U1698" s="127"/>
      <c r="W1698" s="93">
        <f t="shared" si="138"/>
        <v>0</v>
      </c>
    </row>
    <row r="1699" spans="1:23" ht="14.1" customHeight="1">
      <c r="A1699" s="109">
        <f t="shared" si="134"/>
        <v>1699</v>
      </c>
      <c r="B1699" s="476" t="str">
        <f>VLOOKUP(C1699,'1-Kosten per locatie'!$A$17:$D$89,4,FALSE)</f>
        <v>Facilitaire Services</v>
      </c>
      <c r="C1699" s="397" t="s">
        <v>1558</v>
      </c>
      <c r="D1699" s="476" t="str">
        <f>VLOOKUP(C1699,'1-Kosten per locatie'!$A$17:$C$89,3,FALSE)</f>
        <v>Kantoor</v>
      </c>
      <c r="E1699" s="399">
        <v>1</v>
      </c>
      <c r="F1699" s="400" t="s">
        <v>182</v>
      </c>
      <c r="G1699" s="399" t="s">
        <v>1634</v>
      </c>
      <c r="H1699" s="488" t="s">
        <v>263</v>
      </c>
      <c r="I1699" s="446" t="s">
        <v>294</v>
      </c>
      <c r="J1699" s="417" t="s">
        <v>1693</v>
      </c>
      <c r="K1699" s="417">
        <v>3.9</v>
      </c>
      <c r="L1699" s="486">
        <f>VLOOKUP(D1699,'1-Kosten per locatie'!$E$3:$G$9,3,FALSE)</f>
        <v>1</v>
      </c>
      <c r="M1699" s="489">
        <v>255</v>
      </c>
      <c r="N1699" s="124"/>
      <c r="O1699" s="125" t="e">
        <f t="shared" si="135"/>
        <v>#DIV/0!</v>
      </c>
      <c r="P1699" s="125">
        <f t="shared" si="136"/>
        <v>0</v>
      </c>
      <c r="Q1699" s="383"/>
      <c r="R1699" s="126">
        <f>IF(M1699="nio",0,IF(M1699&gt;0,VLOOKUP(I1699,'2-Productie normen'!A:R,VLOOKUP(M1699,'2-Productie normen'!T:U,2,FALSE),FALSE)))</f>
        <v>0</v>
      </c>
      <c r="S1699" s="126">
        <f t="shared" si="137"/>
        <v>0</v>
      </c>
      <c r="T1699" s="127" t="str">
        <f>IF(M1699="nio",0,VLOOKUP(I1699,'2-Productie normen'!A:R,14,FALSE))</f>
        <v>V</v>
      </c>
      <c r="U1699" s="127"/>
      <c r="W1699" s="93">
        <f t="shared" si="138"/>
        <v>994.5</v>
      </c>
    </row>
    <row r="1700" spans="1:23" ht="14.1" customHeight="1">
      <c r="A1700" s="109">
        <f t="shared" si="134"/>
        <v>1700</v>
      </c>
      <c r="B1700" s="476" t="str">
        <f>VLOOKUP(C1700,'1-Kosten per locatie'!$A$17:$D$89,4,FALSE)</f>
        <v>Facilitaire Services</v>
      </c>
      <c r="C1700" s="397" t="s">
        <v>1558</v>
      </c>
      <c r="D1700" s="476" t="str">
        <f>VLOOKUP(C1700,'1-Kosten per locatie'!$A$17:$C$89,3,FALSE)</f>
        <v>Kantoor</v>
      </c>
      <c r="E1700" s="399">
        <v>1</v>
      </c>
      <c r="F1700" s="400" t="s">
        <v>182</v>
      </c>
      <c r="G1700" s="399" t="s">
        <v>1628</v>
      </c>
      <c r="H1700" s="488" t="s">
        <v>946</v>
      </c>
      <c r="I1700" s="446" t="s">
        <v>15</v>
      </c>
      <c r="J1700" s="417" t="s">
        <v>1693</v>
      </c>
      <c r="K1700" s="417">
        <v>2.7</v>
      </c>
      <c r="L1700" s="486">
        <f>VLOOKUP(D1700,'1-Kosten per locatie'!$E$3:$G$9,3,FALSE)</f>
        <v>1</v>
      </c>
      <c r="M1700" s="489">
        <v>255</v>
      </c>
      <c r="N1700" s="124">
        <v>204</v>
      </c>
      <c r="O1700" s="125" t="e">
        <f t="shared" si="135"/>
        <v>#DIV/0!</v>
      </c>
      <c r="P1700" s="125" t="e">
        <f t="shared" si="136"/>
        <v>#DIV/0!</v>
      </c>
      <c r="Q1700" s="383"/>
      <c r="R1700" s="126">
        <f>IF(M1700="nio",0,IF(M1700&gt;0,VLOOKUP(I1700,'2-Productie normen'!A:R,VLOOKUP(M1700,'2-Productie normen'!T:U,2,FALSE),FALSE)))</f>
        <v>0</v>
      </c>
      <c r="S1700" s="126">
        <f t="shared" si="137"/>
        <v>0</v>
      </c>
      <c r="T1700" s="127" t="str">
        <f>IF(M1700="nio",0,VLOOKUP(I1700,'2-Productie normen'!A:R,14,FALSE))</f>
        <v>S</v>
      </c>
      <c r="U1700" s="127"/>
      <c r="W1700" s="93">
        <f t="shared" si="138"/>
        <v>1239.3000000000002</v>
      </c>
    </row>
    <row r="1701" spans="1:23" ht="14.1" customHeight="1">
      <c r="A1701" s="109">
        <f t="shared" si="134"/>
        <v>1701</v>
      </c>
      <c r="B1701" s="476" t="str">
        <f>VLOOKUP(C1701,'1-Kosten per locatie'!$A$17:$D$89,4,FALSE)</f>
        <v>Facilitaire Services</v>
      </c>
      <c r="C1701" s="397" t="s">
        <v>1558</v>
      </c>
      <c r="D1701" s="476" t="str">
        <f>VLOOKUP(C1701,'1-Kosten per locatie'!$A$17:$C$89,3,FALSE)</f>
        <v>Kantoor</v>
      </c>
      <c r="E1701" s="399">
        <v>1</v>
      </c>
      <c r="F1701" s="400" t="s">
        <v>182</v>
      </c>
      <c r="G1701" s="399" t="s">
        <v>1629</v>
      </c>
      <c r="H1701" s="488" t="s">
        <v>946</v>
      </c>
      <c r="I1701" s="446" t="s">
        <v>15</v>
      </c>
      <c r="J1701" s="417" t="s">
        <v>1693</v>
      </c>
      <c r="K1701" s="417">
        <v>1</v>
      </c>
      <c r="L1701" s="486">
        <f>VLOOKUP(D1701,'1-Kosten per locatie'!$E$3:$G$9,3,FALSE)</f>
        <v>1</v>
      </c>
      <c r="M1701" s="489">
        <v>255</v>
      </c>
      <c r="N1701" s="124">
        <v>204</v>
      </c>
      <c r="O1701" s="125" t="e">
        <f t="shared" si="135"/>
        <v>#DIV/0!</v>
      </c>
      <c r="P1701" s="125" t="e">
        <f t="shared" si="136"/>
        <v>#DIV/0!</v>
      </c>
      <c r="Q1701" s="383"/>
      <c r="R1701" s="126">
        <f>IF(M1701="nio",0,IF(M1701&gt;0,VLOOKUP(I1701,'2-Productie normen'!A:R,VLOOKUP(M1701,'2-Productie normen'!T:U,2,FALSE),FALSE)))</f>
        <v>0</v>
      </c>
      <c r="S1701" s="126">
        <f t="shared" si="137"/>
        <v>0</v>
      </c>
      <c r="T1701" s="127" t="str">
        <f>IF(M1701="nio",0,VLOOKUP(I1701,'2-Productie normen'!A:R,14,FALSE))</f>
        <v>S</v>
      </c>
      <c r="U1701" s="127"/>
      <c r="W1701" s="93">
        <f t="shared" si="138"/>
        <v>459</v>
      </c>
    </row>
    <row r="1702" spans="1:23" ht="14.1" customHeight="1">
      <c r="A1702" s="109">
        <f t="shared" si="134"/>
        <v>1702</v>
      </c>
      <c r="B1702" s="476" t="str">
        <f>VLOOKUP(C1702,'1-Kosten per locatie'!$A$17:$D$89,4,FALSE)</f>
        <v>Facilitaire Services</v>
      </c>
      <c r="C1702" s="397" t="s">
        <v>1558</v>
      </c>
      <c r="D1702" s="476" t="str">
        <f>VLOOKUP(C1702,'1-Kosten per locatie'!$A$17:$C$89,3,FALSE)</f>
        <v>Kantoor</v>
      </c>
      <c r="E1702" s="399">
        <v>1</v>
      </c>
      <c r="F1702" s="400" t="s">
        <v>182</v>
      </c>
      <c r="G1702" s="399" t="s">
        <v>1630</v>
      </c>
      <c r="H1702" s="488" t="s">
        <v>946</v>
      </c>
      <c r="I1702" s="446" t="s">
        <v>15</v>
      </c>
      <c r="J1702" s="417" t="s">
        <v>1693</v>
      </c>
      <c r="K1702" s="417">
        <v>1</v>
      </c>
      <c r="L1702" s="486">
        <f>VLOOKUP(D1702,'1-Kosten per locatie'!$E$3:$G$9,3,FALSE)</f>
        <v>1</v>
      </c>
      <c r="M1702" s="489">
        <v>255</v>
      </c>
      <c r="N1702" s="124">
        <v>204</v>
      </c>
      <c r="O1702" s="125" t="e">
        <f t="shared" si="135"/>
        <v>#DIV/0!</v>
      </c>
      <c r="P1702" s="125" t="e">
        <f t="shared" si="136"/>
        <v>#DIV/0!</v>
      </c>
      <c r="Q1702" s="383"/>
      <c r="R1702" s="126">
        <f>IF(M1702="nio",0,IF(M1702&gt;0,VLOOKUP(I1702,'2-Productie normen'!A:R,VLOOKUP(M1702,'2-Productie normen'!T:U,2,FALSE),FALSE)))</f>
        <v>0</v>
      </c>
      <c r="S1702" s="126">
        <f t="shared" si="137"/>
        <v>0</v>
      </c>
      <c r="T1702" s="127" t="str">
        <f>IF(M1702="nio",0,VLOOKUP(I1702,'2-Productie normen'!A:R,14,FALSE))</f>
        <v>S</v>
      </c>
      <c r="U1702" s="127"/>
      <c r="W1702" s="93">
        <f t="shared" si="138"/>
        <v>459</v>
      </c>
    </row>
    <row r="1703" spans="1:23" ht="14.1" customHeight="1">
      <c r="A1703" s="109">
        <f t="shared" si="134"/>
        <v>1703</v>
      </c>
      <c r="B1703" s="476" t="str">
        <f>VLOOKUP(C1703,'1-Kosten per locatie'!$A$17:$D$89,4,FALSE)</f>
        <v>Facilitaire Services</v>
      </c>
      <c r="C1703" s="397" t="s">
        <v>1558</v>
      </c>
      <c r="D1703" s="476" t="str">
        <f>VLOOKUP(C1703,'1-Kosten per locatie'!$A$17:$C$89,3,FALSE)</f>
        <v>Kantoor</v>
      </c>
      <c r="E1703" s="399">
        <v>1</v>
      </c>
      <c r="F1703" s="400" t="s">
        <v>182</v>
      </c>
      <c r="G1703" s="399" t="s">
        <v>1631</v>
      </c>
      <c r="H1703" s="488" t="s">
        <v>946</v>
      </c>
      <c r="I1703" s="446" t="s">
        <v>15</v>
      </c>
      <c r="J1703" s="417" t="s">
        <v>1693</v>
      </c>
      <c r="K1703" s="417">
        <v>2.7</v>
      </c>
      <c r="L1703" s="486">
        <f>VLOOKUP(D1703,'1-Kosten per locatie'!$E$3:$G$9,3,FALSE)</f>
        <v>1</v>
      </c>
      <c r="M1703" s="489">
        <v>255</v>
      </c>
      <c r="N1703" s="124">
        <v>204</v>
      </c>
      <c r="O1703" s="125" t="e">
        <f t="shared" si="135"/>
        <v>#DIV/0!</v>
      </c>
      <c r="P1703" s="125" t="e">
        <f t="shared" si="136"/>
        <v>#DIV/0!</v>
      </c>
      <c r="Q1703" s="383"/>
      <c r="R1703" s="126">
        <f>IF(M1703="nio",0,IF(M1703&gt;0,VLOOKUP(I1703,'2-Productie normen'!A:R,VLOOKUP(M1703,'2-Productie normen'!T:U,2,FALSE),FALSE)))</f>
        <v>0</v>
      </c>
      <c r="S1703" s="126">
        <f t="shared" si="137"/>
        <v>0</v>
      </c>
      <c r="T1703" s="127" t="str">
        <f>IF(M1703="nio",0,VLOOKUP(I1703,'2-Productie normen'!A:R,14,FALSE))</f>
        <v>S</v>
      </c>
      <c r="U1703" s="127"/>
      <c r="W1703" s="93">
        <f t="shared" si="138"/>
        <v>1239.3000000000002</v>
      </c>
    </row>
    <row r="1704" spans="1:23" ht="14.1" customHeight="1">
      <c r="A1704" s="109">
        <f t="shared" si="134"/>
        <v>1704</v>
      </c>
      <c r="B1704" s="476" t="str">
        <f>VLOOKUP(C1704,'1-Kosten per locatie'!$A$17:$D$89,4,FALSE)</f>
        <v>Facilitaire Services</v>
      </c>
      <c r="C1704" s="397" t="s">
        <v>1558</v>
      </c>
      <c r="D1704" s="476" t="str">
        <f>VLOOKUP(C1704,'1-Kosten per locatie'!$A$17:$C$89,3,FALSE)</f>
        <v>Kantoor</v>
      </c>
      <c r="E1704" s="399">
        <v>1</v>
      </c>
      <c r="F1704" s="400" t="s">
        <v>182</v>
      </c>
      <c r="G1704" s="399" t="s">
        <v>1632</v>
      </c>
      <c r="H1704" s="488" t="s">
        <v>946</v>
      </c>
      <c r="I1704" s="446" t="s">
        <v>15</v>
      </c>
      <c r="J1704" s="417" t="s">
        <v>1693</v>
      </c>
      <c r="K1704" s="417">
        <v>1</v>
      </c>
      <c r="L1704" s="486">
        <f>VLOOKUP(D1704,'1-Kosten per locatie'!$E$3:$G$9,3,FALSE)</f>
        <v>1</v>
      </c>
      <c r="M1704" s="489">
        <v>255</v>
      </c>
      <c r="N1704" s="124">
        <v>204</v>
      </c>
      <c r="O1704" s="125" t="e">
        <f t="shared" si="135"/>
        <v>#DIV/0!</v>
      </c>
      <c r="P1704" s="125" t="e">
        <f t="shared" si="136"/>
        <v>#DIV/0!</v>
      </c>
      <c r="Q1704" s="383"/>
      <c r="R1704" s="126">
        <f>IF(M1704="nio",0,IF(M1704&gt;0,VLOOKUP(I1704,'2-Productie normen'!A:R,VLOOKUP(M1704,'2-Productie normen'!T:U,2,FALSE),FALSE)))</f>
        <v>0</v>
      </c>
      <c r="S1704" s="126">
        <f t="shared" si="137"/>
        <v>0</v>
      </c>
      <c r="T1704" s="127" t="str">
        <f>IF(M1704="nio",0,VLOOKUP(I1704,'2-Productie normen'!A:R,14,FALSE))</f>
        <v>S</v>
      </c>
      <c r="U1704" s="127"/>
      <c r="W1704" s="93">
        <f t="shared" si="138"/>
        <v>459</v>
      </c>
    </row>
    <row r="1705" spans="1:23" ht="14.1" customHeight="1">
      <c r="A1705" s="109">
        <f t="shared" si="134"/>
        <v>1705</v>
      </c>
      <c r="B1705" s="476" t="str">
        <f>VLOOKUP(C1705,'1-Kosten per locatie'!$A$17:$D$89,4,FALSE)</f>
        <v>Facilitaire Services</v>
      </c>
      <c r="C1705" s="397" t="s">
        <v>1558</v>
      </c>
      <c r="D1705" s="476" t="str">
        <f>VLOOKUP(C1705,'1-Kosten per locatie'!$A$17:$C$89,3,FALSE)</f>
        <v>Kantoor</v>
      </c>
      <c r="E1705" s="399">
        <v>1</v>
      </c>
      <c r="F1705" s="400" t="s">
        <v>182</v>
      </c>
      <c r="G1705" s="399" t="s">
        <v>1633</v>
      </c>
      <c r="H1705" s="488" t="s">
        <v>946</v>
      </c>
      <c r="I1705" s="446" t="s">
        <v>15</v>
      </c>
      <c r="J1705" s="417" t="s">
        <v>1693</v>
      </c>
      <c r="K1705" s="417">
        <v>1</v>
      </c>
      <c r="L1705" s="486">
        <f>VLOOKUP(D1705,'1-Kosten per locatie'!$E$3:$G$9,3,FALSE)</f>
        <v>1</v>
      </c>
      <c r="M1705" s="489">
        <v>255</v>
      </c>
      <c r="N1705" s="124">
        <v>204</v>
      </c>
      <c r="O1705" s="125" t="e">
        <f t="shared" si="135"/>
        <v>#DIV/0!</v>
      </c>
      <c r="P1705" s="125" t="e">
        <f t="shared" si="136"/>
        <v>#DIV/0!</v>
      </c>
      <c r="Q1705" s="383"/>
      <c r="R1705" s="126">
        <f>IF(M1705="nio",0,IF(M1705&gt;0,VLOOKUP(I1705,'2-Productie normen'!A:R,VLOOKUP(M1705,'2-Productie normen'!T:U,2,FALSE),FALSE)))</f>
        <v>0</v>
      </c>
      <c r="S1705" s="126">
        <f t="shared" si="137"/>
        <v>0</v>
      </c>
      <c r="T1705" s="127" t="str">
        <f>IF(M1705="nio",0,VLOOKUP(I1705,'2-Productie normen'!A:R,14,FALSE))</f>
        <v>S</v>
      </c>
      <c r="U1705" s="127"/>
      <c r="W1705" s="93">
        <f t="shared" si="138"/>
        <v>459</v>
      </c>
    </row>
    <row r="1706" spans="1:23" ht="14.1" customHeight="1">
      <c r="A1706" s="109">
        <f t="shared" si="134"/>
        <v>1706</v>
      </c>
      <c r="B1706" s="476" t="str">
        <f>VLOOKUP(C1706,'1-Kosten per locatie'!$A$17:$D$89,4,FALSE)</f>
        <v>Facilitaire Services</v>
      </c>
      <c r="C1706" s="397" t="s">
        <v>1558</v>
      </c>
      <c r="D1706" s="476" t="str">
        <f>VLOOKUP(C1706,'1-Kosten per locatie'!$A$17:$C$89,3,FALSE)</f>
        <v>Kantoor</v>
      </c>
      <c r="E1706" s="399">
        <v>1</v>
      </c>
      <c r="F1706" s="400" t="s">
        <v>182</v>
      </c>
      <c r="G1706" s="399" t="s">
        <v>1260</v>
      </c>
      <c r="H1706" s="488" t="s">
        <v>246</v>
      </c>
      <c r="I1706" s="446" t="s">
        <v>300</v>
      </c>
      <c r="J1706" s="417" t="s">
        <v>199</v>
      </c>
      <c r="K1706" s="417">
        <v>4.4000000000000004</v>
      </c>
      <c r="L1706" s="486">
        <f>VLOOKUP(D1706,'1-Kosten per locatie'!$E$3:$G$9,3,FALSE)</f>
        <v>1</v>
      </c>
      <c r="M1706" s="489">
        <v>4</v>
      </c>
      <c r="N1706" s="124"/>
      <c r="O1706" s="125" t="e">
        <f t="shared" si="135"/>
        <v>#DIV/0!</v>
      </c>
      <c r="P1706" s="125">
        <f t="shared" si="136"/>
        <v>0</v>
      </c>
      <c r="Q1706" s="383"/>
      <c r="R1706" s="126">
        <f>IF(M1706="nio",0,IF(M1706&gt;0,VLOOKUP(I1706,'2-Productie normen'!A:R,VLOOKUP(M1706,'2-Productie normen'!T:U,2,FALSE),FALSE)))</f>
        <v>0</v>
      </c>
      <c r="S1706" s="126">
        <f t="shared" si="137"/>
        <v>0</v>
      </c>
      <c r="T1706" s="127" t="str">
        <f>IF(M1706="nio",0,VLOOKUP(I1706,'2-Productie normen'!A:R,14,FALSE))</f>
        <v>V</v>
      </c>
      <c r="U1706" s="127"/>
      <c r="W1706" s="93">
        <f t="shared" si="138"/>
        <v>17.600000000000001</v>
      </c>
    </row>
    <row r="1707" spans="1:23" ht="14.1" customHeight="1">
      <c r="A1707" s="109">
        <f t="shared" si="134"/>
        <v>1707</v>
      </c>
      <c r="B1707" s="476" t="str">
        <f>VLOOKUP(C1707,'1-Kosten per locatie'!$A$17:$D$89,4,FALSE)</f>
        <v>Facilitaire Services</v>
      </c>
      <c r="C1707" s="397" t="s">
        <v>1558</v>
      </c>
      <c r="D1707" s="476" t="str">
        <f>VLOOKUP(C1707,'1-Kosten per locatie'!$A$17:$C$89,3,FALSE)</f>
        <v>Kantoor</v>
      </c>
      <c r="E1707" s="399">
        <v>1</v>
      </c>
      <c r="F1707" s="400" t="s">
        <v>182</v>
      </c>
      <c r="G1707" s="399" t="s">
        <v>1261</v>
      </c>
      <c r="H1707" s="488" t="s">
        <v>1614</v>
      </c>
      <c r="I1707" s="446" t="s">
        <v>149</v>
      </c>
      <c r="J1707" s="417" t="s">
        <v>198</v>
      </c>
      <c r="K1707" s="417">
        <v>50.4</v>
      </c>
      <c r="L1707" s="486">
        <f>VLOOKUP(D1707,'1-Kosten per locatie'!$E$3:$G$9,3,FALSE)</f>
        <v>1</v>
      </c>
      <c r="M1707" s="489">
        <v>255</v>
      </c>
      <c r="N1707" s="124"/>
      <c r="O1707" s="125" t="e">
        <f t="shared" si="135"/>
        <v>#DIV/0!</v>
      </c>
      <c r="P1707" s="125">
        <f t="shared" si="136"/>
        <v>0</v>
      </c>
      <c r="Q1707" s="383"/>
      <c r="R1707" s="126">
        <f>IF(M1707="nio",0,IF(M1707&gt;0,VLOOKUP(I1707,'2-Productie normen'!A:R,VLOOKUP(M1707,'2-Productie normen'!T:U,2,FALSE),FALSE)))</f>
        <v>0</v>
      </c>
      <c r="S1707" s="126">
        <f t="shared" si="137"/>
        <v>0</v>
      </c>
      <c r="T1707" s="127" t="str">
        <f>IF(M1707="nio",0,VLOOKUP(I1707,'2-Productie normen'!A:R,14,FALSE))</f>
        <v>B</v>
      </c>
      <c r="U1707" s="127"/>
      <c r="W1707" s="93">
        <f t="shared" si="138"/>
        <v>12852</v>
      </c>
    </row>
    <row r="1708" spans="1:23" ht="14.1" customHeight="1">
      <c r="A1708" s="109">
        <f t="shared" si="134"/>
        <v>1708</v>
      </c>
      <c r="B1708" s="476" t="str">
        <f>VLOOKUP(C1708,'1-Kosten per locatie'!$A$17:$D$89,4,FALSE)</f>
        <v>Facilitaire Services</v>
      </c>
      <c r="C1708" s="397" t="s">
        <v>1558</v>
      </c>
      <c r="D1708" s="476" t="str">
        <f>VLOOKUP(C1708,'1-Kosten per locatie'!$A$17:$C$89,3,FALSE)</f>
        <v>Kantoor</v>
      </c>
      <c r="E1708" s="399">
        <v>1</v>
      </c>
      <c r="F1708" s="400" t="s">
        <v>182</v>
      </c>
      <c r="G1708" s="399" t="s">
        <v>1368</v>
      </c>
      <c r="H1708" s="488" t="s">
        <v>196</v>
      </c>
      <c r="I1708" s="446" t="s">
        <v>149</v>
      </c>
      <c r="J1708" s="417" t="s">
        <v>198</v>
      </c>
      <c r="K1708" s="417">
        <v>33.299999999999997</v>
      </c>
      <c r="L1708" s="486">
        <f>VLOOKUP(D1708,'1-Kosten per locatie'!$E$3:$G$9,3,FALSE)</f>
        <v>1</v>
      </c>
      <c r="M1708" s="489">
        <v>255</v>
      </c>
      <c r="N1708" s="124"/>
      <c r="O1708" s="125" t="e">
        <f t="shared" si="135"/>
        <v>#DIV/0!</v>
      </c>
      <c r="P1708" s="125">
        <f t="shared" si="136"/>
        <v>0</v>
      </c>
      <c r="Q1708" s="383"/>
      <c r="R1708" s="126">
        <f>IF(M1708="nio",0,IF(M1708&gt;0,VLOOKUP(I1708,'2-Productie normen'!A:R,VLOOKUP(M1708,'2-Productie normen'!T:U,2,FALSE),FALSE)))</f>
        <v>0</v>
      </c>
      <c r="S1708" s="126">
        <f t="shared" si="137"/>
        <v>0</v>
      </c>
      <c r="T1708" s="127" t="str">
        <f>IF(M1708="nio",0,VLOOKUP(I1708,'2-Productie normen'!A:R,14,FALSE))</f>
        <v>B</v>
      </c>
      <c r="U1708" s="127"/>
      <c r="W1708" s="93">
        <f t="shared" si="138"/>
        <v>8491.5</v>
      </c>
    </row>
    <row r="1709" spans="1:23" ht="14.1" customHeight="1">
      <c r="A1709" s="109">
        <f t="shared" si="134"/>
        <v>1709</v>
      </c>
      <c r="B1709" s="476" t="str">
        <f>VLOOKUP(C1709,'1-Kosten per locatie'!$A$17:$D$89,4,FALSE)</f>
        <v>Facilitaire Services</v>
      </c>
      <c r="C1709" s="397" t="s">
        <v>1558</v>
      </c>
      <c r="D1709" s="476" t="str">
        <f>VLOOKUP(C1709,'1-Kosten per locatie'!$A$17:$C$89,3,FALSE)</f>
        <v>Kantoor</v>
      </c>
      <c r="E1709" s="399">
        <v>1</v>
      </c>
      <c r="F1709" s="400" t="s">
        <v>182</v>
      </c>
      <c r="G1709" s="399" t="s">
        <v>1263</v>
      </c>
      <c r="H1709" s="488" t="s">
        <v>196</v>
      </c>
      <c r="I1709" s="446" t="s">
        <v>149</v>
      </c>
      <c r="J1709" s="417" t="s">
        <v>198</v>
      </c>
      <c r="K1709" s="417">
        <v>32.5</v>
      </c>
      <c r="L1709" s="486">
        <f>VLOOKUP(D1709,'1-Kosten per locatie'!$E$3:$G$9,3,FALSE)</f>
        <v>1</v>
      </c>
      <c r="M1709" s="489">
        <v>255</v>
      </c>
      <c r="N1709" s="124"/>
      <c r="O1709" s="125" t="e">
        <f t="shared" si="135"/>
        <v>#DIV/0!</v>
      </c>
      <c r="P1709" s="125">
        <f t="shared" si="136"/>
        <v>0</v>
      </c>
      <c r="Q1709" s="383"/>
      <c r="R1709" s="126">
        <f>IF(M1709="nio",0,IF(M1709&gt;0,VLOOKUP(I1709,'2-Productie normen'!A:R,VLOOKUP(M1709,'2-Productie normen'!T:U,2,FALSE),FALSE)))</f>
        <v>0</v>
      </c>
      <c r="S1709" s="126">
        <f t="shared" si="137"/>
        <v>0</v>
      </c>
      <c r="T1709" s="127" t="str">
        <f>IF(M1709="nio",0,VLOOKUP(I1709,'2-Productie normen'!A:R,14,FALSE))</f>
        <v>B</v>
      </c>
      <c r="U1709" s="127"/>
      <c r="W1709" s="93">
        <f t="shared" si="138"/>
        <v>8287.5</v>
      </c>
    </row>
    <row r="1710" spans="1:23" ht="14.1" customHeight="1">
      <c r="A1710" s="109">
        <f t="shared" si="134"/>
        <v>1710</v>
      </c>
      <c r="B1710" s="476" t="str">
        <f>VLOOKUP(C1710,'1-Kosten per locatie'!$A$17:$D$89,4,FALSE)</f>
        <v>Facilitaire Services</v>
      </c>
      <c r="C1710" s="397" t="s">
        <v>1558</v>
      </c>
      <c r="D1710" s="476" t="str">
        <f>VLOOKUP(C1710,'1-Kosten per locatie'!$A$17:$C$89,3,FALSE)</f>
        <v>Kantoor</v>
      </c>
      <c r="E1710" s="399">
        <v>1</v>
      </c>
      <c r="F1710" s="400" t="s">
        <v>182</v>
      </c>
      <c r="G1710" s="399" t="s">
        <v>1264</v>
      </c>
      <c r="H1710" s="488" t="s">
        <v>196</v>
      </c>
      <c r="I1710" s="446" t="s">
        <v>149</v>
      </c>
      <c r="J1710" s="417" t="s">
        <v>198</v>
      </c>
      <c r="K1710" s="417">
        <v>15.6</v>
      </c>
      <c r="L1710" s="486">
        <f>VLOOKUP(D1710,'1-Kosten per locatie'!$E$3:$G$9,3,FALSE)</f>
        <v>1</v>
      </c>
      <c r="M1710" s="489">
        <v>255</v>
      </c>
      <c r="N1710" s="124"/>
      <c r="O1710" s="125" t="e">
        <f t="shared" si="135"/>
        <v>#DIV/0!</v>
      </c>
      <c r="P1710" s="125">
        <f t="shared" si="136"/>
        <v>0</v>
      </c>
      <c r="Q1710" s="383"/>
      <c r="R1710" s="126">
        <f>IF(M1710="nio",0,IF(M1710&gt;0,VLOOKUP(I1710,'2-Productie normen'!A:R,VLOOKUP(M1710,'2-Productie normen'!T:U,2,FALSE),FALSE)))</f>
        <v>0</v>
      </c>
      <c r="S1710" s="126">
        <f t="shared" si="137"/>
        <v>0</v>
      </c>
      <c r="T1710" s="127" t="str">
        <f>IF(M1710="nio",0,VLOOKUP(I1710,'2-Productie normen'!A:R,14,FALSE))</f>
        <v>B</v>
      </c>
      <c r="U1710" s="127"/>
      <c r="W1710" s="93">
        <f t="shared" si="138"/>
        <v>3978</v>
      </c>
    </row>
    <row r="1711" spans="1:23" ht="14.1" customHeight="1">
      <c r="A1711" s="109">
        <f t="shared" si="134"/>
        <v>1711</v>
      </c>
      <c r="B1711" s="476" t="str">
        <f>VLOOKUP(C1711,'1-Kosten per locatie'!$A$17:$D$89,4,FALSE)</f>
        <v>Facilitaire Services</v>
      </c>
      <c r="C1711" s="397" t="s">
        <v>1558</v>
      </c>
      <c r="D1711" s="476" t="str">
        <f>VLOOKUP(C1711,'1-Kosten per locatie'!$A$17:$C$89,3,FALSE)</f>
        <v>Kantoor</v>
      </c>
      <c r="E1711" s="399">
        <v>1</v>
      </c>
      <c r="F1711" s="400" t="s">
        <v>182</v>
      </c>
      <c r="G1711" s="399" t="s">
        <v>1615</v>
      </c>
      <c r="H1711" s="488" t="s">
        <v>319</v>
      </c>
      <c r="I1711" s="446" t="s">
        <v>298</v>
      </c>
      <c r="J1711" s="417" t="s">
        <v>199</v>
      </c>
      <c r="K1711" s="417">
        <v>8.8000000000000007</v>
      </c>
      <c r="L1711" s="486">
        <f>VLOOKUP(D1711,'1-Kosten per locatie'!$E$3:$G$9,3,FALSE)</f>
        <v>1</v>
      </c>
      <c r="M1711" s="489">
        <v>255</v>
      </c>
      <c r="N1711" s="124"/>
      <c r="O1711" s="125" t="e">
        <f t="shared" si="135"/>
        <v>#DIV/0!</v>
      </c>
      <c r="P1711" s="125">
        <f t="shared" si="136"/>
        <v>0</v>
      </c>
      <c r="Q1711" s="383"/>
      <c r="R1711" s="126">
        <f>IF(M1711="nio",0,IF(M1711&gt;0,VLOOKUP(I1711,'2-Productie normen'!A:R,VLOOKUP(M1711,'2-Productie normen'!T:U,2,FALSE),FALSE)))</f>
        <v>0</v>
      </c>
      <c r="S1711" s="126">
        <f t="shared" si="137"/>
        <v>0</v>
      </c>
      <c r="T1711" s="127" t="str">
        <f>IF(M1711="nio",0,VLOOKUP(I1711,'2-Productie normen'!A:R,14,FALSE))</f>
        <v>V</v>
      </c>
      <c r="U1711" s="127"/>
      <c r="W1711" s="93">
        <f t="shared" si="138"/>
        <v>2244</v>
      </c>
    </row>
    <row r="1712" spans="1:23" ht="14.1" customHeight="1">
      <c r="A1712" s="109">
        <f t="shared" si="134"/>
        <v>1712</v>
      </c>
      <c r="B1712" s="476" t="str">
        <f>VLOOKUP(C1712,'1-Kosten per locatie'!$A$17:$D$89,4,FALSE)</f>
        <v>Facilitaire Services</v>
      </c>
      <c r="C1712" s="397" t="s">
        <v>1558</v>
      </c>
      <c r="D1712" s="476" t="str">
        <f>VLOOKUP(C1712,'1-Kosten per locatie'!$A$17:$C$89,3,FALSE)</f>
        <v>Kantoor</v>
      </c>
      <c r="E1712" s="399">
        <v>1</v>
      </c>
      <c r="F1712" s="400" t="s">
        <v>182</v>
      </c>
      <c r="G1712" s="399" t="s">
        <v>1616</v>
      </c>
      <c r="H1712" s="488" t="s">
        <v>192</v>
      </c>
      <c r="I1712" s="446" t="s">
        <v>297</v>
      </c>
      <c r="J1712" s="417" t="s">
        <v>198</v>
      </c>
      <c r="K1712" s="417">
        <v>9.3000000000000007</v>
      </c>
      <c r="L1712" s="486">
        <f>VLOOKUP(D1712,'1-Kosten per locatie'!$E$3:$G$9,3,FALSE)</f>
        <v>1</v>
      </c>
      <c r="M1712" s="489">
        <v>255</v>
      </c>
      <c r="N1712" s="124"/>
      <c r="O1712" s="125" t="e">
        <f t="shared" si="135"/>
        <v>#DIV/0!</v>
      </c>
      <c r="P1712" s="125">
        <f t="shared" si="136"/>
        <v>0</v>
      </c>
      <c r="Q1712" s="383"/>
      <c r="R1712" s="126">
        <f>IF(M1712="nio",0,IF(M1712&gt;0,VLOOKUP(I1712,'2-Productie normen'!A:R,VLOOKUP(M1712,'2-Productie normen'!T:U,2,FALSE),FALSE)))</f>
        <v>0</v>
      </c>
      <c r="S1712" s="126">
        <f t="shared" si="137"/>
        <v>0</v>
      </c>
      <c r="T1712" s="127" t="str">
        <f>IF(M1712="nio",0,VLOOKUP(I1712,'2-Productie normen'!A:R,14,FALSE))</f>
        <v>B</v>
      </c>
      <c r="U1712" s="127"/>
      <c r="W1712" s="93">
        <f t="shared" si="138"/>
        <v>2371.5</v>
      </c>
    </row>
    <row r="1713" spans="1:23" ht="14.1" customHeight="1">
      <c r="A1713" s="109">
        <f t="shared" si="134"/>
        <v>1713</v>
      </c>
      <c r="B1713" s="476" t="str">
        <f>VLOOKUP(C1713,'1-Kosten per locatie'!$A$17:$D$89,4,FALSE)</f>
        <v>Facilitaire Services</v>
      </c>
      <c r="C1713" s="397" t="s">
        <v>1558</v>
      </c>
      <c r="D1713" s="476" t="str">
        <f>VLOOKUP(C1713,'1-Kosten per locatie'!$A$17:$C$89,3,FALSE)</f>
        <v>Kantoor</v>
      </c>
      <c r="E1713" s="399">
        <v>1</v>
      </c>
      <c r="F1713" s="400" t="s">
        <v>182</v>
      </c>
      <c r="G1713" s="399" t="s">
        <v>1624</v>
      </c>
      <c r="H1713" s="488" t="s">
        <v>195</v>
      </c>
      <c r="I1713" s="446" t="s">
        <v>101</v>
      </c>
      <c r="J1713" s="417" t="s">
        <v>303</v>
      </c>
      <c r="K1713" s="417">
        <v>2.98</v>
      </c>
      <c r="L1713" s="486">
        <f>VLOOKUP(D1713,'1-Kosten per locatie'!$E$3:$G$9,3,FALSE)</f>
        <v>1</v>
      </c>
      <c r="M1713" s="489" t="s">
        <v>101</v>
      </c>
      <c r="N1713" s="124"/>
      <c r="O1713" s="125">
        <f t="shared" si="135"/>
        <v>0</v>
      </c>
      <c r="P1713" s="125">
        <f t="shared" si="136"/>
        <v>0</v>
      </c>
      <c r="Q1713" s="383"/>
      <c r="R1713" s="126">
        <f>IF(M1713="nio",0,IF(M1713&gt;0,VLOOKUP(I1713,'2-Productie normen'!A:R,VLOOKUP(M1713,'2-Productie normen'!T:U,2,FALSE),FALSE)))</f>
        <v>0</v>
      </c>
      <c r="S1713" s="126">
        <f t="shared" si="137"/>
        <v>0</v>
      </c>
      <c r="T1713" s="127">
        <f>IF(M1713="nio",0,VLOOKUP(I1713,'2-Productie normen'!A:R,14,FALSE))</f>
        <v>0</v>
      </c>
      <c r="U1713" s="127"/>
      <c r="W1713" s="93">
        <f t="shared" si="138"/>
        <v>0</v>
      </c>
    </row>
    <row r="1714" spans="1:23" ht="14.1" customHeight="1">
      <c r="A1714" s="109">
        <f t="shared" si="134"/>
        <v>1714</v>
      </c>
      <c r="B1714" s="476" t="str">
        <f>VLOOKUP(C1714,'1-Kosten per locatie'!$A$17:$D$89,4,FALSE)</f>
        <v>Facilitaire Services</v>
      </c>
      <c r="C1714" s="397" t="s">
        <v>1558</v>
      </c>
      <c r="D1714" s="476" t="str">
        <f>VLOOKUP(C1714,'1-Kosten per locatie'!$A$17:$C$89,3,FALSE)</f>
        <v>Kantoor</v>
      </c>
      <c r="E1714" s="399">
        <v>2</v>
      </c>
      <c r="F1714" s="400" t="s">
        <v>182</v>
      </c>
      <c r="G1714" s="399" t="s">
        <v>1625</v>
      </c>
      <c r="H1714" s="488" t="s">
        <v>1454</v>
      </c>
      <c r="I1714" s="446" t="s">
        <v>101</v>
      </c>
      <c r="J1714" s="417" t="s">
        <v>182</v>
      </c>
      <c r="K1714" s="417">
        <v>1.5</v>
      </c>
      <c r="L1714" s="486">
        <f>VLOOKUP(D1714,'1-Kosten per locatie'!$E$3:$G$9,3,FALSE)</f>
        <v>1</v>
      </c>
      <c r="M1714" s="489" t="s">
        <v>101</v>
      </c>
      <c r="N1714" s="124"/>
      <c r="O1714" s="125">
        <f t="shared" si="135"/>
        <v>0</v>
      </c>
      <c r="P1714" s="125">
        <f t="shared" si="136"/>
        <v>0</v>
      </c>
      <c r="Q1714" s="383"/>
      <c r="R1714" s="126">
        <f>IF(M1714="nio",0,IF(M1714&gt;0,VLOOKUP(I1714,'2-Productie normen'!A:R,VLOOKUP(M1714,'2-Productie normen'!T:U,2,FALSE),FALSE)))</f>
        <v>0</v>
      </c>
      <c r="S1714" s="126">
        <f t="shared" si="137"/>
        <v>0</v>
      </c>
      <c r="T1714" s="127">
        <f>IF(M1714="nio",0,VLOOKUP(I1714,'2-Productie normen'!A:R,14,FALSE))</f>
        <v>0</v>
      </c>
      <c r="U1714" s="127"/>
      <c r="W1714" s="93">
        <f t="shared" si="138"/>
        <v>0</v>
      </c>
    </row>
    <row r="1715" spans="1:23" ht="14.1" customHeight="1">
      <c r="A1715" s="109">
        <f t="shared" si="134"/>
        <v>1715</v>
      </c>
      <c r="B1715" s="476" t="str">
        <f>VLOOKUP(C1715,'1-Kosten per locatie'!$A$17:$D$89,4,FALSE)</f>
        <v>Facilitaire Services</v>
      </c>
      <c r="C1715" s="397" t="s">
        <v>1558</v>
      </c>
      <c r="D1715" s="476" t="str">
        <f>VLOOKUP(C1715,'1-Kosten per locatie'!$A$17:$C$89,3,FALSE)</f>
        <v>Kantoor</v>
      </c>
      <c r="E1715" s="399">
        <v>2</v>
      </c>
      <c r="F1715" s="400" t="s">
        <v>182</v>
      </c>
      <c r="G1715" s="399" t="s">
        <v>1626</v>
      </c>
      <c r="H1715" s="488" t="s">
        <v>195</v>
      </c>
      <c r="I1715" s="446" t="s">
        <v>101</v>
      </c>
      <c r="J1715" s="417" t="s">
        <v>303</v>
      </c>
      <c r="K1715" s="417">
        <v>2.98</v>
      </c>
      <c r="L1715" s="486">
        <f>VLOOKUP(D1715,'1-Kosten per locatie'!$E$3:$G$9,3,FALSE)</f>
        <v>1</v>
      </c>
      <c r="M1715" s="489" t="s">
        <v>101</v>
      </c>
      <c r="N1715" s="124"/>
      <c r="O1715" s="125">
        <f t="shared" si="135"/>
        <v>0</v>
      </c>
      <c r="P1715" s="125">
        <f t="shared" si="136"/>
        <v>0</v>
      </c>
      <c r="Q1715" s="383"/>
      <c r="R1715" s="126">
        <f>IF(M1715="nio",0,IF(M1715&gt;0,VLOOKUP(I1715,'2-Productie normen'!A:R,VLOOKUP(M1715,'2-Productie normen'!T:U,2,FALSE),FALSE)))</f>
        <v>0</v>
      </c>
      <c r="S1715" s="126">
        <f t="shared" si="137"/>
        <v>0</v>
      </c>
      <c r="T1715" s="127">
        <f>IF(M1715="nio",0,VLOOKUP(I1715,'2-Productie normen'!A:R,14,FALSE))</f>
        <v>0</v>
      </c>
      <c r="U1715" s="127"/>
      <c r="W1715" s="93">
        <f t="shared" si="138"/>
        <v>0</v>
      </c>
    </row>
    <row r="1716" spans="1:23" ht="14.1" customHeight="1">
      <c r="A1716" s="109">
        <f t="shared" si="134"/>
        <v>1716</v>
      </c>
      <c r="B1716" s="476" t="str">
        <f>VLOOKUP(C1716,'1-Kosten per locatie'!$A$17:$D$89,4,FALSE)</f>
        <v>Facilitaire Services</v>
      </c>
      <c r="C1716" s="397" t="s">
        <v>1558</v>
      </c>
      <c r="D1716" s="476" t="str">
        <f>VLOOKUP(C1716,'1-Kosten per locatie'!$A$17:$C$89,3,FALSE)</f>
        <v>Kantoor</v>
      </c>
      <c r="E1716" s="399">
        <v>2</v>
      </c>
      <c r="F1716" s="400" t="s">
        <v>182</v>
      </c>
      <c r="G1716" s="399" t="s">
        <v>1627</v>
      </c>
      <c r="H1716" s="488" t="s">
        <v>1454</v>
      </c>
      <c r="I1716" s="446" t="s">
        <v>101</v>
      </c>
      <c r="J1716" s="417" t="s">
        <v>182</v>
      </c>
      <c r="K1716" s="417">
        <v>1.5</v>
      </c>
      <c r="L1716" s="486">
        <f>VLOOKUP(D1716,'1-Kosten per locatie'!$E$3:$G$9,3,FALSE)</f>
        <v>1</v>
      </c>
      <c r="M1716" s="489" t="s">
        <v>101</v>
      </c>
      <c r="N1716" s="124"/>
      <c r="O1716" s="125">
        <f t="shared" si="135"/>
        <v>0</v>
      </c>
      <c r="P1716" s="125">
        <f t="shared" si="136"/>
        <v>0</v>
      </c>
      <c r="Q1716" s="383"/>
      <c r="R1716" s="126">
        <f>IF(M1716="nio",0,IF(M1716&gt;0,VLOOKUP(I1716,'2-Productie normen'!A:R,VLOOKUP(M1716,'2-Productie normen'!T:U,2,FALSE),FALSE)))</f>
        <v>0</v>
      </c>
      <c r="S1716" s="126">
        <f t="shared" si="137"/>
        <v>0</v>
      </c>
      <c r="T1716" s="127">
        <f>IF(M1716="nio",0,VLOOKUP(I1716,'2-Productie normen'!A:R,14,FALSE))</f>
        <v>0</v>
      </c>
      <c r="U1716" s="127"/>
      <c r="W1716" s="93">
        <f t="shared" si="138"/>
        <v>0</v>
      </c>
    </row>
    <row r="1717" spans="1:23" ht="14.1" customHeight="1">
      <c r="A1717" s="109">
        <f t="shared" si="134"/>
        <v>1717</v>
      </c>
      <c r="B1717" s="476" t="str">
        <f>VLOOKUP(C1717,'1-Kosten per locatie'!$A$17:$D$89,4,FALSE)</f>
        <v>Facilitaire Services</v>
      </c>
      <c r="C1717" s="397" t="s">
        <v>1558</v>
      </c>
      <c r="D1717" s="476" t="str">
        <f>VLOOKUP(C1717,'1-Kosten per locatie'!$A$17:$C$89,3,FALSE)</f>
        <v>Kantoor</v>
      </c>
      <c r="E1717" s="399">
        <v>2</v>
      </c>
      <c r="F1717" s="400" t="s">
        <v>182</v>
      </c>
      <c r="G1717" s="399" t="s">
        <v>1666</v>
      </c>
      <c r="H1717" s="488" t="s">
        <v>194</v>
      </c>
      <c r="I1717" s="446" t="s">
        <v>294</v>
      </c>
      <c r="J1717" s="417" t="s">
        <v>1693</v>
      </c>
      <c r="K1717" s="417">
        <v>3.9</v>
      </c>
      <c r="L1717" s="486">
        <f>VLOOKUP(D1717,'1-Kosten per locatie'!$E$3:$G$9,3,FALSE)</f>
        <v>1</v>
      </c>
      <c r="M1717" s="489">
        <v>255</v>
      </c>
      <c r="N1717" s="124"/>
      <c r="O1717" s="125" t="e">
        <f t="shared" si="135"/>
        <v>#DIV/0!</v>
      </c>
      <c r="P1717" s="125">
        <f t="shared" si="136"/>
        <v>0</v>
      </c>
      <c r="Q1717" s="383"/>
      <c r="R1717" s="126">
        <f>IF(M1717="nio",0,IF(M1717&gt;0,VLOOKUP(I1717,'2-Productie normen'!A:R,VLOOKUP(M1717,'2-Productie normen'!T:U,2,FALSE),FALSE)))</f>
        <v>0</v>
      </c>
      <c r="S1717" s="126">
        <f t="shared" si="137"/>
        <v>0</v>
      </c>
      <c r="T1717" s="127" t="str">
        <f>IF(M1717="nio",0,VLOOKUP(I1717,'2-Productie normen'!A:R,14,FALSE))</f>
        <v>V</v>
      </c>
      <c r="U1717" s="127"/>
      <c r="W1717" s="93">
        <f t="shared" si="138"/>
        <v>994.5</v>
      </c>
    </row>
    <row r="1718" spans="1:23" ht="14.1" customHeight="1">
      <c r="A1718" s="109">
        <f t="shared" si="134"/>
        <v>1718</v>
      </c>
      <c r="B1718" s="476" t="str">
        <f>VLOOKUP(C1718,'1-Kosten per locatie'!$A$17:$D$89,4,FALSE)</f>
        <v>Facilitaire Services</v>
      </c>
      <c r="C1718" s="397" t="s">
        <v>1558</v>
      </c>
      <c r="D1718" s="476" t="str">
        <f>VLOOKUP(C1718,'1-Kosten per locatie'!$A$17:$C$89,3,FALSE)</f>
        <v>Kantoor</v>
      </c>
      <c r="E1718" s="399">
        <v>2</v>
      </c>
      <c r="F1718" s="400" t="s">
        <v>182</v>
      </c>
      <c r="G1718" s="399" t="s">
        <v>1390</v>
      </c>
      <c r="H1718" s="488" t="s">
        <v>196</v>
      </c>
      <c r="I1718" s="446" t="s">
        <v>149</v>
      </c>
      <c r="J1718" s="417" t="s">
        <v>198</v>
      </c>
      <c r="K1718" s="417">
        <v>36</v>
      </c>
      <c r="L1718" s="486">
        <f>VLOOKUP(D1718,'1-Kosten per locatie'!$E$3:$G$9,3,FALSE)</f>
        <v>1</v>
      </c>
      <c r="M1718" s="489">
        <v>255</v>
      </c>
      <c r="N1718" s="124"/>
      <c r="O1718" s="125" t="e">
        <f t="shared" si="135"/>
        <v>#DIV/0!</v>
      </c>
      <c r="P1718" s="125">
        <f t="shared" si="136"/>
        <v>0</v>
      </c>
      <c r="Q1718" s="383"/>
      <c r="R1718" s="126">
        <f>IF(M1718="nio",0,IF(M1718&gt;0,VLOOKUP(I1718,'2-Productie normen'!A:R,VLOOKUP(M1718,'2-Productie normen'!T:U,2,FALSE),FALSE)))</f>
        <v>0</v>
      </c>
      <c r="S1718" s="126">
        <f t="shared" si="137"/>
        <v>0</v>
      </c>
      <c r="T1718" s="127" t="str">
        <f>IF(M1718="nio",0,VLOOKUP(I1718,'2-Productie normen'!A:R,14,FALSE))</f>
        <v>B</v>
      </c>
      <c r="U1718" s="127"/>
      <c r="W1718" s="93">
        <f t="shared" si="138"/>
        <v>9180</v>
      </c>
    </row>
    <row r="1719" spans="1:23" ht="14.1" customHeight="1">
      <c r="A1719" s="109">
        <f t="shared" si="134"/>
        <v>1719</v>
      </c>
      <c r="B1719" s="476" t="str">
        <f>VLOOKUP(C1719,'1-Kosten per locatie'!$A$17:$D$89,4,FALSE)</f>
        <v>Facilitaire Services</v>
      </c>
      <c r="C1719" s="397" t="s">
        <v>1558</v>
      </c>
      <c r="D1719" s="476" t="str">
        <f>VLOOKUP(C1719,'1-Kosten per locatie'!$A$17:$C$89,3,FALSE)</f>
        <v>Kantoor</v>
      </c>
      <c r="E1719" s="399">
        <v>2</v>
      </c>
      <c r="F1719" s="400" t="s">
        <v>182</v>
      </c>
      <c r="G1719" s="399" t="s">
        <v>1654</v>
      </c>
      <c r="H1719" s="488" t="s">
        <v>193</v>
      </c>
      <c r="I1719" s="446" t="s">
        <v>296</v>
      </c>
      <c r="J1719" s="417" t="s">
        <v>198</v>
      </c>
      <c r="K1719" s="417">
        <v>144.5</v>
      </c>
      <c r="L1719" s="486">
        <f>VLOOKUP(D1719,'1-Kosten per locatie'!$E$3:$G$9,3,FALSE)</f>
        <v>1</v>
      </c>
      <c r="M1719" s="489">
        <v>255</v>
      </c>
      <c r="N1719" s="124"/>
      <c r="O1719" s="125" t="e">
        <f t="shared" si="135"/>
        <v>#DIV/0!</v>
      </c>
      <c r="P1719" s="125">
        <f t="shared" si="136"/>
        <v>0</v>
      </c>
      <c r="Q1719" s="383"/>
      <c r="R1719" s="126">
        <f>IF(M1719="nio",0,IF(M1719&gt;0,VLOOKUP(I1719,'2-Productie normen'!A:R,VLOOKUP(M1719,'2-Productie normen'!T:U,2,FALSE),FALSE)))</f>
        <v>0</v>
      </c>
      <c r="S1719" s="126">
        <f t="shared" si="137"/>
        <v>0</v>
      </c>
      <c r="T1719" s="127" t="str">
        <f>IF(M1719="nio",0,VLOOKUP(I1719,'2-Productie normen'!A:R,14,FALSE))</f>
        <v>V</v>
      </c>
      <c r="U1719" s="127"/>
      <c r="W1719" s="93">
        <f t="shared" si="138"/>
        <v>36847.5</v>
      </c>
    </row>
    <row r="1720" spans="1:23" ht="14.1" customHeight="1">
      <c r="A1720" s="109">
        <f t="shared" si="134"/>
        <v>1720</v>
      </c>
      <c r="B1720" s="476" t="str">
        <f>VLOOKUP(C1720,'1-Kosten per locatie'!$A$17:$D$89,4,FALSE)</f>
        <v>Facilitaire Services</v>
      </c>
      <c r="C1720" s="397" t="s">
        <v>1558</v>
      </c>
      <c r="D1720" s="476" t="str">
        <f>VLOOKUP(C1720,'1-Kosten per locatie'!$A$17:$C$89,3,FALSE)</f>
        <v>Kantoor</v>
      </c>
      <c r="E1720" s="399">
        <v>2</v>
      </c>
      <c r="F1720" s="400" t="s">
        <v>182</v>
      </c>
      <c r="G1720" s="399" t="s">
        <v>1650</v>
      </c>
      <c r="H1720" s="488" t="s">
        <v>196</v>
      </c>
      <c r="I1720" s="446" t="s">
        <v>149</v>
      </c>
      <c r="J1720" s="417" t="s">
        <v>198</v>
      </c>
      <c r="K1720" s="417">
        <v>29.8</v>
      </c>
      <c r="L1720" s="486">
        <f>VLOOKUP(D1720,'1-Kosten per locatie'!$E$3:$G$9,3,FALSE)</f>
        <v>1</v>
      </c>
      <c r="M1720" s="489">
        <v>255</v>
      </c>
      <c r="N1720" s="124"/>
      <c r="O1720" s="125" t="e">
        <f t="shared" si="135"/>
        <v>#DIV/0!</v>
      </c>
      <c r="P1720" s="125">
        <f t="shared" si="136"/>
        <v>0</v>
      </c>
      <c r="Q1720" s="383"/>
      <c r="R1720" s="126">
        <f>IF(M1720="nio",0,IF(M1720&gt;0,VLOOKUP(I1720,'2-Productie normen'!A:R,VLOOKUP(M1720,'2-Productie normen'!T:U,2,FALSE),FALSE)))</f>
        <v>0</v>
      </c>
      <c r="S1720" s="126">
        <f t="shared" si="137"/>
        <v>0</v>
      </c>
      <c r="T1720" s="127" t="str">
        <f>IF(M1720="nio",0,VLOOKUP(I1720,'2-Productie normen'!A:R,14,FALSE))</f>
        <v>B</v>
      </c>
      <c r="U1720" s="127"/>
      <c r="W1720" s="93">
        <f t="shared" si="138"/>
        <v>7599</v>
      </c>
    </row>
    <row r="1721" spans="1:23" ht="14.1" customHeight="1">
      <c r="A1721" s="109">
        <f t="shared" si="134"/>
        <v>1721</v>
      </c>
      <c r="B1721" s="476" t="str">
        <f>VLOOKUP(C1721,'1-Kosten per locatie'!$A$17:$D$89,4,FALSE)</f>
        <v>Facilitaire Services</v>
      </c>
      <c r="C1721" s="397" t="s">
        <v>1558</v>
      </c>
      <c r="D1721" s="476" t="str">
        <f>VLOOKUP(C1721,'1-Kosten per locatie'!$A$17:$C$89,3,FALSE)</f>
        <v>Kantoor</v>
      </c>
      <c r="E1721" s="399">
        <v>2</v>
      </c>
      <c r="F1721" s="400" t="s">
        <v>182</v>
      </c>
      <c r="G1721" s="399" t="s">
        <v>1393</v>
      </c>
      <c r="H1721" s="488" t="s">
        <v>196</v>
      </c>
      <c r="I1721" s="446" t="s">
        <v>149</v>
      </c>
      <c r="J1721" s="417" t="s">
        <v>198</v>
      </c>
      <c r="K1721" s="417">
        <v>23.9</v>
      </c>
      <c r="L1721" s="486">
        <f>VLOOKUP(D1721,'1-Kosten per locatie'!$E$3:$G$9,3,FALSE)</f>
        <v>1</v>
      </c>
      <c r="M1721" s="489">
        <v>255</v>
      </c>
      <c r="N1721" s="124"/>
      <c r="O1721" s="125" t="e">
        <f t="shared" si="135"/>
        <v>#DIV/0!</v>
      </c>
      <c r="P1721" s="125">
        <f t="shared" si="136"/>
        <v>0</v>
      </c>
      <c r="Q1721" s="383"/>
      <c r="R1721" s="126">
        <f>IF(M1721="nio",0,IF(M1721&gt;0,VLOOKUP(I1721,'2-Productie normen'!A:R,VLOOKUP(M1721,'2-Productie normen'!T:U,2,FALSE),FALSE)))</f>
        <v>0</v>
      </c>
      <c r="S1721" s="126">
        <f t="shared" si="137"/>
        <v>0</v>
      </c>
      <c r="T1721" s="127" t="str">
        <f>IF(M1721="nio",0,VLOOKUP(I1721,'2-Productie normen'!A:R,14,FALSE))</f>
        <v>B</v>
      </c>
      <c r="U1721" s="127"/>
      <c r="W1721" s="93">
        <f t="shared" si="138"/>
        <v>6094.5</v>
      </c>
    </row>
    <row r="1722" spans="1:23" ht="14.1" customHeight="1">
      <c r="A1722" s="109">
        <f t="shared" si="134"/>
        <v>1722</v>
      </c>
      <c r="B1722" s="476" t="str">
        <f>VLOOKUP(C1722,'1-Kosten per locatie'!$A$17:$D$89,4,FALSE)</f>
        <v>Facilitaire Services</v>
      </c>
      <c r="C1722" s="397" t="s">
        <v>1558</v>
      </c>
      <c r="D1722" s="476" t="str">
        <f>VLOOKUP(C1722,'1-Kosten per locatie'!$A$17:$C$89,3,FALSE)</f>
        <v>Kantoor</v>
      </c>
      <c r="E1722" s="399">
        <v>2</v>
      </c>
      <c r="F1722" s="400" t="s">
        <v>182</v>
      </c>
      <c r="G1722" s="399" t="s">
        <v>1394</v>
      </c>
      <c r="H1722" s="488" t="s">
        <v>196</v>
      </c>
      <c r="I1722" s="446" t="s">
        <v>149</v>
      </c>
      <c r="J1722" s="417" t="s">
        <v>198</v>
      </c>
      <c r="K1722" s="417">
        <v>17</v>
      </c>
      <c r="L1722" s="486">
        <f>VLOOKUP(D1722,'1-Kosten per locatie'!$E$3:$G$9,3,FALSE)</f>
        <v>1</v>
      </c>
      <c r="M1722" s="489">
        <v>255</v>
      </c>
      <c r="N1722" s="124"/>
      <c r="O1722" s="125" t="e">
        <f t="shared" si="135"/>
        <v>#DIV/0!</v>
      </c>
      <c r="P1722" s="125">
        <f t="shared" si="136"/>
        <v>0</v>
      </c>
      <c r="Q1722" s="383"/>
      <c r="R1722" s="126">
        <f>IF(M1722="nio",0,IF(M1722&gt;0,VLOOKUP(I1722,'2-Productie normen'!A:R,VLOOKUP(M1722,'2-Productie normen'!T:U,2,FALSE),FALSE)))</f>
        <v>0</v>
      </c>
      <c r="S1722" s="126">
        <f t="shared" si="137"/>
        <v>0</v>
      </c>
      <c r="T1722" s="127" t="str">
        <f>IF(M1722="nio",0,VLOOKUP(I1722,'2-Productie normen'!A:R,14,FALSE))</f>
        <v>B</v>
      </c>
      <c r="U1722" s="127"/>
      <c r="W1722" s="93">
        <f t="shared" si="138"/>
        <v>4335</v>
      </c>
    </row>
    <row r="1723" spans="1:23" ht="14.1" customHeight="1">
      <c r="A1723" s="109">
        <f t="shared" si="134"/>
        <v>1723</v>
      </c>
      <c r="B1723" s="476" t="str">
        <f>VLOOKUP(C1723,'1-Kosten per locatie'!$A$17:$D$89,4,FALSE)</f>
        <v>Facilitaire Services</v>
      </c>
      <c r="C1723" s="397" t="s">
        <v>1558</v>
      </c>
      <c r="D1723" s="476" t="str">
        <f>VLOOKUP(C1723,'1-Kosten per locatie'!$A$17:$C$89,3,FALSE)</f>
        <v>Kantoor</v>
      </c>
      <c r="E1723" s="399">
        <v>2</v>
      </c>
      <c r="F1723" s="400" t="s">
        <v>182</v>
      </c>
      <c r="G1723" s="399" t="s">
        <v>1395</v>
      </c>
      <c r="H1723" s="488" t="s">
        <v>196</v>
      </c>
      <c r="I1723" s="446" t="s">
        <v>149</v>
      </c>
      <c r="J1723" s="417" t="s">
        <v>198</v>
      </c>
      <c r="K1723" s="417">
        <v>18.2</v>
      </c>
      <c r="L1723" s="486">
        <f>VLOOKUP(D1723,'1-Kosten per locatie'!$E$3:$G$9,3,FALSE)</f>
        <v>1</v>
      </c>
      <c r="M1723" s="489">
        <v>255</v>
      </c>
      <c r="N1723" s="124"/>
      <c r="O1723" s="125" t="e">
        <f t="shared" si="135"/>
        <v>#DIV/0!</v>
      </c>
      <c r="P1723" s="125">
        <f t="shared" si="136"/>
        <v>0</v>
      </c>
      <c r="Q1723" s="383"/>
      <c r="R1723" s="126">
        <f>IF(M1723="nio",0,IF(M1723&gt;0,VLOOKUP(I1723,'2-Productie normen'!A:R,VLOOKUP(M1723,'2-Productie normen'!T:U,2,FALSE),FALSE)))</f>
        <v>0</v>
      </c>
      <c r="S1723" s="126">
        <f t="shared" si="137"/>
        <v>0</v>
      </c>
      <c r="T1723" s="127" t="str">
        <f>IF(M1723="nio",0,VLOOKUP(I1723,'2-Productie normen'!A:R,14,FALSE))</f>
        <v>B</v>
      </c>
      <c r="U1723" s="127"/>
      <c r="W1723" s="93">
        <f t="shared" si="138"/>
        <v>4641</v>
      </c>
    </row>
    <row r="1724" spans="1:23" ht="14.1" customHeight="1">
      <c r="A1724" s="109">
        <f t="shared" si="134"/>
        <v>1724</v>
      </c>
      <c r="B1724" s="476" t="str">
        <f>VLOOKUP(C1724,'1-Kosten per locatie'!$A$17:$D$89,4,FALSE)</f>
        <v>Facilitaire Services</v>
      </c>
      <c r="C1724" s="397" t="s">
        <v>1558</v>
      </c>
      <c r="D1724" s="476" t="str">
        <f>VLOOKUP(C1724,'1-Kosten per locatie'!$A$17:$C$89,3,FALSE)</f>
        <v>Kantoor</v>
      </c>
      <c r="E1724" s="399">
        <v>2</v>
      </c>
      <c r="F1724" s="400" t="s">
        <v>182</v>
      </c>
      <c r="G1724" s="399" t="s">
        <v>1651</v>
      </c>
      <c r="H1724" s="488" t="s">
        <v>196</v>
      </c>
      <c r="I1724" s="446" t="s">
        <v>149</v>
      </c>
      <c r="J1724" s="417" t="s">
        <v>198</v>
      </c>
      <c r="K1724" s="417">
        <v>17</v>
      </c>
      <c r="L1724" s="486">
        <f>VLOOKUP(D1724,'1-Kosten per locatie'!$E$3:$G$9,3,FALSE)</f>
        <v>1</v>
      </c>
      <c r="M1724" s="489">
        <v>255</v>
      </c>
      <c r="N1724" s="124"/>
      <c r="O1724" s="125" t="e">
        <f t="shared" si="135"/>
        <v>#DIV/0!</v>
      </c>
      <c r="P1724" s="125">
        <f t="shared" si="136"/>
        <v>0</v>
      </c>
      <c r="Q1724" s="383"/>
      <c r="R1724" s="126">
        <f>IF(M1724="nio",0,IF(M1724&gt;0,VLOOKUP(I1724,'2-Productie normen'!A:R,VLOOKUP(M1724,'2-Productie normen'!T:U,2,FALSE),FALSE)))</f>
        <v>0</v>
      </c>
      <c r="S1724" s="126">
        <f t="shared" si="137"/>
        <v>0</v>
      </c>
      <c r="T1724" s="127" t="str">
        <f>IF(M1724="nio",0,VLOOKUP(I1724,'2-Productie normen'!A:R,14,FALSE))</f>
        <v>B</v>
      </c>
      <c r="U1724" s="127"/>
      <c r="W1724" s="93">
        <f t="shared" si="138"/>
        <v>4335</v>
      </c>
    </row>
    <row r="1725" spans="1:23" ht="14.1" customHeight="1">
      <c r="A1725" s="109">
        <f t="shared" si="134"/>
        <v>1725</v>
      </c>
      <c r="B1725" s="476" t="str">
        <f>VLOOKUP(C1725,'1-Kosten per locatie'!$A$17:$D$89,4,FALSE)</f>
        <v>Facilitaire Services</v>
      </c>
      <c r="C1725" s="397" t="s">
        <v>1558</v>
      </c>
      <c r="D1725" s="476" t="str">
        <f>VLOOKUP(C1725,'1-Kosten per locatie'!$A$17:$C$89,3,FALSE)</f>
        <v>Kantoor</v>
      </c>
      <c r="E1725" s="399">
        <v>2</v>
      </c>
      <c r="F1725" s="400" t="s">
        <v>182</v>
      </c>
      <c r="G1725" s="399" t="s">
        <v>1652</v>
      </c>
      <c r="H1725" s="488" t="s">
        <v>196</v>
      </c>
      <c r="I1725" s="446" t="s">
        <v>149</v>
      </c>
      <c r="J1725" s="417" t="s">
        <v>198</v>
      </c>
      <c r="K1725" s="500">
        <v>43.9</v>
      </c>
      <c r="L1725" s="486">
        <f>VLOOKUP(D1725,'1-Kosten per locatie'!$E$3:$G$9,3,FALSE)</f>
        <v>1</v>
      </c>
      <c r="M1725" s="489">
        <v>255</v>
      </c>
      <c r="N1725" s="124"/>
      <c r="O1725" s="125" t="e">
        <f t="shared" si="135"/>
        <v>#DIV/0!</v>
      </c>
      <c r="P1725" s="125">
        <f t="shared" si="136"/>
        <v>0</v>
      </c>
      <c r="Q1725" s="383"/>
      <c r="R1725" s="126">
        <f>IF(M1725="nio",0,IF(M1725&gt;0,VLOOKUP(I1725,'2-Productie normen'!A:R,VLOOKUP(M1725,'2-Productie normen'!T:U,2,FALSE),FALSE)))</f>
        <v>0</v>
      </c>
      <c r="S1725" s="126">
        <f t="shared" si="137"/>
        <v>0</v>
      </c>
      <c r="T1725" s="127" t="str">
        <f>IF(M1725="nio",0,VLOOKUP(I1725,'2-Productie normen'!A:R,14,FALSE))</f>
        <v>B</v>
      </c>
      <c r="U1725" s="127"/>
      <c r="W1725" s="93">
        <f t="shared" si="138"/>
        <v>11194.5</v>
      </c>
    </row>
    <row r="1726" spans="1:23" ht="14.1" customHeight="1">
      <c r="A1726" s="109">
        <f t="shared" si="134"/>
        <v>1726</v>
      </c>
      <c r="B1726" s="476" t="str">
        <f>VLOOKUP(C1726,'1-Kosten per locatie'!$A$17:$D$89,4,FALSE)</f>
        <v>Facilitaire Services</v>
      </c>
      <c r="C1726" s="397" t="s">
        <v>1558</v>
      </c>
      <c r="D1726" s="476" t="str">
        <f>VLOOKUP(C1726,'1-Kosten per locatie'!$A$17:$C$89,3,FALSE)</f>
        <v>Kantoor</v>
      </c>
      <c r="E1726" s="399">
        <v>2</v>
      </c>
      <c r="F1726" s="400" t="s">
        <v>182</v>
      </c>
      <c r="G1726" s="399" t="s">
        <v>1396</v>
      </c>
      <c r="H1726" s="488" t="s">
        <v>196</v>
      </c>
      <c r="I1726" s="446" t="s">
        <v>149</v>
      </c>
      <c r="J1726" s="417" t="s">
        <v>198</v>
      </c>
      <c r="K1726" s="417">
        <v>20.3</v>
      </c>
      <c r="L1726" s="486">
        <f>VLOOKUP(D1726,'1-Kosten per locatie'!$E$3:$G$9,3,FALSE)</f>
        <v>1</v>
      </c>
      <c r="M1726" s="489">
        <v>255</v>
      </c>
      <c r="N1726" s="124"/>
      <c r="O1726" s="125" t="e">
        <f t="shared" si="135"/>
        <v>#DIV/0!</v>
      </c>
      <c r="P1726" s="125">
        <f t="shared" si="136"/>
        <v>0</v>
      </c>
      <c r="Q1726" s="383"/>
      <c r="R1726" s="126">
        <f>IF(M1726="nio",0,IF(M1726&gt;0,VLOOKUP(I1726,'2-Productie normen'!A:R,VLOOKUP(M1726,'2-Productie normen'!T:U,2,FALSE),FALSE)))</f>
        <v>0</v>
      </c>
      <c r="S1726" s="126">
        <f t="shared" si="137"/>
        <v>0</v>
      </c>
      <c r="T1726" s="127" t="str">
        <f>IF(M1726="nio",0,VLOOKUP(I1726,'2-Productie normen'!A:R,14,FALSE))</f>
        <v>B</v>
      </c>
      <c r="U1726" s="127"/>
      <c r="W1726" s="93">
        <f t="shared" si="138"/>
        <v>5176.5</v>
      </c>
    </row>
    <row r="1727" spans="1:23" ht="14.1" customHeight="1">
      <c r="A1727" s="109">
        <f t="shared" si="134"/>
        <v>1727</v>
      </c>
      <c r="B1727" s="476" t="str">
        <f>VLOOKUP(C1727,'1-Kosten per locatie'!$A$17:$D$89,4,FALSE)</f>
        <v>Facilitaire Services</v>
      </c>
      <c r="C1727" s="397" t="s">
        <v>1558</v>
      </c>
      <c r="D1727" s="476" t="str">
        <f>VLOOKUP(C1727,'1-Kosten per locatie'!$A$17:$C$89,3,FALSE)</f>
        <v>Kantoor</v>
      </c>
      <c r="E1727" s="399">
        <v>2</v>
      </c>
      <c r="F1727" s="400" t="s">
        <v>182</v>
      </c>
      <c r="G1727" s="399" t="s">
        <v>1397</v>
      </c>
      <c r="H1727" s="488" t="s">
        <v>196</v>
      </c>
      <c r="I1727" s="446" t="s">
        <v>149</v>
      </c>
      <c r="J1727" s="417" t="s">
        <v>198</v>
      </c>
      <c r="K1727" s="417">
        <v>23.3</v>
      </c>
      <c r="L1727" s="486">
        <f>VLOOKUP(D1727,'1-Kosten per locatie'!$E$3:$G$9,3,FALSE)</f>
        <v>1</v>
      </c>
      <c r="M1727" s="489">
        <v>255</v>
      </c>
      <c r="N1727" s="124"/>
      <c r="O1727" s="125" t="e">
        <f t="shared" si="135"/>
        <v>#DIV/0!</v>
      </c>
      <c r="P1727" s="125">
        <f t="shared" si="136"/>
        <v>0</v>
      </c>
      <c r="Q1727" s="383"/>
      <c r="R1727" s="126">
        <f>IF(M1727="nio",0,IF(M1727&gt;0,VLOOKUP(I1727,'2-Productie normen'!A:R,VLOOKUP(M1727,'2-Productie normen'!T:U,2,FALSE),FALSE)))</f>
        <v>0</v>
      </c>
      <c r="S1727" s="126">
        <f t="shared" si="137"/>
        <v>0</v>
      </c>
      <c r="T1727" s="127" t="str">
        <f>IF(M1727="nio",0,VLOOKUP(I1727,'2-Productie normen'!A:R,14,FALSE))</f>
        <v>B</v>
      </c>
      <c r="U1727" s="127"/>
      <c r="W1727" s="93">
        <f t="shared" si="138"/>
        <v>5941.5</v>
      </c>
    </row>
    <row r="1728" spans="1:23" ht="14.1" customHeight="1">
      <c r="A1728" s="109">
        <f t="shared" si="134"/>
        <v>1728</v>
      </c>
      <c r="B1728" s="476" t="str">
        <f>VLOOKUP(C1728,'1-Kosten per locatie'!$A$17:$D$89,4,FALSE)</f>
        <v>Facilitaire Services</v>
      </c>
      <c r="C1728" s="397" t="s">
        <v>1558</v>
      </c>
      <c r="D1728" s="476" t="str">
        <f>VLOOKUP(C1728,'1-Kosten per locatie'!$A$17:$C$89,3,FALSE)</f>
        <v>Kantoor</v>
      </c>
      <c r="E1728" s="399">
        <v>2</v>
      </c>
      <c r="F1728" s="400" t="s">
        <v>182</v>
      </c>
      <c r="G1728" s="399" t="s">
        <v>1398</v>
      </c>
      <c r="H1728" s="488" t="s">
        <v>196</v>
      </c>
      <c r="I1728" s="446" t="s">
        <v>149</v>
      </c>
      <c r="J1728" s="417" t="s">
        <v>198</v>
      </c>
      <c r="K1728" s="417">
        <v>40.1</v>
      </c>
      <c r="L1728" s="486">
        <f>VLOOKUP(D1728,'1-Kosten per locatie'!$E$3:$G$9,3,FALSE)</f>
        <v>1</v>
      </c>
      <c r="M1728" s="489">
        <v>255</v>
      </c>
      <c r="N1728" s="124"/>
      <c r="O1728" s="125" t="e">
        <f t="shared" si="135"/>
        <v>#DIV/0!</v>
      </c>
      <c r="P1728" s="125">
        <f t="shared" si="136"/>
        <v>0</v>
      </c>
      <c r="Q1728" s="383"/>
      <c r="R1728" s="126">
        <f>IF(M1728="nio",0,IF(M1728&gt;0,VLOOKUP(I1728,'2-Productie normen'!A:R,VLOOKUP(M1728,'2-Productie normen'!T:U,2,FALSE),FALSE)))</f>
        <v>0</v>
      </c>
      <c r="S1728" s="126">
        <f t="shared" si="137"/>
        <v>0</v>
      </c>
      <c r="T1728" s="127" t="str">
        <f>IF(M1728="nio",0,VLOOKUP(I1728,'2-Productie normen'!A:R,14,FALSE))</f>
        <v>B</v>
      </c>
      <c r="U1728" s="127"/>
      <c r="W1728" s="93">
        <f t="shared" si="138"/>
        <v>10225.5</v>
      </c>
    </row>
    <row r="1729" spans="1:23" ht="14.1" customHeight="1">
      <c r="A1729" s="109">
        <f t="shared" si="134"/>
        <v>1729</v>
      </c>
      <c r="B1729" s="476" t="str">
        <f>VLOOKUP(C1729,'1-Kosten per locatie'!$A$17:$D$89,4,FALSE)</f>
        <v>Facilitaire Services</v>
      </c>
      <c r="C1729" s="397" t="s">
        <v>1558</v>
      </c>
      <c r="D1729" s="476" t="str">
        <f>VLOOKUP(C1729,'1-Kosten per locatie'!$A$17:$C$89,3,FALSE)</f>
        <v>Kantoor</v>
      </c>
      <c r="E1729" s="399">
        <v>2</v>
      </c>
      <c r="F1729" s="400" t="s">
        <v>182</v>
      </c>
      <c r="G1729" s="399" t="s">
        <v>1636</v>
      </c>
      <c r="H1729" s="488" t="s">
        <v>196</v>
      </c>
      <c r="I1729" s="446" t="s">
        <v>149</v>
      </c>
      <c r="J1729" s="417" t="s">
        <v>198</v>
      </c>
      <c r="K1729" s="417">
        <v>21.8</v>
      </c>
      <c r="L1729" s="486">
        <f>VLOOKUP(D1729,'1-Kosten per locatie'!$E$3:$G$9,3,FALSE)</f>
        <v>1</v>
      </c>
      <c r="M1729" s="489">
        <v>255</v>
      </c>
      <c r="N1729" s="124"/>
      <c r="O1729" s="125" t="e">
        <f t="shared" si="135"/>
        <v>#DIV/0!</v>
      </c>
      <c r="P1729" s="125">
        <f t="shared" si="136"/>
        <v>0</v>
      </c>
      <c r="Q1729" s="383"/>
      <c r="R1729" s="126">
        <f>IF(M1729="nio",0,IF(M1729&gt;0,VLOOKUP(I1729,'2-Productie normen'!A:R,VLOOKUP(M1729,'2-Productie normen'!T:U,2,FALSE),FALSE)))</f>
        <v>0</v>
      </c>
      <c r="S1729" s="126">
        <f t="shared" si="137"/>
        <v>0</v>
      </c>
      <c r="T1729" s="127" t="str">
        <f>IF(M1729="nio",0,VLOOKUP(I1729,'2-Productie normen'!A:R,14,FALSE))</f>
        <v>B</v>
      </c>
      <c r="U1729" s="127"/>
      <c r="W1729" s="93">
        <f t="shared" si="138"/>
        <v>5559</v>
      </c>
    </row>
    <row r="1730" spans="1:23" ht="14.1" customHeight="1">
      <c r="A1730" s="109">
        <f t="shared" si="134"/>
        <v>1730</v>
      </c>
      <c r="B1730" s="476" t="str">
        <f>VLOOKUP(C1730,'1-Kosten per locatie'!$A$17:$D$89,4,FALSE)</f>
        <v>Facilitaire Services</v>
      </c>
      <c r="C1730" s="397" t="s">
        <v>1558</v>
      </c>
      <c r="D1730" s="476" t="str">
        <f>VLOOKUP(C1730,'1-Kosten per locatie'!$A$17:$C$89,3,FALSE)</f>
        <v>Kantoor</v>
      </c>
      <c r="E1730" s="399">
        <v>2</v>
      </c>
      <c r="F1730" s="400" t="s">
        <v>182</v>
      </c>
      <c r="G1730" s="399" t="s">
        <v>1637</v>
      </c>
      <c r="H1730" s="488" t="s">
        <v>196</v>
      </c>
      <c r="I1730" s="446" t="s">
        <v>149</v>
      </c>
      <c r="J1730" s="417" t="s">
        <v>198</v>
      </c>
      <c r="K1730" s="417">
        <v>19.3</v>
      </c>
      <c r="L1730" s="486">
        <f>VLOOKUP(D1730,'1-Kosten per locatie'!$E$3:$G$9,3,FALSE)</f>
        <v>1</v>
      </c>
      <c r="M1730" s="489">
        <v>255</v>
      </c>
      <c r="N1730" s="124"/>
      <c r="O1730" s="125" t="e">
        <f t="shared" si="135"/>
        <v>#DIV/0!</v>
      </c>
      <c r="P1730" s="125">
        <f t="shared" si="136"/>
        <v>0</v>
      </c>
      <c r="Q1730" s="383"/>
      <c r="R1730" s="126">
        <f>IF(M1730="nio",0,IF(M1730&gt;0,VLOOKUP(I1730,'2-Productie normen'!A:R,VLOOKUP(M1730,'2-Productie normen'!T:U,2,FALSE),FALSE)))</f>
        <v>0</v>
      </c>
      <c r="S1730" s="126">
        <f t="shared" si="137"/>
        <v>0</v>
      </c>
      <c r="T1730" s="127" t="str">
        <f>IF(M1730="nio",0,VLOOKUP(I1730,'2-Productie normen'!A:R,14,FALSE))</f>
        <v>B</v>
      </c>
      <c r="U1730" s="127"/>
      <c r="W1730" s="93">
        <f t="shared" si="138"/>
        <v>4921.5</v>
      </c>
    </row>
    <row r="1731" spans="1:23" ht="14.1" customHeight="1">
      <c r="A1731" s="109">
        <f t="shared" ref="A1731:A1794" si="139">A1730+1</f>
        <v>1731</v>
      </c>
      <c r="B1731" s="476" t="str">
        <f>VLOOKUP(C1731,'1-Kosten per locatie'!$A$17:$D$89,4,FALSE)</f>
        <v>Facilitaire Services</v>
      </c>
      <c r="C1731" s="397" t="s">
        <v>1558</v>
      </c>
      <c r="D1731" s="476" t="str">
        <f>VLOOKUP(C1731,'1-Kosten per locatie'!$A$17:$C$89,3,FALSE)</f>
        <v>Kantoor</v>
      </c>
      <c r="E1731" s="399">
        <v>2</v>
      </c>
      <c r="F1731" s="400" t="s">
        <v>182</v>
      </c>
      <c r="G1731" s="399" t="s">
        <v>1638</v>
      </c>
      <c r="H1731" s="488" t="s">
        <v>196</v>
      </c>
      <c r="I1731" s="446" t="s">
        <v>149</v>
      </c>
      <c r="J1731" s="417" t="s">
        <v>198</v>
      </c>
      <c r="K1731" s="417">
        <v>41.5</v>
      </c>
      <c r="L1731" s="486">
        <f>VLOOKUP(D1731,'1-Kosten per locatie'!$E$3:$G$9,3,FALSE)</f>
        <v>1</v>
      </c>
      <c r="M1731" s="489">
        <v>255</v>
      </c>
      <c r="N1731" s="124"/>
      <c r="O1731" s="125" t="e">
        <f t="shared" si="135"/>
        <v>#DIV/0!</v>
      </c>
      <c r="P1731" s="125">
        <f t="shared" si="136"/>
        <v>0</v>
      </c>
      <c r="Q1731" s="383"/>
      <c r="R1731" s="126">
        <f>IF(M1731="nio",0,IF(M1731&gt;0,VLOOKUP(I1731,'2-Productie normen'!A:R,VLOOKUP(M1731,'2-Productie normen'!T:U,2,FALSE),FALSE)))</f>
        <v>0</v>
      </c>
      <c r="S1731" s="126">
        <f t="shared" si="137"/>
        <v>0</v>
      </c>
      <c r="T1731" s="127" t="str">
        <f>IF(M1731="nio",0,VLOOKUP(I1731,'2-Productie normen'!A:R,14,FALSE))</f>
        <v>B</v>
      </c>
      <c r="U1731" s="127"/>
      <c r="W1731" s="93">
        <f t="shared" si="138"/>
        <v>10582.5</v>
      </c>
    </row>
    <row r="1732" spans="1:23" ht="14.1" customHeight="1">
      <c r="A1732" s="109">
        <f t="shared" si="139"/>
        <v>1732</v>
      </c>
      <c r="B1732" s="476" t="str">
        <f>VLOOKUP(C1732,'1-Kosten per locatie'!$A$17:$D$89,4,FALSE)</f>
        <v>Facilitaire Services</v>
      </c>
      <c r="C1732" s="397" t="s">
        <v>1558</v>
      </c>
      <c r="D1732" s="476" t="str">
        <f>VLOOKUP(C1732,'1-Kosten per locatie'!$A$17:$C$89,3,FALSE)</f>
        <v>Kantoor</v>
      </c>
      <c r="E1732" s="399">
        <v>2</v>
      </c>
      <c r="F1732" s="400" t="s">
        <v>182</v>
      </c>
      <c r="G1732" s="399" t="s">
        <v>1639</v>
      </c>
      <c r="H1732" s="488" t="s">
        <v>196</v>
      </c>
      <c r="I1732" s="446" t="s">
        <v>149</v>
      </c>
      <c r="J1732" s="417" t="s">
        <v>198</v>
      </c>
      <c r="K1732" s="417">
        <v>36.700000000000003</v>
      </c>
      <c r="L1732" s="486">
        <f>VLOOKUP(D1732,'1-Kosten per locatie'!$E$3:$G$9,3,FALSE)</f>
        <v>1</v>
      </c>
      <c r="M1732" s="489">
        <v>255</v>
      </c>
      <c r="N1732" s="124"/>
      <c r="O1732" s="125" t="e">
        <f t="shared" si="135"/>
        <v>#DIV/0!</v>
      </c>
      <c r="P1732" s="125">
        <f t="shared" si="136"/>
        <v>0</v>
      </c>
      <c r="Q1732" s="383"/>
      <c r="R1732" s="126">
        <f>IF(M1732="nio",0,IF(M1732&gt;0,VLOOKUP(I1732,'2-Productie normen'!A:R,VLOOKUP(M1732,'2-Productie normen'!T:U,2,FALSE),FALSE)))</f>
        <v>0</v>
      </c>
      <c r="S1732" s="126">
        <f t="shared" si="137"/>
        <v>0</v>
      </c>
      <c r="T1732" s="127" t="str">
        <f>IF(M1732="nio",0,VLOOKUP(I1732,'2-Productie normen'!A:R,14,FALSE))</f>
        <v>B</v>
      </c>
      <c r="U1732" s="127"/>
      <c r="W1732" s="93">
        <f t="shared" si="138"/>
        <v>9358.5</v>
      </c>
    </row>
    <row r="1733" spans="1:23" ht="14.1" customHeight="1">
      <c r="A1733" s="109">
        <f t="shared" si="139"/>
        <v>1733</v>
      </c>
      <c r="B1733" s="476" t="str">
        <f>VLOOKUP(C1733,'1-Kosten per locatie'!$A$17:$D$89,4,FALSE)</f>
        <v>Facilitaire Services</v>
      </c>
      <c r="C1733" s="397" t="s">
        <v>1558</v>
      </c>
      <c r="D1733" s="476" t="str">
        <f>VLOOKUP(C1733,'1-Kosten per locatie'!$A$17:$C$89,3,FALSE)</f>
        <v>Kantoor</v>
      </c>
      <c r="E1733" s="399">
        <v>2</v>
      </c>
      <c r="F1733" s="400" t="s">
        <v>182</v>
      </c>
      <c r="G1733" s="399" t="s">
        <v>1653</v>
      </c>
      <c r="H1733" s="488" t="s">
        <v>196</v>
      </c>
      <c r="I1733" s="446" t="s">
        <v>149</v>
      </c>
      <c r="J1733" s="417" t="s">
        <v>198</v>
      </c>
      <c r="K1733" s="417">
        <v>18.2</v>
      </c>
      <c r="L1733" s="486">
        <f>VLOOKUP(D1733,'1-Kosten per locatie'!$E$3:$G$9,3,FALSE)</f>
        <v>1</v>
      </c>
      <c r="M1733" s="489">
        <v>255</v>
      </c>
      <c r="N1733" s="124"/>
      <c r="O1733" s="125" t="e">
        <f t="shared" ref="O1733:O1796" si="140">IF(M1733="nio",0,IF(M1733&gt;0,M1733*K1733/R1733,0))*L1733</f>
        <v>#DIV/0!</v>
      </c>
      <c r="P1733" s="125">
        <f t="shared" ref="P1733:P1796" si="141">IF(N1733&gt;0,N1733*K1733/S1733,0)*L1733</f>
        <v>0</v>
      </c>
      <c r="Q1733" s="383"/>
      <c r="R1733" s="126">
        <f>IF(M1733="nio",0,IF(M1733&gt;0,VLOOKUP(I1733,'2-Productie normen'!A:R,VLOOKUP(M1733,'2-Productie normen'!T:U,2,FALSE),FALSE)))</f>
        <v>0</v>
      </c>
      <c r="S1733" s="126">
        <f t="shared" ref="S1733:S1796" si="142">IF(N1733&gt;0,R1733*$S$8,0)</f>
        <v>0</v>
      </c>
      <c r="T1733" s="127" t="str">
        <f>IF(M1733="nio",0,VLOOKUP(I1733,'2-Productie normen'!A:R,14,FALSE))</f>
        <v>B</v>
      </c>
      <c r="U1733" s="127"/>
      <c r="W1733" s="93">
        <f t="shared" ref="W1733:W1796" si="143">SUM(M1733:N1733)*K1733</f>
        <v>4641</v>
      </c>
    </row>
    <row r="1734" spans="1:23" ht="14.1" customHeight="1">
      <c r="A1734" s="109">
        <f t="shared" si="139"/>
        <v>1734</v>
      </c>
      <c r="B1734" s="476" t="str">
        <f>VLOOKUP(C1734,'1-Kosten per locatie'!$A$17:$D$89,4,FALSE)</f>
        <v>Facilitaire Services</v>
      </c>
      <c r="C1734" s="397" t="s">
        <v>1558</v>
      </c>
      <c r="D1734" s="476" t="str">
        <f>VLOOKUP(C1734,'1-Kosten per locatie'!$A$17:$C$89,3,FALSE)</f>
        <v>Kantoor</v>
      </c>
      <c r="E1734" s="399">
        <v>2</v>
      </c>
      <c r="F1734" s="400" t="s">
        <v>182</v>
      </c>
      <c r="G1734" s="399" t="s">
        <v>1640</v>
      </c>
      <c r="H1734" s="488" t="s">
        <v>196</v>
      </c>
      <c r="I1734" s="446" t="s">
        <v>149</v>
      </c>
      <c r="J1734" s="417" t="s">
        <v>198</v>
      </c>
      <c r="K1734" s="417">
        <v>20.9</v>
      </c>
      <c r="L1734" s="486">
        <f>VLOOKUP(D1734,'1-Kosten per locatie'!$E$3:$G$9,3,FALSE)</f>
        <v>1</v>
      </c>
      <c r="M1734" s="489">
        <v>255</v>
      </c>
      <c r="N1734" s="124"/>
      <c r="O1734" s="125" t="e">
        <f t="shared" si="140"/>
        <v>#DIV/0!</v>
      </c>
      <c r="P1734" s="125">
        <f t="shared" si="141"/>
        <v>0</v>
      </c>
      <c r="Q1734" s="383"/>
      <c r="R1734" s="126">
        <f>IF(M1734="nio",0,IF(M1734&gt;0,VLOOKUP(I1734,'2-Productie normen'!A:R,VLOOKUP(M1734,'2-Productie normen'!T:U,2,FALSE),FALSE)))</f>
        <v>0</v>
      </c>
      <c r="S1734" s="126">
        <f t="shared" si="142"/>
        <v>0</v>
      </c>
      <c r="T1734" s="127" t="str">
        <f>IF(M1734="nio",0,VLOOKUP(I1734,'2-Productie normen'!A:R,14,FALSE))</f>
        <v>B</v>
      </c>
      <c r="U1734" s="127"/>
      <c r="W1734" s="93">
        <f t="shared" si="143"/>
        <v>5329.5</v>
      </c>
    </row>
    <row r="1735" spans="1:23" ht="14.1" customHeight="1">
      <c r="A1735" s="109">
        <f t="shared" si="139"/>
        <v>1735</v>
      </c>
      <c r="B1735" s="476" t="str">
        <f>VLOOKUP(C1735,'1-Kosten per locatie'!$A$17:$D$89,4,FALSE)</f>
        <v>Facilitaire Services</v>
      </c>
      <c r="C1735" s="397" t="s">
        <v>1558</v>
      </c>
      <c r="D1735" s="476" t="str">
        <f>VLOOKUP(C1735,'1-Kosten per locatie'!$A$17:$C$89,3,FALSE)</f>
        <v>Kantoor</v>
      </c>
      <c r="E1735" s="399">
        <v>2</v>
      </c>
      <c r="F1735" s="400" t="s">
        <v>182</v>
      </c>
      <c r="G1735" s="399" t="s">
        <v>1641</v>
      </c>
      <c r="H1735" s="488" t="s">
        <v>196</v>
      </c>
      <c r="I1735" s="446" t="s">
        <v>149</v>
      </c>
      <c r="J1735" s="417" t="s">
        <v>198</v>
      </c>
      <c r="K1735" s="417">
        <v>39.1</v>
      </c>
      <c r="L1735" s="486">
        <f>VLOOKUP(D1735,'1-Kosten per locatie'!$E$3:$G$9,3,FALSE)</f>
        <v>1</v>
      </c>
      <c r="M1735" s="489">
        <v>255</v>
      </c>
      <c r="N1735" s="124"/>
      <c r="O1735" s="125" t="e">
        <f t="shared" si="140"/>
        <v>#DIV/0!</v>
      </c>
      <c r="P1735" s="125">
        <f t="shared" si="141"/>
        <v>0</v>
      </c>
      <c r="Q1735" s="383"/>
      <c r="R1735" s="126">
        <f>IF(M1735="nio",0,IF(M1735&gt;0,VLOOKUP(I1735,'2-Productie normen'!A:R,VLOOKUP(M1735,'2-Productie normen'!T:U,2,FALSE),FALSE)))</f>
        <v>0</v>
      </c>
      <c r="S1735" s="126">
        <f t="shared" si="142"/>
        <v>0</v>
      </c>
      <c r="T1735" s="127" t="str">
        <f>IF(M1735="nio",0,VLOOKUP(I1735,'2-Productie normen'!A:R,14,FALSE))</f>
        <v>B</v>
      </c>
      <c r="U1735" s="127"/>
      <c r="W1735" s="93">
        <f t="shared" si="143"/>
        <v>9970.5</v>
      </c>
    </row>
    <row r="1736" spans="1:23" ht="14.1" customHeight="1">
      <c r="A1736" s="109">
        <f t="shared" si="139"/>
        <v>1736</v>
      </c>
      <c r="B1736" s="476" t="str">
        <f>VLOOKUP(C1736,'1-Kosten per locatie'!$A$17:$D$89,4,FALSE)</f>
        <v>Facilitaire Services</v>
      </c>
      <c r="C1736" s="397" t="s">
        <v>1558</v>
      </c>
      <c r="D1736" s="476" t="str">
        <f>VLOOKUP(C1736,'1-Kosten per locatie'!$A$17:$C$89,3,FALSE)</f>
        <v>Kantoor</v>
      </c>
      <c r="E1736" s="399">
        <v>2</v>
      </c>
      <c r="F1736" s="400" t="s">
        <v>182</v>
      </c>
      <c r="G1736" s="399" t="s">
        <v>1665</v>
      </c>
      <c r="H1736" s="488" t="s">
        <v>194</v>
      </c>
      <c r="I1736" s="446" t="s">
        <v>294</v>
      </c>
      <c r="J1736" s="417" t="s">
        <v>1693</v>
      </c>
      <c r="K1736" s="417">
        <v>3.9</v>
      </c>
      <c r="L1736" s="486">
        <f>VLOOKUP(D1736,'1-Kosten per locatie'!$E$3:$G$9,3,FALSE)</f>
        <v>1</v>
      </c>
      <c r="M1736" s="489">
        <v>255</v>
      </c>
      <c r="N1736" s="124"/>
      <c r="O1736" s="125" t="e">
        <f t="shared" si="140"/>
        <v>#DIV/0!</v>
      </c>
      <c r="P1736" s="125">
        <f t="shared" si="141"/>
        <v>0</v>
      </c>
      <c r="Q1736" s="383"/>
      <c r="R1736" s="126">
        <f>IF(M1736="nio",0,IF(M1736&gt;0,VLOOKUP(I1736,'2-Productie normen'!A:R,VLOOKUP(M1736,'2-Productie normen'!T:U,2,FALSE),FALSE)))</f>
        <v>0</v>
      </c>
      <c r="S1736" s="126">
        <f t="shared" si="142"/>
        <v>0</v>
      </c>
      <c r="T1736" s="127" t="str">
        <f>IF(M1736="nio",0,VLOOKUP(I1736,'2-Productie normen'!A:R,14,FALSE))</f>
        <v>V</v>
      </c>
      <c r="U1736" s="127"/>
      <c r="W1736" s="93">
        <f t="shared" si="143"/>
        <v>994.5</v>
      </c>
    </row>
    <row r="1737" spans="1:23" ht="14.1" customHeight="1">
      <c r="A1737" s="109">
        <f t="shared" si="139"/>
        <v>1737</v>
      </c>
      <c r="B1737" s="476" t="str">
        <f>VLOOKUP(C1737,'1-Kosten per locatie'!$A$17:$D$89,4,FALSE)</f>
        <v>Facilitaire Services</v>
      </c>
      <c r="C1737" s="397" t="s">
        <v>1558</v>
      </c>
      <c r="D1737" s="476" t="str">
        <f>VLOOKUP(C1737,'1-Kosten per locatie'!$A$17:$C$89,3,FALSE)</f>
        <v>Kantoor</v>
      </c>
      <c r="E1737" s="399">
        <v>2</v>
      </c>
      <c r="F1737" s="400" t="s">
        <v>182</v>
      </c>
      <c r="G1737" s="399" t="s">
        <v>1642</v>
      </c>
      <c r="H1737" s="488" t="s">
        <v>2020</v>
      </c>
      <c r="I1737" s="446" t="s">
        <v>101</v>
      </c>
      <c r="J1737" s="417" t="s">
        <v>1693</v>
      </c>
      <c r="K1737" s="417">
        <v>3.8</v>
      </c>
      <c r="L1737" s="486">
        <f>VLOOKUP(D1737,'1-Kosten per locatie'!$E$3:$G$9,3,FALSE)</f>
        <v>1</v>
      </c>
      <c r="M1737" s="489" t="s">
        <v>101</v>
      </c>
      <c r="N1737" s="124"/>
      <c r="O1737" s="125">
        <f t="shared" si="140"/>
        <v>0</v>
      </c>
      <c r="P1737" s="125">
        <f t="shared" si="141"/>
        <v>0</v>
      </c>
      <c r="Q1737" s="383"/>
      <c r="R1737" s="126">
        <f>IF(M1737="nio",0,IF(M1737&gt;0,VLOOKUP(I1737,'2-Productie normen'!A:R,VLOOKUP(M1737,'2-Productie normen'!T:U,2,FALSE),FALSE)))</f>
        <v>0</v>
      </c>
      <c r="S1737" s="126">
        <f t="shared" si="142"/>
        <v>0</v>
      </c>
      <c r="T1737" s="127">
        <f>IF(M1737="nio",0,VLOOKUP(I1737,'2-Productie normen'!A:R,14,FALSE))</f>
        <v>0</v>
      </c>
      <c r="U1737" s="127"/>
      <c r="W1737" s="93">
        <f t="shared" si="143"/>
        <v>0</v>
      </c>
    </row>
    <row r="1738" spans="1:23" ht="14.1" customHeight="1">
      <c r="A1738" s="109">
        <f t="shared" si="139"/>
        <v>1738</v>
      </c>
      <c r="B1738" s="476" t="str">
        <f>VLOOKUP(C1738,'1-Kosten per locatie'!$A$17:$D$89,4,FALSE)</f>
        <v>Facilitaire Services</v>
      </c>
      <c r="C1738" s="397" t="s">
        <v>1558</v>
      </c>
      <c r="D1738" s="476" t="str">
        <f>VLOOKUP(C1738,'1-Kosten per locatie'!$A$17:$C$89,3,FALSE)</f>
        <v>Kantoor</v>
      </c>
      <c r="E1738" s="399">
        <v>2</v>
      </c>
      <c r="F1738" s="400" t="s">
        <v>182</v>
      </c>
      <c r="G1738" s="399" t="s">
        <v>1643</v>
      </c>
      <c r="H1738" s="488" t="s">
        <v>1351</v>
      </c>
      <c r="I1738" s="446" t="s">
        <v>101</v>
      </c>
      <c r="J1738" s="417" t="s">
        <v>1693</v>
      </c>
      <c r="K1738" s="417">
        <v>2.7</v>
      </c>
      <c r="L1738" s="486">
        <f>VLOOKUP(D1738,'1-Kosten per locatie'!$E$3:$G$9,3,FALSE)</f>
        <v>1</v>
      </c>
      <c r="M1738" s="489" t="s">
        <v>101</v>
      </c>
      <c r="N1738" s="124"/>
      <c r="O1738" s="125">
        <f t="shared" si="140"/>
        <v>0</v>
      </c>
      <c r="P1738" s="125">
        <f t="shared" si="141"/>
        <v>0</v>
      </c>
      <c r="Q1738" s="383"/>
      <c r="R1738" s="126">
        <f>IF(M1738="nio",0,IF(M1738&gt;0,VLOOKUP(I1738,'2-Productie normen'!A:R,VLOOKUP(M1738,'2-Productie normen'!T:U,2,FALSE),FALSE)))</f>
        <v>0</v>
      </c>
      <c r="S1738" s="126">
        <f t="shared" si="142"/>
        <v>0</v>
      </c>
      <c r="T1738" s="127">
        <f>IF(M1738="nio",0,VLOOKUP(I1738,'2-Productie normen'!A:R,14,FALSE))</f>
        <v>0</v>
      </c>
      <c r="U1738" s="127"/>
      <c r="W1738" s="93">
        <f t="shared" si="143"/>
        <v>0</v>
      </c>
    </row>
    <row r="1739" spans="1:23" ht="14.1" customHeight="1">
      <c r="A1739" s="109">
        <f t="shared" si="139"/>
        <v>1739</v>
      </c>
      <c r="B1739" s="476" t="str">
        <f>VLOOKUP(C1739,'1-Kosten per locatie'!$A$17:$D$89,4,FALSE)</f>
        <v>Facilitaire Services</v>
      </c>
      <c r="C1739" s="397" t="s">
        <v>1558</v>
      </c>
      <c r="D1739" s="476" t="str">
        <f>VLOOKUP(C1739,'1-Kosten per locatie'!$A$17:$C$89,3,FALSE)</f>
        <v>Kantoor</v>
      </c>
      <c r="E1739" s="399">
        <v>2</v>
      </c>
      <c r="F1739" s="400" t="s">
        <v>182</v>
      </c>
      <c r="G1739" s="399" t="s">
        <v>1659</v>
      </c>
      <c r="H1739" s="488" t="s">
        <v>946</v>
      </c>
      <c r="I1739" s="446" t="s">
        <v>15</v>
      </c>
      <c r="J1739" s="417" t="s">
        <v>1693</v>
      </c>
      <c r="K1739" s="417">
        <v>2.7</v>
      </c>
      <c r="L1739" s="486">
        <f>VLOOKUP(D1739,'1-Kosten per locatie'!$E$3:$G$9,3,FALSE)</f>
        <v>1</v>
      </c>
      <c r="M1739" s="489">
        <v>255</v>
      </c>
      <c r="N1739" s="124">
        <v>204</v>
      </c>
      <c r="O1739" s="125" t="e">
        <f t="shared" si="140"/>
        <v>#DIV/0!</v>
      </c>
      <c r="P1739" s="125" t="e">
        <f t="shared" si="141"/>
        <v>#DIV/0!</v>
      </c>
      <c r="Q1739" s="383"/>
      <c r="R1739" s="126">
        <f>IF(M1739="nio",0,IF(M1739&gt;0,VLOOKUP(I1739,'2-Productie normen'!A:R,VLOOKUP(M1739,'2-Productie normen'!T:U,2,FALSE),FALSE)))</f>
        <v>0</v>
      </c>
      <c r="S1739" s="126">
        <f t="shared" si="142"/>
        <v>0</v>
      </c>
      <c r="T1739" s="127" t="str">
        <f>IF(M1739="nio",0,VLOOKUP(I1739,'2-Productie normen'!A:R,14,FALSE))</f>
        <v>S</v>
      </c>
      <c r="U1739" s="127"/>
      <c r="W1739" s="93">
        <f t="shared" si="143"/>
        <v>1239.3000000000002</v>
      </c>
    </row>
    <row r="1740" spans="1:23" ht="14.1" customHeight="1">
      <c r="A1740" s="109">
        <f t="shared" si="139"/>
        <v>1740</v>
      </c>
      <c r="B1740" s="476" t="str">
        <f>VLOOKUP(C1740,'1-Kosten per locatie'!$A$17:$D$89,4,FALSE)</f>
        <v>Facilitaire Services</v>
      </c>
      <c r="C1740" s="397" t="s">
        <v>1558</v>
      </c>
      <c r="D1740" s="476" t="str">
        <f>VLOOKUP(C1740,'1-Kosten per locatie'!$A$17:$C$89,3,FALSE)</f>
        <v>Kantoor</v>
      </c>
      <c r="E1740" s="399">
        <v>2</v>
      </c>
      <c r="F1740" s="400" t="s">
        <v>182</v>
      </c>
      <c r="G1740" s="399" t="s">
        <v>1660</v>
      </c>
      <c r="H1740" s="488" t="s">
        <v>946</v>
      </c>
      <c r="I1740" s="446" t="s">
        <v>15</v>
      </c>
      <c r="J1740" s="417" t="s">
        <v>1693</v>
      </c>
      <c r="K1740" s="417">
        <v>1</v>
      </c>
      <c r="L1740" s="486">
        <f>VLOOKUP(D1740,'1-Kosten per locatie'!$E$3:$G$9,3,FALSE)</f>
        <v>1</v>
      </c>
      <c r="M1740" s="489">
        <v>255</v>
      </c>
      <c r="N1740" s="124">
        <v>204</v>
      </c>
      <c r="O1740" s="125" t="e">
        <f t="shared" si="140"/>
        <v>#DIV/0!</v>
      </c>
      <c r="P1740" s="125" t="e">
        <f t="shared" si="141"/>
        <v>#DIV/0!</v>
      </c>
      <c r="Q1740" s="383"/>
      <c r="R1740" s="126">
        <f>IF(M1740="nio",0,IF(M1740&gt;0,VLOOKUP(I1740,'2-Productie normen'!A:R,VLOOKUP(M1740,'2-Productie normen'!T:U,2,FALSE),FALSE)))</f>
        <v>0</v>
      </c>
      <c r="S1740" s="126">
        <f t="shared" si="142"/>
        <v>0</v>
      </c>
      <c r="T1740" s="127" t="str">
        <f>IF(M1740="nio",0,VLOOKUP(I1740,'2-Productie normen'!A:R,14,FALSE))</f>
        <v>S</v>
      </c>
      <c r="U1740" s="127"/>
      <c r="W1740" s="93">
        <f t="shared" si="143"/>
        <v>459</v>
      </c>
    </row>
    <row r="1741" spans="1:23" ht="14.1" customHeight="1">
      <c r="A1741" s="109">
        <f t="shared" si="139"/>
        <v>1741</v>
      </c>
      <c r="B1741" s="476" t="str">
        <f>VLOOKUP(C1741,'1-Kosten per locatie'!$A$17:$D$89,4,FALSE)</f>
        <v>Facilitaire Services</v>
      </c>
      <c r="C1741" s="397" t="s">
        <v>1558</v>
      </c>
      <c r="D1741" s="476" t="str">
        <f>VLOOKUP(C1741,'1-Kosten per locatie'!$A$17:$C$89,3,FALSE)</f>
        <v>Kantoor</v>
      </c>
      <c r="E1741" s="399">
        <v>2</v>
      </c>
      <c r="F1741" s="400" t="s">
        <v>182</v>
      </c>
      <c r="G1741" s="399" t="s">
        <v>1661</v>
      </c>
      <c r="H1741" s="488" t="s">
        <v>946</v>
      </c>
      <c r="I1741" s="446" t="s">
        <v>15</v>
      </c>
      <c r="J1741" s="417" t="s">
        <v>1693</v>
      </c>
      <c r="K1741" s="417">
        <v>1</v>
      </c>
      <c r="L1741" s="486">
        <f>VLOOKUP(D1741,'1-Kosten per locatie'!$E$3:$G$9,3,FALSE)</f>
        <v>1</v>
      </c>
      <c r="M1741" s="489">
        <v>255</v>
      </c>
      <c r="N1741" s="124">
        <v>204</v>
      </c>
      <c r="O1741" s="125" t="e">
        <f t="shared" si="140"/>
        <v>#DIV/0!</v>
      </c>
      <c r="P1741" s="125" t="e">
        <f t="shared" si="141"/>
        <v>#DIV/0!</v>
      </c>
      <c r="Q1741" s="383"/>
      <c r="R1741" s="126">
        <f>IF(M1741="nio",0,IF(M1741&gt;0,VLOOKUP(I1741,'2-Productie normen'!A:R,VLOOKUP(M1741,'2-Productie normen'!T:U,2,FALSE),FALSE)))</f>
        <v>0</v>
      </c>
      <c r="S1741" s="126">
        <f t="shared" si="142"/>
        <v>0</v>
      </c>
      <c r="T1741" s="127" t="str">
        <f>IF(M1741="nio",0,VLOOKUP(I1741,'2-Productie normen'!A:R,14,FALSE))</f>
        <v>S</v>
      </c>
      <c r="U1741" s="127"/>
      <c r="W1741" s="93">
        <f t="shared" si="143"/>
        <v>459</v>
      </c>
    </row>
    <row r="1742" spans="1:23" ht="14.1" customHeight="1">
      <c r="A1742" s="109">
        <f t="shared" si="139"/>
        <v>1742</v>
      </c>
      <c r="B1742" s="476" t="str">
        <f>VLOOKUP(C1742,'1-Kosten per locatie'!$A$17:$D$89,4,FALSE)</f>
        <v>Facilitaire Services</v>
      </c>
      <c r="C1742" s="397" t="s">
        <v>1558</v>
      </c>
      <c r="D1742" s="476" t="str">
        <f>VLOOKUP(C1742,'1-Kosten per locatie'!$A$17:$C$89,3,FALSE)</f>
        <v>Kantoor</v>
      </c>
      <c r="E1742" s="399">
        <v>2</v>
      </c>
      <c r="F1742" s="400" t="s">
        <v>182</v>
      </c>
      <c r="G1742" s="399" t="s">
        <v>1662</v>
      </c>
      <c r="H1742" s="488" t="s">
        <v>946</v>
      </c>
      <c r="I1742" s="446" t="s">
        <v>15</v>
      </c>
      <c r="J1742" s="417" t="s">
        <v>1693</v>
      </c>
      <c r="K1742" s="417">
        <v>2.7</v>
      </c>
      <c r="L1742" s="486">
        <f>VLOOKUP(D1742,'1-Kosten per locatie'!$E$3:$G$9,3,FALSE)</f>
        <v>1</v>
      </c>
      <c r="M1742" s="489">
        <v>255</v>
      </c>
      <c r="N1742" s="124">
        <v>204</v>
      </c>
      <c r="O1742" s="125" t="e">
        <f t="shared" si="140"/>
        <v>#DIV/0!</v>
      </c>
      <c r="P1742" s="125" t="e">
        <f t="shared" si="141"/>
        <v>#DIV/0!</v>
      </c>
      <c r="Q1742" s="383"/>
      <c r="R1742" s="126">
        <f>IF(M1742="nio",0,IF(M1742&gt;0,VLOOKUP(I1742,'2-Productie normen'!A:R,VLOOKUP(M1742,'2-Productie normen'!T:U,2,FALSE),FALSE)))</f>
        <v>0</v>
      </c>
      <c r="S1742" s="126">
        <f t="shared" si="142"/>
        <v>0</v>
      </c>
      <c r="T1742" s="127" t="str">
        <f>IF(M1742="nio",0,VLOOKUP(I1742,'2-Productie normen'!A:R,14,FALSE))</f>
        <v>S</v>
      </c>
      <c r="U1742" s="127"/>
      <c r="W1742" s="93">
        <f t="shared" si="143"/>
        <v>1239.3000000000002</v>
      </c>
    </row>
    <row r="1743" spans="1:23" ht="14.1" customHeight="1">
      <c r="A1743" s="109">
        <f t="shared" si="139"/>
        <v>1743</v>
      </c>
      <c r="B1743" s="476" t="str">
        <f>VLOOKUP(C1743,'1-Kosten per locatie'!$A$17:$D$89,4,FALSE)</f>
        <v>Facilitaire Services</v>
      </c>
      <c r="C1743" s="397" t="s">
        <v>1558</v>
      </c>
      <c r="D1743" s="476" t="str">
        <f>VLOOKUP(C1743,'1-Kosten per locatie'!$A$17:$C$89,3,FALSE)</f>
        <v>Kantoor</v>
      </c>
      <c r="E1743" s="399">
        <v>2</v>
      </c>
      <c r="F1743" s="400" t="s">
        <v>182</v>
      </c>
      <c r="G1743" s="399" t="s">
        <v>1663</v>
      </c>
      <c r="H1743" s="488" t="s">
        <v>946</v>
      </c>
      <c r="I1743" s="446" t="s">
        <v>15</v>
      </c>
      <c r="J1743" s="417" t="s">
        <v>1693</v>
      </c>
      <c r="K1743" s="417">
        <v>1</v>
      </c>
      <c r="L1743" s="486">
        <f>VLOOKUP(D1743,'1-Kosten per locatie'!$E$3:$G$9,3,FALSE)</f>
        <v>1</v>
      </c>
      <c r="M1743" s="489">
        <v>255</v>
      </c>
      <c r="N1743" s="124">
        <v>204</v>
      </c>
      <c r="O1743" s="125" t="e">
        <f t="shared" si="140"/>
        <v>#DIV/0!</v>
      </c>
      <c r="P1743" s="125" t="e">
        <f t="shared" si="141"/>
        <v>#DIV/0!</v>
      </c>
      <c r="Q1743" s="383"/>
      <c r="R1743" s="126">
        <f>IF(M1743="nio",0,IF(M1743&gt;0,VLOOKUP(I1743,'2-Productie normen'!A:R,VLOOKUP(M1743,'2-Productie normen'!T:U,2,FALSE),FALSE)))</f>
        <v>0</v>
      </c>
      <c r="S1743" s="126">
        <f t="shared" si="142"/>
        <v>0</v>
      </c>
      <c r="T1743" s="127" t="str">
        <f>IF(M1743="nio",0,VLOOKUP(I1743,'2-Productie normen'!A:R,14,FALSE))</f>
        <v>S</v>
      </c>
      <c r="U1743" s="127"/>
      <c r="W1743" s="93">
        <f t="shared" si="143"/>
        <v>459</v>
      </c>
    </row>
    <row r="1744" spans="1:23" ht="14.1" customHeight="1">
      <c r="A1744" s="109">
        <f t="shared" si="139"/>
        <v>1744</v>
      </c>
      <c r="B1744" s="476" t="str">
        <f>VLOOKUP(C1744,'1-Kosten per locatie'!$A$17:$D$89,4,FALSE)</f>
        <v>Facilitaire Services</v>
      </c>
      <c r="C1744" s="397" t="s">
        <v>1558</v>
      </c>
      <c r="D1744" s="476" t="str">
        <f>VLOOKUP(C1744,'1-Kosten per locatie'!$A$17:$C$89,3,FALSE)</f>
        <v>Kantoor</v>
      </c>
      <c r="E1744" s="399">
        <v>2</v>
      </c>
      <c r="F1744" s="400" t="s">
        <v>182</v>
      </c>
      <c r="G1744" s="399" t="s">
        <v>1664</v>
      </c>
      <c r="H1744" s="488" t="s">
        <v>946</v>
      </c>
      <c r="I1744" s="446" t="s">
        <v>15</v>
      </c>
      <c r="J1744" s="417" t="s">
        <v>1693</v>
      </c>
      <c r="K1744" s="417">
        <v>1</v>
      </c>
      <c r="L1744" s="486">
        <f>VLOOKUP(D1744,'1-Kosten per locatie'!$E$3:$G$9,3,FALSE)</f>
        <v>1</v>
      </c>
      <c r="M1744" s="489">
        <v>255</v>
      </c>
      <c r="N1744" s="124">
        <v>204</v>
      </c>
      <c r="O1744" s="125" t="e">
        <f t="shared" si="140"/>
        <v>#DIV/0!</v>
      </c>
      <c r="P1744" s="125" t="e">
        <f t="shared" si="141"/>
        <v>#DIV/0!</v>
      </c>
      <c r="Q1744" s="383"/>
      <c r="R1744" s="126">
        <f>IF(M1744="nio",0,IF(M1744&gt;0,VLOOKUP(I1744,'2-Productie normen'!A:R,VLOOKUP(M1744,'2-Productie normen'!T:U,2,FALSE),FALSE)))</f>
        <v>0</v>
      </c>
      <c r="S1744" s="126">
        <f t="shared" si="142"/>
        <v>0</v>
      </c>
      <c r="T1744" s="127" t="str">
        <f>IF(M1744="nio",0,VLOOKUP(I1744,'2-Productie normen'!A:R,14,FALSE))</f>
        <v>S</v>
      </c>
      <c r="U1744" s="127"/>
      <c r="W1744" s="93">
        <f t="shared" si="143"/>
        <v>459</v>
      </c>
    </row>
    <row r="1745" spans="1:23" ht="14.1" customHeight="1">
      <c r="A1745" s="109">
        <f t="shared" si="139"/>
        <v>1745</v>
      </c>
      <c r="B1745" s="476" t="str">
        <f>VLOOKUP(C1745,'1-Kosten per locatie'!$A$17:$D$89,4,FALSE)</f>
        <v>Facilitaire Services</v>
      </c>
      <c r="C1745" s="397" t="s">
        <v>1558</v>
      </c>
      <c r="D1745" s="476" t="str">
        <f>VLOOKUP(C1745,'1-Kosten per locatie'!$A$17:$C$89,3,FALSE)</f>
        <v>Kantoor</v>
      </c>
      <c r="E1745" s="399">
        <v>2</v>
      </c>
      <c r="F1745" s="400" t="s">
        <v>182</v>
      </c>
      <c r="G1745" s="399" t="s">
        <v>1644</v>
      </c>
      <c r="H1745" s="488" t="s">
        <v>196</v>
      </c>
      <c r="I1745" s="446" t="s">
        <v>149</v>
      </c>
      <c r="J1745" s="417" t="s">
        <v>198</v>
      </c>
      <c r="K1745" s="417">
        <v>20.9</v>
      </c>
      <c r="L1745" s="486">
        <f>VLOOKUP(D1745,'1-Kosten per locatie'!$E$3:$G$9,3,FALSE)</f>
        <v>1</v>
      </c>
      <c r="M1745" s="489">
        <v>255</v>
      </c>
      <c r="N1745" s="124"/>
      <c r="O1745" s="125" t="e">
        <f t="shared" si="140"/>
        <v>#DIV/0!</v>
      </c>
      <c r="P1745" s="125">
        <f t="shared" si="141"/>
        <v>0</v>
      </c>
      <c r="Q1745" s="383"/>
      <c r="R1745" s="126">
        <f>IF(M1745="nio",0,IF(M1745&gt;0,VLOOKUP(I1745,'2-Productie normen'!A:R,VLOOKUP(M1745,'2-Productie normen'!T:U,2,FALSE),FALSE)))</f>
        <v>0</v>
      </c>
      <c r="S1745" s="126">
        <f t="shared" si="142"/>
        <v>0</v>
      </c>
      <c r="T1745" s="127" t="str">
        <f>IF(M1745="nio",0,VLOOKUP(I1745,'2-Productie normen'!A:R,14,FALSE))</f>
        <v>B</v>
      </c>
      <c r="U1745" s="127"/>
      <c r="W1745" s="93">
        <f t="shared" si="143"/>
        <v>5329.5</v>
      </c>
    </row>
    <row r="1746" spans="1:23" ht="14.1" customHeight="1">
      <c r="A1746" s="109">
        <f t="shared" si="139"/>
        <v>1746</v>
      </c>
      <c r="B1746" s="476" t="str">
        <f>VLOOKUP(C1746,'1-Kosten per locatie'!$A$17:$D$89,4,FALSE)</f>
        <v>Facilitaire Services</v>
      </c>
      <c r="C1746" s="397" t="s">
        <v>1558</v>
      </c>
      <c r="D1746" s="476" t="str">
        <f>VLOOKUP(C1746,'1-Kosten per locatie'!$A$17:$C$89,3,FALSE)</f>
        <v>Kantoor</v>
      </c>
      <c r="E1746" s="399">
        <v>2</v>
      </c>
      <c r="F1746" s="400" t="s">
        <v>182</v>
      </c>
      <c r="G1746" s="399" t="s">
        <v>1645</v>
      </c>
      <c r="H1746" s="488" t="s">
        <v>196</v>
      </c>
      <c r="I1746" s="446" t="s">
        <v>149</v>
      </c>
      <c r="J1746" s="417" t="s">
        <v>198</v>
      </c>
      <c r="K1746" s="417">
        <v>33.299999999999997</v>
      </c>
      <c r="L1746" s="486">
        <f>VLOOKUP(D1746,'1-Kosten per locatie'!$E$3:$G$9,3,FALSE)</f>
        <v>1</v>
      </c>
      <c r="M1746" s="489">
        <v>255</v>
      </c>
      <c r="N1746" s="124"/>
      <c r="O1746" s="125" t="e">
        <f t="shared" si="140"/>
        <v>#DIV/0!</v>
      </c>
      <c r="P1746" s="125">
        <f t="shared" si="141"/>
        <v>0</v>
      </c>
      <c r="Q1746" s="383"/>
      <c r="R1746" s="126">
        <f>IF(M1746="nio",0,IF(M1746&gt;0,VLOOKUP(I1746,'2-Productie normen'!A:R,VLOOKUP(M1746,'2-Productie normen'!T:U,2,FALSE),FALSE)))</f>
        <v>0</v>
      </c>
      <c r="S1746" s="126">
        <f t="shared" si="142"/>
        <v>0</v>
      </c>
      <c r="T1746" s="127" t="str">
        <f>IF(M1746="nio",0,VLOOKUP(I1746,'2-Productie normen'!A:R,14,FALSE))</f>
        <v>B</v>
      </c>
      <c r="U1746" s="127"/>
      <c r="W1746" s="93">
        <f t="shared" si="143"/>
        <v>8491.5</v>
      </c>
    </row>
    <row r="1747" spans="1:23" ht="14.1" customHeight="1">
      <c r="A1747" s="109">
        <f t="shared" si="139"/>
        <v>1747</v>
      </c>
      <c r="B1747" s="476" t="str">
        <f>VLOOKUP(C1747,'1-Kosten per locatie'!$A$17:$D$89,4,FALSE)</f>
        <v>Facilitaire Services</v>
      </c>
      <c r="C1747" s="397" t="s">
        <v>1558</v>
      </c>
      <c r="D1747" s="476" t="str">
        <f>VLOOKUP(C1747,'1-Kosten per locatie'!$A$17:$C$89,3,FALSE)</f>
        <v>Kantoor</v>
      </c>
      <c r="E1747" s="399">
        <v>2</v>
      </c>
      <c r="F1747" s="400" t="s">
        <v>182</v>
      </c>
      <c r="G1747" s="399" t="s">
        <v>1646</v>
      </c>
      <c r="H1747" s="488" t="s">
        <v>196</v>
      </c>
      <c r="I1747" s="446" t="s">
        <v>149</v>
      </c>
      <c r="J1747" s="417" t="s">
        <v>198</v>
      </c>
      <c r="K1747" s="417">
        <v>16.3</v>
      </c>
      <c r="L1747" s="486">
        <f>VLOOKUP(D1747,'1-Kosten per locatie'!$E$3:$G$9,3,FALSE)</f>
        <v>1</v>
      </c>
      <c r="M1747" s="489">
        <v>255</v>
      </c>
      <c r="N1747" s="124"/>
      <c r="O1747" s="125" t="e">
        <f t="shared" si="140"/>
        <v>#DIV/0!</v>
      </c>
      <c r="P1747" s="125">
        <f t="shared" si="141"/>
        <v>0</v>
      </c>
      <c r="Q1747" s="383"/>
      <c r="R1747" s="126">
        <f>IF(M1747="nio",0,IF(M1747&gt;0,VLOOKUP(I1747,'2-Productie normen'!A:R,VLOOKUP(M1747,'2-Productie normen'!T:U,2,FALSE),FALSE)))</f>
        <v>0</v>
      </c>
      <c r="S1747" s="126">
        <f t="shared" si="142"/>
        <v>0</v>
      </c>
      <c r="T1747" s="127" t="str">
        <f>IF(M1747="nio",0,VLOOKUP(I1747,'2-Productie normen'!A:R,14,FALSE))</f>
        <v>B</v>
      </c>
      <c r="U1747" s="127"/>
      <c r="W1747" s="93">
        <f t="shared" si="143"/>
        <v>4156.5</v>
      </c>
    </row>
    <row r="1748" spans="1:23" ht="14.1" customHeight="1">
      <c r="A1748" s="109">
        <f t="shared" si="139"/>
        <v>1748</v>
      </c>
      <c r="B1748" s="476" t="str">
        <f>VLOOKUP(C1748,'1-Kosten per locatie'!$A$17:$D$89,4,FALSE)</f>
        <v>Facilitaire Services</v>
      </c>
      <c r="C1748" s="397" t="s">
        <v>1558</v>
      </c>
      <c r="D1748" s="476" t="str">
        <f>VLOOKUP(C1748,'1-Kosten per locatie'!$A$17:$C$89,3,FALSE)</f>
        <v>Kantoor</v>
      </c>
      <c r="E1748" s="399">
        <v>2</v>
      </c>
      <c r="F1748" s="400" t="s">
        <v>182</v>
      </c>
      <c r="G1748" s="399" t="s">
        <v>1647</v>
      </c>
      <c r="H1748" s="488" t="s">
        <v>196</v>
      </c>
      <c r="I1748" s="446" t="s">
        <v>149</v>
      </c>
      <c r="J1748" s="417" t="s">
        <v>198</v>
      </c>
      <c r="K1748" s="417">
        <v>49.5</v>
      </c>
      <c r="L1748" s="486">
        <f>VLOOKUP(D1748,'1-Kosten per locatie'!$E$3:$G$9,3,FALSE)</f>
        <v>1</v>
      </c>
      <c r="M1748" s="489">
        <v>255</v>
      </c>
      <c r="N1748" s="124"/>
      <c r="O1748" s="125" t="e">
        <f t="shared" si="140"/>
        <v>#DIV/0!</v>
      </c>
      <c r="P1748" s="125">
        <f t="shared" si="141"/>
        <v>0</v>
      </c>
      <c r="Q1748" s="383"/>
      <c r="R1748" s="126">
        <f>IF(M1748="nio",0,IF(M1748&gt;0,VLOOKUP(I1748,'2-Productie normen'!A:R,VLOOKUP(M1748,'2-Productie normen'!T:U,2,FALSE),FALSE)))</f>
        <v>0</v>
      </c>
      <c r="S1748" s="126">
        <f t="shared" si="142"/>
        <v>0</v>
      </c>
      <c r="T1748" s="127" t="str">
        <f>IF(M1748="nio",0,VLOOKUP(I1748,'2-Productie normen'!A:R,14,FALSE))</f>
        <v>B</v>
      </c>
      <c r="U1748" s="127"/>
      <c r="W1748" s="93">
        <f t="shared" si="143"/>
        <v>12622.5</v>
      </c>
    </row>
    <row r="1749" spans="1:23" ht="14.1" customHeight="1">
      <c r="A1749" s="109">
        <f t="shared" si="139"/>
        <v>1749</v>
      </c>
      <c r="B1749" s="476" t="str">
        <f>VLOOKUP(C1749,'1-Kosten per locatie'!$A$17:$D$89,4,FALSE)</f>
        <v>Facilitaire Services</v>
      </c>
      <c r="C1749" s="397" t="s">
        <v>1558</v>
      </c>
      <c r="D1749" s="476" t="str">
        <f>VLOOKUP(C1749,'1-Kosten per locatie'!$A$17:$C$89,3,FALSE)</f>
        <v>Kantoor</v>
      </c>
      <c r="E1749" s="399">
        <v>2</v>
      </c>
      <c r="F1749" s="400" t="s">
        <v>182</v>
      </c>
      <c r="G1749" s="399">
        <v>225</v>
      </c>
      <c r="H1749" s="488" t="s">
        <v>196</v>
      </c>
      <c r="I1749" s="446" t="s">
        <v>149</v>
      </c>
      <c r="J1749" s="417" t="s">
        <v>198</v>
      </c>
      <c r="K1749" s="417">
        <v>15.6</v>
      </c>
      <c r="L1749" s="486">
        <f>VLOOKUP(D1749,'1-Kosten per locatie'!$E$3:$G$9,3,FALSE)</f>
        <v>1</v>
      </c>
      <c r="M1749" s="489">
        <v>255</v>
      </c>
      <c r="N1749" s="124"/>
      <c r="O1749" s="125" t="e">
        <f t="shared" si="140"/>
        <v>#DIV/0!</v>
      </c>
      <c r="P1749" s="125">
        <f t="shared" si="141"/>
        <v>0</v>
      </c>
      <c r="Q1749" s="383"/>
      <c r="R1749" s="126">
        <f>IF(M1749="nio",0,IF(M1749&gt;0,VLOOKUP(I1749,'2-Productie normen'!A:R,VLOOKUP(M1749,'2-Productie normen'!T:U,2,FALSE),FALSE)))</f>
        <v>0</v>
      </c>
      <c r="S1749" s="126">
        <f t="shared" si="142"/>
        <v>0</v>
      </c>
      <c r="T1749" s="127" t="str">
        <f>IF(M1749="nio",0,VLOOKUP(I1749,'2-Productie normen'!A:R,14,FALSE))</f>
        <v>B</v>
      </c>
      <c r="U1749" s="127"/>
      <c r="W1749" s="93">
        <f t="shared" si="143"/>
        <v>3978</v>
      </c>
    </row>
    <row r="1750" spans="1:23" ht="14.1" customHeight="1">
      <c r="A1750" s="109">
        <f t="shared" si="139"/>
        <v>1750</v>
      </c>
      <c r="B1750" s="476" t="str">
        <f>VLOOKUP(C1750,'1-Kosten per locatie'!$A$17:$D$89,4,FALSE)</f>
        <v>Facilitaire Services</v>
      </c>
      <c r="C1750" s="397" t="s">
        <v>1558</v>
      </c>
      <c r="D1750" s="476" t="str">
        <f>VLOOKUP(C1750,'1-Kosten per locatie'!$A$17:$C$89,3,FALSE)</f>
        <v>Kantoor</v>
      </c>
      <c r="E1750" s="399">
        <v>2</v>
      </c>
      <c r="F1750" s="400" t="s">
        <v>182</v>
      </c>
      <c r="G1750" s="399" t="s">
        <v>1648</v>
      </c>
      <c r="H1750" s="488" t="s">
        <v>319</v>
      </c>
      <c r="I1750" s="446" t="s">
        <v>298</v>
      </c>
      <c r="J1750" s="417" t="s">
        <v>199</v>
      </c>
      <c r="K1750" s="417">
        <v>8.8000000000000007</v>
      </c>
      <c r="L1750" s="486">
        <f>VLOOKUP(D1750,'1-Kosten per locatie'!$E$3:$G$9,3,FALSE)</f>
        <v>1</v>
      </c>
      <c r="M1750" s="489">
        <v>255</v>
      </c>
      <c r="N1750" s="124"/>
      <c r="O1750" s="125" t="e">
        <f t="shared" si="140"/>
        <v>#DIV/0!</v>
      </c>
      <c r="P1750" s="125">
        <f t="shared" si="141"/>
        <v>0</v>
      </c>
      <c r="Q1750" s="383"/>
      <c r="R1750" s="126">
        <f>IF(M1750="nio",0,IF(M1750&gt;0,VLOOKUP(I1750,'2-Productie normen'!A:R,VLOOKUP(M1750,'2-Productie normen'!T:U,2,FALSE),FALSE)))</f>
        <v>0</v>
      </c>
      <c r="S1750" s="126">
        <f t="shared" si="142"/>
        <v>0</v>
      </c>
      <c r="T1750" s="127" t="str">
        <f>IF(M1750="nio",0,VLOOKUP(I1750,'2-Productie normen'!A:R,14,FALSE))</f>
        <v>V</v>
      </c>
      <c r="U1750" s="127"/>
      <c r="W1750" s="93">
        <f t="shared" si="143"/>
        <v>2244</v>
      </c>
    </row>
    <row r="1751" spans="1:23" ht="14.1" customHeight="1">
      <c r="A1751" s="109">
        <f t="shared" si="139"/>
        <v>1751</v>
      </c>
      <c r="B1751" s="476" t="str">
        <f>VLOOKUP(C1751,'1-Kosten per locatie'!$A$17:$D$89,4,FALSE)</f>
        <v>Facilitaire Services</v>
      </c>
      <c r="C1751" s="397" t="s">
        <v>1558</v>
      </c>
      <c r="D1751" s="476" t="str">
        <f>VLOOKUP(C1751,'1-Kosten per locatie'!$A$17:$C$89,3,FALSE)</f>
        <v>Kantoor</v>
      </c>
      <c r="E1751" s="399">
        <v>2</v>
      </c>
      <c r="F1751" s="400" t="s">
        <v>182</v>
      </c>
      <c r="G1751" s="399" t="s">
        <v>1649</v>
      </c>
      <c r="H1751" s="488" t="s">
        <v>192</v>
      </c>
      <c r="I1751" s="446" t="s">
        <v>297</v>
      </c>
      <c r="J1751" s="417" t="s">
        <v>198</v>
      </c>
      <c r="K1751" s="417">
        <v>9.3000000000000007</v>
      </c>
      <c r="L1751" s="486">
        <f>VLOOKUP(D1751,'1-Kosten per locatie'!$E$3:$G$9,3,FALSE)</f>
        <v>1</v>
      </c>
      <c r="M1751" s="489">
        <v>255</v>
      </c>
      <c r="N1751" s="124"/>
      <c r="O1751" s="125" t="e">
        <f t="shared" si="140"/>
        <v>#DIV/0!</v>
      </c>
      <c r="P1751" s="125">
        <f t="shared" si="141"/>
        <v>0</v>
      </c>
      <c r="Q1751" s="383"/>
      <c r="R1751" s="126">
        <f>IF(M1751="nio",0,IF(M1751&gt;0,VLOOKUP(I1751,'2-Productie normen'!A:R,VLOOKUP(M1751,'2-Productie normen'!T:U,2,FALSE),FALSE)))</f>
        <v>0</v>
      </c>
      <c r="S1751" s="126">
        <f t="shared" si="142"/>
        <v>0</v>
      </c>
      <c r="T1751" s="127" t="str">
        <f>IF(M1751="nio",0,VLOOKUP(I1751,'2-Productie normen'!A:R,14,FALSE))</f>
        <v>B</v>
      </c>
      <c r="U1751" s="127"/>
      <c r="W1751" s="93">
        <f t="shared" si="143"/>
        <v>2371.5</v>
      </c>
    </row>
    <row r="1752" spans="1:23" ht="14.1" customHeight="1">
      <c r="A1752" s="109">
        <f t="shared" si="139"/>
        <v>1752</v>
      </c>
      <c r="B1752" s="476" t="str">
        <f>VLOOKUP(C1752,'1-Kosten per locatie'!$A$17:$D$89,4,FALSE)</f>
        <v>Facilitaire Services</v>
      </c>
      <c r="C1752" s="397" t="s">
        <v>1558</v>
      </c>
      <c r="D1752" s="476" t="str">
        <f>VLOOKUP(C1752,'1-Kosten per locatie'!$A$17:$C$89,3,FALSE)</f>
        <v>Kantoor</v>
      </c>
      <c r="E1752" s="399">
        <v>2</v>
      </c>
      <c r="F1752" s="400" t="s">
        <v>182</v>
      </c>
      <c r="G1752" s="399" t="s">
        <v>1655</v>
      </c>
      <c r="H1752" s="488" t="s">
        <v>195</v>
      </c>
      <c r="I1752" s="446" t="s">
        <v>101</v>
      </c>
      <c r="J1752" s="417" t="s">
        <v>303</v>
      </c>
      <c r="K1752" s="417">
        <v>2.98</v>
      </c>
      <c r="L1752" s="486">
        <f>VLOOKUP(D1752,'1-Kosten per locatie'!$E$3:$G$9,3,FALSE)</f>
        <v>1</v>
      </c>
      <c r="M1752" s="489" t="s">
        <v>101</v>
      </c>
      <c r="N1752" s="124"/>
      <c r="O1752" s="125">
        <f t="shared" si="140"/>
        <v>0</v>
      </c>
      <c r="P1752" s="125">
        <f t="shared" si="141"/>
        <v>0</v>
      </c>
      <c r="Q1752" s="383"/>
      <c r="R1752" s="126">
        <f>IF(M1752="nio",0,IF(M1752&gt;0,VLOOKUP(I1752,'2-Productie normen'!A:R,VLOOKUP(M1752,'2-Productie normen'!T:U,2,FALSE),FALSE)))</f>
        <v>0</v>
      </c>
      <c r="S1752" s="126">
        <f t="shared" si="142"/>
        <v>0</v>
      </c>
      <c r="T1752" s="127">
        <f>IF(M1752="nio",0,VLOOKUP(I1752,'2-Productie normen'!A:R,14,FALSE))</f>
        <v>0</v>
      </c>
      <c r="U1752" s="127"/>
      <c r="W1752" s="93">
        <f t="shared" si="143"/>
        <v>0</v>
      </c>
    </row>
    <row r="1753" spans="1:23" ht="14.1" customHeight="1">
      <c r="A1753" s="109">
        <f t="shared" si="139"/>
        <v>1753</v>
      </c>
      <c r="B1753" s="476" t="str">
        <f>VLOOKUP(C1753,'1-Kosten per locatie'!$A$17:$D$89,4,FALSE)</f>
        <v>Facilitaire Services</v>
      </c>
      <c r="C1753" s="397" t="s">
        <v>1558</v>
      </c>
      <c r="D1753" s="476" t="str">
        <f>VLOOKUP(C1753,'1-Kosten per locatie'!$A$17:$C$89,3,FALSE)</f>
        <v>Kantoor</v>
      </c>
      <c r="E1753" s="399">
        <v>2</v>
      </c>
      <c r="F1753" s="400" t="s">
        <v>182</v>
      </c>
      <c r="G1753" s="399" t="s">
        <v>1656</v>
      </c>
      <c r="H1753" s="488" t="s">
        <v>1454</v>
      </c>
      <c r="I1753" s="446" t="s">
        <v>101</v>
      </c>
      <c r="J1753" s="417" t="s">
        <v>182</v>
      </c>
      <c r="K1753" s="417">
        <v>1.5</v>
      </c>
      <c r="L1753" s="486">
        <f>VLOOKUP(D1753,'1-Kosten per locatie'!$E$3:$G$9,3,FALSE)</f>
        <v>1</v>
      </c>
      <c r="M1753" s="489" t="s">
        <v>101</v>
      </c>
      <c r="N1753" s="124"/>
      <c r="O1753" s="125">
        <f t="shared" si="140"/>
        <v>0</v>
      </c>
      <c r="P1753" s="125">
        <f t="shared" si="141"/>
        <v>0</v>
      </c>
      <c r="Q1753" s="383"/>
      <c r="R1753" s="126">
        <f>IF(M1753="nio",0,IF(M1753&gt;0,VLOOKUP(I1753,'2-Productie normen'!A:R,VLOOKUP(M1753,'2-Productie normen'!T:U,2,FALSE),FALSE)))</f>
        <v>0</v>
      </c>
      <c r="S1753" s="126">
        <f t="shared" si="142"/>
        <v>0</v>
      </c>
      <c r="T1753" s="127">
        <f>IF(M1753="nio",0,VLOOKUP(I1753,'2-Productie normen'!A:R,14,FALSE))</f>
        <v>0</v>
      </c>
      <c r="U1753" s="127"/>
      <c r="W1753" s="93">
        <f t="shared" si="143"/>
        <v>0</v>
      </c>
    </row>
    <row r="1754" spans="1:23" ht="14.1" customHeight="1">
      <c r="A1754" s="109">
        <f t="shared" si="139"/>
        <v>1754</v>
      </c>
      <c r="B1754" s="476" t="str">
        <f>VLOOKUP(C1754,'1-Kosten per locatie'!$A$17:$D$89,4,FALSE)</f>
        <v>Facilitaire Services</v>
      </c>
      <c r="C1754" s="397" t="s">
        <v>1558</v>
      </c>
      <c r="D1754" s="476" t="str">
        <f>VLOOKUP(C1754,'1-Kosten per locatie'!$A$17:$C$89,3,FALSE)</f>
        <v>Kantoor</v>
      </c>
      <c r="E1754" s="399">
        <v>2</v>
      </c>
      <c r="F1754" s="400" t="s">
        <v>182</v>
      </c>
      <c r="G1754" s="399" t="s">
        <v>1657</v>
      </c>
      <c r="H1754" s="488" t="s">
        <v>195</v>
      </c>
      <c r="I1754" s="446" t="s">
        <v>101</v>
      </c>
      <c r="J1754" s="417" t="s">
        <v>303</v>
      </c>
      <c r="K1754" s="417">
        <v>2.98</v>
      </c>
      <c r="L1754" s="486">
        <f>VLOOKUP(D1754,'1-Kosten per locatie'!$E$3:$G$9,3,FALSE)</f>
        <v>1</v>
      </c>
      <c r="M1754" s="489" t="s">
        <v>101</v>
      </c>
      <c r="N1754" s="124"/>
      <c r="O1754" s="125">
        <f t="shared" si="140"/>
        <v>0</v>
      </c>
      <c r="P1754" s="125">
        <f t="shared" si="141"/>
        <v>0</v>
      </c>
      <c r="Q1754" s="383"/>
      <c r="R1754" s="126">
        <f>IF(M1754="nio",0,IF(M1754&gt;0,VLOOKUP(I1754,'2-Productie normen'!A:R,VLOOKUP(M1754,'2-Productie normen'!T:U,2,FALSE),FALSE)))</f>
        <v>0</v>
      </c>
      <c r="S1754" s="126">
        <f t="shared" si="142"/>
        <v>0</v>
      </c>
      <c r="T1754" s="127">
        <f>IF(M1754="nio",0,VLOOKUP(I1754,'2-Productie normen'!A:R,14,FALSE))</f>
        <v>0</v>
      </c>
      <c r="U1754" s="127"/>
      <c r="W1754" s="93">
        <f t="shared" si="143"/>
        <v>0</v>
      </c>
    </row>
    <row r="1755" spans="1:23" ht="14.1" customHeight="1">
      <c r="A1755" s="109">
        <f t="shared" si="139"/>
        <v>1755</v>
      </c>
      <c r="B1755" s="476" t="str">
        <f>VLOOKUP(C1755,'1-Kosten per locatie'!$A$17:$D$89,4,FALSE)</f>
        <v>Facilitaire Services</v>
      </c>
      <c r="C1755" s="397" t="s">
        <v>1558</v>
      </c>
      <c r="D1755" s="476" t="str">
        <f>VLOOKUP(C1755,'1-Kosten per locatie'!$A$17:$C$89,3,FALSE)</f>
        <v>Kantoor</v>
      </c>
      <c r="E1755" s="399">
        <v>3</v>
      </c>
      <c r="F1755" s="400" t="s">
        <v>182</v>
      </c>
      <c r="G1755" s="399" t="s">
        <v>1658</v>
      </c>
      <c r="H1755" s="488" t="s">
        <v>1454</v>
      </c>
      <c r="I1755" s="446" t="s">
        <v>101</v>
      </c>
      <c r="J1755" s="417" t="s">
        <v>182</v>
      </c>
      <c r="K1755" s="417">
        <v>1.5</v>
      </c>
      <c r="L1755" s="486">
        <f>VLOOKUP(D1755,'1-Kosten per locatie'!$E$3:$G$9,3,FALSE)</f>
        <v>1</v>
      </c>
      <c r="M1755" s="489" t="s">
        <v>101</v>
      </c>
      <c r="N1755" s="124"/>
      <c r="O1755" s="125">
        <f t="shared" si="140"/>
        <v>0</v>
      </c>
      <c r="P1755" s="125">
        <f t="shared" si="141"/>
        <v>0</v>
      </c>
      <c r="Q1755" s="383"/>
      <c r="R1755" s="126">
        <f>IF(M1755="nio",0,IF(M1755&gt;0,VLOOKUP(I1755,'2-Productie normen'!A:R,VLOOKUP(M1755,'2-Productie normen'!T:U,2,FALSE),FALSE)))</f>
        <v>0</v>
      </c>
      <c r="S1755" s="126">
        <f t="shared" si="142"/>
        <v>0</v>
      </c>
      <c r="T1755" s="127">
        <f>IF(M1755="nio",0,VLOOKUP(I1755,'2-Productie normen'!A:R,14,FALSE))</f>
        <v>0</v>
      </c>
      <c r="U1755" s="127"/>
      <c r="W1755" s="93">
        <f t="shared" si="143"/>
        <v>0</v>
      </c>
    </row>
    <row r="1756" spans="1:23" ht="14.1" customHeight="1">
      <c r="A1756" s="109">
        <f t="shared" si="139"/>
        <v>1756</v>
      </c>
      <c r="B1756" s="476" t="str">
        <f>VLOOKUP(C1756,'1-Kosten per locatie'!$A$17:$D$89,4,FALSE)</f>
        <v>Facilitaire Services</v>
      </c>
      <c r="C1756" s="397" t="s">
        <v>1558</v>
      </c>
      <c r="D1756" s="476" t="str">
        <f>VLOOKUP(C1756,'1-Kosten per locatie'!$A$17:$C$89,3,FALSE)</f>
        <v>Kantoor</v>
      </c>
      <c r="E1756" s="399">
        <v>3</v>
      </c>
      <c r="F1756" s="400" t="s">
        <v>182</v>
      </c>
      <c r="G1756" s="399" t="s">
        <v>1689</v>
      </c>
      <c r="H1756" s="488" t="s">
        <v>263</v>
      </c>
      <c r="I1756" s="446" t="s">
        <v>294</v>
      </c>
      <c r="J1756" s="417" t="s">
        <v>1693</v>
      </c>
      <c r="K1756" s="417">
        <v>3.7</v>
      </c>
      <c r="L1756" s="486">
        <f>VLOOKUP(D1756,'1-Kosten per locatie'!$E$3:$G$9,3,FALSE)</f>
        <v>1</v>
      </c>
      <c r="M1756" s="489">
        <v>255</v>
      </c>
      <c r="N1756" s="124"/>
      <c r="O1756" s="125" t="e">
        <f t="shared" si="140"/>
        <v>#DIV/0!</v>
      </c>
      <c r="P1756" s="125">
        <f t="shared" si="141"/>
        <v>0</v>
      </c>
      <c r="Q1756" s="383"/>
      <c r="R1756" s="126">
        <f>IF(M1756="nio",0,IF(M1756&gt;0,VLOOKUP(I1756,'2-Productie normen'!A:R,VLOOKUP(M1756,'2-Productie normen'!T:U,2,FALSE),FALSE)))</f>
        <v>0</v>
      </c>
      <c r="S1756" s="126">
        <f t="shared" si="142"/>
        <v>0</v>
      </c>
      <c r="T1756" s="127" t="str">
        <f>IF(M1756="nio",0,VLOOKUP(I1756,'2-Productie normen'!A:R,14,FALSE))</f>
        <v>V</v>
      </c>
      <c r="U1756" s="127"/>
      <c r="W1756" s="93">
        <f t="shared" si="143"/>
        <v>943.5</v>
      </c>
    </row>
    <row r="1757" spans="1:23" ht="14.1" customHeight="1">
      <c r="A1757" s="109">
        <f t="shared" si="139"/>
        <v>1757</v>
      </c>
      <c r="B1757" s="476" t="str">
        <f>VLOOKUP(C1757,'1-Kosten per locatie'!$A$17:$D$89,4,FALSE)</f>
        <v>Facilitaire Services</v>
      </c>
      <c r="C1757" s="397" t="s">
        <v>1558</v>
      </c>
      <c r="D1757" s="476" t="str">
        <f>VLOOKUP(C1757,'1-Kosten per locatie'!$A$17:$C$89,3,FALSE)</f>
        <v>Kantoor</v>
      </c>
      <c r="E1757" s="399">
        <v>3</v>
      </c>
      <c r="F1757" s="400" t="s">
        <v>182</v>
      </c>
      <c r="G1757" s="399" t="s">
        <v>1680</v>
      </c>
      <c r="H1757" s="488" t="s">
        <v>193</v>
      </c>
      <c r="I1757" s="446" t="s">
        <v>296</v>
      </c>
      <c r="J1757" s="417" t="s">
        <v>198</v>
      </c>
      <c r="K1757" s="417">
        <v>14.5</v>
      </c>
      <c r="L1757" s="486">
        <f>VLOOKUP(D1757,'1-Kosten per locatie'!$E$3:$G$9,3,FALSE)</f>
        <v>1</v>
      </c>
      <c r="M1757" s="489">
        <v>255</v>
      </c>
      <c r="N1757" s="124"/>
      <c r="O1757" s="125" t="e">
        <f t="shared" si="140"/>
        <v>#DIV/0!</v>
      </c>
      <c r="P1757" s="125">
        <f t="shared" si="141"/>
        <v>0</v>
      </c>
      <c r="Q1757" s="383"/>
      <c r="R1757" s="126">
        <f>IF(M1757="nio",0,IF(M1757&gt;0,VLOOKUP(I1757,'2-Productie normen'!A:R,VLOOKUP(M1757,'2-Productie normen'!T:U,2,FALSE),FALSE)))</f>
        <v>0</v>
      </c>
      <c r="S1757" s="126">
        <f t="shared" si="142"/>
        <v>0</v>
      </c>
      <c r="T1757" s="127" t="str">
        <f>IF(M1757="nio",0,VLOOKUP(I1757,'2-Productie normen'!A:R,14,FALSE))</f>
        <v>V</v>
      </c>
      <c r="U1757" s="127"/>
      <c r="W1757" s="93">
        <f t="shared" si="143"/>
        <v>3697.5</v>
      </c>
    </row>
    <row r="1758" spans="1:23" ht="14.1" customHeight="1">
      <c r="A1758" s="109">
        <f t="shared" si="139"/>
        <v>1758</v>
      </c>
      <c r="B1758" s="476" t="str">
        <f>VLOOKUP(C1758,'1-Kosten per locatie'!$A$17:$D$89,4,FALSE)</f>
        <v>Facilitaire Services</v>
      </c>
      <c r="C1758" s="397" t="s">
        <v>1558</v>
      </c>
      <c r="D1758" s="476" t="str">
        <f>VLOOKUP(C1758,'1-Kosten per locatie'!$A$17:$C$89,3,FALSE)</f>
        <v>Kantoor</v>
      </c>
      <c r="E1758" s="399">
        <v>3</v>
      </c>
      <c r="F1758" s="400" t="s">
        <v>182</v>
      </c>
      <c r="G1758" s="399" t="s">
        <v>1678</v>
      </c>
      <c r="H1758" s="488" t="s">
        <v>1067</v>
      </c>
      <c r="I1758" s="446" t="s">
        <v>101</v>
      </c>
      <c r="J1758" s="417" t="s">
        <v>198</v>
      </c>
      <c r="K1758" s="417">
        <v>3.7</v>
      </c>
      <c r="L1758" s="486">
        <f>VLOOKUP(D1758,'1-Kosten per locatie'!$E$3:$G$9,3,FALSE)</f>
        <v>1</v>
      </c>
      <c r="M1758" s="489" t="s">
        <v>2056</v>
      </c>
      <c r="N1758" s="124"/>
      <c r="O1758" s="125">
        <f t="shared" si="140"/>
        <v>0</v>
      </c>
      <c r="P1758" s="125">
        <f t="shared" si="141"/>
        <v>0</v>
      </c>
      <c r="Q1758" s="383"/>
      <c r="R1758" s="126">
        <f>IF(M1758="nio",0,IF(M1758&gt;0,VLOOKUP(I1758,'2-Productie normen'!A:R,VLOOKUP(M1758,'2-Productie normen'!T:U,2,FALSE),FALSE)))</f>
        <v>0</v>
      </c>
      <c r="S1758" s="126">
        <f t="shared" si="142"/>
        <v>0</v>
      </c>
      <c r="T1758" s="127">
        <f>IF(M1758="nio",0,VLOOKUP(I1758,'2-Productie normen'!A:R,14,FALSE))</f>
        <v>0</v>
      </c>
      <c r="U1758" s="127"/>
      <c r="W1758" s="93">
        <f t="shared" si="143"/>
        <v>0</v>
      </c>
    </row>
    <row r="1759" spans="1:23" ht="14.1" customHeight="1">
      <c r="A1759" s="109">
        <f t="shared" si="139"/>
        <v>1759</v>
      </c>
      <c r="B1759" s="476" t="str">
        <f>VLOOKUP(C1759,'1-Kosten per locatie'!$A$17:$D$89,4,FALSE)</f>
        <v>Facilitaire Services</v>
      </c>
      <c r="C1759" s="397" t="s">
        <v>1558</v>
      </c>
      <c r="D1759" s="476" t="str">
        <f>VLOOKUP(C1759,'1-Kosten per locatie'!$A$17:$C$89,3,FALSE)</f>
        <v>Kantoor</v>
      </c>
      <c r="E1759" s="399">
        <v>3</v>
      </c>
      <c r="F1759" s="400" t="s">
        <v>182</v>
      </c>
      <c r="G1759" s="399" t="s">
        <v>1667</v>
      </c>
      <c r="H1759" s="488" t="s">
        <v>192</v>
      </c>
      <c r="I1759" s="446" t="s">
        <v>297</v>
      </c>
      <c r="J1759" s="417" t="s">
        <v>198</v>
      </c>
      <c r="K1759" s="417">
        <v>34.200000000000003</v>
      </c>
      <c r="L1759" s="486">
        <f>VLOOKUP(D1759,'1-Kosten per locatie'!$E$3:$G$9,3,FALSE)</f>
        <v>1</v>
      </c>
      <c r="M1759" s="489">
        <v>255</v>
      </c>
      <c r="N1759" s="124"/>
      <c r="O1759" s="125" t="e">
        <f t="shared" si="140"/>
        <v>#DIV/0!</v>
      </c>
      <c r="P1759" s="125">
        <f t="shared" si="141"/>
        <v>0</v>
      </c>
      <c r="Q1759" s="383"/>
      <c r="R1759" s="126">
        <f>IF(M1759="nio",0,IF(M1759&gt;0,VLOOKUP(I1759,'2-Productie normen'!A:R,VLOOKUP(M1759,'2-Productie normen'!T:U,2,FALSE),FALSE)))</f>
        <v>0</v>
      </c>
      <c r="S1759" s="126">
        <f t="shared" si="142"/>
        <v>0</v>
      </c>
      <c r="T1759" s="127" t="str">
        <f>IF(M1759="nio",0,VLOOKUP(I1759,'2-Productie normen'!A:R,14,FALSE))</f>
        <v>B</v>
      </c>
      <c r="U1759" s="127"/>
      <c r="W1759" s="93">
        <f t="shared" si="143"/>
        <v>8721</v>
      </c>
    </row>
    <row r="1760" spans="1:23" ht="14.1" customHeight="1">
      <c r="A1760" s="109">
        <f t="shared" si="139"/>
        <v>1760</v>
      </c>
      <c r="B1760" s="476" t="str">
        <f>VLOOKUP(C1760,'1-Kosten per locatie'!$A$17:$D$89,4,FALSE)</f>
        <v>Facilitaire Services</v>
      </c>
      <c r="C1760" s="397" t="s">
        <v>1558</v>
      </c>
      <c r="D1760" s="476" t="str">
        <f>VLOOKUP(C1760,'1-Kosten per locatie'!$A$17:$C$89,3,FALSE)</f>
        <v>Kantoor</v>
      </c>
      <c r="E1760" s="399">
        <v>3</v>
      </c>
      <c r="F1760" s="400" t="s">
        <v>182</v>
      </c>
      <c r="G1760" s="399" t="s">
        <v>1679</v>
      </c>
      <c r="H1760" s="488" t="s">
        <v>193</v>
      </c>
      <c r="I1760" s="446" t="s">
        <v>296</v>
      </c>
      <c r="J1760" s="417" t="s">
        <v>198</v>
      </c>
      <c r="K1760" s="417">
        <v>33.700000000000003</v>
      </c>
      <c r="L1760" s="486">
        <f>VLOOKUP(D1760,'1-Kosten per locatie'!$E$3:$G$9,3,FALSE)</f>
        <v>1</v>
      </c>
      <c r="M1760" s="489">
        <v>255</v>
      </c>
      <c r="N1760" s="124"/>
      <c r="O1760" s="125" t="e">
        <f t="shared" si="140"/>
        <v>#DIV/0!</v>
      </c>
      <c r="P1760" s="125">
        <f t="shared" si="141"/>
        <v>0</v>
      </c>
      <c r="Q1760" s="383"/>
      <c r="R1760" s="126">
        <f>IF(M1760="nio",0,IF(M1760&gt;0,VLOOKUP(I1760,'2-Productie normen'!A:R,VLOOKUP(M1760,'2-Productie normen'!T:U,2,FALSE),FALSE)))</f>
        <v>0</v>
      </c>
      <c r="S1760" s="126">
        <f t="shared" si="142"/>
        <v>0</v>
      </c>
      <c r="T1760" s="127" t="str">
        <f>IF(M1760="nio",0,VLOOKUP(I1760,'2-Productie normen'!A:R,14,FALSE))</f>
        <v>V</v>
      </c>
      <c r="U1760" s="127"/>
      <c r="W1760" s="93">
        <f t="shared" si="143"/>
        <v>8593.5</v>
      </c>
    </row>
    <row r="1761" spans="1:23" ht="14.1" customHeight="1">
      <c r="A1761" s="109">
        <f t="shared" si="139"/>
        <v>1761</v>
      </c>
      <c r="B1761" s="476" t="str">
        <f>VLOOKUP(C1761,'1-Kosten per locatie'!$A$17:$D$89,4,FALSE)</f>
        <v>Facilitaire Services</v>
      </c>
      <c r="C1761" s="397" t="s">
        <v>1558</v>
      </c>
      <c r="D1761" s="476" t="str">
        <f>VLOOKUP(C1761,'1-Kosten per locatie'!$A$17:$C$89,3,FALSE)</f>
        <v>Kantoor</v>
      </c>
      <c r="E1761" s="399">
        <v>3</v>
      </c>
      <c r="F1761" s="400" t="s">
        <v>182</v>
      </c>
      <c r="G1761" s="399" t="s">
        <v>1685</v>
      </c>
      <c r="H1761" s="488" t="s">
        <v>946</v>
      </c>
      <c r="I1761" s="446" t="s">
        <v>15</v>
      </c>
      <c r="J1761" s="417" t="s">
        <v>1693</v>
      </c>
      <c r="K1761" s="417">
        <v>2.2999999999999998</v>
      </c>
      <c r="L1761" s="486">
        <f>VLOOKUP(D1761,'1-Kosten per locatie'!$E$3:$G$9,3,FALSE)</f>
        <v>1</v>
      </c>
      <c r="M1761" s="489">
        <v>255</v>
      </c>
      <c r="N1761" s="124">
        <v>204</v>
      </c>
      <c r="O1761" s="125" t="e">
        <f t="shared" si="140"/>
        <v>#DIV/0!</v>
      </c>
      <c r="P1761" s="125" t="e">
        <f t="shared" si="141"/>
        <v>#DIV/0!</v>
      </c>
      <c r="Q1761" s="383"/>
      <c r="R1761" s="126">
        <f>IF(M1761="nio",0,IF(M1761&gt;0,VLOOKUP(I1761,'2-Productie normen'!A:R,VLOOKUP(M1761,'2-Productie normen'!T:U,2,FALSE),FALSE)))</f>
        <v>0</v>
      </c>
      <c r="S1761" s="126">
        <f t="shared" si="142"/>
        <v>0</v>
      </c>
      <c r="T1761" s="127" t="str">
        <f>IF(M1761="nio",0,VLOOKUP(I1761,'2-Productie normen'!A:R,14,FALSE))</f>
        <v>S</v>
      </c>
      <c r="U1761" s="127"/>
      <c r="W1761" s="93">
        <f t="shared" si="143"/>
        <v>1055.6999999999998</v>
      </c>
    </row>
    <row r="1762" spans="1:23" ht="14.1" customHeight="1">
      <c r="A1762" s="109">
        <f t="shared" si="139"/>
        <v>1762</v>
      </c>
      <c r="B1762" s="476" t="str">
        <f>VLOOKUP(C1762,'1-Kosten per locatie'!$A$17:$D$89,4,FALSE)</f>
        <v>Facilitaire Services</v>
      </c>
      <c r="C1762" s="397" t="s">
        <v>1558</v>
      </c>
      <c r="D1762" s="476" t="str">
        <f>VLOOKUP(C1762,'1-Kosten per locatie'!$A$17:$C$89,3,FALSE)</f>
        <v>Kantoor</v>
      </c>
      <c r="E1762" s="399">
        <v>3</v>
      </c>
      <c r="F1762" s="400" t="s">
        <v>182</v>
      </c>
      <c r="G1762" s="399" t="s">
        <v>1686</v>
      </c>
      <c r="H1762" s="488" t="s">
        <v>946</v>
      </c>
      <c r="I1762" s="446" t="s">
        <v>15</v>
      </c>
      <c r="J1762" s="417" t="s">
        <v>1693</v>
      </c>
      <c r="K1762" s="417">
        <v>1.4</v>
      </c>
      <c r="L1762" s="486">
        <f>VLOOKUP(D1762,'1-Kosten per locatie'!$E$3:$G$9,3,FALSE)</f>
        <v>1</v>
      </c>
      <c r="M1762" s="489">
        <v>255</v>
      </c>
      <c r="N1762" s="124">
        <v>204</v>
      </c>
      <c r="O1762" s="125" t="e">
        <f t="shared" si="140"/>
        <v>#DIV/0!</v>
      </c>
      <c r="P1762" s="125" t="e">
        <f t="shared" si="141"/>
        <v>#DIV/0!</v>
      </c>
      <c r="Q1762" s="383"/>
      <c r="R1762" s="126">
        <f>IF(M1762="nio",0,IF(M1762&gt;0,VLOOKUP(I1762,'2-Productie normen'!A:R,VLOOKUP(M1762,'2-Productie normen'!T:U,2,FALSE),FALSE)))</f>
        <v>0</v>
      </c>
      <c r="S1762" s="126">
        <f t="shared" si="142"/>
        <v>0</v>
      </c>
      <c r="T1762" s="127" t="str">
        <f>IF(M1762="nio",0,VLOOKUP(I1762,'2-Productie normen'!A:R,14,FALSE))</f>
        <v>S</v>
      </c>
      <c r="U1762" s="127"/>
      <c r="W1762" s="93">
        <f t="shared" si="143"/>
        <v>642.59999999999991</v>
      </c>
    </row>
    <row r="1763" spans="1:23" ht="14.1" customHeight="1">
      <c r="A1763" s="109">
        <f t="shared" si="139"/>
        <v>1763</v>
      </c>
      <c r="B1763" s="476" t="str">
        <f>VLOOKUP(C1763,'1-Kosten per locatie'!$A$17:$D$89,4,FALSE)</f>
        <v>Facilitaire Services</v>
      </c>
      <c r="C1763" s="397" t="s">
        <v>1558</v>
      </c>
      <c r="D1763" s="476" t="str">
        <f>VLOOKUP(C1763,'1-Kosten per locatie'!$A$17:$C$89,3,FALSE)</f>
        <v>Kantoor</v>
      </c>
      <c r="E1763" s="399">
        <v>3</v>
      </c>
      <c r="F1763" s="400" t="s">
        <v>182</v>
      </c>
      <c r="G1763" s="399" t="s">
        <v>1687</v>
      </c>
      <c r="H1763" s="488" t="s">
        <v>946</v>
      </c>
      <c r="I1763" s="446" t="s">
        <v>15</v>
      </c>
      <c r="J1763" s="417" t="s">
        <v>1693</v>
      </c>
      <c r="K1763" s="417">
        <v>1.4</v>
      </c>
      <c r="L1763" s="486">
        <f>VLOOKUP(D1763,'1-Kosten per locatie'!$E$3:$G$9,3,FALSE)</f>
        <v>1</v>
      </c>
      <c r="M1763" s="489">
        <v>255</v>
      </c>
      <c r="N1763" s="124">
        <v>204</v>
      </c>
      <c r="O1763" s="125" t="e">
        <f t="shared" si="140"/>
        <v>#DIV/0!</v>
      </c>
      <c r="P1763" s="125" t="e">
        <f t="shared" si="141"/>
        <v>#DIV/0!</v>
      </c>
      <c r="Q1763" s="383"/>
      <c r="R1763" s="126">
        <f>IF(M1763="nio",0,IF(M1763&gt;0,VLOOKUP(I1763,'2-Productie normen'!A:R,VLOOKUP(M1763,'2-Productie normen'!T:U,2,FALSE),FALSE)))</f>
        <v>0</v>
      </c>
      <c r="S1763" s="126">
        <f t="shared" si="142"/>
        <v>0</v>
      </c>
      <c r="T1763" s="127" t="str">
        <f>IF(M1763="nio",0,VLOOKUP(I1763,'2-Productie normen'!A:R,14,FALSE))</f>
        <v>S</v>
      </c>
      <c r="U1763" s="127"/>
      <c r="W1763" s="93">
        <f t="shared" si="143"/>
        <v>642.59999999999991</v>
      </c>
    </row>
    <row r="1764" spans="1:23" ht="14.1" customHeight="1">
      <c r="A1764" s="109">
        <f t="shared" si="139"/>
        <v>1764</v>
      </c>
      <c r="B1764" s="476" t="str">
        <f>VLOOKUP(C1764,'1-Kosten per locatie'!$A$17:$D$89,4,FALSE)</f>
        <v>Facilitaire Services</v>
      </c>
      <c r="C1764" s="397" t="s">
        <v>1558</v>
      </c>
      <c r="D1764" s="476" t="str">
        <f>VLOOKUP(C1764,'1-Kosten per locatie'!$A$17:$C$89,3,FALSE)</f>
        <v>Kantoor</v>
      </c>
      <c r="E1764" s="399">
        <v>3</v>
      </c>
      <c r="F1764" s="400" t="s">
        <v>182</v>
      </c>
      <c r="G1764" s="399" t="s">
        <v>1688</v>
      </c>
      <c r="H1764" s="488" t="s">
        <v>946</v>
      </c>
      <c r="I1764" s="446" t="s">
        <v>15</v>
      </c>
      <c r="J1764" s="417" t="s">
        <v>1693</v>
      </c>
      <c r="K1764" s="417">
        <v>1.4</v>
      </c>
      <c r="L1764" s="486">
        <f>VLOOKUP(D1764,'1-Kosten per locatie'!$E$3:$G$9,3,FALSE)</f>
        <v>1</v>
      </c>
      <c r="M1764" s="489">
        <v>255</v>
      </c>
      <c r="N1764" s="124">
        <v>204</v>
      </c>
      <c r="O1764" s="125" t="e">
        <f t="shared" si="140"/>
        <v>#DIV/0!</v>
      </c>
      <c r="P1764" s="125" t="e">
        <f t="shared" si="141"/>
        <v>#DIV/0!</v>
      </c>
      <c r="Q1764" s="383"/>
      <c r="R1764" s="126">
        <f>IF(M1764="nio",0,IF(M1764&gt;0,VLOOKUP(I1764,'2-Productie normen'!A:R,VLOOKUP(M1764,'2-Productie normen'!T:U,2,FALSE),FALSE)))</f>
        <v>0</v>
      </c>
      <c r="S1764" s="126">
        <f t="shared" si="142"/>
        <v>0</v>
      </c>
      <c r="T1764" s="127" t="str">
        <f>IF(M1764="nio",0,VLOOKUP(I1764,'2-Productie normen'!A:R,14,FALSE))</f>
        <v>S</v>
      </c>
      <c r="U1764" s="127"/>
      <c r="W1764" s="93">
        <f t="shared" si="143"/>
        <v>642.59999999999991</v>
      </c>
    </row>
    <row r="1765" spans="1:23" ht="14.1" customHeight="1">
      <c r="A1765" s="109">
        <f t="shared" si="139"/>
        <v>1765</v>
      </c>
      <c r="B1765" s="476" t="str">
        <f>VLOOKUP(C1765,'1-Kosten per locatie'!$A$17:$D$89,4,FALSE)</f>
        <v>Facilitaire Services</v>
      </c>
      <c r="C1765" s="397" t="s">
        <v>1558</v>
      </c>
      <c r="D1765" s="476" t="str">
        <f>VLOOKUP(C1765,'1-Kosten per locatie'!$A$17:$C$89,3,FALSE)</f>
        <v>Kantoor</v>
      </c>
      <c r="E1765" s="399">
        <v>3</v>
      </c>
      <c r="F1765" s="400" t="s">
        <v>182</v>
      </c>
      <c r="G1765" s="399" t="s">
        <v>1668</v>
      </c>
      <c r="H1765" s="488" t="s">
        <v>192</v>
      </c>
      <c r="I1765" s="446" t="s">
        <v>297</v>
      </c>
      <c r="J1765" s="417" t="s">
        <v>198</v>
      </c>
      <c r="K1765" s="417">
        <v>17</v>
      </c>
      <c r="L1765" s="486">
        <f>VLOOKUP(D1765,'1-Kosten per locatie'!$E$3:$G$9,3,FALSE)</f>
        <v>1</v>
      </c>
      <c r="M1765" s="489">
        <v>255</v>
      </c>
      <c r="N1765" s="124"/>
      <c r="O1765" s="125" t="e">
        <f t="shared" si="140"/>
        <v>#DIV/0!</v>
      </c>
      <c r="P1765" s="125">
        <f t="shared" si="141"/>
        <v>0</v>
      </c>
      <c r="Q1765" s="383"/>
      <c r="R1765" s="126">
        <f>IF(M1765="nio",0,IF(M1765&gt;0,VLOOKUP(I1765,'2-Productie normen'!A:R,VLOOKUP(M1765,'2-Productie normen'!T:U,2,FALSE),FALSE)))</f>
        <v>0</v>
      </c>
      <c r="S1765" s="126">
        <f t="shared" si="142"/>
        <v>0</v>
      </c>
      <c r="T1765" s="127" t="str">
        <f>IF(M1765="nio",0,VLOOKUP(I1765,'2-Productie normen'!A:R,14,FALSE))</f>
        <v>B</v>
      </c>
      <c r="U1765" s="127"/>
      <c r="W1765" s="93">
        <f t="shared" si="143"/>
        <v>4335</v>
      </c>
    </row>
    <row r="1766" spans="1:23" ht="14.1" customHeight="1">
      <c r="A1766" s="109">
        <f t="shared" si="139"/>
        <v>1766</v>
      </c>
      <c r="B1766" s="476" t="str">
        <f>VLOOKUP(C1766,'1-Kosten per locatie'!$A$17:$D$89,4,FALSE)</f>
        <v>Facilitaire Services</v>
      </c>
      <c r="C1766" s="397" t="s">
        <v>1558</v>
      </c>
      <c r="D1766" s="476" t="str">
        <f>VLOOKUP(C1766,'1-Kosten per locatie'!$A$17:$C$89,3,FALSE)</f>
        <v>Kantoor</v>
      </c>
      <c r="E1766" s="399">
        <v>3</v>
      </c>
      <c r="F1766" s="400" t="s">
        <v>182</v>
      </c>
      <c r="G1766" s="399" t="s">
        <v>1669</v>
      </c>
      <c r="H1766" s="488" t="s">
        <v>192</v>
      </c>
      <c r="I1766" s="446" t="s">
        <v>297</v>
      </c>
      <c r="J1766" s="417" t="s">
        <v>198</v>
      </c>
      <c r="K1766" s="417">
        <v>17.600000000000001</v>
      </c>
      <c r="L1766" s="486">
        <f>VLOOKUP(D1766,'1-Kosten per locatie'!$E$3:$G$9,3,FALSE)</f>
        <v>1</v>
      </c>
      <c r="M1766" s="489">
        <v>255</v>
      </c>
      <c r="N1766" s="124"/>
      <c r="O1766" s="125" t="e">
        <f t="shared" si="140"/>
        <v>#DIV/0!</v>
      </c>
      <c r="P1766" s="125">
        <f t="shared" si="141"/>
        <v>0</v>
      </c>
      <c r="Q1766" s="383"/>
      <c r="R1766" s="126">
        <f>IF(M1766="nio",0,IF(M1766&gt;0,VLOOKUP(I1766,'2-Productie normen'!A:R,VLOOKUP(M1766,'2-Productie normen'!T:U,2,FALSE),FALSE)))</f>
        <v>0</v>
      </c>
      <c r="S1766" s="126">
        <f t="shared" si="142"/>
        <v>0</v>
      </c>
      <c r="T1766" s="127" t="str">
        <f>IF(M1766="nio",0,VLOOKUP(I1766,'2-Productie normen'!A:R,14,FALSE))</f>
        <v>B</v>
      </c>
      <c r="U1766" s="127"/>
      <c r="W1766" s="93">
        <f t="shared" si="143"/>
        <v>4488</v>
      </c>
    </row>
    <row r="1767" spans="1:23" ht="14.1" customHeight="1">
      <c r="A1767" s="109">
        <f t="shared" si="139"/>
        <v>1767</v>
      </c>
      <c r="B1767" s="476" t="str">
        <f>VLOOKUP(C1767,'1-Kosten per locatie'!$A$17:$D$89,4,FALSE)</f>
        <v>Facilitaire Services</v>
      </c>
      <c r="C1767" s="397" t="s">
        <v>1558</v>
      </c>
      <c r="D1767" s="476" t="str">
        <f>VLOOKUP(C1767,'1-Kosten per locatie'!$A$17:$C$89,3,FALSE)</f>
        <v>Kantoor</v>
      </c>
      <c r="E1767" s="399">
        <v>3</v>
      </c>
      <c r="F1767" s="400" t="s">
        <v>182</v>
      </c>
      <c r="G1767" s="399" t="s">
        <v>1670</v>
      </c>
      <c r="H1767" s="488" t="s">
        <v>196</v>
      </c>
      <c r="I1767" s="446" t="s">
        <v>149</v>
      </c>
      <c r="J1767" s="417" t="s">
        <v>198</v>
      </c>
      <c r="K1767" s="417">
        <v>8.4</v>
      </c>
      <c r="L1767" s="486">
        <f>VLOOKUP(D1767,'1-Kosten per locatie'!$E$3:$G$9,3,FALSE)</f>
        <v>1</v>
      </c>
      <c r="M1767" s="489">
        <v>255</v>
      </c>
      <c r="N1767" s="124"/>
      <c r="O1767" s="125" t="e">
        <f t="shared" si="140"/>
        <v>#DIV/0!</v>
      </c>
      <c r="P1767" s="125">
        <f t="shared" si="141"/>
        <v>0</v>
      </c>
      <c r="Q1767" s="383"/>
      <c r="R1767" s="126">
        <f>IF(M1767="nio",0,IF(M1767&gt;0,VLOOKUP(I1767,'2-Productie normen'!A:R,VLOOKUP(M1767,'2-Productie normen'!T:U,2,FALSE),FALSE)))</f>
        <v>0</v>
      </c>
      <c r="S1767" s="126">
        <f t="shared" si="142"/>
        <v>0</v>
      </c>
      <c r="T1767" s="127" t="str">
        <f>IF(M1767="nio",0,VLOOKUP(I1767,'2-Productie normen'!A:R,14,FALSE))</f>
        <v>B</v>
      </c>
      <c r="U1767" s="127"/>
      <c r="W1767" s="93">
        <f t="shared" si="143"/>
        <v>2142</v>
      </c>
    </row>
    <row r="1768" spans="1:23" ht="14.1" customHeight="1">
      <c r="A1768" s="109">
        <f t="shared" si="139"/>
        <v>1768</v>
      </c>
      <c r="B1768" s="476" t="str">
        <f>VLOOKUP(C1768,'1-Kosten per locatie'!$A$17:$D$89,4,FALSE)</f>
        <v>Facilitaire Services</v>
      </c>
      <c r="C1768" s="397" t="s">
        <v>1558</v>
      </c>
      <c r="D1768" s="476" t="str">
        <f>VLOOKUP(C1768,'1-Kosten per locatie'!$A$17:$C$89,3,FALSE)</f>
        <v>Kantoor</v>
      </c>
      <c r="E1768" s="399">
        <v>3</v>
      </c>
      <c r="F1768" s="400" t="s">
        <v>182</v>
      </c>
      <c r="G1768" s="399" t="s">
        <v>1671</v>
      </c>
      <c r="H1768" s="488" t="s">
        <v>191</v>
      </c>
      <c r="I1768" s="446" t="s">
        <v>101</v>
      </c>
      <c r="J1768" s="417" t="s">
        <v>1693</v>
      </c>
      <c r="K1768" s="417">
        <v>9</v>
      </c>
      <c r="L1768" s="486">
        <f>VLOOKUP(D1768,'1-Kosten per locatie'!$E$3:$G$9,3,FALSE)</f>
        <v>1</v>
      </c>
      <c r="M1768" s="489" t="s">
        <v>101</v>
      </c>
      <c r="N1768" s="124"/>
      <c r="O1768" s="125">
        <f t="shared" si="140"/>
        <v>0</v>
      </c>
      <c r="P1768" s="125">
        <f t="shared" si="141"/>
        <v>0</v>
      </c>
      <c r="Q1768" s="383"/>
      <c r="R1768" s="126">
        <f>IF(M1768="nio",0,IF(M1768&gt;0,VLOOKUP(I1768,'2-Productie normen'!A:R,VLOOKUP(M1768,'2-Productie normen'!T:U,2,FALSE),FALSE)))</f>
        <v>0</v>
      </c>
      <c r="S1768" s="126">
        <f t="shared" si="142"/>
        <v>0</v>
      </c>
      <c r="T1768" s="127">
        <f>IF(M1768="nio",0,VLOOKUP(I1768,'2-Productie normen'!A:R,14,FALSE))</f>
        <v>0</v>
      </c>
      <c r="U1768" s="127"/>
      <c r="W1768" s="93">
        <f t="shared" si="143"/>
        <v>0</v>
      </c>
    </row>
    <row r="1769" spans="1:23" ht="14.1" customHeight="1">
      <c r="A1769" s="109">
        <f t="shared" si="139"/>
        <v>1769</v>
      </c>
      <c r="B1769" s="476" t="str">
        <f>VLOOKUP(C1769,'1-Kosten per locatie'!$A$17:$D$89,4,FALSE)</f>
        <v>Facilitaire Services</v>
      </c>
      <c r="C1769" s="397" t="s">
        <v>1558</v>
      </c>
      <c r="D1769" s="476" t="str">
        <f>VLOOKUP(C1769,'1-Kosten per locatie'!$A$17:$C$89,3,FALSE)</f>
        <v>Kantoor</v>
      </c>
      <c r="E1769" s="399">
        <v>3</v>
      </c>
      <c r="F1769" s="400" t="s">
        <v>182</v>
      </c>
      <c r="G1769" s="399" t="s">
        <v>1672</v>
      </c>
      <c r="H1769" s="488" t="s">
        <v>226</v>
      </c>
      <c r="I1769" s="446" t="s">
        <v>101</v>
      </c>
      <c r="J1769" s="417" t="s">
        <v>1693</v>
      </c>
      <c r="K1769" s="417">
        <v>18.2</v>
      </c>
      <c r="L1769" s="486">
        <f>VLOOKUP(D1769,'1-Kosten per locatie'!$E$3:$G$9,3,FALSE)</f>
        <v>1</v>
      </c>
      <c r="M1769" s="489" t="s">
        <v>101</v>
      </c>
      <c r="N1769" s="124"/>
      <c r="O1769" s="125">
        <f t="shared" si="140"/>
        <v>0</v>
      </c>
      <c r="P1769" s="125">
        <f t="shared" si="141"/>
        <v>0</v>
      </c>
      <c r="Q1769" s="383"/>
      <c r="R1769" s="126">
        <f>IF(M1769="nio",0,IF(M1769&gt;0,VLOOKUP(I1769,'2-Productie normen'!A:R,VLOOKUP(M1769,'2-Productie normen'!T:U,2,FALSE),FALSE)))</f>
        <v>0</v>
      </c>
      <c r="S1769" s="126">
        <f t="shared" si="142"/>
        <v>0</v>
      </c>
      <c r="T1769" s="127">
        <f>IF(M1769="nio",0,VLOOKUP(I1769,'2-Productie normen'!A:R,14,FALSE))</f>
        <v>0</v>
      </c>
      <c r="U1769" s="127"/>
      <c r="W1769" s="93">
        <f t="shared" si="143"/>
        <v>0</v>
      </c>
    </row>
    <row r="1770" spans="1:23" ht="14.1" customHeight="1">
      <c r="A1770" s="109">
        <f t="shared" si="139"/>
        <v>1770</v>
      </c>
      <c r="B1770" s="476" t="str">
        <f>VLOOKUP(C1770,'1-Kosten per locatie'!$A$17:$D$89,4,FALSE)</f>
        <v>Facilitaire Services</v>
      </c>
      <c r="C1770" s="397" t="s">
        <v>1558</v>
      </c>
      <c r="D1770" s="476" t="str">
        <f>VLOOKUP(C1770,'1-Kosten per locatie'!$A$17:$C$89,3,FALSE)</f>
        <v>Kantoor</v>
      </c>
      <c r="E1770" s="399">
        <v>3</v>
      </c>
      <c r="F1770" s="400" t="s">
        <v>182</v>
      </c>
      <c r="G1770" s="399" t="s">
        <v>1673</v>
      </c>
      <c r="H1770" s="488" t="s">
        <v>1434</v>
      </c>
      <c r="I1770" s="446" t="s">
        <v>1200</v>
      </c>
      <c r="J1770" s="417" t="s">
        <v>839</v>
      </c>
      <c r="K1770" s="417">
        <v>135.4</v>
      </c>
      <c r="L1770" s="486">
        <f>VLOOKUP(D1770,'1-Kosten per locatie'!$E$3:$G$9,3,FALSE)</f>
        <v>1</v>
      </c>
      <c r="M1770" s="489">
        <v>255</v>
      </c>
      <c r="N1770" s="124"/>
      <c r="O1770" s="125" t="e">
        <f t="shared" si="140"/>
        <v>#DIV/0!</v>
      </c>
      <c r="P1770" s="125">
        <f t="shared" si="141"/>
        <v>0</v>
      </c>
      <c r="Q1770" s="383"/>
      <c r="R1770" s="126">
        <f>IF(M1770="nio",0,IF(M1770&gt;0,VLOOKUP(I1770,'2-Productie normen'!A:R,VLOOKUP(M1770,'2-Productie normen'!T:U,2,FALSE),FALSE)))</f>
        <v>0</v>
      </c>
      <c r="S1770" s="126">
        <f t="shared" si="142"/>
        <v>0</v>
      </c>
      <c r="T1770" s="127" t="str">
        <f>IF(M1770="nio",0,VLOOKUP(I1770,'2-Productie normen'!A:R,14,FALSE))</f>
        <v>V</v>
      </c>
      <c r="U1770" s="127"/>
      <c r="W1770" s="93">
        <f t="shared" si="143"/>
        <v>34527</v>
      </c>
    </row>
    <row r="1771" spans="1:23" ht="14.1" customHeight="1">
      <c r="A1771" s="109">
        <f t="shared" si="139"/>
        <v>1771</v>
      </c>
      <c r="B1771" s="476" t="str">
        <f>VLOOKUP(C1771,'1-Kosten per locatie'!$A$17:$D$89,4,FALSE)</f>
        <v>Facilitaire Services</v>
      </c>
      <c r="C1771" s="397" t="s">
        <v>1558</v>
      </c>
      <c r="D1771" s="476" t="str">
        <f>VLOOKUP(C1771,'1-Kosten per locatie'!$A$17:$C$89,3,FALSE)</f>
        <v>Kantoor</v>
      </c>
      <c r="E1771" s="399">
        <v>3</v>
      </c>
      <c r="F1771" s="400" t="s">
        <v>182</v>
      </c>
      <c r="G1771" s="399" t="s">
        <v>1675</v>
      </c>
      <c r="H1771" s="488" t="s">
        <v>1676</v>
      </c>
      <c r="I1771" s="446" t="s">
        <v>149</v>
      </c>
      <c r="J1771" s="417" t="s">
        <v>839</v>
      </c>
      <c r="K1771" s="417">
        <v>5.3</v>
      </c>
      <c r="L1771" s="486">
        <f>VLOOKUP(D1771,'1-Kosten per locatie'!$E$3:$G$9,3,FALSE)</f>
        <v>1</v>
      </c>
      <c r="M1771" s="489">
        <v>255</v>
      </c>
      <c r="N1771" s="124"/>
      <c r="O1771" s="125" t="e">
        <f t="shared" si="140"/>
        <v>#DIV/0!</v>
      </c>
      <c r="P1771" s="125">
        <f t="shared" si="141"/>
        <v>0</v>
      </c>
      <c r="Q1771" s="383"/>
      <c r="R1771" s="126">
        <f>IF(M1771="nio",0,IF(M1771&gt;0,VLOOKUP(I1771,'2-Productie normen'!A:R,VLOOKUP(M1771,'2-Productie normen'!T:U,2,FALSE),FALSE)))</f>
        <v>0</v>
      </c>
      <c r="S1771" s="126">
        <f t="shared" si="142"/>
        <v>0</v>
      </c>
      <c r="T1771" s="127" t="str">
        <f>IF(M1771="nio",0,VLOOKUP(I1771,'2-Productie normen'!A:R,14,FALSE))</f>
        <v>B</v>
      </c>
      <c r="U1771" s="127"/>
      <c r="W1771" s="93">
        <f t="shared" si="143"/>
        <v>1351.5</v>
      </c>
    </row>
    <row r="1772" spans="1:23" ht="14.1" customHeight="1">
      <c r="A1772" s="109">
        <f t="shared" si="139"/>
        <v>1772</v>
      </c>
      <c r="B1772" s="476" t="str">
        <f>VLOOKUP(C1772,'1-Kosten per locatie'!$A$17:$D$89,4,FALSE)</f>
        <v>Facilitaire Services</v>
      </c>
      <c r="C1772" s="397" t="s">
        <v>1558</v>
      </c>
      <c r="D1772" s="476" t="str">
        <f>VLOOKUP(C1772,'1-Kosten per locatie'!$A$17:$C$89,3,FALSE)</f>
        <v>Kantoor</v>
      </c>
      <c r="E1772" s="399">
        <v>3</v>
      </c>
      <c r="F1772" s="400" t="s">
        <v>182</v>
      </c>
      <c r="G1772" s="399" t="s">
        <v>1674</v>
      </c>
      <c r="H1772" s="488" t="s">
        <v>1351</v>
      </c>
      <c r="I1772" s="446" t="s">
        <v>101</v>
      </c>
      <c r="J1772" s="417" t="s">
        <v>1693</v>
      </c>
      <c r="K1772" s="417">
        <v>2.1</v>
      </c>
      <c r="L1772" s="486">
        <f>VLOOKUP(D1772,'1-Kosten per locatie'!$E$3:$G$9,3,FALSE)</f>
        <v>1</v>
      </c>
      <c r="M1772" s="489" t="s">
        <v>101</v>
      </c>
      <c r="N1772" s="124"/>
      <c r="O1772" s="125">
        <f t="shared" si="140"/>
        <v>0</v>
      </c>
      <c r="P1772" s="125">
        <f t="shared" si="141"/>
        <v>0</v>
      </c>
      <c r="Q1772" s="383"/>
      <c r="R1772" s="126">
        <f>IF(M1772="nio",0,IF(M1772&gt;0,VLOOKUP(I1772,'2-Productie normen'!A:R,VLOOKUP(M1772,'2-Productie normen'!T:U,2,FALSE),FALSE)))</f>
        <v>0</v>
      </c>
      <c r="S1772" s="126">
        <f t="shared" si="142"/>
        <v>0</v>
      </c>
      <c r="T1772" s="127">
        <f>IF(M1772="nio",0,VLOOKUP(I1772,'2-Productie normen'!A:R,14,FALSE))</f>
        <v>0</v>
      </c>
      <c r="U1772" s="127"/>
      <c r="W1772" s="93">
        <f t="shared" si="143"/>
        <v>0</v>
      </c>
    </row>
    <row r="1773" spans="1:23" ht="14.1" customHeight="1">
      <c r="A1773" s="109">
        <f t="shared" si="139"/>
        <v>1773</v>
      </c>
      <c r="B1773" s="476" t="str">
        <f>VLOOKUP(C1773,'1-Kosten per locatie'!$A$17:$D$89,4,FALSE)</f>
        <v>Facilitaire Services</v>
      </c>
      <c r="C1773" s="397" t="s">
        <v>1558</v>
      </c>
      <c r="D1773" s="476" t="str">
        <f>VLOOKUP(C1773,'1-Kosten per locatie'!$A$17:$C$89,3,FALSE)</f>
        <v>Kantoor</v>
      </c>
      <c r="E1773" s="399">
        <v>3</v>
      </c>
      <c r="F1773" s="400" t="s">
        <v>182</v>
      </c>
      <c r="G1773" s="399" t="s">
        <v>1677</v>
      </c>
      <c r="H1773" s="488" t="s">
        <v>1067</v>
      </c>
      <c r="I1773" s="446" t="s">
        <v>101</v>
      </c>
      <c r="J1773" s="417" t="s">
        <v>198</v>
      </c>
      <c r="K1773" s="417">
        <v>42.5</v>
      </c>
      <c r="L1773" s="486">
        <f>VLOOKUP(D1773,'1-Kosten per locatie'!$E$3:$G$9,3,FALSE)</f>
        <v>1</v>
      </c>
      <c r="M1773" s="489" t="s">
        <v>101</v>
      </c>
      <c r="N1773" s="124"/>
      <c r="O1773" s="125">
        <f t="shared" si="140"/>
        <v>0</v>
      </c>
      <c r="P1773" s="125">
        <f t="shared" si="141"/>
        <v>0</v>
      </c>
      <c r="Q1773" s="383"/>
      <c r="R1773" s="126">
        <f>IF(M1773="nio",0,IF(M1773&gt;0,VLOOKUP(I1773,'2-Productie normen'!A:R,VLOOKUP(M1773,'2-Productie normen'!T:U,2,FALSE),FALSE)))</f>
        <v>0</v>
      </c>
      <c r="S1773" s="126">
        <f t="shared" si="142"/>
        <v>0</v>
      </c>
      <c r="T1773" s="127">
        <f>IF(M1773="nio",0,VLOOKUP(I1773,'2-Productie normen'!A:R,14,FALSE))</f>
        <v>0</v>
      </c>
      <c r="U1773" s="127"/>
      <c r="W1773" s="93">
        <f t="shared" si="143"/>
        <v>0</v>
      </c>
    </row>
    <row r="1774" spans="1:23" ht="14.1" customHeight="1">
      <c r="A1774" s="109">
        <f t="shared" si="139"/>
        <v>1774</v>
      </c>
      <c r="B1774" s="476" t="str">
        <f>VLOOKUP(C1774,'1-Kosten per locatie'!$A$17:$D$89,4,FALSE)</f>
        <v>Facilitaire Services</v>
      </c>
      <c r="C1774" s="397" t="s">
        <v>1558</v>
      </c>
      <c r="D1774" s="476" t="str">
        <f>VLOOKUP(C1774,'1-Kosten per locatie'!$A$17:$C$89,3,FALSE)</f>
        <v>Kantoor</v>
      </c>
      <c r="E1774" s="399">
        <v>3</v>
      </c>
      <c r="F1774" s="400" t="s">
        <v>182</v>
      </c>
      <c r="G1774" s="399" t="s">
        <v>1691</v>
      </c>
      <c r="H1774" s="488" t="s">
        <v>263</v>
      </c>
      <c r="I1774" s="446" t="s">
        <v>294</v>
      </c>
      <c r="J1774" s="417" t="s">
        <v>839</v>
      </c>
      <c r="K1774" s="417">
        <v>3.7</v>
      </c>
      <c r="L1774" s="486">
        <f>VLOOKUP(D1774,'1-Kosten per locatie'!$E$3:$G$9,3,FALSE)</f>
        <v>1</v>
      </c>
      <c r="M1774" s="489">
        <v>255</v>
      </c>
      <c r="N1774" s="124"/>
      <c r="O1774" s="125" t="e">
        <f t="shared" si="140"/>
        <v>#DIV/0!</v>
      </c>
      <c r="P1774" s="125">
        <f t="shared" si="141"/>
        <v>0</v>
      </c>
      <c r="Q1774" s="383"/>
      <c r="R1774" s="126">
        <f>IF(M1774="nio",0,IF(M1774&gt;0,VLOOKUP(I1774,'2-Productie normen'!A:R,VLOOKUP(M1774,'2-Productie normen'!T:U,2,FALSE),FALSE)))</f>
        <v>0</v>
      </c>
      <c r="S1774" s="126">
        <f t="shared" si="142"/>
        <v>0</v>
      </c>
      <c r="T1774" s="127" t="str">
        <f>IF(M1774="nio",0,VLOOKUP(I1774,'2-Productie normen'!A:R,14,FALSE))</f>
        <v>V</v>
      </c>
      <c r="U1774" s="127"/>
      <c r="W1774" s="93">
        <f t="shared" si="143"/>
        <v>943.5</v>
      </c>
    </row>
    <row r="1775" spans="1:23" ht="14.1" customHeight="1">
      <c r="A1775" s="109">
        <f t="shared" si="139"/>
        <v>1775</v>
      </c>
      <c r="B1775" s="476" t="str">
        <f>VLOOKUP(C1775,'1-Kosten per locatie'!$A$17:$D$89,4,FALSE)</f>
        <v>Facilitaire Services</v>
      </c>
      <c r="C1775" s="397" t="s">
        <v>1558</v>
      </c>
      <c r="D1775" s="476" t="str">
        <f>VLOOKUP(C1775,'1-Kosten per locatie'!$A$17:$C$89,3,FALSE)</f>
        <v>Kantoor</v>
      </c>
      <c r="E1775" s="399">
        <v>3</v>
      </c>
      <c r="F1775" s="400" t="s">
        <v>182</v>
      </c>
      <c r="G1775" s="399"/>
      <c r="H1775" s="488" t="s">
        <v>2021</v>
      </c>
      <c r="I1775" s="446" t="s">
        <v>101</v>
      </c>
      <c r="J1775" s="417" t="s">
        <v>1693</v>
      </c>
      <c r="K1775" s="417">
        <v>15</v>
      </c>
      <c r="L1775" s="486">
        <f>VLOOKUP(D1775,'1-Kosten per locatie'!$E$3:$G$9,3,FALSE)</f>
        <v>1</v>
      </c>
      <c r="M1775" s="489" t="s">
        <v>101</v>
      </c>
      <c r="N1775" s="124"/>
      <c r="O1775" s="125">
        <f t="shared" si="140"/>
        <v>0</v>
      </c>
      <c r="P1775" s="125">
        <f t="shared" si="141"/>
        <v>0</v>
      </c>
      <c r="Q1775" s="383"/>
      <c r="R1775" s="126">
        <f>IF(M1775="nio",0,IF(M1775&gt;0,VLOOKUP(I1775,'2-Productie normen'!A:R,VLOOKUP(M1775,'2-Productie normen'!T:U,2,FALSE),FALSE)))</f>
        <v>0</v>
      </c>
      <c r="S1775" s="126">
        <f t="shared" si="142"/>
        <v>0</v>
      </c>
      <c r="T1775" s="127">
        <f>IF(M1775="nio",0,VLOOKUP(I1775,'2-Productie normen'!A:R,14,FALSE))</f>
        <v>0</v>
      </c>
      <c r="U1775" s="127"/>
      <c r="W1775" s="93">
        <f t="shared" si="143"/>
        <v>0</v>
      </c>
    </row>
    <row r="1776" spans="1:23" ht="14.1" customHeight="1">
      <c r="A1776" s="109">
        <f t="shared" si="139"/>
        <v>1776</v>
      </c>
      <c r="B1776" s="476" t="str">
        <f>VLOOKUP(C1776,'1-Kosten per locatie'!$A$17:$D$89,4,FALSE)</f>
        <v>Facilitaire Services</v>
      </c>
      <c r="C1776" s="397" t="s">
        <v>1558</v>
      </c>
      <c r="D1776" s="476" t="str">
        <f>VLOOKUP(C1776,'1-Kosten per locatie'!$A$17:$C$89,3,FALSE)</f>
        <v>Kantoor</v>
      </c>
      <c r="E1776" s="399">
        <v>3</v>
      </c>
      <c r="F1776" s="400" t="s">
        <v>182</v>
      </c>
      <c r="G1776" s="399" t="s">
        <v>1681</v>
      </c>
      <c r="H1776" s="488" t="s">
        <v>195</v>
      </c>
      <c r="I1776" s="446" t="s">
        <v>101</v>
      </c>
      <c r="J1776" s="417" t="s">
        <v>303</v>
      </c>
      <c r="K1776" s="417">
        <v>2.98</v>
      </c>
      <c r="L1776" s="486">
        <f>VLOOKUP(D1776,'1-Kosten per locatie'!$E$3:$G$9,3,FALSE)</f>
        <v>1</v>
      </c>
      <c r="M1776" s="489" t="s">
        <v>101</v>
      </c>
      <c r="N1776" s="124"/>
      <c r="O1776" s="125">
        <f t="shared" si="140"/>
        <v>0</v>
      </c>
      <c r="P1776" s="125">
        <f t="shared" si="141"/>
        <v>0</v>
      </c>
      <c r="Q1776" s="383"/>
      <c r="R1776" s="126">
        <f>IF(M1776="nio",0,IF(M1776&gt;0,VLOOKUP(I1776,'2-Productie normen'!A:R,VLOOKUP(M1776,'2-Productie normen'!T:U,2,FALSE),FALSE)))</f>
        <v>0</v>
      </c>
      <c r="S1776" s="126">
        <f t="shared" si="142"/>
        <v>0</v>
      </c>
      <c r="T1776" s="127">
        <f>IF(M1776="nio",0,VLOOKUP(I1776,'2-Productie normen'!A:R,14,FALSE))</f>
        <v>0</v>
      </c>
      <c r="U1776" s="127"/>
      <c r="W1776" s="93">
        <f t="shared" si="143"/>
        <v>0</v>
      </c>
    </row>
    <row r="1777" spans="1:23" ht="14.1" customHeight="1">
      <c r="A1777" s="109">
        <f t="shared" si="139"/>
        <v>1777</v>
      </c>
      <c r="B1777" s="476" t="str">
        <f>VLOOKUP(C1777,'1-Kosten per locatie'!$A$17:$D$89,4,FALSE)</f>
        <v>Facilitaire Services</v>
      </c>
      <c r="C1777" s="397" t="s">
        <v>1690</v>
      </c>
      <c r="D1777" s="476" t="str">
        <f>VLOOKUP(C1777,'1-Kosten per locatie'!$A$17:$C$89,3,FALSE)</f>
        <v>Wijkpost</v>
      </c>
      <c r="E1777" s="399" t="s">
        <v>89</v>
      </c>
      <c r="F1777" s="400" t="s">
        <v>182</v>
      </c>
      <c r="G1777" s="399" t="s">
        <v>1682</v>
      </c>
      <c r="H1777" s="488" t="s">
        <v>1454</v>
      </c>
      <c r="I1777" s="446" t="s">
        <v>101</v>
      </c>
      <c r="J1777" s="417" t="s">
        <v>182</v>
      </c>
      <c r="K1777" s="417">
        <v>1.5</v>
      </c>
      <c r="L1777" s="486">
        <f>VLOOKUP(D1777,'1-Kosten per locatie'!$E$3:$G$9,3,FALSE)</f>
        <v>1</v>
      </c>
      <c r="M1777" s="489" t="s">
        <v>101</v>
      </c>
      <c r="N1777" s="124"/>
      <c r="O1777" s="125">
        <f t="shared" si="140"/>
        <v>0</v>
      </c>
      <c r="P1777" s="125">
        <f t="shared" si="141"/>
        <v>0</v>
      </c>
      <c r="Q1777" s="383"/>
      <c r="R1777" s="126">
        <f>IF(M1777="nio",0,IF(M1777&gt;0,VLOOKUP(I1777,'2-Productie normen'!A:R,VLOOKUP(M1777,'2-Productie normen'!T:U,2,FALSE),FALSE)))</f>
        <v>0</v>
      </c>
      <c r="S1777" s="126">
        <f t="shared" si="142"/>
        <v>0</v>
      </c>
      <c r="T1777" s="127">
        <f>IF(M1777="nio",0,VLOOKUP(I1777,'2-Productie normen'!A:R,14,FALSE))</f>
        <v>0</v>
      </c>
      <c r="U1777" s="127"/>
      <c r="W1777" s="93">
        <f t="shared" si="143"/>
        <v>0</v>
      </c>
    </row>
    <row r="1778" spans="1:23" ht="14.1" customHeight="1">
      <c r="A1778" s="109">
        <f t="shared" si="139"/>
        <v>1778</v>
      </c>
      <c r="B1778" s="476" t="str">
        <f>VLOOKUP(C1778,'1-Kosten per locatie'!$A$17:$D$89,4,FALSE)</f>
        <v>Facilitaire Services</v>
      </c>
      <c r="C1778" s="397" t="s">
        <v>1690</v>
      </c>
      <c r="D1778" s="476" t="str">
        <f>VLOOKUP(C1778,'1-Kosten per locatie'!$A$17:$C$89,3,FALSE)</f>
        <v>Wijkpost</v>
      </c>
      <c r="E1778" s="399" t="s">
        <v>89</v>
      </c>
      <c r="F1778" s="400" t="s">
        <v>182</v>
      </c>
      <c r="G1778" s="399" t="s">
        <v>1683</v>
      </c>
      <c r="H1778" s="488" t="s">
        <v>195</v>
      </c>
      <c r="I1778" s="446" t="s">
        <v>101</v>
      </c>
      <c r="J1778" s="417" t="s">
        <v>303</v>
      </c>
      <c r="K1778" s="417">
        <v>2.98</v>
      </c>
      <c r="L1778" s="486">
        <f>VLOOKUP(D1778,'1-Kosten per locatie'!$E$3:$G$9,3,FALSE)</f>
        <v>1</v>
      </c>
      <c r="M1778" s="489" t="s">
        <v>101</v>
      </c>
      <c r="N1778" s="124"/>
      <c r="O1778" s="125">
        <f t="shared" si="140"/>
        <v>0</v>
      </c>
      <c r="P1778" s="125">
        <f t="shared" si="141"/>
        <v>0</v>
      </c>
      <c r="Q1778" s="383"/>
      <c r="R1778" s="126">
        <f>IF(M1778="nio",0,IF(M1778&gt;0,VLOOKUP(I1778,'2-Productie normen'!A:R,VLOOKUP(M1778,'2-Productie normen'!T:U,2,FALSE),FALSE)))</f>
        <v>0</v>
      </c>
      <c r="S1778" s="126">
        <f t="shared" si="142"/>
        <v>0</v>
      </c>
      <c r="T1778" s="127">
        <f>IF(M1778="nio",0,VLOOKUP(I1778,'2-Productie normen'!A:R,14,FALSE))</f>
        <v>0</v>
      </c>
      <c r="U1778" s="127"/>
      <c r="W1778" s="93">
        <f t="shared" si="143"/>
        <v>0</v>
      </c>
    </row>
    <row r="1779" spans="1:23" ht="14.1" customHeight="1">
      <c r="A1779" s="109">
        <f t="shared" si="139"/>
        <v>1779</v>
      </c>
      <c r="B1779" s="476" t="str">
        <f>VLOOKUP(C1779,'1-Kosten per locatie'!$A$17:$D$89,4,FALSE)</f>
        <v>Facilitaire Services</v>
      </c>
      <c r="C1779" s="397" t="s">
        <v>1690</v>
      </c>
      <c r="D1779" s="476" t="str">
        <f>VLOOKUP(C1779,'1-Kosten per locatie'!$A$17:$C$89,3,FALSE)</f>
        <v>Wijkpost</v>
      </c>
      <c r="E1779" s="399" t="s">
        <v>89</v>
      </c>
      <c r="F1779" s="400" t="s">
        <v>182</v>
      </c>
      <c r="G1779" s="399" t="s">
        <v>1684</v>
      </c>
      <c r="H1779" s="488" t="s">
        <v>1454</v>
      </c>
      <c r="I1779" s="446" t="s">
        <v>101</v>
      </c>
      <c r="J1779" s="417" t="s">
        <v>182</v>
      </c>
      <c r="K1779" s="417">
        <v>1.5</v>
      </c>
      <c r="L1779" s="486">
        <f>VLOOKUP(D1779,'1-Kosten per locatie'!$E$3:$G$9,3,FALSE)</f>
        <v>1</v>
      </c>
      <c r="M1779" s="489" t="s">
        <v>101</v>
      </c>
      <c r="N1779" s="124"/>
      <c r="O1779" s="125">
        <f t="shared" si="140"/>
        <v>0</v>
      </c>
      <c r="P1779" s="125">
        <f t="shared" si="141"/>
        <v>0</v>
      </c>
      <c r="Q1779" s="383"/>
      <c r="R1779" s="126">
        <f>IF(M1779="nio",0,IF(M1779&gt;0,VLOOKUP(I1779,'2-Productie normen'!A:R,VLOOKUP(M1779,'2-Productie normen'!T:U,2,FALSE),FALSE)))</f>
        <v>0</v>
      </c>
      <c r="S1779" s="126">
        <f t="shared" si="142"/>
        <v>0</v>
      </c>
      <c r="T1779" s="127">
        <f>IF(M1779="nio",0,VLOOKUP(I1779,'2-Productie normen'!A:R,14,FALSE))</f>
        <v>0</v>
      </c>
      <c r="U1779" s="127"/>
      <c r="W1779" s="93">
        <f t="shared" si="143"/>
        <v>0</v>
      </c>
    </row>
    <row r="1780" spans="1:23" ht="14.1" customHeight="1">
      <c r="A1780" s="109">
        <f t="shared" si="139"/>
        <v>1780</v>
      </c>
      <c r="B1780" s="476" t="str">
        <f>VLOOKUP(C1780,'1-Kosten per locatie'!$A$17:$D$89,4,FALSE)</f>
        <v>Facilitaire Services</v>
      </c>
      <c r="C1780" s="397" t="s">
        <v>1690</v>
      </c>
      <c r="D1780" s="476" t="str">
        <f>VLOOKUP(C1780,'1-Kosten per locatie'!$A$17:$C$89,3,FALSE)</f>
        <v>Wijkpost</v>
      </c>
      <c r="E1780" s="399" t="s">
        <v>89</v>
      </c>
      <c r="F1780" s="400" t="s">
        <v>182</v>
      </c>
      <c r="G1780" s="399"/>
      <c r="H1780" s="488" t="s">
        <v>245</v>
      </c>
      <c r="I1780" s="446" t="s">
        <v>293</v>
      </c>
      <c r="J1780" s="417" t="s">
        <v>198</v>
      </c>
      <c r="K1780" s="417">
        <v>3.2</v>
      </c>
      <c r="L1780" s="486">
        <f>VLOOKUP(D1780,'1-Kosten per locatie'!$E$3:$G$9,3,FALSE)</f>
        <v>1</v>
      </c>
      <c r="M1780" s="489">
        <v>255</v>
      </c>
      <c r="N1780" s="124"/>
      <c r="O1780" s="125" t="e">
        <f t="shared" si="140"/>
        <v>#DIV/0!</v>
      </c>
      <c r="P1780" s="125">
        <f t="shared" si="141"/>
        <v>0</v>
      </c>
      <c r="Q1780" s="383"/>
      <c r="R1780" s="126">
        <f>IF(M1780="nio",0,IF(M1780&gt;0,VLOOKUP(I1780,'2-Productie normen'!A:R,VLOOKUP(M1780,'2-Productie normen'!T:U,2,FALSE),FALSE)))</f>
        <v>0</v>
      </c>
      <c r="S1780" s="126">
        <f t="shared" si="142"/>
        <v>0</v>
      </c>
      <c r="T1780" s="127" t="str">
        <f>IF(M1780="nio",0,VLOOKUP(I1780,'2-Productie normen'!A:R,14,FALSE))</f>
        <v>V</v>
      </c>
      <c r="U1780" s="127"/>
      <c r="W1780" s="93">
        <f t="shared" si="143"/>
        <v>816</v>
      </c>
    </row>
    <row r="1781" spans="1:23" ht="14.1" customHeight="1">
      <c r="A1781" s="109">
        <f t="shared" si="139"/>
        <v>1781</v>
      </c>
      <c r="B1781" s="476" t="str">
        <f>VLOOKUP(C1781,'1-Kosten per locatie'!$A$17:$D$89,4,FALSE)</f>
        <v>Facilitaire Services</v>
      </c>
      <c r="C1781" s="397" t="s">
        <v>1690</v>
      </c>
      <c r="D1781" s="476" t="str">
        <f>VLOOKUP(C1781,'1-Kosten per locatie'!$A$17:$C$89,3,FALSE)</f>
        <v>Wijkpost</v>
      </c>
      <c r="E1781" s="399" t="s">
        <v>89</v>
      </c>
      <c r="F1781" s="400" t="s">
        <v>182</v>
      </c>
      <c r="G1781" s="399"/>
      <c r="H1781" s="488" t="s">
        <v>217</v>
      </c>
      <c r="I1781" s="446" t="s">
        <v>296</v>
      </c>
      <c r="J1781" s="417" t="s">
        <v>304</v>
      </c>
      <c r="K1781" s="417">
        <v>4.7</v>
      </c>
      <c r="L1781" s="486">
        <f>VLOOKUP(D1781,'1-Kosten per locatie'!$E$3:$G$9,3,FALSE)</f>
        <v>1</v>
      </c>
      <c r="M1781" s="489">
        <v>156</v>
      </c>
      <c r="N1781" s="124"/>
      <c r="O1781" s="125" t="e">
        <f t="shared" si="140"/>
        <v>#DIV/0!</v>
      </c>
      <c r="P1781" s="125">
        <f t="shared" si="141"/>
        <v>0</v>
      </c>
      <c r="Q1781" s="383"/>
      <c r="R1781" s="126">
        <f>IF(M1781="nio",0,IF(M1781&gt;0,VLOOKUP(I1781,'2-Productie normen'!A:R,VLOOKUP(M1781,'2-Productie normen'!T:U,2,FALSE),FALSE)))</f>
        <v>0</v>
      </c>
      <c r="S1781" s="126">
        <f t="shared" si="142"/>
        <v>0</v>
      </c>
      <c r="T1781" s="127" t="str">
        <f>IF(M1781="nio",0,VLOOKUP(I1781,'2-Productie normen'!A:R,14,FALSE))</f>
        <v>V</v>
      </c>
      <c r="U1781" s="127"/>
      <c r="W1781" s="93">
        <f t="shared" si="143"/>
        <v>733.2</v>
      </c>
    </row>
    <row r="1782" spans="1:23" ht="14.1" customHeight="1">
      <c r="A1782" s="109">
        <f t="shared" si="139"/>
        <v>1782</v>
      </c>
      <c r="B1782" s="476" t="str">
        <f>VLOOKUP(C1782,'1-Kosten per locatie'!$A$17:$D$89,4,FALSE)</f>
        <v>Facilitaire Services</v>
      </c>
      <c r="C1782" s="397" t="s">
        <v>1690</v>
      </c>
      <c r="D1782" s="476" t="str">
        <f>VLOOKUP(C1782,'1-Kosten per locatie'!$A$17:$C$89,3,FALSE)</f>
        <v>Wijkpost</v>
      </c>
      <c r="E1782" s="399" t="s">
        <v>89</v>
      </c>
      <c r="F1782" s="400" t="s">
        <v>182</v>
      </c>
      <c r="G1782" s="399"/>
      <c r="H1782" s="488" t="s">
        <v>1596</v>
      </c>
      <c r="I1782" s="446" t="s">
        <v>149</v>
      </c>
      <c r="J1782" s="417" t="s">
        <v>198</v>
      </c>
      <c r="K1782" s="417">
        <v>26.9</v>
      </c>
      <c r="L1782" s="486">
        <f>VLOOKUP(D1782,'1-Kosten per locatie'!$E$3:$G$9,3,FALSE)</f>
        <v>1</v>
      </c>
      <c r="M1782" s="489">
        <v>104</v>
      </c>
      <c r="N1782" s="124"/>
      <c r="O1782" s="125" t="e">
        <f t="shared" si="140"/>
        <v>#DIV/0!</v>
      </c>
      <c r="P1782" s="125">
        <f t="shared" si="141"/>
        <v>0</v>
      </c>
      <c r="Q1782" s="383"/>
      <c r="R1782" s="126">
        <f>IF(M1782="nio",0,IF(M1782&gt;0,VLOOKUP(I1782,'2-Productie normen'!A:R,VLOOKUP(M1782,'2-Productie normen'!T:U,2,FALSE),FALSE)))</f>
        <v>0</v>
      </c>
      <c r="S1782" s="126">
        <f t="shared" si="142"/>
        <v>0</v>
      </c>
      <c r="T1782" s="127" t="str">
        <f>IF(M1782="nio",0,VLOOKUP(I1782,'2-Productie normen'!A:R,14,FALSE))</f>
        <v>B</v>
      </c>
      <c r="U1782" s="127"/>
      <c r="W1782" s="93">
        <f t="shared" si="143"/>
        <v>2797.6</v>
      </c>
    </row>
    <row r="1783" spans="1:23" ht="14.1" customHeight="1">
      <c r="A1783" s="109">
        <f t="shared" si="139"/>
        <v>1783</v>
      </c>
      <c r="B1783" s="476" t="str">
        <f>VLOOKUP(C1783,'1-Kosten per locatie'!$A$17:$D$89,4,FALSE)</f>
        <v>Facilitaire Services</v>
      </c>
      <c r="C1783" s="397" t="s">
        <v>1690</v>
      </c>
      <c r="D1783" s="476" t="str">
        <f>VLOOKUP(C1783,'1-Kosten per locatie'!$A$17:$C$89,3,FALSE)</f>
        <v>Wijkpost</v>
      </c>
      <c r="E1783" s="399" t="s">
        <v>89</v>
      </c>
      <c r="F1783" s="400" t="s">
        <v>182</v>
      </c>
      <c r="G1783" s="399"/>
      <c r="H1783" s="488" t="s">
        <v>196</v>
      </c>
      <c r="I1783" s="446" t="s">
        <v>149</v>
      </c>
      <c r="J1783" s="417" t="s">
        <v>198</v>
      </c>
      <c r="K1783" s="417">
        <v>22.7</v>
      </c>
      <c r="L1783" s="486">
        <f>VLOOKUP(D1783,'1-Kosten per locatie'!$E$3:$G$9,3,FALSE)</f>
        <v>1</v>
      </c>
      <c r="M1783" s="489">
        <v>104</v>
      </c>
      <c r="N1783" s="124"/>
      <c r="O1783" s="125" t="e">
        <f t="shared" si="140"/>
        <v>#DIV/0!</v>
      </c>
      <c r="P1783" s="125">
        <f t="shared" si="141"/>
        <v>0</v>
      </c>
      <c r="Q1783" s="383"/>
      <c r="R1783" s="126">
        <f>IF(M1783="nio",0,IF(M1783&gt;0,VLOOKUP(I1783,'2-Productie normen'!A:R,VLOOKUP(M1783,'2-Productie normen'!T:U,2,FALSE),FALSE)))</f>
        <v>0</v>
      </c>
      <c r="S1783" s="126">
        <f t="shared" si="142"/>
        <v>0</v>
      </c>
      <c r="T1783" s="127" t="str">
        <f>IF(M1783="nio",0,VLOOKUP(I1783,'2-Productie normen'!A:R,14,FALSE))</f>
        <v>B</v>
      </c>
      <c r="U1783" s="127"/>
      <c r="W1783" s="93">
        <f t="shared" si="143"/>
        <v>2360.7999999999997</v>
      </c>
    </row>
    <row r="1784" spans="1:23" ht="14.1" customHeight="1">
      <c r="A1784" s="109">
        <f t="shared" si="139"/>
        <v>1784</v>
      </c>
      <c r="B1784" s="476" t="str">
        <f>VLOOKUP(C1784,'1-Kosten per locatie'!$A$17:$D$89,4,FALSE)</f>
        <v>Facilitaire Services</v>
      </c>
      <c r="C1784" s="397" t="s">
        <v>1690</v>
      </c>
      <c r="D1784" s="476" t="str">
        <f>VLOOKUP(C1784,'1-Kosten per locatie'!$A$17:$C$89,3,FALSE)</f>
        <v>Wijkpost</v>
      </c>
      <c r="E1784" s="399" t="s">
        <v>89</v>
      </c>
      <c r="F1784" s="400" t="s">
        <v>182</v>
      </c>
      <c r="G1784" s="399"/>
      <c r="H1784" s="488" t="s">
        <v>196</v>
      </c>
      <c r="I1784" s="446" t="s">
        <v>149</v>
      </c>
      <c r="J1784" s="417" t="s">
        <v>198</v>
      </c>
      <c r="K1784" s="417">
        <v>28.4</v>
      </c>
      <c r="L1784" s="486">
        <f>VLOOKUP(D1784,'1-Kosten per locatie'!$E$3:$G$9,3,FALSE)</f>
        <v>1</v>
      </c>
      <c r="M1784" s="489">
        <v>104</v>
      </c>
      <c r="N1784" s="124"/>
      <c r="O1784" s="125" t="e">
        <f t="shared" si="140"/>
        <v>#DIV/0!</v>
      </c>
      <c r="P1784" s="125">
        <f t="shared" si="141"/>
        <v>0</v>
      </c>
      <c r="Q1784" s="383"/>
      <c r="R1784" s="126">
        <f>IF(M1784="nio",0,IF(M1784&gt;0,VLOOKUP(I1784,'2-Productie normen'!A:R,VLOOKUP(M1784,'2-Productie normen'!T:U,2,FALSE),FALSE)))</f>
        <v>0</v>
      </c>
      <c r="S1784" s="126">
        <f t="shared" si="142"/>
        <v>0</v>
      </c>
      <c r="T1784" s="127" t="str">
        <f>IF(M1784="nio",0,VLOOKUP(I1784,'2-Productie normen'!A:R,14,FALSE))</f>
        <v>B</v>
      </c>
      <c r="U1784" s="127"/>
      <c r="W1784" s="93">
        <f t="shared" si="143"/>
        <v>2953.6</v>
      </c>
    </row>
    <row r="1785" spans="1:23" ht="14.1" customHeight="1">
      <c r="A1785" s="109">
        <f t="shared" si="139"/>
        <v>1785</v>
      </c>
      <c r="B1785" s="476" t="str">
        <f>VLOOKUP(C1785,'1-Kosten per locatie'!$A$17:$D$89,4,FALSE)</f>
        <v>Facilitaire Services</v>
      </c>
      <c r="C1785" s="397" t="s">
        <v>1690</v>
      </c>
      <c r="D1785" s="476" t="str">
        <f>VLOOKUP(C1785,'1-Kosten per locatie'!$A$17:$C$89,3,FALSE)</f>
        <v>Wijkpost</v>
      </c>
      <c r="E1785" s="399" t="s">
        <v>89</v>
      </c>
      <c r="F1785" s="400" t="s">
        <v>182</v>
      </c>
      <c r="G1785" s="399"/>
      <c r="H1785" s="488" t="s">
        <v>1204</v>
      </c>
      <c r="I1785" s="446" t="s">
        <v>149</v>
      </c>
      <c r="J1785" s="417" t="s">
        <v>304</v>
      </c>
      <c r="K1785" s="417">
        <v>26.7</v>
      </c>
      <c r="L1785" s="486">
        <f>VLOOKUP(D1785,'1-Kosten per locatie'!$E$3:$G$9,3,FALSE)</f>
        <v>1</v>
      </c>
      <c r="M1785" s="489">
        <v>104</v>
      </c>
      <c r="N1785" s="124"/>
      <c r="O1785" s="125" t="e">
        <f t="shared" si="140"/>
        <v>#DIV/0!</v>
      </c>
      <c r="P1785" s="125">
        <f t="shared" si="141"/>
        <v>0</v>
      </c>
      <c r="Q1785" s="383"/>
      <c r="R1785" s="126">
        <f>IF(M1785="nio",0,IF(M1785&gt;0,VLOOKUP(I1785,'2-Productie normen'!A:R,VLOOKUP(M1785,'2-Productie normen'!T:U,2,FALSE),FALSE)))</f>
        <v>0</v>
      </c>
      <c r="S1785" s="126">
        <f t="shared" si="142"/>
        <v>0</v>
      </c>
      <c r="T1785" s="127" t="str">
        <f>IF(M1785="nio",0,VLOOKUP(I1785,'2-Productie normen'!A:R,14,FALSE))</f>
        <v>B</v>
      </c>
      <c r="U1785" s="127"/>
      <c r="W1785" s="93">
        <f t="shared" si="143"/>
        <v>2776.7999999999997</v>
      </c>
    </row>
    <row r="1786" spans="1:23" ht="14.1" customHeight="1">
      <c r="A1786" s="109">
        <f t="shared" si="139"/>
        <v>1786</v>
      </c>
      <c r="B1786" s="476" t="str">
        <f>VLOOKUP(C1786,'1-Kosten per locatie'!$A$17:$D$89,4,FALSE)</f>
        <v>Facilitaire Services</v>
      </c>
      <c r="C1786" s="397" t="s">
        <v>1690</v>
      </c>
      <c r="D1786" s="476" t="str">
        <f>VLOOKUP(C1786,'1-Kosten per locatie'!$A$17:$C$89,3,FALSE)</f>
        <v>Wijkpost</v>
      </c>
      <c r="E1786" s="399" t="s">
        <v>89</v>
      </c>
      <c r="F1786" s="400" t="s">
        <v>182</v>
      </c>
      <c r="G1786" s="399"/>
      <c r="H1786" s="488" t="s">
        <v>245</v>
      </c>
      <c r="I1786" s="446" t="s">
        <v>293</v>
      </c>
      <c r="J1786" s="417" t="s">
        <v>304</v>
      </c>
      <c r="K1786" s="417">
        <v>5</v>
      </c>
      <c r="L1786" s="486">
        <f>VLOOKUP(D1786,'1-Kosten per locatie'!$E$3:$G$9,3,FALSE)</f>
        <v>1</v>
      </c>
      <c r="M1786" s="489">
        <v>255</v>
      </c>
      <c r="N1786" s="124"/>
      <c r="O1786" s="125" t="e">
        <f t="shared" si="140"/>
        <v>#DIV/0!</v>
      </c>
      <c r="P1786" s="125">
        <f t="shared" si="141"/>
        <v>0</v>
      </c>
      <c r="Q1786" s="383"/>
      <c r="R1786" s="126">
        <f>IF(M1786="nio",0,IF(M1786&gt;0,VLOOKUP(I1786,'2-Productie normen'!A:R,VLOOKUP(M1786,'2-Productie normen'!T:U,2,FALSE),FALSE)))</f>
        <v>0</v>
      </c>
      <c r="S1786" s="126">
        <f t="shared" si="142"/>
        <v>0</v>
      </c>
      <c r="T1786" s="127" t="str">
        <f>IF(M1786="nio",0,VLOOKUP(I1786,'2-Productie normen'!A:R,14,FALSE))</f>
        <v>V</v>
      </c>
      <c r="U1786" s="127"/>
      <c r="W1786" s="93">
        <f t="shared" si="143"/>
        <v>1275</v>
      </c>
    </row>
    <row r="1787" spans="1:23" ht="14.1" customHeight="1">
      <c r="A1787" s="109">
        <f t="shared" si="139"/>
        <v>1787</v>
      </c>
      <c r="B1787" s="476" t="str">
        <f>VLOOKUP(C1787,'1-Kosten per locatie'!$A$17:$D$89,4,FALSE)</f>
        <v>Facilitaire Services</v>
      </c>
      <c r="C1787" s="397" t="s">
        <v>1690</v>
      </c>
      <c r="D1787" s="476" t="str">
        <f>VLOOKUP(C1787,'1-Kosten per locatie'!$A$17:$C$89,3,FALSE)</f>
        <v>Wijkpost</v>
      </c>
      <c r="E1787" s="399" t="s">
        <v>89</v>
      </c>
      <c r="F1787" s="400" t="s">
        <v>182</v>
      </c>
      <c r="G1787" s="399"/>
      <c r="H1787" s="488" t="s">
        <v>870</v>
      </c>
      <c r="I1787" s="446" t="s">
        <v>15</v>
      </c>
      <c r="J1787" s="417" t="s">
        <v>304</v>
      </c>
      <c r="K1787" s="417">
        <v>2.9</v>
      </c>
      <c r="L1787" s="486">
        <f>VLOOKUP(D1787,'1-Kosten per locatie'!$E$3:$G$9,3,FALSE)</f>
        <v>1</v>
      </c>
      <c r="M1787" s="489">
        <v>255</v>
      </c>
      <c r="N1787" s="124"/>
      <c r="O1787" s="125" t="e">
        <f t="shared" si="140"/>
        <v>#DIV/0!</v>
      </c>
      <c r="P1787" s="125">
        <f t="shared" si="141"/>
        <v>0</v>
      </c>
      <c r="Q1787" s="383"/>
      <c r="R1787" s="126">
        <f>IF(M1787="nio",0,IF(M1787&gt;0,VLOOKUP(I1787,'2-Productie normen'!A:R,VLOOKUP(M1787,'2-Productie normen'!T:U,2,FALSE),FALSE)))</f>
        <v>0</v>
      </c>
      <c r="S1787" s="126">
        <f t="shared" si="142"/>
        <v>0</v>
      </c>
      <c r="T1787" s="127" t="str">
        <f>IF(M1787="nio",0,VLOOKUP(I1787,'2-Productie normen'!A:R,14,FALSE))</f>
        <v>S</v>
      </c>
      <c r="U1787" s="127"/>
      <c r="W1787" s="93">
        <f t="shared" si="143"/>
        <v>739.5</v>
      </c>
    </row>
    <row r="1788" spans="1:23" ht="14.1" customHeight="1">
      <c r="A1788" s="109">
        <f t="shared" si="139"/>
        <v>1788</v>
      </c>
      <c r="B1788" s="476" t="str">
        <f>VLOOKUP(C1788,'1-Kosten per locatie'!$A$17:$D$89,4,FALSE)</f>
        <v>Facilitaire Services</v>
      </c>
      <c r="C1788" s="397" t="s">
        <v>1690</v>
      </c>
      <c r="D1788" s="476" t="str">
        <f>VLOOKUP(C1788,'1-Kosten per locatie'!$A$17:$C$89,3,FALSE)</f>
        <v>Wijkpost</v>
      </c>
      <c r="E1788" s="399">
        <v>1</v>
      </c>
      <c r="F1788" s="400" t="s">
        <v>182</v>
      </c>
      <c r="G1788" s="399"/>
      <c r="H1788" s="488" t="s">
        <v>263</v>
      </c>
      <c r="I1788" s="446" t="s">
        <v>294</v>
      </c>
      <c r="J1788" s="417" t="s">
        <v>303</v>
      </c>
      <c r="K1788" s="417">
        <v>4.9000000000000004</v>
      </c>
      <c r="L1788" s="486">
        <f>VLOOKUP(D1788,'1-Kosten per locatie'!$E$3:$G$9,3,FALSE)</f>
        <v>1</v>
      </c>
      <c r="M1788" s="489">
        <v>156</v>
      </c>
      <c r="N1788" s="124"/>
      <c r="O1788" s="125" t="e">
        <f t="shared" si="140"/>
        <v>#DIV/0!</v>
      </c>
      <c r="P1788" s="125">
        <f t="shared" si="141"/>
        <v>0</v>
      </c>
      <c r="Q1788" s="383"/>
      <c r="R1788" s="126">
        <f>IF(M1788="nio",0,IF(M1788&gt;0,VLOOKUP(I1788,'2-Productie normen'!A:R,VLOOKUP(M1788,'2-Productie normen'!T:U,2,FALSE),FALSE)))</f>
        <v>0</v>
      </c>
      <c r="S1788" s="126">
        <f t="shared" si="142"/>
        <v>0</v>
      </c>
      <c r="T1788" s="127" t="str">
        <f>IF(M1788="nio",0,VLOOKUP(I1788,'2-Productie normen'!A:R,14,FALSE))</f>
        <v>V</v>
      </c>
      <c r="U1788" s="127"/>
      <c r="W1788" s="93">
        <f t="shared" si="143"/>
        <v>764.40000000000009</v>
      </c>
    </row>
    <row r="1789" spans="1:23" ht="14.1" customHeight="1">
      <c r="A1789" s="109">
        <f t="shared" si="139"/>
        <v>1789</v>
      </c>
      <c r="B1789" s="476" t="str">
        <f>VLOOKUP(C1789,'1-Kosten per locatie'!$A$17:$D$89,4,FALSE)</f>
        <v>Facilitaire Services</v>
      </c>
      <c r="C1789" s="397" t="s">
        <v>1690</v>
      </c>
      <c r="D1789" s="476" t="str">
        <f>VLOOKUP(C1789,'1-Kosten per locatie'!$A$17:$C$89,3,FALSE)</f>
        <v>Wijkpost</v>
      </c>
      <c r="E1789" s="399">
        <v>1</v>
      </c>
      <c r="F1789" s="400" t="s">
        <v>182</v>
      </c>
      <c r="G1789" s="399"/>
      <c r="H1789" s="488" t="s">
        <v>1559</v>
      </c>
      <c r="I1789" s="446" t="s">
        <v>149</v>
      </c>
      <c r="J1789" s="417" t="s">
        <v>304</v>
      </c>
      <c r="K1789" s="417">
        <v>4.2</v>
      </c>
      <c r="L1789" s="486">
        <f>VLOOKUP(D1789,'1-Kosten per locatie'!$E$3:$G$9,3,FALSE)</f>
        <v>1</v>
      </c>
      <c r="M1789" s="489">
        <v>104</v>
      </c>
      <c r="N1789" s="124"/>
      <c r="O1789" s="125" t="e">
        <f t="shared" si="140"/>
        <v>#DIV/0!</v>
      </c>
      <c r="P1789" s="125">
        <f t="shared" si="141"/>
        <v>0</v>
      </c>
      <c r="Q1789" s="383"/>
      <c r="R1789" s="126">
        <f>IF(M1789="nio",0,IF(M1789&gt;0,VLOOKUP(I1789,'2-Productie normen'!A:R,VLOOKUP(M1789,'2-Productie normen'!T:U,2,FALSE),FALSE)))</f>
        <v>0</v>
      </c>
      <c r="S1789" s="126">
        <f t="shared" si="142"/>
        <v>0</v>
      </c>
      <c r="T1789" s="127" t="str">
        <f>IF(M1789="nio",0,VLOOKUP(I1789,'2-Productie normen'!A:R,14,FALSE))</f>
        <v>B</v>
      </c>
      <c r="U1789" s="127"/>
      <c r="W1789" s="93">
        <f t="shared" si="143"/>
        <v>436.8</v>
      </c>
    </row>
    <row r="1790" spans="1:23" ht="14.1" customHeight="1">
      <c r="A1790" s="109">
        <f t="shared" si="139"/>
        <v>1790</v>
      </c>
      <c r="B1790" s="476" t="str">
        <f>VLOOKUP(C1790,'1-Kosten per locatie'!$A$17:$D$89,4,FALSE)</f>
        <v>Facilitaire Services</v>
      </c>
      <c r="C1790" s="397" t="s">
        <v>1690</v>
      </c>
      <c r="D1790" s="476" t="str">
        <f>VLOOKUP(C1790,'1-Kosten per locatie'!$A$17:$C$89,3,FALSE)</f>
        <v>Wijkpost</v>
      </c>
      <c r="E1790" s="399">
        <v>1</v>
      </c>
      <c r="F1790" s="400" t="s">
        <v>182</v>
      </c>
      <c r="G1790" s="399"/>
      <c r="H1790" s="488" t="s">
        <v>2022</v>
      </c>
      <c r="I1790" s="446" t="s">
        <v>101</v>
      </c>
      <c r="J1790" s="417" t="s">
        <v>304</v>
      </c>
      <c r="K1790" s="417">
        <v>0.3</v>
      </c>
      <c r="L1790" s="486">
        <f>VLOOKUP(D1790,'1-Kosten per locatie'!$E$3:$G$9,3,FALSE)</f>
        <v>1</v>
      </c>
      <c r="M1790" s="489" t="s">
        <v>101</v>
      </c>
      <c r="N1790" s="124"/>
      <c r="O1790" s="125">
        <f t="shared" si="140"/>
        <v>0</v>
      </c>
      <c r="P1790" s="125">
        <f t="shared" si="141"/>
        <v>0</v>
      </c>
      <c r="Q1790" s="383"/>
      <c r="R1790" s="126">
        <f>IF(M1790="nio",0,IF(M1790&gt;0,VLOOKUP(I1790,'2-Productie normen'!A:R,VLOOKUP(M1790,'2-Productie normen'!T:U,2,FALSE),FALSE)))</f>
        <v>0</v>
      </c>
      <c r="S1790" s="126">
        <f t="shared" si="142"/>
        <v>0</v>
      </c>
      <c r="T1790" s="127">
        <f>IF(M1790="nio",0,VLOOKUP(I1790,'2-Productie normen'!A:R,14,FALSE))</f>
        <v>0</v>
      </c>
      <c r="U1790" s="127"/>
      <c r="W1790" s="93">
        <f t="shared" si="143"/>
        <v>0</v>
      </c>
    </row>
    <row r="1791" spans="1:23" ht="14.1" customHeight="1">
      <c r="A1791" s="109">
        <f t="shared" si="139"/>
        <v>1791</v>
      </c>
      <c r="B1791" s="476" t="str">
        <f>VLOOKUP(C1791,'1-Kosten per locatie'!$A$17:$D$89,4,FALSE)</f>
        <v>Facilitaire Services</v>
      </c>
      <c r="C1791" s="397" t="s">
        <v>1690</v>
      </c>
      <c r="D1791" s="476" t="str">
        <f>VLOOKUP(C1791,'1-Kosten per locatie'!$A$17:$C$89,3,FALSE)</f>
        <v>Wijkpost</v>
      </c>
      <c r="E1791" s="399">
        <v>1</v>
      </c>
      <c r="F1791" s="400" t="s">
        <v>182</v>
      </c>
      <c r="G1791" s="399"/>
      <c r="H1791" s="488" t="s">
        <v>870</v>
      </c>
      <c r="I1791" s="446" t="s">
        <v>15</v>
      </c>
      <c r="J1791" s="417" t="s">
        <v>304</v>
      </c>
      <c r="K1791" s="417">
        <v>2.4</v>
      </c>
      <c r="L1791" s="486">
        <f>VLOOKUP(D1791,'1-Kosten per locatie'!$E$3:$G$9,3,FALSE)</f>
        <v>1</v>
      </c>
      <c r="M1791" s="489">
        <v>255</v>
      </c>
      <c r="N1791" s="124"/>
      <c r="O1791" s="125" t="e">
        <f t="shared" si="140"/>
        <v>#DIV/0!</v>
      </c>
      <c r="P1791" s="125">
        <f t="shared" si="141"/>
        <v>0</v>
      </c>
      <c r="Q1791" s="383"/>
      <c r="R1791" s="126">
        <f>IF(M1791="nio",0,IF(M1791&gt;0,VLOOKUP(I1791,'2-Productie normen'!A:R,VLOOKUP(M1791,'2-Productie normen'!T:U,2,FALSE),FALSE)))</f>
        <v>0</v>
      </c>
      <c r="S1791" s="126">
        <f t="shared" si="142"/>
        <v>0</v>
      </c>
      <c r="T1791" s="127" t="str">
        <f>IF(M1791="nio",0,VLOOKUP(I1791,'2-Productie normen'!A:R,14,FALSE))</f>
        <v>S</v>
      </c>
      <c r="U1791" s="127"/>
      <c r="W1791" s="93">
        <f t="shared" si="143"/>
        <v>612</v>
      </c>
    </row>
    <row r="1792" spans="1:23" ht="14.1" customHeight="1">
      <c r="A1792" s="109">
        <f t="shared" si="139"/>
        <v>1792</v>
      </c>
      <c r="B1792" s="476" t="str">
        <f>VLOOKUP(C1792,'1-Kosten per locatie'!$A$17:$D$89,4,FALSE)</f>
        <v>Facilitaire Services</v>
      </c>
      <c r="C1792" s="397" t="s">
        <v>1690</v>
      </c>
      <c r="D1792" s="476" t="str">
        <f>VLOOKUP(C1792,'1-Kosten per locatie'!$A$17:$C$89,3,FALSE)</f>
        <v>Wijkpost</v>
      </c>
      <c r="E1792" s="399">
        <v>1</v>
      </c>
      <c r="F1792" s="400" t="s">
        <v>182</v>
      </c>
      <c r="G1792" s="399"/>
      <c r="H1792" s="488" t="s">
        <v>196</v>
      </c>
      <c r="I1792" s="446" t="s">
        <v>149</v>
      </c>
      <c r="J1792" s="417" t="s">
        <v>198</v>
      </c>
      <c r="K1792" s="417">
        <v>15.2</v>
      </c>
      <c r="L1792" s="486">
        <f>VLOOKUP(D1792,'1-Kosten per locatie'!$E$3:$G$9,3,FALSE)</f>
        <v>1</v>
      </c>
      <c r="M1792" s="489">
        <v>104</v>
      </c>
      <c r="N1792" s="124"/>
      <c r="O1792" s="125" t="e">
        <f t="shared" si="140"/>
        <v>#DIV/0!</v>
      </c>
      <c r="P1792" s="125">
        <f t="shared" si="141"/>
        <v>0</v>
      </c>
      <c r="Q1792" s="383"/>
      <c r="R1792" s="126">
        <f>IF(M1792="nio",0,IF(M1792&gt;0,VLOOKUP(I1792,'2-Productie normen'!A:R,VLOOKUP(M1792,'2-Productie normen'!T:U,2,FALSE),FALSE)))</f>
        <v>0</v>
      </c>
      <c r="S1792" s="126">
        <f t="shared" si="142"/>
        <v>0</v>
      </c>
      <c r="T1792" s="127" t="str">
        <f>IF(M1792="nio",0,VLOOKUP(I1792,'2-Productie normen'!A:R,14,FALSE))</f>
        <v>B</v>
      </c>
      <c r="U1792" s="127"/>
      <c r="W1792" s="93">
        <f t="shared" si="143"/>
        <v>1580.8</v>
      </c>
    </row>
    <row r="1793" spans="1:23" ht="14.1" customHeight="1">
      <c r="A1793" s="109">
        <f t="shared" si="139"/>
        <v>1793</v>
      </c>
      <c r="B1793" s="476" t="str">
        <f>VLOOKUP(C1793,'1-Kosten per locatie'!$A$17:$D$89,4,FALSE)</f>
        <v>Facilitaire Services</v>
      </c>
      <c r="C1793" s="397" t="s">
        <v>1690</v>
      </c>
      <c r="D1793" s="476" t="str">
        <f>VLOOKUP(C1793,'1-Kosten per locatie'!$A$17:$C$89,3,FALSE)</f>
        <v>Wijkpost</v>
      </c>
      <c r="E1793" s="399">
        <v>1</v>
      </c>
      <c r="F1793" s="400" t="s">
        <v>182</v>
      </c>
      <c r="G1793" s="399"/>
      <c r="H1793" s="488" t="s">
        <v>196</v>
      </c>
      <c r="I1793" s="446" t="s">
        <v>149</v>
      </c>
      <c r="J1793" s="417" t="s">
        <v>198</v>
      </c>
      <c r="K1793" s="417">
        <v>17</v>
      </c>
      <c r="L1793" s="486">
        <f>VLOOKUP(D1793,'1-Kosten per locatie'!$E$3:$G$9,3,FALSE)</f>
        <v>1</v>
      </c>
      <c r="M1793" s="489">
        <v>104</v>
      </c>
      <c r="N1793" s="124"/>
      <c r="O1793" s="125" t="e">
        <f t="shared" si="140"/>
        <v>#DIV/0!</v>
      </c>
      <c r="P1793" s="125">
        <f t="shared" si="141"/>
        <v>0</v>
      </c>
      <c r="Q1793" s="383"/>
      <c r="R1793" s="126">
        <f>IF(M1793="nio",0,IF(M1793&gt;0,VLOOKUP(I1793,'2-Productie normen'!A:R,VLOOKUP(M1793,'2-Productie normen'!T:U,2,FALSE),FALSE)))</f>
        <v>0</v>
      </c>
      <c r="S1793" s="126">
        <f t="shared" si="142"/>
        <v>0</v>
      </c>
      <c r="T1793" s="127" t="str">
        <f>IF(M1793="nio",0,VLOOKUP(I1793,'2-Productie normen'!A:R,14,FALSE))</f>
        <v>B</v>
      </c>
      <c r="U1793" s="127"/>
      <c r="W1793" s="93">
        <f t="shared" si="143"/>
        <v>1768</v>
      </c>
    </row>
    <row r="1794" spans="1:23" ht="14.1" customHeight="1">
      <c r="A1794" s="109">
        <f t="shared" si="139"/>
        <v>1794</v>
      </c>
      <c r="B1794" s="476" t="str">
        <f>VLOOKUP(C1794,'1-Kosten per locatie'!$A$17:$D$89,4,FALSE)</f>
        <v>Facilitaire Services</v>
      </c>
      <c r="C1794" s="397" t="s">
        <v>1690</v>
      </c>
      <c r="D1794" s="476" t="str">
        <f>VLOOKUP(C1794,'1-Kosten per locatie'!$A$17:$C$89,3,FALSE)</f>
        <v>Wijkpost</v>
      </c>
      <c r="E1794" s="399">
        <v>1</v>
      </c>
      <c r="F1794" s="400" t="s">
        <v>182</v>
      </c>
      <c r="G1794" s="399"/>
      <c r="H1794" s="488" t="s">
        <v>263</v>
      </c>
      <c r="I1794" s="446" t="s">
        <v>294</v>
      </c>
      <c r="J1794" s="417" t="s">
        <v>303</v>
      </c>
      <c r="K1794" s="417">
        <v>0.9</v>
      </c>
      <c r="L1794" s="486">
        <f>VLOOKUP(D1794,'1-Kosten per locatie'!$E$3:$G$9,3,FALSE)</f>
        <v>1</v>
      </c>
      <c r="M1794" s="489">
        <v>156</v>
      </c>
      <c r="N1794" s="124"/>
      <c r="O1794" s="125" t="e">
        <f t="shared" si="140"/>
        <v>#DIV/0!</v>
      </c>
      <c r="P1794" s="125">
        <f t="shared" si="141"/>
        <v>0</v>
      </c>
      <c r="Q1794" s="383"/>
      <c r="R1794" s="126">
        <f>IF(M1794="nio",0,IF(M1794&gt;0,VLOOKUP(I1794,'2-Productie normen'!A:R,VLOOKUP(M1794,'2-Productie normen'!T:U,2,FALSE),FALSE)))</f>
        <v>0</v>
      </c>
      <c r="S1794" s="126">
        <f t="shared" si="142"/>
        <v>0</v>
      </c>
      <c r="T1794" s="127" t="str">
        <f>IF(M1794="nio",0,VLOOKUP(I1794,'2-Productie normen'!A:R,14,FALSE))</f>
        <v>V</v>
      </c>
      <c r="U1794" s="127"/>
      <c r="W1794" s="93">
        <f t="shared" si="143"/>
        <v>140.4</v>
      </c>
    </row>
    <row r="1795" spans="1:23" ht="14.1" customHeight="1">
      <c r="A1795" s="109">
        <f t="shared" ref="A1795:A1858" si="144">A1794+1</f>
        <v>1795</v>
      </c>
      <c r="B1795" s="476" t="str">
        <f>VLOOKUP(C1795,'1-Kosten per locatie'!$A$17:$D$89,4,FALSE)</f>
        <v>Facilitaire Services</v>
      </c>
      <c r="C1795" s="397" t="s">
        <v>1690</v>
      </c>
      <c r="D1795" s="476" t="str">
        <f>VLOOKUP(C1795,'1-Kosten per locatie'!$A$17:$C$89,3,FALSE)</f>
        <v>Wijkpost</v>
      </c>
      <c r="E1795" s="399">
        <v>3</v>
      </c>
      <c r="F1795" s="400" t="s">
        <v>182</v>
      </c>
      <c r="G1795" s="399"/>
      <c r="H1795" s="488" t="s">
        <v>193</v>
      </c>
      <c r="I1795" s="446" t="s">
        <v>296</v>
      </c>
      <c r="J1795" s="417" t="s">
        <v>198</v>
      </c>
      <c r="K1795" s="417">
        <v>13.6</v>
      </c>
      <c r="L1795" s="486">
        <f>VLOOKUP(D1795,'1-Kosten per locatie'!$E$3:$G$9,3,FALSE)</f>
        <v>1</v>
      </c>
      <c r="M1795" s="489">
        <v>156</v>
      </c>
      <c r="N1795" s="124"/>
      <c r="O1795" s="125" t="e">
        <f t="shared" si="140"/>
        <v>#DIV/0!</v>
      </c>
      <c r="P1795" s="125">
        <f t="shared" si="141"/>
        <v>0</v>
      </c>
      <c r="Q1795" s="383"/>
      <c r="R1795" s="126">
        <f>IF(M1795="nio",0,IF(M1795&gt;0,VLOOKUP(I1795,'2-Productie normen'!A:R,VLOOKUP(M1795,'2-Productie normen'!T:U,2,FALSE),FALSE)))</f>
        <v>0</v>
      </c>
      <c r="S1795" s="126">
        <f t="shared" si="142"/>
        <v>0</v>
      </c>
      <c r="T1795" s="127" t="str">
        <f>IF(M1795="nio",0,VLOOKUP(I1795,'2-Productie normen'!A:R,14,FALSE))</f>
        <v>V</v>
      </c>
      <c r="U1795" s="127"/>
      <c r="W1795" s="93">
        <f t="shared" si="143"/>
        <v>2121.6</v>
      </c>
    </row>
    <row r="1796" spans="1:23" ht="14.1" customHeight="1">
      <c r="A1796" s="109">
        <f t="shared" si="144"/>
        <v>1796</v>
      </c>
      <c r="B1796" s="476" t="str">
        <f>VLOOKUP(C1796,'1-Kosten per locatie'!$A$17:$D$89,4,FALSE)</f>
        <v>Facilitaire Services</v>
      </c>
      <c r="C1796" s="397" t="s">
        <v>1690</v>
      </c>
      <c r="D1796" s="476" t="str">
        <f>VLOOKUP(C1796,'1-Kosten per locatie'!$A$17:$C$89,3,FALSE)</f>
        <v>Wijkpost</v>
      </c>
      <c r="E1796" s="399">
        <v>3</v>
      </c>
      <c r="F1796" s="400" t="s">
        <v>182</v>
      </c>
      <c r="G1796" s="399"/>
      <c r="H1796" s="488" t="s">
        <v>192</v>
      </c>
      <c r="I1796" s="446" t="s">
        <v>297</v>
      </c>
      <c r="J1796" s="417" t="s">
        <v>198</v>
      </c>
      <c r="K1796" s="417">
        <v>37.5</v>
      </c>
      <c r="L1796" s="486">
        <f>VLOOKUP(D1796,'1-Kosten per locatie'!$E$3:$G$9,3,FALSE)</f>
        <v>1</v>
      </c>
      <c r="M1796" s="489">
        <v>255</v>
      </c>
      <c r="N1796" s="124"/>
      <c r="O1796" s="125" t="e">
        <f t="shared" si="140"/>
        <v>#DIV/0!</v>
      </c>
      <c r="P1796" s="125">
        <f t="shared" si="141"/>
        <v>0</v>
      </c>
      <c r="Q1796" s="383"/>
      <c r="R1796" s="126">
        <f>IF(M1796="nio",0,IF(M1796&gt;0,VLOOKUP(I1796,'2-Productie normen'!A:R,VLOOKUP(M1796,'2-Productie normen'!T:U,2,FALSE),FALSE)))</f>
        <v>0</v>
      </c>
      <c r="S1796" s="126">
        <f t="shared" si="142"/>
        <v>0</v>
      </c>
      <c r="T1796" s="127" t="str">
        <f>IF(M1796="nio",0,VLOOKUP(I1796,'2-Productie normen'!A:R,14,FALSE))</f>
        <v>B</v>
      </c>
      <c r="U1796" s="127"/>
      <c r="W1796" s="93">
        <f t="shared" si="143"/>
        <v>9562.5</v>
      </c>
    </row>
    <row r="1797" spans="1:23" ht="14.1" customHeight="1">
      <c r="A1797" s="109">
        <f t="shared" si="144"/>
        <v>1797</v>
      </c>
      <c r="B1797" s="476" t="str">
        <f>VLOOKUP(C1797,'1-Kosten per locatie'!$A$17:$D$89,4,FALSE)</f>
        <v>Facilitaire Services</v>
      </c>
      <c r="C1797" s="397" t="s">
        <v>1690</v>
      </c>
      <c r="D1797" s="476" t="str">
        <f>VLOOKUP(C1797,'1-Kosten per locatie'!$A$17:$C$89,3,FALSE)</f>
        <v>Wijkpost</v>
      </c>
      <c r="E1797" s="399">
        <v>3</v>
      </c>
      <c r="F1797" s="400" t="s">
        <v>182</v>
      </c>
      <c r="G1797" s="399"/>
      <c r="H1797" s="488" t="s">
        <v>319</v>
      </c>
      <c r="I1797" s="446" t="s">
        <v>298</v>
      </c>
      <c r="J1797" s="417" t="s">
        <v>304</v>
      </c>
      <c r="K1797" s="417">
        <v>4</v>
      </c>
      <c r="L1797" s="486">
        <f>VLOOKUP(D1797,'1-Kosten per locatie'!$E$3:$G$9,3,FALSE)</f>
        <v>1</v>
      </c>
      <c r="M1797" s="489">
        <v>255</v>
      </c>
      <c r="N1797" s="124"/>
      <c r="O1797" s="125" t="e">
        <f t="shared" ref="O1797:O1845" si="145">IF(M1797="nio",0,IF(M1797&gt;0,M1797*K1797/R1797,0))*L1797</f>
        <v>#DIV/0!</v>
      </c>
      <c r="P1797" s="125">
        <f t="shared" ref="P1797:P1845" si="146">IF(N1797&gt;0,N1797*K1797/S1797,0)*L1797</f>
        <v>0</v>
      </c>
      <c r="Q1797" s="383"/>
      <c r="R1797" s="126">
        <f>IF(M1797="nio",0,IF(M1797&gt;0,VLOOKUP(I1797,'2-Productie normen'!A:R,VLOOKUP(M1797,'2-Productie normen'!T:U,2,FALSE),FALSE)))</f>
        <v>0</v>
      </c>
      <c r="S1797" s="126">
        <f t="shared" ref="S1797:S1845" si="147">IF(N1797&gt;0,R1797*$S$8,0)</f>
        <v>0</v>
      </c>
      <c r="T1797" s="127" t="str">
        <f>IF(M1797="nio",0,VLOOKUP(I1797,'2-Productie normen'!A:R,14,FALSE))</f>
        <v>V</v>
      </c>
      <c r="U1797" s="127"/>
      <c r="W1797" s="93">
        <f t="shared" ref="W1797:W1860" si="148">SUM(M1797:N1797)*K1797</f>
        <v>1020</v>
      </c>
    </row>
    <row r="1798" spans="1:23" ht="14.1" customHeight="1">
      <c r="A1798" s="109">
        <f t="shared" si="144"/>
        <v>1798</v>
      </c>
      <c r="B1798" s="476" t="str">
        <f>VLOOKUP(C1798,'1-Kosten per locatie'!$A$17:$D$89,4,FALSE)</f>
        <v>Facilitaire Services</v>
      </c>
      <c r="C1798" s="397" t="s">
        <v>1690</v>
      </c>
      <c r="D1798" s="476" t="str">
        <f>VLOOKUP(C1798,'1-Kosten per locatie'!$A$17:$C$89,3,FALSE)</f>
        <v>Wijkpost</v>
      </c>
      <c r="E1798" s="399">
        <v>3</v>
      </c>
      <c r="F1798" s="400" t="s">
        <v>182</v>
      </c>
      <c r="G1798" s="399"/>
      <c r="H1798" s="488" t="s">
        <v>2023</v>
      </c>
      <c r="I1798" s="446" t="s">
        <v>101</v>
      </c>
      <c r="J1798" s="417" t="s">
        <v>304</v>
      </c>
      <c r="K1798" s="417">
        <v>4.0999999999999996</v>
      </c>
      <c r="L1798" s="486">
        <f>VLOOKUP(D1798,'1-Kosten per locatie'!$E$3:$G$9,3,FALSE)</f>
        <v>1</v>
      </c>
      <c r="M1798" s="489" t="s">
        <v>101</v>
      </c>
      <c r="N1798" s="124"/>
      <c r="O1798" s="125">
        <f t="shared" si="145"/>
        <v>0</v>
      </c>
      <c r="P1798" s="125">
        <f t="shared" si="146"/>
        <v>0</v>
      </c>
      <c r="Q1798" s="383"/>
      <c r="R1798" s="126">
        <f>IF(M1798="nio",0,IF(M1798&gt;0,VLOOKUP(I1798,'2-Productie normen'!A:R,VLOOKUP(M1798,'2-Productie normen'!T:U,2,FALSE),FALSE)))</f>
        <v>0</v>
      </c>
      <c r="S1798" s="126">
        <f t="shared" si="147"/>
        <v>0</v>
      </c>
      <c r="T1798" s="127">
        <f>IF(M1798="nio",0,VLOOKUP(I1798,'2-Productie normen'!A:R,14,FALSE))</f>
        <v>0</v>
      </c>
      <c r="U1798" s="127"/>
      <c r="W1798" s="93">
        <f t="shared" si="148"/>
        <v>0</v>
      </c>
    </row>
    <row r="1799" spans="1:23" ht="14.1" customHeight="1">
      <c r="A1799" s="109">
        <f t="shared" si="144"/>
        <v>1799</v>
      </c>
      <c r="B1799" s="476" t="str">
        <f>VLOOKUP(C1799,'1-Kosten per locatie'!$A$17:$D$89,4,FALSE)</f>
        <v>Facilitaire Services</v>
      </c>
      <c r="C1799" s="397" t="s">
        <v>1690</v>
      </c>
      <c r="D1799" s="476" t="str">
        <f>VLOOKUP(C1799,'1-Kosten per locatie'!$A$17:$C$89,3,FALSE)</f>
        <v>Wijkpost</v>
      </c>
      <c r="E1799" s="399">
        <v>3</v>
      </c>
      <c r="F1799" s="400" t="s">
        <v>182</v>
      </c>
      <c r="G1799" s="399"/>
      <c r="H1799" s="488" t="s">
        <v>196</v>
      </c>
      <c r="I1799" s="446" t="s">
        <v>149</v>
      </c>
      <c r="J1799" s="417" t="s">
        <v>198</v>
      </c>
      <c r="K1799" s="417">
        <v>20.6</v>
      </c>
      <c r="L1799" s="486">
        <f>VLOOKUP(D1799,'1-Kosten per locatie'!$E$3:$G$9,3,FALSE)</f>
        <v>1</v>
      </c>
      <c r="M1799" s="489">
        <v>104</v>
      </c>
      <c r="N1799" s="124"/>
      <c r="O1799" s="125" t="e">
        <f t="shared" si="145"/>
        <v>#DIV/0!</v>
      </c>
      <c r="P1799" s="125">
        <f t="shared" si="146"/>
        <v>0</v>
      </c>
      <c r="Q1799" s="383"/>
      <c r="R1799" s="126">
        <f>IF(M1799="nio",0,IF(M1799&gt;0,VLOOKUP(I1799,'2-Productie normen'!A:R,VLOOKUP(M1799,'2-Productie normen'!T:U,2,FALSE),FALSE)))</f>
        <v>0</v>
      </c>
      <c r="S1799" s="126">
        <f t="shared" si="147"/>
        <v>0</v>
      </c>
      <c r="T1799" s="127" t="str">
        <f>IF(M1799="nio",0,VLOOKUP(I1799,'2-Productie normen'!A:R,14,FALSE))</f>
        <v>B</v>
      </c>
      <c r="U1799" s="127"/>
      <c r="W1799" s="93">
        <f t="shared" si="148"/>
        <v>2142.4</v>
      </c>
    </row>
    <row r="1800" spans="1:23" ht="14.1" customHeight="1">
      <c r="A1800" s="109">
        <f t="shared" si="144"/>
        <v>1800</v>
      </c>
      <c r="B1800" s="476" t="str">
        <f>VLOOKUP(C1800,'1-Kosten per locatie'!$A$17:$D$89,4,FALSE)</f>
        <v>Facilitaire Services</v>
      </c>
      <c r="C1800" s="397" t="s">
        <v>1690</v>
      </c>
      <c r="D1800" s="476" t="str">
        <f>VLOOKUP(C1800,'1-Kosten per locatie'!$A$17:$C$89,3,FALSE)</f>
        <v>Wijkpost</v>
      </c>
      <c r="E1800" s="399">
        <v>3</v>
      </c>
      <c r="F1800" s="400" t="s">
        <v>182</v>
      </c>
      <c r="G1800" s="399"/>
      <c r="H1800" s="488" t="s">
        <v>1351</v>
      </c>
      <c r="I1800" s="446" t="s">
        <v>101</v>
      </c>
      <c r="J1800" s="417" t="s">
        <v>304</v>
      </c>
      <c r="K1800" s="417">
        <v>2.6</v>
      </c>
      <c r="L1800" s="486">
        <f>VLOOKUP(D1800,'1-Kosten per locatie'!$E$3:$G$9,3,FALSE)</f>
        <v>1</v>
      </c>
      <c r="M1800" s="489" t="s">
        <v>101</v>
      </c>
      <c r="N1800" s="124"/>
      <c r="O1800" s="125">
        <f t="shared" si="145"/>
        <v>0</v>
      </c>
      <c r="P1800" s="125">
        <f t="shared" si="146"/>
        <v>0</v>
      </c>
      <c r="Q1800" s="383"/>
      <c r="R1800" s="126">
        <f>IF(M1800="nio",0,IF(M1800&gt;0,VLOOKUP(I1800,'2-Productie normen'!A:R,VLOOKUP(M1800,'2-Productie normen'!T:U,2,FALSE),FALSE)))</f>
        <v>0</v>
      </c>
      <c r="S1800" s="126">
        <f t="shared" si="147"/>
        <v>0</v>
      </c>
      <c r="T1800" s="127">
        <f>IF(M1800="nio",0,VLOOKUP(I1800,'2-Productie normen'!A:R,14,FALSE))</f>
        <v>0</v>
      </c>
      <c r="U1800" s="127"/>
      <c r="W1800" s="93">
        <f t="shared" si="148"/>
        <v>0</v>
      </c>
    </row>
    <row r="1801" spans="1:23" ht="14.1" customHeight="1">
      <c r="A1801" s="109">
        <f t="shared" si="144"/>
        <v>1801</v>
      </c>
      <c r="B1801" s="476" t="str">
        <f>VLOOKUP(C1801,'1-Kosten per locatie'!$A$17:$D$89,4,FALSE)</f>
        <v>Facilitaire Services</v>
      </c>
      <c r="C1801" s="397" t="s">
        <v>1690</v>
      </c>
      <c r="D1801" s="476" t="str">
        <f>VLOOKUP(C1801,'1-Kosten per locatie'!$A$17:$C$89,3,FALSE)</f>
        <v>Wijkpost</v>
      </c>
      <c r="E1801" s="399">
        <v>3</v>
      </c>
      <c r="F1801" s="400" t="s">
        <v>182</v>
      </c>
      <c r="G1801" s="399"/>
      <c r="H1801" s="488" t="s">
        <v>196</v>
      </c>
      <c r="I1801" s="446" t="s">
        <v>149</v>
      </c>
      <c r="J1801" s="418" t="s">
        <v>198</v>
      </c>
      <c r="K1801" s="418">
        <v>21.6</v>
      </c>
      <c r="L1801" s="486">
        <f>VLOOKUP(D1801,'1-Kosten per locatie'!$E$3:$G$9,3,FALSE)</f>
        <v>1</v>
      </c>
      <c r="M1801" s="490">
        <v>104</v>
      </c>
      <c r="N1801" s="124"/>
      <c r="O1801" s="125" t="e">
        <f t="shared" si="145"/>
        <v>#DIV/0!</v>
      </c>
      <c r="P1801" s="125">
        <f t="shared" si="146"/>
        <v>0</v>
      </c>
      <c r="Q1801" s="383"/>
      <c r="R1801" s="126">
        <f>IF(M1801="nio",0,IF(M1801&gt;0,VLOOKUP(I1801,'2-Productie normen'!A:R,VLOOKUP(M1801,'2-Productie normen'!T:U,2,FALSE),FALSE)))</f>
        <v>0</v>
      </c>
      <c r="S1801" s="126">
        <f t="shared" si="147"/>
        <v>0</v>
      </c>
      <c r="T1801" s="127" t="str">
        <f>IF(M1801="nio",0,VLOOKUP(I1801,'2-Productie normen'!A:R,14,FALSE))</f>
        <v>B</v>
      </c>
      <c r="U1801" s="127"/>
      <c r="W1801" s="93">
        <f t="shared" si="148"/>
        <v>2246.4</v>
      </c>
    </row>
    <row r="1802" spans="1:23" ht="14.1" customHeight="1">
      <c r="A1802" s="109">
        <f t="shared" si="144"/>
        <v>1802</v>
      </c>
      <c r="B1802" s="476" t="str">
        <f>VLOOKUP(C1802,'1-Kosten per locatie'!$A$17:$D$89,4,FALSE)</f>
        <v>Facilitaire Services</v>
      </c>
      <c r="C1802" s="397" t="s">
        <v>180</v>
      </c>
      <c r="D1802" s="476" t="str">
        <f>VLOOKUP(C1802,'1-Kosten per locatie'!$A$17:$C$89,3,FALSE)</f>
        <v>Kantoor</v>
      </c>
      <c r="E1802" s="399" t="s">
        <v>89</v>
      </c>
      <c r="F1802" s="400" t="s">
        <v>182</v>
      </c>
      <c r="G1802" s="399"/>
      <c r="H1802" s="488" t="s">
        <v>196</v>
      </c>
      <c r="I1802" s="446" t="s">
        <v>149</v>
      </c>
      <c r="J1802" s="397" t="s">
        <v>198</v>
      </c>
      <c r="K1802" s="397">
        <v>22.6</v>
      </c>
      <c r="L1802" s="486">
        <f>VLOOKUP(D1802,'1-Kosten per locatie'!$E$3:$G$9,3,FALSE)</f>
        <v>1</v>
      </c>
      <c r="M1802" s="419">
        <v>104</v>
      </c>
      <c r="N1802" s="124"/>
      <c r="O1802" s="125" t="e">
        <f t="shared" si="145"/>
        <v>#DIV/0!</v>
      </c>
      <c r="P1802" s="125">
        <f t="shared" si="146"/>
        <v>0</v>
      </c>
      <c r="Q1802" s="383"/>
      <c r="R1802" s="126">
        <f>IF(M1802="nio",0,IF(M1802&gt;0,VLOOKUP(I1802,'2-Productie normen'!A:R,VLOOKUP(M1802,'2-Productie normen'!T:U,2,FALSE),FALSE)))</f>
        <v>0</v>
      </c>
      <c r="S1802" s="126">
        <f t="shared" si="147"/>
        <v>0</v>
      </c>
      <c r="T1802" s="127" t="str">
        <f>IF(M1802="nio",0,VLOOKUP(I1802,'2-Productie normen'!A:R,14,FALSE))</f>
        <v>B</v>
      </c>
      <c r="U1802" s="127"/>
      <c r="W1802" s="93">
        <f t="shared" si="148"/>
        <v>2350.4</v>
      </c>
    </row>
    <row r="1803" spans="1:23" ht="14.1" customHeight="1">
      <c r="A1803" s="109">
        <f t="shared" si="144"/>
        <v>1803</v>
      </c>
      <c r="B1803" s="476" t="str">
        <f>VLOOKUP(C1803,'1-Kosten per locatie'!$A$17:$D$89,4,FALSE)</f>
        <v>Facilitaire Services</v>
      </c>
      <c r="C1803" s="397" t="s">
        <v>180</v>
      </c>
      <c r="D1803" s="476" t="str">
        <f>VLOOKUP(C1803,'1-Kosten per locatie'!$A$17:$C$89,3,FALSE)</f>
        <v>Kantoor</v>
      </c>
      <c r="E1803" s="399" t="s">
        <v>89</v>
      </c>
      <c r="F1803" s="400" t="s">
        <v>182</v>
      </c>
      <c r="G1803" s="399"/>
      <c r="H1803" s="488" t="s">
        <v>196</v>
      </c>
      <c r="I1803" s="446" t="s">
        <v>149</v>
      </c>
      <c r="J1803" s="397" t="s">
        <v>198</v>
      </c>
      <c r="K1803" s="397">
        <v>17.100000000000001</v>
      </c>
      <c r="L1803" s="486">
        <f>VLOOKUP(D1803,'1-Kosten per locatie'!$E$3:$G$9,3,FALSE)</f>
        <v>1</v>
      </c>
      <c r="M1803" s="419">
        <v>104</v>
      </c>
      <c r="N1803" s="124"/>
      <c r="O1803" s="125" t="e">
        <f t="shared" si="145"/>
        <v>#DIV/0!</v>
      </c>
      <c r="P1803" s="125">
        <f t="shared" si="146"/>
        <v>0</v>
      </c>
      <c r="Q1803" s="383"/>
      <c r="R1803" s="126">
        <f>IF(M1803="nio",0,IF(M1803&gt;0,VLOOKUP(I1803,'2-Productie normen'!A:R,VLOOKUP(M1803,'2-Productie normen'!T:U,2,FALSE),FALSE)))</f>
        <v>0</v>
      </c>
      <c r="S1803" s="126">
        <f t="shared" si="147"/>
        <v>0</v>
      </c>
      <c r="T1803" s="127" t="str">
        <f>IF(M1803="nio",0,VLOOKUP(I1803,'2-Productie normen'!A:R,14,FALSE))</f>
        <v>B</v>
      </c>
      <c r="U1803" s="127"/>
      <c r="W1803" s="93">
        <f t="shared" si="148"/>
        <v>1778.4</v>
      </c>
    </row>
    <row r="1804" spans="1:23" ht="14.1" customHeight="1">
      <c r="A1804" s="109">
        <f t="shared" si="144"/>
        <v>1804</v>
      </c>
      <c r="B1804" s="476" t="str">
        <f>VLOOKUP(C1804,'1-Kosten per locatie'!$A$17:$D$89,4,FALSE)</f>
        <v>Facilitaire Services</v>
      </c>
      <c r="C1804" s="397" t="s">
        <v>180</v>
      </c>
      <c r="D1804" s="476" t="str">
        <f>VLOOKUP(C1804,'1-Kosten per locatie'!$A$17:$C$89,3,FALSE)</f>
        <v>Kantoor</v>
      </c>
      <c r="E1804" s="399" t="s">
        <v>89</v>
      </c>
      <c r="F1804" s="400" t="s">
        <v>182</v>
      </c>
      <c r="G1804" s="399"/>
      <c r="H1804" s="488" t="s">
        <v>1351</v>
      </c>
      <c r="I1804" s="446" t="s">
        <v>101</v>
      </c>
      <c r="J1804" s="397" t="s">
        <v>304</v>
      </c>
      <c r="K1804" s="397">
        <v>2.6</v>
      </c>
      <c r="L1804" s="486">
        <f>VLOOKUP(D1804,'1-Kosten per locatie'!$E$3:$G$9,3,FALSE)</f>
        <v>1</v>
      </c>
      <c r="M1804" s="489" t="s">
        <v>101</v>
      </c>
      <c r="N1804" s="124"/>
      <c r="O1804" s="125">
        <f t="shared" si="145"/>
        <v>0</v>
      </c>
      <c r="P1804" s="125">
        <f t="shared" si="146"/>
        <v>0</v>
      </c>
      <c r="Q1804" s="383"/>
      <c r="R1804" s="126">
        <f>IF(M1804="nio",0,IF(M1804&gt;0,VLOOKUP(I1804,'2-Productie normen'!A:R,VLOOKUP(M1804,'2-Productie normen'!T:U,2,FALSE),FALSE)))</f>
        <v>0</v>
      </c>
      <c r="S1804" s="126">
        <f t="shared" si="147"/>
        <v>0</v>
      </c>
      <c r="T1804" s="127">
        <f>IF(M1804="nio",0,VLOOKUP(I1804,'2-Productie normen'!A:R,14,FALSE))</f>
        <v>0</v>
      </c>
      <c r="U1804" s="127"/>
      <c r="W1804" s="93">
        <f t="shared" si="148"/>
        <v>0</v>
      </c>
    </row>
    <row r="1805" spans="1:23" ht="14.1" customHeight="1">
      <c r="A1805" s="109">
        <f t="shared" si="144"/>
        <v>1805</v>
      </c>
      <c r="B1805" s="476" t="str">
        <f>VLOOKUP(C1805,'1-Kosten per locatie'!$A$17:$D$89,4,FALSE)</f>
        <v>Facilitaire Services</v>
      </c>
      <c r="C1805" s="397" t="s">
        <v>180</v>
      </c>
      <c r="D1805" s="476" t="str">
        <f>VLOOKUP(C1805,'1-Kosten per locatie'!$A$17:$C$89,3,FALSE)</f>
        <v>Kantoor</v>
      </c>
      <c r="E1805" s="399" t="s">
        <v>89</v>
      </c>
      <c r="F1805" s="400" t="s">
        <v>182</v>
      </c>
      <c r="G1805" s="399"/>
      <c r="H1805" s="488" t="s">
        <v>870</v>
      </c>
      <c r="I1805" s="446" t="s">
        <v>15</v>
      </c>
      <c r="J1805" s="397" t="s">
        <v>304</v>
      </c>
      <c r="K1805" s="397">
        <v>2.1</v>
      </c>
      <c r="L1805" s="486">
        <f>VLOOKUP(D1805,'1-Kosten per locatie'!$E$3:$G$9,3,FALSE)</f>
        <v>1</v>
      </c>
      <c r="M1805" s="419">
        <v>255</v>
      </c>
      <c r="N1805" s="124">
        <v>255</v>
      </c>
      <c r="O1805" s="125" t="e">
        <f t="shared" si="145"/>
        <v>#DIV/0!</v>
      </c>
      <c r="P1805" s="125" t="e">
        <f t="shared" si="146"/>
        <v>#DIV/0!</v>
      </c>
      <c r="Q1805" s="383"/>
      <c r="R1805" s="126">
        <f>IF(M1805="nio",0,IF(M1805&gt;0,VLOOKUP(I1805,'2-Productie normen'!A:R,VLOOKUP(M1805,'2-Productie normen'!T:U,2,FALSE),FALSE)))</f>
        <v>0</v>
      </c>
      <c r="S1805" s="126">
        <f t="shared" si="147"/>
        <v>0</v>
      </c>
      <c r="T1805" s="127" t="str">
        <f>IF(M1805="nio",0,VLOOKUP(I1805,'2-Productie normen'!A:R,14,FALSE))</f>
        <v>S</v>
      </c>
      <c r="U1805" s="127"/>
      <c r="W1805" s="93">
        <f t="shared" si="148"/>
        <v>1071</v>
      </c>
    </row>
    <row r="1806" spans="1:23" ht="14.1" customHeight="1">
      <c r="A1806" s="109">
        <f t="shared" si="144"/>
        <v>1806</v>
      </c>
      <c r="B1806" s="476" t="str">
        <f>VLOOKUP(C1806,'1-Kosten per locatie'!$A$17:$D$89,4,FALSE)</f>
        <v>Facilitaire Services</v>
      </c>
      <c r="C1806" s="397" t="s">
        <v>180</v>
      </c>
      <c r="D1806" s="476" t="str">
        <f>VLOOKUP(C1806,'1-Kosten per locatie'!$A$17:$C$89,3,FALSE)</f>
        <v>Kantoor</v>
      </c>
      <c r="E1806" s="399" t="s">
        <v>89</v>
      </c>
      <c r="F1806" s="400" t="s">
        <v>182</v>
      </c>
      <c r="G1806" s="399"/>
      <c r="H1806" s="488" t="s">
        <v>245</v>
      </c>
      <c r="I1806" s="446" t="s">
        <v>293</v>
      </c>
      <c r="J1806" s="397" t="s">
        <v>304</v>
      </c>
      <c r="K1806" s="397">
        <v>9.5</v>
      </c>
      <c r="L1806" s="486">
        <f>VLOOKUP(D1806,'1-Kosten per locatie'!$E$3:$G$9,3,FALSE)</f>
        <v>1</v>
      </c>
      <c r="M1806" s="419">
        <v>255</v>
      </c>
      <c r="N1806" s="124"/>
      <c r="O1806" s="125" t="e">
        <f t="shared" si="145"/>
        <v>#DIV/0!</v>
      </c>
      <c r="P1806" s="125">
        <f t="shared" si="146"/>
        <v>0</v>
      </c>
      <c r="Q1806" s="383"/>
      <c r="R1806" s="126">
        <f>IF(M1806="nio",0,IF(M1806&gt;0,VLOOKUP(I1806,'2-Productie normen'!A:R,VLOOKUP(M1806,'2-Productie normen'!T:U,2,FALSE),FALSE)))</f>
        <v>0</v>
      </c>
      <c r="S1806" s="126">
        <f t="shared" si="147"/>
        <v>0</v>
      </c>
      <c r="T1806" s="127" t="str">
        <f>IF(M1806="nio",0,VLOOKUP(I1806,'2-Productie normen'!A:R,14,FALSE))</f>
        <v>V</v>
      </c>
      <c r="U1806" s="127"/>
      <c r="W1806" s="93">
        <f t="shared" si="148"/>
        <v>2422.5</v>
      </c>
    </row>
    <row r="1807" spans="1:23" ht="14.1" customHeight="1">
      <c r="A1807" s="109">
        <f t="shared" si="144"/>
        <v>1807</v>
      </c>
      <c r="B1807" s="476" t="str">
        <f>VLOOKUP(C1807,'1-Kosten per locatie'!$A$17:$D$89,4,FALSE)</f>
        <v>Facilitaire Services</v>
      </c>
      <c r="C1807" s="397" t="s">
        <v>180</v>
      </c>
      <c r="D1807" s="476" t="str">
        <f>VLOOKUP(C1807,'1-Kosten per locatie'!$A$17:$C$89,3,FALSE)</f>
        <v>Kantoor</v>
      </c>
      <c r="E1807" s="399" t="s">
        <v>89</v>
      </c>
      <c r="F1807" s="400" t="s">
        <v>182</v>
      </c>
      <c r="G1807" s="399"/>
      <c r="H1807" s="488" t="s">
        <v>2024</v>
      </c>
      <c r="I1807" s="446" t="s">
        <v>149</v>
      </c>
      <c r="J1807" s="397" t="s">
        <v>198</v>
      </c>
      <c r="K1807" s="397">
        <v>26</v>
      </c>
      <c r="L1807" s="486">
        <f>VLOOKUP(D1807,'1-Kosten per locatie'!$E$3:$G$9,3,FALSE)</f>
        <v>1</v>
      </c>
      <c r="M1807" s="419">
        <v>104</v>
      </c>
      <c r="N1807" s="124"/>
      <c r="O1807" s="125" t="e">
        <f t="shared" si="145"/>
        <v>#DIV/0!</v>
      </c>
      <c r="P1807" s="125">
        <f t="shared" si="146"/>
        <v>0</v>
      </c>
      <c r="Q1807" s="383"/>
      <c r="R1807" s="126">
        <f>IF(M1807="nio",0,IF(M1807&gt;0,VLOOKUP(I1807,'2-Productie normen'!A:R,VLOOKUP(M1807,'2-Productie normen'!T:U,2,FALSE),FALSE)))</f>
        <v>0</v>
      </c>
      <c r="S1807" s="126">
        <f t="shared" si="147"/>
        <v>0</v>
      </c>
      <c r="T1807" s="127" t="str">
        <f>IF(M1807="nio",0,VLOOKUP(I1807,'2-Productie normen'!A:R,14,FALSE))</f>
        <v>B</v>
      </c>
      <c r="U1807" s="127"/>
      <c r="W1807" s="93">
        <f t="shared" si="148"/>
        <v>2704</v>
      </c>
    </row>
    <row r="1808" spans="1:23" ht="14.1" customHeight="1">
      <c r="A1808" s="109">
        <f t="shared" si="144"/>
        <v>1808</v>
      </c>
      <c r="B1808" s="476" t="str">
        <f>VLOOKUP(C1808,'1-Kosten per locatie'!$A$17:$D$89,4,FALSE)</f>
        <v>Facilitaire Services</v>
      </c>
      <c r="C1808" s="397" t="s">
        <v>180</v>
      </c>
      <c r="D1808" s="476" t="str">
        <f>VLOOKUP(C1808,'1-Kosten per locatie'!$A$17:$C$89,3,FALSE)</f>
        <v>Kantoor</v>
      </c>
      <c r="E1808" s="399" t="s">
        <v>89</v>
      </c>
      <c r="F1808" s="400" t="s">
        <v>182</v>
      </c>
      <c r="G1808" s="399"/>
      <c r="H1808" s="488" t="s">
        <v>178</v>
      </c>
      <c r="I1808" s="446" t="s">
        <v>1200</v>
      </c>
      <c r="J1808" s="397" t="s">
        <v>199</v>
      </c>
      <c r="K1808" s="397">
        <v>129.6</v>
      </c>
      <c r="L1808" s="486">
        <f>VLOOKUP(D1808,'1-Kosten per locatie'!$E$3:$G$9,3,FALSE)</f>
        <v>1</v>
      </c>
      <c r="M1808" s="419">
        <v>255</v>
      </c>
      <c r="N1808" s="124"/>
      <c r="O1808" s="125" t="e">
        <f t="shared" si="145"/>
        <v>#DIV/0!</v>
      </c>
      <c r="P1808" s="125">
        <f t="shared" si="146"/>
        <v>0</v>
      </c>
      <c r="Q1808" s="383"/>
      <c r="R1808" s="126">
        <f>IF(M1808="nio",0,IF(M1808&gt;0,VLOOKUP(I1808,'2-Productie normen'!A:R,VLOOKUP(M1808,'2-Productie normen'!T:U,2,FALSE),FALSE)))</f>
        <v>0</v>
      </c>
      <c r="S1808" s="126">
        <f t="shared" si="147"/>
        <v>0</v>
      </c>
      <c r="T1808" s="127" t="str">
        <f>IF(M1808="nio",0,VLOOKUP(I1808,'2-Productie normen'!A:R,14,FALSE))</f>
        <v>V</v>
      </c>
      <c r="U1808" s="127"/>
      <c r="W1808" s="93">
        <f t="shared" si="148"/>
        <v>33048</v>
      </c>
    </row>
    <row r="1809" spans="1:23" ht="14.1" customHeight="1">
      <c r="A1809" s="109">
        <f t="shared" si="144"/>
        <v>1809</v>
      </c>
      <c r="B1809" s="476" t="str">
        <f>VLOOKUP(C1809,'1-Kosten per locatie'!$A$17:$D$89,4,FALSE)</f>
        <v>Facilitaire Services</v>
      </c>
      <c r="C1809" s="397" t="s">
        <v>180</v>
      </c>
      <c r="D1809" s="476" t="str">
        <f>VLOOKUP(C1809,'1-Kosten per locatie'!$A$17:$C$89,3,FALSE)</f>
        <v>Kantoor</v>
      </c>
      <c r="E1809" s="399" t="s">
        <v>89</v>
      </c>
      <c r="F1809" s="400" t="s">
        <v>182</v>
      </c>
      <c r="G1809" s="399"/>
      <c r="H1809" s="488" t="s">
        <v>226</v>
      </c>
      <c r="I1809" s="446" t="s">
        <v>298</v>
      </c>
      <c r="J1809" s="397" t="s">
        <v>304</v>
      </c>
      <c r="K1809" s="397">
        <v>6.8</v>
      </c>
      <c r="L1809" s="486">
        <f>VLOOKUP(D1809,'1-Kosten per locatie'!$E$3:$G$9,3,FALSE)</f>
        <v>1</v>
      </c>
      <c r="M1809" s="419">
        <v>255</v>
      </c>
      <c r="N1809" s="124"/>
      <c r="O1809" s="125" t="e">
        <f t="shared" si="145"/>
        <v>#DIV/0!</v>
      </c>
      <c r="P1809" s="125">
        <f t="shared" si="146"/>
        <v>0</v>
      </c>
      <c r="Q1809" s="383"/>
      <c r="R1809" s="126">
        <f>IF(M1809="nio",0,IF(M1809&gt;0,VLOOKUP(I1809,'2-Productie normen'!A:R,VLOOKUP(M1809,'2-Productie normen'!T:U,2,FALSE),FALSE)))</f>
        <v>0</v>
      </c>
      <c r="S1809" s="126">
        <f t="shared" si="147"/>
        <v>0</v>
      </c>
      <c r="T1809" s="127" t="str">
        <f>IF(M1809="nio",0,VLOOKUP(I1809,'2-Productie normen'!A:R,14,FALSE))</f>
        <v>V</v>
      </c>
      <c r="U1809" s="127"/>
      <c r="W1809" s="93">
        <f t="shared" si="148"/>
        <v>1734</v>
      </c>
    </row>
    <row r="1810" spans="1:23" ht="14.1" customHeight="1">
      <c r="A1810" s="109">
        <f t="shared" si="144"/>
        <v>1810</v>
      </c>
      <c r="B1810" s="476" t="str">
        <f>VLOOKUP(C1810,'1-Kosten per locatie'!$A$17:$D$89,4,FALSE)</f>
        <v>Facilitaire Services</v>
      </c>
      <c r="C1810" s="397" t="s">
        <v>180</v>
      </c>
      <c r="D1810" s="476" t="str">
        <f>VLOOKUP(C1810,'1-Kosten per locatie'!$A$17:$C$89,3,FALSE)</f>
        <v>Kantoor</v>
      </c>
      <c r="E1810" s="399" t="s">
        <v>89</v>
      </c>
      <c r="F1810" s="400" t="s">
        <v>182</v>
      </c>
      <c r="G1810" s="399"/>
      <c r="H1810" s="488" t="s">
        <v>1223</v>
      </c>
      <c r="I1810" s="446" t="s">
        <v>101</v>
      </c>
      <c r="J1810" s="397" t="s">
        <v>304</v>
      </c>
      <c r="K1810" s="397">
        <v>5.0999999999999996</v>
      </c>
      <c r="L1810" s="486">
        <f>VLOOKUP(D1810,'1-Kosten per locatie'!$E$3:$G$9,3,FALSE)</f>
        <v>1</v>
      </c>
      <c r="M1810" s="489" t="s">
        <v>101</v>
      </c>
      <c r="N1810" s="124"/>
      <c r="O1810" s="125">
        <f t="shared" si="145"/>
        <v>0</v>
      </c>
      <c r="P1810" s="125">
        <f t="shared" si="146"/>
        <v>0</v>
      </c>
      <c r="Q1810" s="383"/>
      <c r="R1810" s="126">
        <f>IF(M1810="nio",0,IF(M1810&gt;0,VLOOKUP(I1810,'2-Productie normen'!A:R,VLOOKUP(M1810,'2-Productie normen'!T:U,2,FALSE),FALSE)))</f>
        <v>0</v>
      </c>
      <c r="S1810" s="126">
        <f t="shared" si="147"/>
        <v>0</v>
      </c>
      <c r="T1810" s="127">
        <f>IF(M1810="nio",0,VLOOKUP(I1810,'2-Productie normen'!A:R,14,FALSE))</f>
        <v>0</v>
      </c>
      <c r="U1810" s="127"/>
      <c r="W1810" s="93">
        <f t="shared" si="148"/>
        <v>0</v>
      </c>
    </row>
    <row r="1811" spans="1:23" ht="14.1" customHeight="1">
      <c r="A1811" s="109">
        <f t="shared" si="144"/>
        <v>1811</v>
      </c>
      <c r="B1811" s="476" t="str">
        <f>VLOOKUP(C1811,'1-Kosten per locatie'!$A$17:$D$89,4,FALSE)</f>
        <v>Facilitaire Services</v>
      </c>
      <c r="C1811" s="397" t="s">
        <v>180</v>
      </c>
      <c r="D1811" s="476" t="str">
        <f>VLOOKUP(C1811,'1-Kosten per locatie'!$A$17:$C$89,3,FALSE)</f>
        <v>Kantoor</v>
      </c>
      <c r="E1811" s="399" t="s">
        <v>89</v>
      </c>
      <c r="F1811" s="400" t="s">
        <v>182</v>
      </c>
      <c r="G1811" s="399"/>
      <c r="H1811" s="488" t="s">
        <v>245</v>
      </c>
      <c r="I1811" s="446" t="s">
        <v>293</v>
      </c>
      <c r="J1811" s="397" t="s">
        <v>304</v>
      </c>
      <c r="K1811" s="397">
        <v>7.5</v>
      </c>
      <c r="L1811" s="486">
        <f>VLOOKUP(D1811,'1-Kosten per locatie'!$E$3:$G$9,3,FALSE)</f>
        <v>1</v>
      </c>
      <c r="M1811" s="419">
        <v>255</v>
      </c>
      <c r="N1811" s="124"/>
      <c r="O1811" s="125" t="e">
        <f t="shared" si="145"/>
        <v>#DIV/0!</v>
      </c>
      <c r="P1811" s="125">
        <f t="shared" si="146"/>
        <v>0</v>
      </c>
      <c r="Q1811" s="383"/>
      <c r="R1811" s="126">
        <f>IF(M1811="nio",0,IF(M1811&gt;0,VLOOKUP(I1811,'2-Productie normen'!A:R,VLOOKUP(M1811,'2-Productie normen'!T:U,2,FALSE),FALSE)))</f>
        <v>0</v>
      </c>
      <c r="S1811" s="126">
        <f t="shared" si="147"/>
        <v>0</v>
      </c>
      <c r="T1811" s="127" t="str">
        <f>IF(M1811="nio",0,VLOOKUP(I1811,'2-Productie normen'!A:R,14,FALSE))</f>
        <v>V</v>
      </c>
      <c r="U1811" s="127"/>
      <c r="W1811" s="93">
        <f t="shared" si="148"/>
        <v>1912.5</v>
      </c>
    </row>
    <row r="1812" spans="1:23" ht="14.1" customHeight="1">
      <c r="A1812" s="109">
        <f t="shared" si="144"/>
        <v>1812</v>
      </c>
      <c r="B1812" s="476" t="str">
        <f>VLOOKUP(C1812,'1-Kosten per locatie'!$A$17:$D$89,4,FALSE)</f>
        <v>Facilitaire Services</v>
      </c>
      <c r="C1812" s="397" t="s">
        <v>180</v>
      </c>
      <c r="D1812" s="476" t="str">
        <f>VLOOKUP(C1812,'1-Kosten per locatie'!$A$17:$C$89,3,FALSE)</f>
        <v>Kantoor</v>
      </c>
      <c r="E1812" s="399" t="s">
        <v>89</v>
      </c>
      <c r="F1812" s="400" t="s">
        <v>182</v>
      </c>
      <c r="G1812" s="399"/>
      <c r="H1812" s="488" t="s">
        <v>903</v>
      </c>
      <c r="I1812" s="446" t="s">
        <v>1201</v>
      </c>
      <c r="J1812" s="397" t="s">
        <v>304</v>
      </c>
      <c r="K1812" s="397">
        <v>17.8</v>
      </c>
      <c r="L1812" s="486">
        <f>VLOOKUP(D1812,'1-Kosten per locatie'!$E$3:$G$9,3,FALSE)</f>
        <v>1</v>
      </c>
      <c r="M1812" s="419">
        <v>255</v>
      </c>
      <c r="N1812" s="124"/>
      <c r="O1812" s="125" t="e">
        <f t="shared" si="145"/>
        <v>#DIV/0!</v>
      </c>
      <c r="P1812" s="125">
        <f t="shared" si="146"/>
        <v>0</v>
      </c>
      <c r="Q1812" s="383"/>
      <c r="R1812" s="126">
        <f>IF(M1812="nio",0,IF(M1812&gt;0,VLOOKUP(I1812,'2-Productie normen'!A:R,VLOOKUP(M1812,'2-Productie normen'!T:U,2,FALSE),FALSE)))</f>
        <v>0</v>
      </c>
      <c r="S1812" s="126">
        <f t="shared" si="147"/>
        <v>0</v>
      </c>
      <c r="T1812" s="127" t="str">
        <f>IF(M1812="nio",0,VLOOKUP(I1812,'2-Productie normen'!A:R,14,FALSE))</f>
        <v>V</v>
      </c>
      <c r="U1812" s="127"/>
      <c r="W1812" s="93">
        <f t="shared" si="148"/>
        <v>4539</v>
      </c>
    </row>
    <row r="1813" spans="1:23" ht="14.1" customHeight="1">
      <c r="A1813" s="109">
        <f t="shared" si="144"/>
        <v>1813</v>
      </c>
      <c r="B1813" s="476" t="str">
        <f>VLOOKUP(C1813,'1-Kosten per locatie'!$A$17:$D$89,4,FALSE)</f>
        <v>Facilitaire Services</v>
      </c>
      <c r="C1813" s="397" t="s">
        <v>180</v>
      </c>
      <c r="D1813" s="476" t="str">
        <f>VLOOKUP(C1813,'1-Kosten per locatie'!$A$17:$C$89,3,FALSE)</f>
        <v>Kantoor</v>
      </c>
      <c r="E1813" s="399" t="s">
        <v>89</v>
      </c>
      <c r="F1813" s="400" t="s">
        <v>182</v>
      </c>
      <c r="G1813" s="399"/>
      <c r="H1813" s="488" t="s">
        <v>870</v>
      </c>
      <c r="I1813" s="446" t="s">
        <v>15</v>
      </c>
      <c r="J1813" s="397" t="s">
        <v>304</v>
      </c>
      <c r="K1813" s="397">
        <v>2.1</v>
      </c>
      <c r="L1813" s="486">
        <f>VLOOKUP(D1813,'1-Kosten per locatie'!$E$3:$G$9,3,FALSE)</f>
        <v>1</v>
      </c>
      <c r="M1813" s="419">
        <v>255</v>
      </c>
      <c r="N1813" s="124">
        <v>255</v>
      </c>
      <c r="O1813" s="125" t="e">
        <f t="shared" si="145"/>
        <v>#DIV/0!</v>
      </c>
      <c r="P1813" s="125" t="e">
        <f t="shared" si="146"/>
        <v>#DIV/0!</v>
      </c>
      <c r="Q1813" s="383"/>
      <c r="R1813" s="126">
        <f>IF(M1813="nio",0,IF(M1813&gt;0,VLOOKUP(I1813,'2-Productie normen'!A:R,VLOOKUP(M1813,'2-Productie normen'!T:U,2,FALSE),FALSE)))</f>
        <v>0</v>
      </c>
      <c r="S1813" s="126">
        <f t="shared" si="147"/>
        <v>0</v>
      </c>
      <c r="T1813" s="127" t="str">
        <f>IF(M1813="nio",0,VLOOKUP(I1813,'2-Productie normen'!A:R,14,FALSE))</f>
        <v>S</v>
      </c>
      <c r="U1813" s="127"/>
      <c r="W1813" s="93">
        <f t="shared" si="148"/>
        <v>1071</v>
      </c>
    </row>
    <row r="1814" spans="1:23" ht="14.1" customHeight="1">
      <c r="A1814" s="109">
        <f t="shared" si="144"/>
        <v>1814</v>
      </c>
      <c r="B1814" s="476" t="str">
        <f>VLOOKUP(C1814,'1-Kosten per locatie'!$A$17:$D$89,4,FALSE)</f>
        <v>Facilitaire Services</v>
      </c>
      <c r="C1814" s="397" t="s">
        <v>180</v>
      </c>
      <c r="D1814" s="476" t="str">
        <f>VLOOKUP(C1814,'1-Kosten per locatie'!$A$17:$C$89,3,FALSE)</f>
        <v>Kantoor</v>
      </c>
      <c r="E1814" s="399" t="s">
        <v>89</v>
      </c>
      <c r="F1814" s="400" t="s">
        <v>182</v>
      </c>
      <c r="G1814" s="399"/>
      <c r="H1814" s="488" t="s">
        <v>870</v>
      </c>
      <c r="I1814" s="446" t="s">
        <v>15</v>
      </c>
      <c r="J1814" s="397" t="s">
        <v>304</v>
      </c>
      <c r="K1814" s="397">
        <v>2.2000000000000002</v>
      </c>
      <c r="L1814" s="486">
        <f>VLOOKUP(D1814,'1-Kosten per locatie'!$E$3:$G$9,3,FALSE)</f>
        <v>1</v>
      </c>
      <c r="M1814" s="419">
        <v>255</v>
      </c>
      <c r="N1814" s="124">
        <v>255</v>
      </c>
      <c r="O1814" s="125" t="e">
        <f t="shared" si="145"/>
        <v>#DIV/0!</v>
      </c>
      <c r="P1814" s="125" t="e">
        <f t="shared" si="146"/>
        <v>#DIV/0!</v>
      </c>
      <c r="Q1814" s="383"/>
      <c r="R1814" s="126">
        <f>IF(M1814="nio",0,IF(M1814&gt;0,VLOOKUP(I1814,'2-Productie normen'!A:R,VLOOKUP(M1814,'2-Productie normen'!T:U,2,FALSE),FALSE)))</f>
        <v>0</v>
      </c>
      <c r="S1814" s="126">
        <f t="shared" si="147"/>
        <v>0</v>
      </c>
      <c r="T1814" s="127" t="str">
        <f>IF(M1814="nio",0,VLOOKUP(I1814,'2-Productie normen'!A:R,14,FALSE))</f>
        <v>S</v>
      </c>
      <c r="U1814" s="127"/>
      <c r="W1814" s="93">
        <f t="shared" si="148"/>
        <v>1122</v>
      </c>
    </row>
    <row r="1815" spans="1:23" ht="14.1" customHeight="1">
      <c r="A1815" s="109">
        <f t="shared" si="144"/>
        <v>1815</v>
      </c>
      <c r="B1815" s="476" t="str">
        <f>VLOOKUP(C1815,'1-Kosten per locatie'!$A$17:$D$89,4,FALSE)</f>
        <v>Facilitaire Services</v>
      </c>
      <c r="C1815" s="397" t="s">
        <v>180</v>
      </c>
      <c r="D1815" s="476" t="str">
        <f>VLOOKUP(C1815,'1-Kosten per locatie'!$A$17:$C$89,3,FALSE)</f>
        <v>Kantoor</v>
      </c>
      <c r="E1815" s="399" t="s">
        <v>89</v>
      </c>
      <c r="F1815" s="400" t="s">
        <v>182</v>
      </c>
      <c r="G1815" s="399"/>
      <c r="H1815" s="488" t="s">
        <v>193</v>
      </c>
      <c r="I1815" s="446" t="s">
        <v>296</v>
      </c>
      <c r="J1815" s="397" t="s">
        <v>199</v>
      </c>
      <c r="K1815" s="397">
        <v>12.6</v>
      </c>
      <c r="L1815" s="486">
        <f>VLOOKUP(D1815,'1-Kosten per locatie'!$E$3:$G$9,3,FALSE)</f>
        <v>1</v>
      </c>
      <c r="M1815" s="419">
        <v>156</v>
      </c>
      <c r="N1815" s="124"/>
      <c r="O1815" s="125" t="e">
        <f t="shared" si="145"/>
        <v>#DIV/0!</v>
      </c>
      <c r="P1815" s="125">
        <f t="shared" si="146"/>
        <v>0</v>
      </c>
      <c r="Q1815" s="383"/>
      <c r="R1815" s="126">
        <f>IF(M1815="nio",0,IF(M1815&gt;0,VLOOKUP(I1815,'2-Productie normen'!A:R,VLOOKUP(M1815,'2-Productie normen'!T:U,2,FALSE),FALSE)))</f>
        <v>0</v>
      </c>
      <c r="S1815" s="126">
        <f t="shared" si="147"/>
        <v>0</v>
      </c>
      <c r="T1815" s="127" t="str">
        <f>IF(M1815="nio",0,VLOOKUP(I1815,'2-Productie normen'!A:R,14,FALSE))</f>
        <v>V</v>
      </c>
      <c r="U1815" s="127"/>
      <c r="W1815" s="93">
        <f t="shared" si="148"/>
        <v>1965.6</v>
      </c>
    </row>
    <row r="1816" spans="1:23" ht="14.1" customHeight="1">
      <c r="A1816" s="109">
        <f t="shared" si="144"/>
        <v>1816</v>
      </c>
      <c r="B1816" s="476" t="str">
        <f>VLOOKUP(C1816,'1-Kosten per locatie'!$A$17:$D$89,4,FALSE)</f>
        <v>Facilitaire Services</v>
      </c>
      <c r="C1816" s="397" t="s">
        <v>180</v>
      </c>
      <c r="D1816" s="476" t="str">
        <f>VLOOKUP(C1816,'1-Kosten per locatie'!$A$17:$C$89,3,FALSE)</f>
        <v>Kantoor</v>
      </c>
      <c r="E1816" s="399" t="s">
        <v>89</v>
      </c>
      <c r="F1816" s="400" t="s">
        <v>182</v>
      </c>
      <c r="G1816" s="399"/>
      <c r="H1816" s="488" t="s">
        <v>870</v>
      </c>
      <c r="I1816" s="446" t="s">
        <v>15</v>
      </c>
      <c r="J1816" s="397" t="s">
        <v>304</v>
      </c>
      <c r="K1816" s="397">
        <v>6</v>
      </c>
      <c r="L1816" s="486">
        <f>VLOOKUP(D1816,'1-Kosten per locatie'!$E$3:$G$9,3,FALSE)</f>
        <v>1</v>
      </c>
      <c r="M1816" s="419">
        <v>255</v>
      </c>
      <c r="N1816" s="124">
        <v>255</v>
      </c>
      <c r="O1816" s="125" t="e">
        <f t="shared" si="145"/>
        <v>#DIV/0!</v>
      </c>
      <c r="P1816" s="125" t="e">
        <f t="shared" si="146"/>
        <v>#DIV/0!</v>
      </c>
      <c r="Q1816" s="383"/>
      <c r="R1816" s="126">
        <f>IF(M1816="nio",0,IF(M1816&gt;0,VLOOKUP(I1816,'2-Productie normen'!A:R,VLOOKUP(M1816,'2-Productie normen'!T:U,2,FALSE),FALSE)))</f>
        <v>0</v>
      </c>
      <c r="S1816" s="126">
        <f t="shared" si="147"/>
        <v>0</v>
      </c>
      <c r="T1816" s="127" t="str">
        <f>IF(M1816="nio",0,VLOOKUP(I1816,'2-Productie normen'!A:R,14,FALSE))</f>
        <v>S</v>
      </c>
      <c r="U1816" s="127"/>
      <c r="W1816" s="93">
        <f t="shared" si="148"/>
        <v>3060</v>
      </c>
    </row>
    <row r="1817" spans="1:23" ht="14.1" customHeight="1">
      <c r="A1817" s="109">
        <f t="shared" si="144"/>
        <v>1817</v>
      </c>
      <c r="B1817" s="476" t="str">
        <f>VLOOKUP(C1817,'1-Kosten per locatie'!$A$17:$D$89,4,FALSE)</f>
        <v>Facilitaire Services</v>
      </c>
      <c r="C1817" s="397" t="s">
        <v>180</v>
      </c>
      <c r="D1817" s="476" t="str">
        <f>VLOOKUP(C1817,'1-Kosten per locatie'!$A$17:$C$89,3,FALSE)</f>
        <v>Kantoor</v>
      </c>
      <c r="E1817" s="399" t="s">
        <v>89</v>
      </c>
      <c r="F1817" s="400" t="s">
        <v>182</v>
      </c>
      <c r="G1817" s="399"/>
      <c r="H1817" s="488" t="s">
        <v>2025</v>
      </c>
      <c r="I1817" s="446" t="s">
        <v>1201</v>
      </c>
      <c r="J1817" s="397" t="s">
        <v>304</v>
      </c>
      <c r="K1817" s="397">
        <v>27.4</v>
      </c>
      <c r="L1817" s="486">
        <f>VLOOKUP(D1817,'1-Kosten per locatie'!$E$3:$G$9,3,FALSE)</f>
        <v>1</v>
      </c>
      <c r="M1817" s="419">
        <v>255</v>
      </c>
      <c r="N1817" s="124"/>
      <c r="O1817" s="125" t="e">
        <f t="shared" si="145"/>
        <v>#DIV/0!</v>
      </c>
      <c r="P1817" s="125">
        <f t="shared" si="146"/>
        <v>0</v>
      </c>
      <c r="Q1817" s="383"/>
      <c r="R1817" s="126">
        <f>IF(M1817="nio",0,IF(M1817&gt;0,VLOOKUP(I1817,'2-Productie normen'!A:R,VLOOKUP(M1817,'2-Productie normen'!T:U,2,FALSE),FALSE)))</f>
        <v>0</v>
      </c>
      <c r="S1817" s="126">
        <f t="shared" si="147"/>
        <v>0</v>
      </c>
      <c r="T1817" s="127" t="str">
        <f>IF(M1817="nio",0,VLOOKUP(I1817,'2-Productie normen'!A:R,14,FALSE))</f>
        <v>V</v>
      </c>
      <c r="U1817" s="127"/>
      <c r="W1817" s="93">
        <f t="shared" si="148"/>
        <v>6987</v>
      </c>
    </row>
    <row r="1818" spans="1:23" ht="14.1" customHeight="1">
      <c r="A1818" s="109">
        <f t="shared" si="144"/>
        <v>1818</v>
      </c>
      <c r="B1818" s="476" t="str">
        <f>VLOOKUP(C1818,'1-Kosten per locatie'!$A$17:$D$89,4,FALSE)</f>
        <v>Facilitaire Services</v>
      </c>
      <c r="C1818" s="397" t="s">
        <v>180</v>
      </c>
      <c r="D1818" s="476" t="str">
        <f>VLOOKUP(C1818,'1-Kosten per locatie'!$A$17:$C$89,3,FALSE)</f>
        <v>Kantoor</v>
      </c>
      <c r="E1818" s="399" t="s">
        <v>89</v>
      </c>
      <c r="F1818" s="400" t="s">
        <v>182</v>
      </c>
      <c r="G1818" s="399"/>
      <c r="H1818" s="488" t="s">
        <v>1676</v>
      </c>
      <c r="I1818" s="446" t="s">
        <v>149</v>
      </c>
      <c r="J1818" s="397" t="s">
        <v>304</v>
      </c>
      <c r="K1818" s="397">
        <v>19.3</v>
      </c>
      <c r="L1818" s="486">
        <f>VLOOKUP(D1818,'1-Kosten per locatie'!$E$3:$G$9,3,FALSE)</f>
        <v>1</v>
      </c>
      <c r="M1818" s="419">
        <v>104</v>
      </c>
      <c r="N1818" s="124"/>
      <c r="O1818" s="125" t="e">
        <f t="shared" si="145"/>
        <v>#DIV/0!</v>
      </c>
      <c r="P1818" s="125">
        <f t="shared" si="146"/>
        <v>0</v>
      </c>
      <c r="Q1818" s="383"/>
      <c r="R1818" s="126">
        <f>IF(M1818="nio",0,IF(M1818&gt;0,VLOOKUP(I1818,'2-Productie normen'!A:R,VLOOKUP(M1818,'2-Productie normen'!T:U,2,FALSE),FALSE)))</f>
        <v>0</v>
      </c>
      <c r="S1818" s="126">
        <f t="shared" si="147"/>
        <v>0</v>
      </c>
      <c r="T1818" s="127" t="str">
        <f>IF(M1818="nio",0,VLOOKUP(I1818,'2-Productie normen'!A:R,14,FALSE))</f>
        <v>B</v>
      </c>
      <c r="U1818" s="127"/>
      <c r="W1818" s="93">
        <f t="shared" si="148"/>
        <v>2007.2</v>
      </c>
    </row>
    <row r="1819" spans="1:23" ht="14.1" customHeight="1">
      <c r="A1819" s="109">
        <f t="shared" si="144"/>
        <v>1819</v>
      </c>
      <c r="B1819" s="476" t="str">
        <f>VLOOKUP(C1819,'1-Kosten per locatie'!$A$17:$D$89,4,FALSE)</f>
        <v>Facilitaire Services</v>
      </c>
      <c r="C1819" s="397" t="s">
        <v>180</v>
      </c>
      <c r="D1819" s="476" t="str">
        <f>VLOOKUP(C1819,'1-Kosten per locatie'!$A$17:$C$89,3,FALSE)</f>
        <v>Kantoor</v>
      </c>
      <c r="E1819" s="399" t="s">
        <v>89</v>
      </c>
      <c r="F1819" s="400" t="s">
        <v>182</v>
      </c>
      <c r="G1819" s="399"/>
      <c r="H1819" s="488" t="s">
        <v>2026</v>
      </c>
      <c r="I1819" s="446" t="s">
        <v>15</v>
      </c>
      <c r="J1819" s="397" t="s">
        <v>304</v>
      </c>
      <c r="K1819" s="397">
        <v>2</v>
      </c>
      <c r="L1819" s="486">
        <f>VLOOKUP(D1819,'1-Kosten per locatie'!$E$3:$G$9,3,FALSE)</f>
        <v>1</v>
      </c>
      <c r="M1819" s="419">
        <v>255</v>
      </c>
      <c r="N1819" s="124">
        <v>255</v>
      </c>
      <c r="O1819" s="125" t="e">
        <f t="shared" si="145"/>
        <v>#DIV/0!</v>
      </c>
      <c r="P1819" s="125" t="e">
        <f t="shared" si="146"/>
        <v>#DIV/0!</v>
      </c>
      <c r="Q1819" s="383"/>
      <c r="R1819" s="126">
        <f>IF(M1819="nio",0,IF(M1819&gt;0,VLOOKUP(I1819,'2-Productie normen'!A:R,VLOOKUP(M1819,'2-Productie normen'!T:U,2,FALSE),FALSE)))</f>
        <v>0</v>
      </c>
      <c r="S1819" s="126">
        <f t="shared" si="147"/>
        <v>0</v>
      </c>
      <c r="T1819" s="127" t="str">
        <f>IF(M1819="nio",0,VLOOKUP(I1819,'2-Productie normen'!A:R,14,FALSE))</f>
        <v>S</v>
      </c>
      <c r="U1819" s="127"/>
      <c r="W1819" s="93">
        <f t="shared" si="148"/>
        <v>1020</v>
      </c>
    </row>
    <row r="1820" spans="1:23" ht="14.1" customHeight="1">
      <c r="A1820" s="109">
        <f t="shared" si="144"/>
        <v>1820</v>
      </c>
      <c r="B1820" s="476" t="str">
        <f>VLOOKUP(C1820,'1-Kosten per locatie'!$A$17:$D$89,4,FALSE)</f>
        <v>Facilitaire Services</v>
      </c>
      <c r="C1820" s="397" t="s">
        <v>180</v>
      </c>
      <c r="D1820" s="476" t="str">
        <f>VLOOKUP(C1820,'1-Kosten per locatie'!$A$17:$C$89,3,FALSE)</f>
        <v>Kantoor</v>
      </c>
      <c r="E1820" s="399" t="s">
        <v>89</v>
      </c>
      <c r="F1820" s="400" t="s">
        <v>182</v>
      </c>
      <c r="G1820" s="399">
        <v>1</v>
      </c>
      <c r="H1820" s="488" t="s">
        <v>2027</v>
      </c>
      <c r="I1820" s="446" t="s">
        <v>149</v>
      </c>
      <c r="J1820" s="397" t="s">
        <v>199</v>
      </c>
      <c r="K1820" s="397">
        <v>12</v>
      </c>
      <c r="L1820" s="486">
        <f>VLOOKUP(D1820,'1-Kosten per locatie'!$E$3:$G$9,3,FALSE)</f>
        <v>1</v>
      </c>
      <c r="M1820" s="419">
        <v>255</v>
      </c>
      <c r="N1820" s="124"/>
      <c r="O1820" s="125" t="e">
        <f t="shared" si="145"/>
        <v>#DIV/0!</v>
      </c>
      <c r="P1820" s="125">
        <f t="shared" si="146"/>
        <v>0</v>
      </c>
      <c r="Q1820" s="383"/>
      <c r="R1820" s="126">
        <f>IF(M1820="nio",0,IF(M1820&gt;0,VLOOKUP(I1820,'2-Productie normen'!A:R,VLOOKUP(M1820,'2-Productie normen'!T:U,2,FALSE),FALSE)))</f>
        <v>0</v>
      </c>
      <c r="S1820" s="126">
        <f t="shared" si="147"/>
        <v>0</v>
      </c>
      <c r="T1820" s="127" t="str">
        <f>IF(M1820="nio",0,VLOOKUP(I1820,'2-Productie normen'!A:R,14,FALSE))</f>
        <v>B</v>
      </c>
      <c r="U1820" s="127"/>
      <c r="W1820" s="93">
        <f t="shared" si="148"/>
        <v>3060</v>
      </c>
    </row>
    <row r="1821" spans="1:23" ht="14.1" customHeight="1">
      <c r="A1821" s="109">
        <f t="shared" si="144"/>
        <v>1821</v>
      </c>
      <c r="B1821" s="476" t="str">
        <f>VLOOKUP(C1821,'1-Kosten per locatie'!$A$17:$D$89,4,FALSE)</f>
        <v>Facilitaire Services</v>
      </c>
      <c r="C1821" s="397" t="s">
        <v>180</v>
      </c>
      <c r="D1821" s="476" t="str">
        <f>VLOOKUP(C1821,'1-Kosten per locatie'!$A$17:$C$89,3,FALSE)</f>
        <v>Kantoor</v>
      </c>
      <c r="E1821" s="399" t="s">
        <v>89</v>
      </c>
      <c r="F1821" s="400" t="s">
        <v>182</v>
      </c>
      <c r="G1821" s="399">
        <v>2</v>
      </c>
      <c r="H1821" s="488" t="s">
        <v>2028</v>
      </c>
      <c r="I1821" s="446" t="s">
        <v>1725</v>
      </c>
      <c r="J1821" s="397" t="s">
        <v>839</v>
      </c>
      <c r="K1821" s="397">
        <v>60</v>
      </c>
      <c r="L1821" s="486">
        <f>VLOOKUP(D1821,'1-Kosten per locatie'!$E$3:$G$9,3,FALSE)</f>
        <v>1</v>
      </c>
      <c r="M1821" s="419">
        <v>255</v>
      </c>
      <c r="N1821" s="124"/>
      <c r="O1821" s="125" t="e">
        <f t="shared" si="145"/>
        <v>#DIV/0!</v>
      </c>
      <c r="P1821" s="125">
        <f t="shared" si="146"/>
        <v>0</v>
      </c>
      <c r="Q1821" s="383"/>
      <c r="R1821" s="126">
        <f>IF(M1821="nio",0,IF(M1821&gt;0,VLOOKUP(I1821,'2-Productie normen'!A:R,VLOOKUP(M1821,'2-Productie normen'!T:U,2,FALSE),FALSE)))</f>
        <v>0</v>
      </c>
      <c r="S1821" s="126">
        <f t="shared" si="147"/>
        <v>0</v>
      </c>
      <c r="T1821" s="127" t="str">
        <f>IF(M1821="nio",0,VLOOKUP(I1821,'2-Productie normen'!A:R,14,FALSE))</f>
        <v>V</v>
      </c>
      <c r="U1821" s="127"/>
      <c r="W1821" s="93">
        <f t="shared" si="148"/>
        <v>15300</v>
      </c>
    </row>
    <row r="1822" spans="1:23" ht="14.1" customHeight="1">
      <c r="A1822" s="109">
        <f t="shared" si="144"/>
        <v>1822</v>
      </c>
      <c r="B1822" s="476" t="str">
        <f>VLOOKUP(C1822,'1-Kosten per locatie'!$A$17:$D$89,4,FALSE)</f>
        <v>Facilitaire Services</v>
      </c>
      <c r="C1822" s="397" t="s">
        <v>180</v>
      </c>
      <c r="D1822" s="476" t="str">
        <f>VLOOKUP(C1822,'1-Kosten per locatie'!$A$17:$C$89,3,FALSE)</f>
        <v>Kantoor</v>
      </c>
      <c r="E1822" s="399" t="s">
        <v>89</v>
      </c>
      <c r="F1822" s="400" t="s">
        <v>182</v>
      </c>
      <c r="G1822" s="399">
        <v>3</v>
      </c>
      <c r="H1822" s="488" t="s">
        <v>193</v>
      </c>
      <c r="I1822" s="446" t="s">
        <v>296</v>
      </c>
      <c r="J1822" s="397" t="s">
        <v>304</v>
      </c>
      <c r="K1822" s="397">
        <v>12</v>
      </c>
      <c r="L1822" s="486">
        <f>VLOOKUP(D1822,'1-Kosten per locatie'!$E$3:$G$9,3,FALSE)</f>
        <v>1</v>
      </c>
      <c r="M1822" s="419">
        <v>255</v>
      </c>
      <c r="N1822" s="124"/>
      <c r="O1822" s="125" t="e">
        <f t="shared" si="145"/>
        <v>#DIV/0!</v>
      </c>
      <c r="P1822" s="125">
        <f t="shared" si="146"/>
        <v>0</v>
      </c>
      <c r="Q1822" s="383"/>
      <c r="R1822" s="126">
        <f>IF(M1822="nio",0,IF(M1822&gt;0,VLOOKUP(I1822,'2-Productie normen'!A:R,VLOOKUP(M1822,'2-Productie normen'!T:U,2,FALSE),FALSE)))</f>
        <v>0</v>
      </c>
      <c r="S1822" s="126">
        <f t="shared" si="147"/>
        <v>0</v>
      </c>
      <c r="T1822" s="127" t="str">
        <f>IF(M1822="nio",0,VLOOKUP(I1822,'2-Productie normen'!A:R,14,FALSE))</f>
        <v>V</v>
      </c>
      <c r="U1822" s="127"/>
      <c r="W1822" s="93">
        <f t="shared" si="148"/>
        <v>3060</v>
      </c>
    </row>
    <row r="1823" spans="1:23" ht="14.1" customHeight="1">
      <c r="A1823" s="109">
        <f t="shared" si="144"/>
        <v>1823</v>
      </c>
      <c r="B1823" s="476" t="str">
        <f>VLOOKUP(C1823,'1-Kosten per locatie'!$A$17:$D$89,4,FALSE)</f>
        <v>Facilitaire Services</v>
      </c>
      <c r="C1823" s="397" t="s">
        <v>180</v>
      </c>
      <c r="D1823" s="476" t="str">
        <f>VLOOKUP(C1823,'1-Kosten per locatie'!$A$17:$C$89,3,FALSE)</f>
        <v>Kantoor</v>
      </c>
      <c r="E1823" s="399" t="s">
        <v>89</v>
      </c>
      <c r="F1823" s="400" t="s">
        <v>182</v>
      </c>
      <c r="G1823" s="399">
        <v>4</v>
      </c>
      <c r="H1823" s="488" t="s">
        <v>1915</v>
      </c>
      <c r="I1823" s="446" t="s">
        <v>15</v>
      </c>
      <c r="J1823" s="397" t="s">
        <v>304</v>
      </c>
      <c r="K1823" s="397">
        <v>3</v>
      </c>
      <c r="L1823" s="486">
        <f>VLOOKUP(D1823,'1-Kosten per locatie'!$E$3:$G$9,3,FALSE)</f>
        <v>1</v>
      </c>
      <c r="M1823" s="419">
        <v>255</v>
      </c>
      <c r="N1823" s="124">
        <v>255</v>
      </c>
      <c r="O1823" s="125" t="e">
        <f t="shared" si="145"/>
        <v>#DIV/0!</v>
      </c>
      <c r="P1823" s="125" t="e">
        <f t="shared" si="146"/>
        <v>#DIV/0!</v>
      </c>
      <c r="Q1823" s="383"/>
      <c r="R1823" s="126">
        <f>IF(M1823="nio",0,IF(M1823&gt;0,VLOOKUP(I1823,'2-Productie normen'!A:R,VLOOKUP(M1823,'2-Productie normen'!T:U,2,FALSE),FALSE)))</f>
        <v>0</v>
      </c>
      <c r="S1823" s="126">
        <f t="shared" si="147"/>
        <v>0</v>
      </c>
      <c r="T1823" s="127" t="str">
        <f>IF(M1823="nio",0,VLOOKUP(I1823,'2-Productie normen'!A:R,14,FALSE))</f>
        <v>S</v>
      </c>
      <c r="U1823" s="127"/>
      <c r="W1823" s="93">
        <f t="shared" si="148"/>
        <v>1530</v>
      </c>
    </row>
    <row r="1824" spans="1:23" ht="14.1" customHeight="1">
      <c r="A1824" s="109">
        <f t="shared" si="144"/>
        <v>1824</v>
      </c>
      <c r="B1824" s="476" t="str">
        <f>VLOOKUP(C1824,'1-Kosten per locatie'!$A$17:$D$89,4,FALSE)</f>
        <v>Facilitaire Services</v>
      </c>
      <c r="C1824" s="397" t="s">
        <v>180</v>
      </c>
      <c r="D1824" s="476" t="str">
        <f>VLOOKUP(C1824,'1-Kosten per locatie'!$A$17:$C$89,3,FALSE)</f>
        <v>Kantoor</v>
      </c>
      <c r="E1824" s="399" t="s">
        <v>89</v>
      </c>
      <c r="F1824" s="400" t="s">
        <v>182</v>
      </c>
      <c r="G1824" s="399">
        <v>5</v>
      </c>
      <c r="H1824" s="488" t="s">
        <v>2029</v>
      </c>
      <c r="I1824" s="446" t="s">
        <v>15</v>
      </c>
      <c r="J1824" s="397" t="s">
        <v>199</v>
      </c>
      <c r="K1824" s="397">
        <v>10</v>
      </c>
      <c r="L1824" s="486">
        <f>VLOOKUP(D1824,'1-Kosten per locatie'!$E$3:$G$9,3,FALSE)</f>
        <v>1</v>
      </c>
      <c r="M1824" s="419">
        <v>255</v>
      </c>
      <c r="N1824" s="124">
        <v>255</v>
      </c>
      <c r="O1824" s="125" t="e">
        <f t="shared" si="145"/>
        <v>#DIV/0!</v>
      </c>
      <c r="P1824" s="125" t="e">
        <f t="shared" si="146"/>
        <v>#DIV/0!</v>
      </c>
      <c r="Q1824" s="383"/>
      <c r="R1824" s="126">
        <f>IF(M1824="nio",0,IF(M1824&gt;0,VLOOKUP(I1824,'2-Productie normen'!A:R,VLOOKUP(M1824,'2-Productie normen'!T:U,2,FALSE),FALSE)))</f>
        <v>0</v>
      </c>
      <c r="S1824" s="126">
        <f t="shared" si="147"/>
        <v>0</v>
      </c>
      <c r="T1824" s="127" t="str">
        <f>IF(M1824="nio",0,VLOOKUP(I1824,'2-Productie normen'!A:R,14,FALSE))</f>
        <v>S</v>
      </c>
      <c r="U1824" s="127"/>
      <c r="W1824" s="93">
        <f t="shared" si="148"/>
        <v>5100</v>
      </c>
    </row>
    <row r="1825" spans="1:23" ht="14.1" customHeight="1">
      <c r="A1825" s="109">
        <f t="shared" si="144"/>
        <v>1825</v>
      </c>
      <c r="B1825" s="476" t="str">
        <f>VLOOKUP(C1825,'1-Kosten per locatie'!$A$17:$D$89,4,FALSE)</f>
        <v>Facilitaire Services</v>
      </c>
      <c r="C1825" s="397" t="s">
        <v>180</v>
      </c>
      <c r="D1825" s="476" t="str">
        <f>VLOOKUP(C1825,'1-Kosten per locatie'!$A$17:$C$89,3,FALSE)</f>
        <v>Kantoor</v>
      </c>
      <c r="E1825" s="399" t="s">
        <v>89</v>
      </c>
      <c r="F1825" s="400" t="s">
        <v>182</v>
      </c>
      <c r="G1825" s="399" t="s">
        <v>2030</v>
      </c>
      <c r="H1825" s="488" t="s">
        <v>1915</v>
      </c>
      <c r="I1825" s="446" t="s">
        <v>15</v>
      </c>
      <c r="J1825" s="397" t="s">
        <v>304</v>
      </c>
      <c r="K1825" s="397">
        <v>3</v>
      </c>
      <c r="L1825" s="486">
        <f>VLOOKUP(D1825,'1-Kosten per locatie'!$E$3:$G$9,3,FALSE)</f>
        <v>1</v>
      </c>
      <c r="M1825" s="419">
        <v>255</v>
      </c>
      <c r="N1825" s="124">
        <v>255</v>
      </c>
      <c r="O1825" s="125" t="e">
        <f t="shared" si="145"/>
        <v>#DIV/0!</v>
      </c>
      <c r="P1825" s="125" t="e">
        <f t="shared" si="146"/>
        <v>#DIV/0!</v>
      </c>
      <c r="Q1825" s="383"/>
      <c r="R1825" s="126">
        <f>IF(M1825="nio",0,IF(M1825&gt;0,VLOOKUP(I1825,'2-Productie normen'!A:R,VLOOKUP(M1825,'2-Productie normen'!T:U,2,FALSE),FALSE)))</f>
        <v>0</v>
      </c>
      <c r="S1825" s="126">
        <f t="shared" si="147"/>
        <v>0</v>
      </c>
      <c r="T1825" s="127" t="str">
        <f>IF(M1825="nio",0,VLOOKUP(I1825,'2-Productie normen'!A:R,14,FALSE))</f>
        <v>S</v>
      </c>
      <c r="U1825" s="127"/>
      <c r="W1825" s="93">
        <f t="shared" si="148"/>
        <v>1530</v>
      </c>
    </row>
    <row r="1826" spans="1:23" ht="14.1" customHeight="1">
      <c r="A1826" s="109">
        <f t="shared" si="144"/>
        <v>1826</v>
      </c>
      <c r="B1826" s="476" t="str">
        <f>VLOOKUP(C1826,'1-Kosten per locatie'!$A$17:$D$89,4,FALSE)</f>
        <v>Facilitaire Services</v>
      </c>
      <c r="C1826" s="397" t="s">
        <v>180</v>
      </c>
      <c r="D1826" s="476" t="str">
        <f>VLOOKUP(C1826,'1-Kosten per locatie'!$A$17:$C$89,3,FALSE)</f>
        <v>Kantoor</v>
      </c>
      <c r="E1826" s="399" t="s">
        <v>89</v>
      </c>
      <c r="F1826" s="400" t="s">
        <v>182</v>
      </c>
      <c r="G1826" s="399">
        <v>6</v>
      </c>
      <c r="H1826" s="488" t="s">
        <v>2029</v>
      </c>
      <c r="I1826" s="446" t="s">
        <v>15</v>
      </c>
      <c r="J1826" s="397" t="s">
        <v>199</v>
      </c>
      <c r="K1826" s="397">
        <v>15</v>
      </c>
      <c r="L1826" s="486">
        <f>VLOOKUP(D1826,'1-Kosten per locatie'!$E$3:$G$9,3,FALSE)</f>
        <v>1</v>
      </c>
      <c r="M1826" s="419">
        <v>255</v>
      </c>
      <c r="N1826" s="124">
        <v>255</v>
      </c>
      <c r="O1826" s="125" t="e">
        <f t="shared" si="145"/>
        <v>#DIV/0!</v>
      </c>
      <c r="P1826" s="125" t="e">
        <f t="shared" si="146"/>
        <v>#DIV/0!</v>
      </c>
      <c r="Q1826" s="383"/>
      <c r="R1826" s="126">
        <f>IF(M1826="nio",0,IF(M1826&gt;0,VLOOKUP(I1826,'2-Productie normen'!A:R,VLOOKUP(M1826,'2-Productie normen'!T:U,2,FALSE),FALSE)))</f>
        <v>0</v>
      </c>
      <c r="S1826" s="126">
        <f t="shared" si="147"/>
        <v>0</v>
      </c>
      <c r="T1826" s="127" t="str">
        <f>IF(M1826="nio",0,VLOOKUP(I1826,'2-Productie normen'!A:R,14,FALSE))</f>
        <v>S</v>
      </c>
      <c r="U1826" s="127"/>
      <c r="W1826" s="93">
        <f t="shared" si="148"/>
        <v>7650</v>
      </c>
    </row>
    <row r="1827" spans="1:23" ht="14.1" customHeight="1">
      <c r="A1827" s="109">
        <f t="shared" si="144"/>
        <v>1827</v>
      </c>
      <c r="B1827" s="476" t="str">
        <f>VLOOKUP(C1827,'1-Kosten per locatie'!$A$17:$D$89,4,FALSE)</f>
        <v>Facilitaire Services</v>
      </c>
      <c r="C1827" s="397" t="s">
        <v>180</v>
      </c>
      <c r="D1827" s="476" t="str">
        <f>VLOOKUP(C1827,'1-Kosten per locatie'!$A$17:$C$89,3,FALSE)</f>
        <v>Kantoor</v>
      </c>
      <c r="E1827" s="399" t="s">
        <v>89</v>
      </c>
      <c r="F1827" s="400" t="s">
        <v>182</v>
      </c>
      <c r="G1827" s="399">
        <v>7</v>
      </c>
      <c r="H1827" s="488" t="s">
        <v>2031</v>
      </c>
      <c r="I1827" s="446" t="s">
        <v>297</v>
      </c>
      <c r="J1827" s="397" t="s">
        <v>199</v>
      </c>
      <c r="K1827" s="397">
        <v>30</v>
      </c>
      <c r="L1827" s="486">
        <f>VLOOKUP(D1827,'1-Kosten per locatie'!$E$3:$G$9,3,FALSE)</f>
        <v>1</v>
      </c>
      <c r="M1827" s="419">
        <v>255</v>
      </c>
      <c r="N1827" s="124"/>
      <c r="O1827" s="125" t="e">
        <f t="shared" si="145"/>
        <v>#DIV/0!</v>
      </c>
      <c r="P1827" s="125">
        <f t="shared" si="146"/>
        <v>0</v>
      </c>
      <c r="Q1827" s="383"/>
      <c r="R1827" s="126">
        <f>IF(M1827="nio",0,IF(M1827&gt;0,VLOOKUP(I1827,'2-Productie normen'!A:R,VLOOKUP(M1827,'2-Productie normen'!T:U,2,FALSE),FALSE)))</f>
        <v>0</v>
      </c>
      <c r="S1827" s="126">
        <f t="shared" si="147"/>
        <v>0</v>
      </c>
      <c r="T1827" s="127" t="str">
        <f>IF(M1827="nio",0,VLOOKUP(I1827,'2-Productie normen'!A:R,14,FALSE))</f>
        <v>B</v>
      </c>
      <c r="U1827" s="127"/>
      <c r="W1827" s="93">
        <f t="shared" si="148"/>
        <v>7650</v>
      </c>
    </row>
    <row r="1828" spans="1:23" ht="14.1" customHeight="1">
      <c r="A1828" s="109">
        <f t="shared" si="144"/>
        <v>1828</v>
      </c>
      <c r="B1828" s="476" t="str">
        <f>VLOOKUP(C1828,'1-Kosten per locatie'!$A$17:$D$89,4,FALSE)</f>
        <v>Facilitaire Services</v>
      </c>
      <c r="C1828" s="397" t="s">
        <v>180</v>
      </c>
      <c r="D1828" s="476" t="str">
        <f>VLOOKUP(C1828,'1-Kosten per locatie'!$A$17:$C$89,3,FALSE)</f>
        <v>Kantoor</v>
      </c>
      <c r="E1828" s="399">
        <v>1</v>
      </c>
      <c r="F1828" s="400" t="s">
        <v>182</v>
      </c>
      <c r="G1828" s="399">
        <v>8</v>
      </c>
      <c r="H1828" s="488" t="s">
        <v>2032</v>
      </c>
      <c r="I1828" s="446" t="s">
        <v>296</v>
      </c>
      <c r="J1828" s="397" t="s">
        <v>303</v>
      </c>
      <c r="K1828" s="397">
        <v>60</v>
      </c>
      <c r="L1828" s="486">
        <f>VLOOKUP(D1828,'1-Kosten per locatie'!$E$3:$G$9,3,FALSE)</f>
        <v>1</v>
      </c>
      <c r="M1828" s="419">
        <v>255</v>
      </c>
      <c r="N1828" s="124"/>
      <c r="O1828" s="125" t="e">
        <f t="shared" si="145"/>
        <v>#DIV/0!</v>
      </c>
      <c r="P1828" s="125">
        <f t="shared" si="146"/>
        <v>0</v>
      </c>
      <c r="Q1828" s="383"/>
      <c r="R1828" s="126">
        <f>IF(M1828="nio",0,IF(M1828&gt;0,VLOOKUP(I1828,'2-Productie normen'!A:R,VLOOKUP(M1828,'2-Productie normen'!T:U,2,FALSE),FALSE)))</f>
        <v>0</v>
      </c>
      <c r="S1828" s="126">
        <f t="shared" si="147"/>
        <v>0</v>
      </c>
      <c r="T1828" s="127" t="str">
        <f>IF(M1828="nio",0,VLOOKUP(I1828,'2-Productie normen'!A:R,14,FALSE))</f>
        <v>V</v>
      </c>
      <c r="U1828" s="127"/>
      <c r="W1828" s="93">
        <f t="shared" si="148"/>
        <v>15300</v>
      </c>
    </row>
    <row r="1829" spans="1:23" ht="14.1" customHeight="1">
      <c r="A1829" s="109">
        <f t="shared" si="144"/>
        <v>1829</v>
      </c>
      <c r="B1829" s="476" t="str">
        <f>VLOOKUP(C1829,'1-Kosten per locatie'!$A$17:$D$89,4,FALSE)</f>
        <v>Facilitaire Services</v>
      </c>
      <c r="C1829" s="397" t="s">
        <v>180</v>
      </c>
      <c r="D1829" s="476" t="str">
        <f>VLOOKUP(C1829,'1-Kosten per locatie'!$A$17:$C$89,3,FALSE)</f>
        <v>Kantoor</v>
      </c>
      <c r="E1829" s="399">
        <v>1</v>
      </c>
      <c r="F1829" s="400" t="s">
        <v>182</v>
      </c>
      <c r="G1829" s="399">
        <v>9</v>
      </c>
      <c r="H1829" s="488" t="s">
        <v>2033</v>
      </c>
      <c r="I1829" s="446" t="s">
        <v>297</v>
      </c>
      <c r="J1829" s="397" t="s">
        <v>198</v>
      </c>
      <c r="K1829" s="397">
        <v>40</v>
      </c>
      <c r="L1829" s="486">
        <f>VLOOKUP(D1829,'1-Kosten per locatie'!$E$3:$G$9,3,FALSE)</f>
        <v>1</v>
      </c>
      <c r="M1829" s="419">
        <v>255</v>
      </c>
      <c r="N1829" s="124"/>
      <c r="O1829" s="125" t="e">
        <f t="shared" si="145"/>
        <v>#DIV/0!</v>
      </c>
      <c r="P1829" s="125">
        <f t="shared" si="146"/>
        <v>0</v>
      </c>
      <c r="Q1829" s="383"/>
      <c r="R1829" s="126">
        <f>IF(M1829="nio",0,IF(M1829&gt;0,VLOOKUP(I1829,'2-Productie normen'!A:R,VLOOKUP(M1829,'2-Productie normen'!T:U,2,FALSE),FALSE)))</f>
        <v>0</v>
      </c>
      <c r="S1829" s="126">
        <f t="shared" si="147"/>
        <v>0</v>
      </c>
      <c r="T1829" s="127" t="str">
        <f>IF(M1829="nio",0,VLOOKUP(I1829,'2-Productie normen'!A:R,14,FALSE))</f>
        <v>B</v>
      </c>
      <c r="U1829" s="127"/>
      <c r="W1829" s="93">
        <f t="shared" si="148"/>
        <v>10200</v>
      </c>
    </row>
    <row r="1830" spans="1:23" ht="14.1" customHeight="1">
      <c r="A1830" s="109">
        <f t="shared" si="144"/>
        <v>1830</v>
      </c>
      <c r="B1830" s="476" t="str">
        <f>VLOOKUP(C1830,'1-Kosten per locatie'!$A$17:$D$89,4,FALSE)</f>
        <v>Facilitaire Services</v>
      </c>
      <c r="C1830" s="397" t="s">
        <v>180</v>
      </c>
      <c r="D1830" s="476" t="str">
        <f>VLOOKUP(C1830,'1-Kosten per locatie'!$A$17:$C$89,3,FALSE)</f>
        <v>Kantoor</v>
      </c>
      <c r="E1830" s="399">
        <v>1</v>
      </c>
      <c r="F1830" s="400" t="s">
        <v>182</v>
      </c>
      <c r="G1830" s="399">
        <v>10</v>
      </c>
      <c r="H1830" s="488" t="s">
        <v>193</v>
      </c>
      <c r="I1830" s="446" t="s">
        <v>296</v>
      </c>
      <c r="J1830" s="397" t="s">
        <v>198</v>
      </c>
      <c r="K1830" s="397">
        <v>40</v>
      </c>
      <c r="L1830" s="486">
        <f>VLOOKUP(D1830,'1-Kosten per locatie'!$E$3:$G$9,3,FALSE)</f>
        <v>1</v>
      </c>
      <c r="M1830" s="419">
        <v>255</v>
      </c>
      <c r="N1830" s="124"/>
      <c r="O1830" s="125" t="e">
        <f t="shared" si="145"/>
        <v>#DIV/0!</v>
      </c>
      <c r="P1830" s="125">
        <f t="shared" si="146"/>
        <v>0</v>
      </c>
      <c r="Q1830" s="383"/>
      <c r="R1830" s="126">
        <f>IF(M1830="nio",0,IF(M1830&gt;0,VLOOKUP(I1830,'2-Productie normen'!A:R,VLOOKUP(M1830,'2-Productie normen'!T:U,2,FALSE),FALSE)))</f>
        <v>0</v>
      </c>
      <c r="S1830" s="126">
        <f t="shared" si="147"/>
        <v>0</v>
      </c>
      <c r="T1830" s="127" t="str">
        <f>IF(M1830="nio",0,VLOOKUP(I1830,'2-Productie normen'!A:R,14,FALSE))</f>
        <v>V</v>
      </c>
      <c r="U1830" s="127"/>
      <c r="W1830" s="93">
        <f t="shared" si="148"/>
        <v>10200</v>
      </c>
    </row>
    <row r="1831" spans="1:23" ht="14.1" customHeight="1">
      <c r="A1831" s="109">
        <f t="shared" si="144"/>
        <v>1831</v>
      </c>
      <c r="B1831" s="476" t="str">
        <f>VLOOKUP(C1831,'1-Kosten per locatie'!$A$17:$D$89,4,FALSE)</f>
        <v>Facilitaire Services</v>
      </c>
      <c r="C1831" s="397" t="s">
        <v>180</v>
      </c>
      <c r="D1831" s="476" t="str">
        <f>VLOOKUP(C1831,'1-Kosten per locatie'!$A$17:$C$89,3,FALSE)</f>
        <v>Kantoor</v>
      </c>
      <c r="E1831" s="399">
        <v>1</v>
      </c>
      <c r="F1831" s="400" t="s">
        <v>182</v>
      </c>
      <c r="G1831" s="399">
        <v>11</v>
      </c>
      <c r="H1831" s="488" t="s">
        <v>2034</v>
      </c>
      <c r="I1831" s="446" t="s">
        <v>297</v>
      </c>
      <c r="J1831" s="397" t="s">
        <v>198</v>
      </c>
      <c r="K1831" s="397">
        <v>36</v>
      </c>
      <c r="L1831" s="486">
        <f>VLOOKUP(D1831,'1-Kosten per locatie'!$E$3:$G$9,3,FALSE)</f>
        <v>1</v>
      </c>
      <c r="M1831" s="419">
        <v>255</v>
      </c>
      <c r="N1831" s="124"/>
      <c r="O1831" s="125" t="e">
        <f t="shared" si="145"/>
        <v>#DIV/0!</v>
      </c>
      <c r="P1831" s="125">
        <f t="shared" si="146"/>
        <v>0</v>
      </c>
      <c r="Q1831" s="383"/>
      <c r="R1831" s="126">
        <f>IF(M1831="nio",0,IF(M1831&gt;0,VLOOKUP(I1831,'2-Productie normen'!A:R,VLOOKUP(M1831,'2-Productie normen'!T:U,2,FALSE),FALSE)))</f>
        <v>0</v>
      </c>
      <c r="S1831" s="126">
        <f t="shared" si="147"/>
        <v>0</v>
      </c>
      <c r="T1831" s="127" t="str">
        <f>IF(M1831="nio",0,VLOOKUP(I1831,'2-Productie normen'!A:R,14,FALSE))</f>
        <v>B</v>
      </c>
      <c r="U1831" s="127"/>
      <c r="W1831" s="93">
        <f t="shared" si="148"/>
        <v>9180</v>
      </c>
    </row>
    <row r="1832" spans="1:23" ht="14.1" customHeight="1">
      <c r="A1832" s="109">
        <f t="shared" si="144"/>
        <v>1832</v>
      </c>
      <c r="B1832" s="476" t="str">
        <f>VLOOKUP(C1832,'1-Kosten per locatie'!$A$17:$D$89,4,FALSE)</f>
        <v>Facilitaire Services</v>
      </c>
      <c r="C1832" s="397" t="s">
        <v>180</v>
      </c>
      <c r="D1832" s="476" t="str">
        <f>VLOOKUP(C1832,'1-Kosten per locatie'!$A$17:$C$89,3,FALSE)</f>
        <v>Kantoor</v>
      </c>
      <c r="E1832" s="399">
        <v>1</v>
      </c>
      <c r="F1832" s="400" t="s">
        <v>182</v>
      </c>
      <c r="G1832" s="399">
        <v>12</v>
      </c>
      <c r="H1832" s="488" t="s">
        <v>244</v>
      </c>
      <c r="I1832" s="446" t="s">
        <v>15</v>
      </c>
      <c r="J1832" s="397" t="s">
        <v>304</v>
      </c>
      <c r="K1832" s="397">
        <v>6</v>
      </c>
      <c r="L1832" s="486">
        <f>VLOOKUP(D1832,'1-Kosten per locatie'!$E$3:$G$9,3,FALSE)</f>
        <v>1</v>
      </c>
      <c r="M1832" s="419">
        <v>255</v>
      </c>
      <c r="N1832" s="124">
        <v>255</v>
      </c>
      <c r="O1832" s="125" t="e">
        <f t="shared" si="145"/>
        <v>#DIV/0!</v>
      </c>
      <c r="P1832" s="125" t="e">
        <f t="shared" si="146"/>
        <v>#DIV/0!</v>
      </c>
      <c r="Q1832" s="383"/>
      <c r="R1832" s="126">
        <f>IF(M1832="nio",0,IF(M1832&gt;0,VLOOKUP(I1832,'2-Productie normen'!A:R,VLOOKUP(M1832,'2-Productie normen'!T:U,2,FALSE),FALSE)))</f>
        <v>0</v>
      </c>
      <c r="S1832" s="126">
        <f t="shared" si="147"/>
        <v>0</v>
      </c>
      <c r="T1832" s="127" t="str">
        <f>IF(M1832="nio",0,VLOOKUP(I1832,'2-Productie normen'!A:R,14,FALSE))</f>
        <v>S</v>
      </c>
      <c r="U1832" s="127"/>
      <c r="W1832" s="93">
        <f t="shared" si="148"/>
        <v>3060</v>
      </c>
    </row>
    <row r="1833" spans="1:23" ht="14.1" customHeight="1">
      <c r="A1833" s="109">
        <f t="shared" si="144"/>
        <v>1833</v>
      </c>
      <c r="B1833" s="476" t="str">
        <f>VLOOKUP(C1833,'1-Kosten per locatie'!$A$17:$D$89,4,FALSE)</f>
        <v>Facilitaire Services</v>
      </c>
      <c r="C1833" s="397" t="s">
        <v>180</v>
      </c>
      <c r="D1833" s="476" t="str">
        <f>VLOOKUP(C1833,'1-Kosten per locatie'!$A$17:$C$89,3,FALSE)</f>
        <v>Kantoor</v>
      </c>
      <c r="E1833" s="399">
        <v>1</v>
      </c>
      <c r="F1833" s="400" t="s">
        <v>182</v>
      </c>
      <c r="G1833" s="399">
        <v>13</v>
      </c>
      <c r="H1833" s="488" t="s">
        <v>2035</v>
      </c>
      <c r="I1833" s="446" t="s">
        <v>297</v>
      </c>
      <c r="J1833" s="397" t="s">
        <v>198</v>
      </c>
      <c r="K1833" s="397">
        <v>36</v>
      </c>
      <c r="L1833" s="486">
        <f>VLOOKUP(D1833,'1-Kosten per locatie'!$E$3:$G$9,3,FALSE)</f>
        <v>1</v>
      </c>
      <c r="M1833" s="419">
        <v>255</v>
      </c>
      <c r="N1833" s="124"/>
      <c r="O1833" s="125" t="e">
        <f t="shared" si="145"/>
        <v>#DIV/0!</v>
      </c>
      <c r="P1833" s="125">
        <f t="shared" si="146"/>
        <v>0</v>
      </c>
      <c r="Q1833" s="383"/>
      <c r="R1833" s="126">
        <f>IF(M1833="nio",0,IF(M1833&gt;0,VLOOKUP(I1833,'2-Productie normen'!A:R,VLOOKUP(M1833,'2-Productie normen'!T:U,2,FALSE),FALSE)))</f>
        <v>0</v>
      </c>
      <c r="S1833" s="126">
        <f t="shared" si="147"/>
        <v>0</v>
      </c>
      <c r="T1833" s="127" t="str">
        <f>IF(M1833="nio",0,VLOOKUP(I1833,'2-Productie normen'!A:R,14,FALSE))</f>
        <v>B</v>
      </c>
      <c r="U1833" s="127"/>
      <c r="W1833" s="93">
        <f t="shared" si="148"/>
        <v>9180</v>
      </c>
    </row>
    <row r="1834" spans="1:23" ht="14.1" customHeight="1">
      <c r="A1834" s="109">
        <f t="shared" si="144"/>
        <v>1834</v>
      </c>
      <c r="B1834" s="476" t="str">
        <f>VLOOKUP(C1834,'1-Kosten per locatie'!$A$17:$D$89,4,FALSE)</f>
        <v>Facilitaire Services</v>
      </c>
      <c r="C1834" s="397" t="s">
        <v>180</v>
      </c>
      <c r="D1834" s="476" t="str">
        <f>VLOOKUP(C1834,'1-Kosten per locatie'!$A$17:$C$89,3,FALSE)</f>
        <v>Kantoor</v>
      </c>
      <c r="E1834" s="399">
        <v>1</v>
      </c>
      <c r="F1834" s="400" t="s">
        <v>182</v>
      </c>
      <c r="G1834" s="399">
        <v>14</v>
      </c>
      <c r="H1834" s="488" t="s">
        <v>2036</v>
      </c>
      <c r="I1834" s="446" t="s">
        <v>297</v>
      </c>
      <c r="J1834" s="397" t="s">
        <v>199</v>
      </c>
      <c r="K1834" s="397">
        <v>36</v>
      </c>
      <c r="L1834" s="486">
        <f>VLOOKUP(D1834,'1-Kosten per locatie'!$E$3:$G$9,3,FALSE)</f>
        <v>1</v>
      </c>
      <c r="M1834" s="419">
        <v>255</v>
      </c>
      <c r="N1834" s="124"/>
      <c r="O1834" s="125" t="e">
        <f t="shared" si="145"/>
        <v>#DIV/0!</v>
      </c>
      <c r="P1834" s="125">
        <f t="shared" si="146"/>
        <v>0</v>
      </c>
      <c r="Q1834" s="383"/>
      <c r="R1834" s="126">
        <f>IF(M1834="nio",0,IF(M1834&gt;0,VLOOKUP(I1834,'2-Productie normen'!A:R,VLOOKUP(M1834,'2-Productie normen'!T:U,2,FALSE),FALSE)))</f>
        <v>0</v>
      </c>
      <c r="S1834" s="126">
        <f t="shared" si="147"/>
        <v>0</v>
      </c>
      <c r="T1834" s="127" t="str">
        <f>IF(M1834="nio",0,VLOOKUP(I1834,'2-Productie normen'!A:R,14,FALSE))</f>
        <v>B</v>
      </c>
      <c r="U1834" s="127"/>
      <c r="W1834" s="93">
        <f t="shared" si="148"/>
        <v>9180</v>
      </c>
    </row>
    <row r="1835" spans="1:23" ht="14.1" customHeight="1">
      <c r="A1835" s="109">
        <f t="shared" si="144"/>
        <v>1835</v>
      </c>
      <c r="B1835" s="476" t="str">
        <f>VLOOKUP(C1835,'1-Kosten per locatie'!$A$17:$D$89,4,FALSE)</f>
        <v>Facilitaire Services</v>
      </c>
      <c r="C1835" s="397" t="s">
        <v>180</v>
      </c>
      <c r="D1835" s="476" t="str">
        <f>VLOOKUP(C1835,'1-Kosten per locatie'!$A$17:$C$89,3,FALSE)</f>
        <v>Kantoor</v>
      </c>
      <c r="E1835" s="399">
        <v>1</v>
      </c>
      <c r="F1835" s="400" t="s">
        <v>182</v>
      </c>
      <c r="G1835" s="399">
        <v>15</v>
      </c>
      <c r="H1835" s="488" t="s">
        <v>2037</v>
      </c>
      <c r="I1835" s="446" t="s">
        <v>297</v>
      </c>
      <c r="J1835" s="397" t="s">
        <v>199</v>
      </c>
      <c r="K1835" s="397">
        <v>36</v>
      </c>
      <c r="L1835" s="486">
        <f>VLOOKUP(D1835,'1-Kosten per locatie'!$E$3:$G$9,3,FALSE)</f>
        <v>1</v>
      </c>
      <c r="M1835" s="419">
        <v>255</v>
      </c>
      <c r="N1835" s="124"/>
      <c r="O1835" s="125" t="e">
        <f t="shared" si="145"/>
        <v>#DIV/0!</v>
      </c>
      <c r="P1835" s="125">
        <f t="shared" si="146"/>
        <v>0</v>
      </c>
      <c r="Q1835" s="383"/>
      <c r="R1835" s="126">
        <f>IF(M1835="nio",0,IF(M1835&gt;0,VLOOKUP(I1835,'2-Productie normen'!A:R,VLOOKUP(M1835,'2-Productie normen'!T:U,2,FALSE),FALSE)))</f>
        <v>0</v>
      </c>
      <c r="S1835" s="126">
        <f t="shared" si="147"/>
        <v>0</v>
      </c>
      <c r="T1835" s="127" t="str">
        <f>IF(M1835="nio",0,VLOOKUP(I1835,'2-Productie normen'!A:R,14,FALSE))</f>
        <v>B</v>
      </c>
      <c r="U1835" s="127"/>
      <c r="W1835" s="93">
        <f t="shared" si="148"/>
        <v>9180</v>
      </c>
    </row>
    <row r="1836" spans="1:23" ht="14.1" customHeight="1">
      <c r="A1836" s="109">
        <f t="shared" si="144"/>
        <v>1836</v>
      </c>
      <c r="B1836" s="476" t="str">
        <f>VLOOKUP(C1836,'1-Kosten per locatie'!$A$17:$D$89,4,FALSE)</f>
        <v>Facilitaire Services</v>
      </c>
      <c r="C1836" s="397" t="s">
        <v>180</v>
      </c>
      <c r="D1836" s="476" t="str">
        <f>VLOOKUP(C1836,'1-Kosten per locatie'!$A$17:$C$89,3,FALSE)</f>
        <v>Kantoor</v>
      </c>
      <c r="E1836" s="399">
        <v>1</v>
      </c>
      <c r="F1836" s="400" t="s">
        <v>182</v>
      </c>
      <c r="G1836" s="399">
        <v>16</v>
      </c>
      <c r="H1836" s="488" t="s">
        <v>2038</v>
      </c>
      <c r="I1836" s="446" t="s">
        <v>294</v>
      </c>
      <c r="J1836" s="397" t="s">
        <v>304</v>
      </c>
      <c r="K1836" s="397">
        <v>20</v>
      </c>
      <c r="L1836" s="486">
        <f>VLOOKUP(D1836,'1-Kosten per locatie'!$E$3:$G$9,3,FALSE)</f>
        <v>1</v>
      </c>
      <c r="M1836" s="419">
        <v>255</v>
      </c>
      <c r="N1836" s="124"/>
      <c r="O1836" s="125" t="e">
        <f t="shared" si="145"/>
        <v>#DIV/0!</v>
      </c>
      <c r="P1836" s="125">
        <f t="shared" si="146"/>
        <v>0</v>
      </c>
      <c r="Q1836" s="383"/>
      <c r="R1836" s="126">
        <f>IF(M1836="nio",0,IF(M1836&gt;0,VLOOKUP(I1836,'2-Productie normen'!A:R,VLOOKUP(M1836,'2-Productie normen'!T:U,2,FALSE),FALSE)))</f>
        <v>0</v>
      </c>
      <c r="S1836" s="126">
        <f t="shared" si="147"/>
        <v>0</v>
      </c>
      <c r="T1836" s="127" t="str">
        <f>IF(M1836="nio",0,VLOOKUP(I1836,'2-Productie normen'!A:R,14,FALSE))</f>
        <v>V</v>
      </c>
      <c r="U1836" s="127"/>
      <c r="W1836" s="93">
        <f t="shared" si="148"/>
        <v>5100</v>
      </c>
    </row>
    <row r="1837" spans="1:23" ht="14.1" customHeight="1">
      <c r="A1837" s="109">
        <f t="shared" si="144"/>
        <v>1837</v>
      </c>
      <c r="B1837" s="476" t="str">
        <f>VLOOKUP(C1837,'1-Kosten per locatie'!$A$17:$D$89,4,FALSE)</f>
        <v>Facilitaire Services</v>
      </c>
      <c r="C1837" s="397" t="s">
        <v>180</v>
      </c>
      <c r="D1837" s="476" t="str">
        <f>VLOOKUP(C1837,'1-Kosten per locatie'!$A$17:$C$89,3,FALSE)</f>
        <v>Kantoor</v>
      </c>
      <c r="E1837" s="399">
        <v>1</v>
      </c>
      <c r="F1837" s="400" t="s">
        <v>182</v>
      </c>
      <c r="G1837" s="399">
        <v>17</v>
      </c>
      <c r="H1837" s="488" t="s">
        <v>2039</v>
      </c>
      <c r="I1837" s="446" t="s">
        <v>297</v>
      </c>
      <c r="J1837" s="397" t="s">
        <v>198</v>
      </c>
      <c r="K1837" s="397">
        <v>20</v>
      </c>
      <c r="L1837" s="486">
        <f>VLOOKUP(D1837,'1-Kosten per locatie'!$E$3:$G$9,3,FALSE)</f>
        <v>1</v>
      </c>
      <c r="M1837" s="419">
        <v>255</v>
      </c>
      <c r="N1837" s="124"/>
      <c r="O1837" s="125" t="e">
        <f t="shared" si="145"/>
        <v>#DIV/0!</v>
      </c>
      <c r="P1837" s="125">
        <f t="shared" si="146"/>
        <v>0</v>
      </c>
      <c r="Q1837" s="383"/>
      <c r="R1837" s="126">
        <f>IF(M1837="nio",0,IF(M1837&gt;0,VLOOKUP(I1837,'2-Productie normen'!A:R,VLOOKUP(M1837,'2-Productie normen'!T:U,2,FALSE),FALSE)))</f>
        <v>0</v>
      </c>
      <c r="S1837" s="126">
        <f t="shared" si="147"/>
        <v>0</v>
      </c>
      <c r="T1837" s="127" t="str">
        <f>IF(M1837="nio",0,VLOOKUP(I1837,'2-Productie normen'!A:R,14,FALSE))</f>
        <v>B</v>
      </c>
      <c r="U1837" s="127"/>
      <c r="W1837" s="93">
        <f t="shared" si="148"/>
        <v>5100</v>
      </c>
    </row>
    <row r="1838" spans="1:23" ht="14.1" customHeight="1">
      <c r="A1838" s="109">
        <f t="shared" si="144"/>
        <v>1838</v>
      </c>
      <c r="B1838" s="476" t="str">
        <f>VLOOKUP(C1838,'1-Kosten per locatie'!$A$17:$D$89,4,FALSE)</f>
        <v>Facilitaire Services</v>
      </c>
      <c r="C1838" s="397" t="s">
        <v>180</v>
      </c>
      <c r="D1838" s="476" t="str">
        <f>VLOOKUP(C1838,'1-Kosten per locatie'!$A$17:$C$89,3,FALSE)</f>
        <v>Kantoor</v>
      </c>
      <c r="E1838" s="399">
        <v>1</v>
      </c>
      <c r="F1838" s="400" t="s">
        <v>182</v>
      </c>
      <c r="G1838" s="399">
        <v>18</v>
      </c>
      <c r="H1838" s="488" t="s">
        <v>2040</v>
      </c>
      <c r="I1838" s="446" t="s">
        <v>296</v>
      </c>
      <c r="J1838" s="397" t="s">
        <v>198</v>
      </c>
      <c r="K1838" s="397">
        <v>10</v>
      </c>
      <c r="L1838" s="486">
        <f>VLOOKUP(D1838,'1-Kosten per locatie'!$E$3:$G$9,3,FALSE)</f>
        <v>1</v>
      </c>
      <c r="M1838" s="419">
        <v>255</v>
      </c>
      <c r="N1838" s="124"/>
      <c r="O1838" s="125" t="e">
        <f t="shared" si="145"/>
        <v>#DIV/0!</v>
      </c>
      <c r="P1838" s="125">
        <f t="shared" si="146"/>
        <v>0</v>
      </c>
      <c r="Q1838" s="383"/>
      <c r="R1838" s="126">
        <f>IF(M1838="nio",0,IF(M1838&gt;0,VLOOKUP(I1838,'2-Productie normen'!A:R,VLOOKUP(M1838,'2-Productie normen'!T:U,2,FALSE),FALSE)))</f>
        <v>0</v>
      </c>
      <c r="S1838" s="126">
        <f t="shared" si="147"/>
        <v>0</v>
      </c>
      <c r="T1838" s="127" t="str">
        <f>IF(M1838="nio",0,VLOOKUP(I1838,'2-Productie normen'!A:R,14,FALSE))</f>
        <v>V</v>
      </c>
      <c r="U1838" s="127"/>
      <c r="W1838" s="93">
        <f t="shared" si="148"/>
        <v>2550</v>
      </c>
    </row>
    <row r="1839" spans="1:23" ht="14.1" customHeight="1">
      <c r="A1839" s="109">
        <f t="shared" si="144"/>
        <v>1839</v>
      </c>
      <c r="B1839" s="476" t="str">
        <f>VLOOKUP(C1839,'1-Kosten per locatie'!$A$17:$D$89,4,FALSE)</f>
        <v>Facilitaire Services</v>
      </c>
      <c r="C1839" s="397" t="s">
        <v>180</v>
      </c>
      <c r="D1839" s="476" t="str">
        <f>VLOOKUP(C1839,'1-Kosten per locatie'!$A$17:$C$89,3,FALSE)</f>
        <v>Kantoor</v>
      </c>
      <c r="E1839" s="399">
        <v>1</v>
      </c>
      <c r="F1839" s="400" t="s">
        <v>182</v>
      </c>
      <c r="G1839" s="399">
        <v>19</v>
      </c>
      <c r="H1839" s="488" t="s">
        <v>2041</v>
      </c>
      <c r="I1839" s="446" t="s">
        <v>297</v>
      </c>
      <c r="J1839" s="397" t="s">
        <v>198</v>
      </c>
      <c r="K1839" s="397">
        <v>20</v>
      </c>
      <c r="L1839" s="486">
        <f>VLOOKUP(D1839,'1-Kosten per locatie'!$E$3:$G$9,3,FALSE)</f>
        <v>1</v>
      </c>
      <c r="M1839" s="419">
        <v>255</v>
      </c>
      <c r="N1839" s="124"/>
      <c r="O1839" s="125" t="e">
        <f t="shared" si="145"/>
        <v>#DIV/0!</v>
      </c>
      <c r="P1839" s="125">
        <f t="shared" si="146"/>
        <v>0</v>
      </c>
      <c r="Q1839" s="383"/>
      <c r="R1839" s="126">
        <f>IF(M1839="nio",0,IF(M1839&gt;0,VLOOKUP(I1839,'2-Productie normen'!A:R,VLOOKUP(M1839,'2-Productie normen'!T:U,2,FALSE),FALSE)))</f>
        <v>0</v>
      </c>
      <c r="S1839" s="126">
        <f t="shared" si="147"/>
        <v>0</v>
      </c>
      <c r="T1839" s="127" t="str">
        <f>IF(M1839="nio",0,VLOOKUP(I1839,'2-Productie normen'!A:R,14,FALSE))</f>
        <v>B</v>
      </c>
      <c r="U1839" s="127"/>
      <c r="W1839" s="93">
        <f t="shared" si="148"/>
        <v>5100</v>
      </c>
    </row>
    <row r="1840" spans="1:23" ht="14.1" customHeight="1">
      <c r="A1840" s="109">
        <f t="shared" si="144"/>
        <v>1840</v>
      </c>
      <c r="B1840" s="476" t="str">
        <f>VLOOKUP(C1840,'1-Kosten per locatie'!$A$17:$D$89,4,FALSE)</f>
        <v>Facilitaire Services</v>
      </c>
      <c r="C1840" s="397" t="s">
        <v>180</v>
      </c>
      <c r="D1840" s="476" t="str">
        <f>VLOOKUP(C1840,'1-Kosten per locatie'!$A$17:$C$89,3,FALSE)</f>
        <v>Kantoor</v>
      </c>
      <c r="E1840" s="399">
        <v>1</v>
      </c>
      <c r="F1840" s="400" t="s">
        <v>182</v>
      </c>
      <c r="G1840" s="399">
        <v>20</v>
      </c>
      <c r="H1840" s="488" t="s">
        <v>2042</v>
      </c>
      <c r="I1840" s="446" t="s">
        <v>297</v>
      </c>
      <c r="J1840" s="397" t="s">
        <v>198</v>
      </c>
      <c r="K1840" s="397">
        <v>36</v>
      </c>
      <c r="L1840" s="486">
        <f>VLOOKUP(D1840,'1-Kosten per locatie'!$E$3:$G$9,3,FALSE)</f>
        <v>1</v>
      </c>
      <c r="M1840" s="419">
        <v>255</v>
      </c>
      <c r="N1840" s="124"/>
      <c r="O1840" s="125" t="e">
        <f t="shared" si="145"/>
        <v>#DIV/0!</v>
      </c>
      <c r="P1840" s="125">
        <f t="shared" si="146"/>
        <v>0</v>
      </c>
      <c r="Q1840" s="383"/>
      <c r="R1840" s="126">
        <f>IF(M1840="nio",0,IF(M1840&gt;0,VLOOKUP(I1840,'2-Productie normen'!A:R,VLOOKUP(M1840,'2-Productie normen'!T:U,2,FALSE),FALSE)))</f>
        <v>0</v>
      </c>
      <c r="S1840" s="126">
        <f t="shared" si="147"/>
        <v>0</v>
      </c>
      <c r="T1840" s="127" t="str">
        <f>IF(M1840="nio",0,VLOOKUP(I1840,'2-Productie normen'!A:R,14,FALSE))</f>
        <v>B</v>
      </c>
      <c r="U1840" s="127"/>
      <c r="W1840" s="93">
        <f t="shared" si="148"/>
        <v>9180</v>
      </c>
    </row>
    <row r="1841" spans="1:23" ht="14.1" customHeight="1">
      <c r="A1841" s="109">
        <f t="shared" si="144"/>
        <v>1841</v>
      </c>
      <c r="B1841" s="476" t="str">
        <f>VLOOKUP(C1841,'1-Kosten per locatie'!$A$17:$D$89,4,FALSE)</f>
        <v>Facilitaire Services</v>
      </c>
      <c r="C1841" s="397" t="s">
        <v>180</v>
      </c>
      <c r="D1841" s="476" t="str">
        <f>VLOOKUP(C1841,'1-Kosten per locatie'!$A$17:$C$89,3,FALSE)</f>
        <v>Kantoor</v>
      </c>
      <c r="E1841" s="399">
        <v>1</v>
      </c>
      <c r="F1841" s="400" t="s">
        <v>182</v>
      </c>
      <c r="G1841" s="399">
        <v>28</v>
      </c>
      <c r="H1841" s="488" t="s">
        <v>2043</v>
      </c>
      <c r="I1841" s="446" t="s">
        <v>297</v>
      </c>
      <c r="J1841" s="397" t="s">
        <v>199</v>
      </c>
      <c r="K1841" s="397">
        <v>35</v>
      </c>
      <c r="L1841" s="486">
        <f>VLOOKUP(D1841,'1-Kosten per locatie'!$E$3:$G$9,3,FALSE)</f>
        <v>1</v>
      </c>
      <c r="M1841" s="419">
        <v>255</v>
      </c>
      <c r="N1841" s="124"/>
      <c r="O1841" s="125" t="e">
        <f t="shared" si="145"/>
        <v>#DIV/0!</v>
      </c>
      <c r="P1841" s="125">
        <f t="shared" si="146"/>
        <v>0</v>
      </c>
      <c r="Q1841" s="383"/>
      <c r="R1841" s="126">
        <f>IF(M1841="nio",0,IF(M1841&gt;0,VLOOKUP(I1841,'2-Productie normen'!A:R,VLOOKUP(M1841,'2-Productie normen'!T:U,2,FALSE),FALSE)))</f>
        <v>0</v>
      </c>
      <c r="S1841" s="126">
        <f t="shared" si="147"/>
        <v>0</v>
      </c>
      <c r="T1841" s="127" t="str">
        <f>IF(M1841="nio",0,VLOOKUP(I1841,'2-Productie normen'!A:R,14,FALSE))</f>
        <v>B</v>
      </c>
      <c r="U1841" s="127"/>
      <c r="W1841" s="93">
        <f t="shared" si="148"/>
        <v>8925</v>
      </c>
    </row>
    <row r="1842" spans="1:23" ht="14.1" customHeight="1">
      <c r="A1842" s="109">
        <f t="shared" si="144"/>
        <v>1842</v>
      </c>
      <c r="B1842" s="476" t="str">
        <f>VLOOKUP(C1842,'1-Kosten per locatie'!$A$17:$D$89,4,FALSE)</f>
        <v>Facilitaire Services</v>
      </c>
      <c r="C1842" s="397" t="s">
        <v>180</v>
      </c>
      <c r="D1842" s="476" t="str">
        <f>VLOOKUP(C1842,'1-Kosten per locatie'!$A$17:$C$89,3,FALSE)</f>
        <v>Kantoor</v>
      </c>
      <c r="E1842" s="399">
        <v>1</v>
      </c>
      <c r="F1842" s="400" t="s">
        <v>182</v>
      </c>
      <c r="G1842" s="399">
        <v>29</v>
      </c>
      <c r="H1842" s="488" t="s">
        <v>195</v>
      </c>
      <c r="I1842" s="446" t="s">
        <v>295</v>
      </c>
      <c r="J1842" s="397" t="s">
        <v>839</v>
      </c>
      <c r="K1842" s="397">
        <v>2</v>
      </c>
      <c r="L1842" s="486">
        <f>VLOOKUP(D1842,'1-Kosten per locatie'!$E$3:$G$9,3,FALSE)</f>
        <v>1</v>
      </c>
      <c r="M1842" s="419">
        <v>255</v>
      </c>
      <c r="N1842" s="124"/>
      <c r="O1842" s="125" t="e">
        <f t="shared" si="145"/>
        <v>#DIV/0!</v>
      </c>
      <c r="P1842" s="125">
        <f t="shared" si="146"/>
        <v>0</v>
      </c>
      <c r="Q1842" s="383"/>
      <c r="R1842" s="126">
        <f>IF(M1842="nio",0,IF(M1842&gt;0,VLOOKUP(I1842,'2-Productie normen'!A:R,VLOOKUP(M1842,'2-Productie normen'!T:U,2,FALSE),FALSE)))</f>
        <v>0</v>
      </c>
      <c r="S1842" s="126">
        <f t="shared" si="147"/>
        <v>0</v>
      </c>
      <c r="T1842" s="127" t="str">
        <f>IF(M1842="nio",0,VLOOKUP(I1842,'2-Productie normen'!A:R,14,FALSE))</f>
        <v>V</v>
      </c>
      <c r="U1842" s="127"/>
      <c r="W1842" s="93">
        <f t="shared" si="148"/>
        <v>510</v>
      </c>
    </row>
    <row r="1843" spans="1:23" ht="14.1" customHeight="1">
      <c r="A1843" s="109">
        <f t="shared" si="144"/>
        <v>1843</v>
      </c>
      <c r="B1843" s="476" t="str">
        <f>VLOOKUP(C1843,'1-Kosten per locatie'!$A$17:$D$89,4,FALSE)</f>
        <v>Facilitaire Services</v>
      </c>
      <c r="C1843" s="397" t="s">
        <v>180</v>
      </c>
      <c r="D1843" s="476" t="str">
        <f>VLOOKUP(C1843,'1-Kosten per locatie'!$A$17:$C$89,3,FALSE)</f>
        <v>Kantoor</v>
      </c>
      <c r="E1843" s="399">
        <v>1</v>
      </c>
      <c r="F1843" s="400" t="s">
        <v>182</v>
      </c>
      <c r="G1843" s="399">
        <v>30</v>
      </c>
      <c r="H1843" s="488" t="s">
        <v>217</v>
      </c>
      <c r="I1843" s="446" t="s">
        <v>296</v>
      </c>
      <c r="J1843" s="397" t="s">
        <v>304</v>
      </c>
      <c r="K1843" s="416">
        <v>0</v>
      </c>
      <c r="L1843" s="486">
        <f>VLOOKUP(D1843,'1-Kosten per locatie'!$E$3:$G$9,3,FALSE)</f>
        <v>1</v>
      </c>
      <c r="M1843" s="419">
        <v>255</v>
      </c>
      <c r="N1843" s="124"/>
      <c r="O1843" s="125" t="e">
        <f t="shared" si="145"/>
        <v>#DIV/0!</v>
      </c>
      <c r="P1843" s="125">
        <f t="shared" si="146"/>
        <v>0</v>
      </c>
      <c r="Q1843" s="383"/>
      <c r="R1843" s="126">
        <f>IF(M1843="nio",0,IF(M1843&gt;0,VLOOKUP(I1843,'2-Productie normen'!A:R,VLOOKUP(M1843,'2-Productie normen'!T:U,2,FALSE),FALSE)))</f>
        <v>0</v>
      </c>
      <c r="S1843" s="126">
        <f t="shared" si="147"/>
        <v>0</v>
      </c>
      <c r="T1843" s="127" t="str">
        <f>IF(M1843="nio",0,VLOOKUP(I1843,'2-Productie normen'!A:R,14,FALSE))</f>
        <v>V</v>
      </c>
      <c r="U1843" s="127"/>
      <c r="W1843" s="93">
        <f t="shared" si="148"/>
        <v>0</v>
      </c>
    </row>
    <row r="1844" spans="1:23" ht="14.1" customHeight="1">
      <c r="A1844" s="109">
        <f t="shared" si="144"/>
        <v>1844</v>
      </c>
      <c r="B1844" s="476" t="str">
        <f>VLOOKUP(C1844,'1-Kosten per locatie'!$A$17:$D$89,4,FALSE)</f>
        <v>Facilitaire Services</v>
      </c>
      <c r="C1844" s="397" t="s">
        <v>180</v>
      </c>
      <c r="D1844" s="476" t="str">
        <f>VLOOKUP(C1844,'1-Kosten per locatie'!$A$17:$C$89,3,FALSE)</f>
        <v>Kantoor</v>
      </c>
      <c r="E1844" s="399">
        <v>1</v>
      </c>
      <c r="F1844" s="400" t="s">
        <v>182</v>
      </c>
      <c r="G1844" s="399">
        <v>31</v>
      </c>
      <c r="H1844" s="488" t="s">
        <v>2038</v>
      </c>
      <c r="I1844" s="446" t="s">
        <v>294</v>
      </c>
      <c r="J1844" s="397" t="s">
        <v>304</v>
      </c>
      <c r="K1844" s="416">
        <v>0</v>
      </c>
      <c r="L1844" s="486">
        <f>VLOOKUP(D1844,'1-Kosten per locatie'!$E$3:$G$9,3,FALSE)</f>
        <v>1</v>
      </c>
      <c r="M1844" s="419">
        <v>255</v>
      </c>
      <c r="N1844" s="124"/>
      <c r="O1844" s="125" t="e">
        <f t="shared" si="145"/>
        <v>#DIV/0!</v>
      </c>
      <c r="P1844" s="125">
        <f t="shared" si="146"/>
        <v>0</v>
      </c>
      <c r="Q1844" s="383"/>
      <c r="R1844" s="126">
        <f>IF(M1844="nio",0,IF(M1844&gt;0,VLOOKUP(I1844,'2-Productie normen'!A:R,VLOOKUP(M1844,'2-Productie normen'!T:U,2,FALSE),FALSE)))</f>
        <v>0</v>
      </c>
      <c r="S1844" s="126">
        <f t="shared" si="147"/>
        <v>0</v>
      </c>
      <c r="T1844" s="127" t="str">
        <f>IF(M1844="nio",0,VLOOKUP(I1844,'2-Productie normen'!A:R,14,FALSE))</f>
        <v>V</v>
      </c>
      <c r="U1844" s="127"/>
      <c r="W1844" s="93">
        <f t="shared" si="148"/>
        <v>0</v>
      </c>
    </row>
    <row r="1845" spans="1:23" ht="14.1" customHeight="1">
      <c r="A1845" s="109">
        <f t="shared" si="144"/>
        <v>1845</v>
      </c>
      <c r="B1845" s="476" t="str">
        <f>VLOOKUP(C1845,'1-Kosten per locatie'!$A$17:$D$89,4,FALSE)</f>
        <v>Facilitaire Services</v>
      </c>
      <c r="C1845" s="397" t="s">
        <v>180</v>
      </c>
      <c r="D1845" s="476" t="str">
        <f>VLOOKUP(C1845,'1-Kosten per locatie'!$A$17:$C$89,3,FALSE)</f>
        <v>Kantoor</v>
      </c>
      <c r="E1845" s="399">
        <v>1</v>
      </c>
      <c r="F1845" s="400" t="s">
        <v>182</v>
      </c>
      <c r="G1845" s="399">
        <v>32</v>
      </c>
      <c r="H1845" s="488" t="s">
        <v>226</v>
      </c>
      <c r="I1845" s="446" t="s">
        <v>297</v>
      </c>
      <c r="J1845" s="397" t="s">
        <v>304</v>
      </c>
      <c r="K1845" s="397">
        <v>30</v>
      </c>
      <c r="L1845" s="486">
        <f>VLOOKUP(D1845,'1-Kosten per locatie'!$E$3:$G$9,3,FALSE)</f>
        <v>1</v>
      </c>
      <c r="M1845" s="419">
        <v>255</v>
      </c>
      <c r="N1845" s="124"/>
      <c r="O1845" s="125" t="e">
        <f t="shared" si="145"/>
        <v>#DIV/0!</v>
      </c>
      <c r="P1845" s="125">
        <f t="shared" si="146"/>
        <v>0</v>
      </c>
      <c r="Q1845" s="383"/>
      <c r="R1845" s="126">
        <f>IF(M1845="nio",0,IF(M1845&gt;0,VLOOKUP(I1845,'2-Productie normen'!A:R,VLOOKUP(M1845,'2-Productie normen'!T:U,2,FALSE),FALSE)))</f>
        <v>0</v>
      </c>
      <c r="S1845" s="126">
        <f t="shared" si="147"/>
        <v>0</v>
      </c>
      <c r="T1845" s="127" t="str">
        <f>IF(M1845="nio",0,VLOOKUP(I1845,'2-Productie normen'!A:R,14,FALSE))</f>
        <v>B</v>
      </c>
      <c r="U1845" s="127"/>
      <c r="W1845" s="93">
        <f t="shared" si="148"/>
        <v>7650</v>
      </c>
    </row>
    <row r="1846" spans="1:23" ht="14.1" customHeight="1">
      <c r="A1846" s="109">
        <f t="shared" si="144"/>
        <v>1846</v>
      </c>
      <c r="B1846" s="476" t="str">
        <f>VLOOKUP(C1846,'1-Kosten per locatie'!$A$17:$D$89,4,FALSE)</f>
        <v>Facilitaire Services</v>
      </c>
      <c r="C1846" s="261" t="s">
        <v>180</v>
      </c>
      <c r="D1846" s="476" t="str">
        <f>VLOOKUP(C1846,'1-Kosten per locatie'!$A$17:$C$89,3,FALSE)</f>
        <v>Kantoor</v>
      </c>
      <c r="E1846" s="262" t="s">
        <v>2057</v>
      </c>
      <c r="F1846" s="491" t="s">
        <v>182</v>
      </c>
      <c r="G1846" s="262">
        <v>40</v>
      </c>
      <c r="H1846" s="123" t="s">
        <v>193</v>
      </c>
      <c r="I1846" s="432" t="s">
        <v>296</v>
      </c>
      <c r="J1846" s="261" t="s">
        <v>199</v>
      </c>
      <c r="K1846" s="261">
        <v>10</v>
      </c>
      <c r="L1846" s="486">
        <f>VLOOKUP(D1846,'1-Kosten per locatie'!$E$3:$G$9,3,FALSE)</f>
        <v>1</v>
      </c>
      <c r="M1846" s="448">
        <v>255</v>
      </c>
      <c r="N1846" s="124"/>
      <c r="O1846" s="125" t="e">
        <f t="shared" ref="O1846:O1869" si="149">IF(M1846="nio",0,IF(M1846&gt;0,M1846*K1846/R1846,0))*L1846</f>
        <v>#DIV/0!</v>
      </c>
      <c r="P1846" s="125">
        <f t="shared" ref="P1846:P1869" si="150">IF(N1846&gt;0,N1846*K1846/S1846,0)*L1846</f>
        <v>0</v>
      </c>
      <c r="Q1846" s="383"/>
      <c r="R1846" s="126">
        <f>IF(M1846="nio",0,IF(M1846&gt;0,VLOOKUP(I1846,'2-Productie normen'!A:R,VLOOKUP(M1846,'2-Productie normen'!T:U,2,FALSE),FALSE)))</f>
        <v>0</v>
      </c>
      <c r="S1846" s="126">
        <f t="shared" ref="S1846:S1869" si="151">IF(N1846&gt;0,R1846*$S$8,0)</f>
        <v>0</v>
      </c>
      <c r="T1846" s="127" t="str">
        <f>IF(M1846="nio",0,VLOOKUP(I1846,'2-Productie normen'!A:R,14,FALSE))</f>
        <v>V</v>
      </c>
      <c r="U1846" s="127"/>
      <c r="W1846" s="93">
        <f t="shared" si="148"/>
        <v>2550</v>
      </c>
    </row>
    <row r="1847" spans="1:23" ht="14.1" customHeight="1">
      <c r="A1847" s="109">
        <f t="shared" si="144"/>
        <v>1847</v>
      </c>
      <c r="B1847" s="476" t="str">
        <f>VLOOKUP(C1847,'1-Kosten per locatie'!$A$17:$D$89,4,FALSE)</f>
        <v>Facilitaire Services</v>
      </c>
      <c r="C1847" s="261" t="s">
        <v>180</v>
      </c>
      <c r="D1847" s="476" t="str">
        <f>VLOOKUP(C1847,'1-Kosten per locatie'!$A$17:$C$89,3,FALSE)</f>
        <v>Kantoor</v>
      </c>
      <c r="E1847" s="262" t="s">
        <v>2057</v>
      </c>
      <c r="F1847" s="491" t="s">
        <v>182</v>
      </c>
      <c r="G1847" s="262">
        <v>41</v>
      </c>
      <c r="H1847" s="123" t="s">
        <v>1848</v>
      </c>
      <c r="I1847" s="432" t="s">
        <v>15</v>
      </c>
      <c r="J1847" s="261" t="s">
        <v>304</v>
      </c>
      <c r="K1847" s="261">
        <v>5</v>
      </c>
      <c r="L1847" s="486">
        <f>VLOOKUP(D1847,'1-Kosten per locatie'!$E$3:$G$9,3,FALSE)</f>
        <v>1</v>
      </c>
      <c r="M1847" s="448">
        <v>255</v>
      </c>
      <c r="N1847" s="124">
        <v>255</v>
      </c>
      <c r="O1847" s="125" t="e">
        <f t="shared" si="149"/>
        <v>#DIV/0!</v>
      </c>
      <c r="P1847" s="125" t="e">
        <f t="shared" si="150"/>
        <v>#DIV/0!</v>
      </c>
      <c r="Q1847" s="383"/>
      <c r="R1847" s="126">
        <f>IF(M1847="nio",0,IF(M1847&gt;0,VLOOKUP(I1847,'2-Productie normen'!A:R,VLOOKUP(M1847,'2-Productie normen'!T:U,2,FALSE),FALSE)))</f>
        <v>0</v>
      </c>
      <c r="S1847" s="126">
        <f t="shared" si="151"/>
        <v>0</v>
      </c>
      <c r="T1847" s="127" t="str">
        <f>IF(M1847="nio",0,VLOOKUP(I1847,'2-Productie normen'!A:R,14,FALSE))</f>
        <v>S</v>
      </c>
      <c r="U1847" s="127"/>
      <c r="W1847" s="93">
        <f t="shared" si="148"/>
        <v>2550</v>
      </c>
    </row>
    <row r="1848" spans="1:23" ht="14.1" customHeight="1">
      <c r="A1848" s="109">
        <f t="shared" si="144"/>
        <v>1848</v>
      </c>
      <c r="B1848" s="476" t="str">
        <f>VLOOKUP(C1848,'1-Kosten per locatie'!$A$17:$D$89,4,FALSE)</f>
        <v>Facilitaire Services</v>
      </c>
      <c r="C1848" s="261" t="s">
        <v>180</v>
      </c>
      <c r="D1848" s="476" t="str">
        <f>VLOOKUP(C1848,'1-Kosten per locatie'!$A$17:$C$89,3,FALSE)</f>
        <v>Kantoor</v>
      </c>
      <c r="E1848" s="262" t="s">
        <v>2057</v>
      </c>
      <c r="F1848" s="491" t="s">
        <v>182</v>
      </c>
      <c r="G1848" s="262">
        <v>42</v>
      </c>
      <c r="H1848" s="123" t="s">
        <v>1920</v>
      </c>
      <c r="I1848" s="432" t="s">
        <v>15</v>
      </c>
      <c r="J1848" s="261" t="s">
        <v>304</v>
      </c>
      <c r="K1848" s="261">
        <v>5</v>
      </c>
      <c r="L1848" s="486">
        <f>VLOOKUP(D1848,'1-Kosten per locatie'!$E$3:$G$9,3,FALSE)</f>
        <v>1</v>
      </c>
      <c r="M1848" s="448">
        <v>255</v>
      </c>
      <c r="N1848" s="124">
        <v>255</v>
      </c>
      <c r="O1848" s="125" t="e">
        <f t="shared" si="149"/>
        <v>#DIV/0!</v>
      </c>
      <c r="P1848" s="125" t="e">
        <f t="shared" si="150"/>
        <v>#DIV/0!</v>
      </c>
      <c r="Q1848" s="383"/>
      <c r="R1848" s="126">
        <f>IF(M1848="nio",0,IF(M1848&gt;0,VLOOKUP(I1848,'2-Productie normen'!A:R,VLOOKUP(M1848,'2-Productie normen'!T:U,2,FALSE),FALSE)))</f>
        <v>0</v>
      </c>
      <c r="S1848" s="126">
        <f t="shared" si="151"/>
        <v>0</v>
      </c>
      <c r="T1848" s="127" t="str">
        <f>IF(M1848="nio",0,VLOOKUP(I1848,'2-Productie normen'!A:R,14,FALSE))</f>
        <v>S</v>
      </c>
      <c r="U1848" s="127"/>
      <c r="W1848" s="93">
        <f t="shared" si="148"/>
        <v>2550</v>
      </c>
    </row>
    <row r="1849" spans="1:23" ht="14.1" customHeight="1">
      <c r="A1849" s="109">
        <f t="shared" si="144"/>
        <v>1849</v>
      </c>
      <c r="B1849" s="476" t="str">
        <f>VLOOKUP(C1849,'1-Kosten per locatie'!$A$17:$D$89,4,FALSE)</f>
        <v>Facilitaire Services</v>
      </c>
      <c r="C1849" s="261" t="s">
        <v>180</v>
      </c>
      <c r="D1849" s="476" t="str">
        <f>VLOOKUP(C1849,'1-Kosten per locatie'!$A$17:$C$89,3,FALSE)</f>
        <v>Kantoor</v>
      </c>
      <c r="E1849" s="262" t="s">
        <v>2057</v>
      </c>
      <c r="F1849" s="491" t="s">
        <v>182</v>
      </c>
      <c r="G1849" s="262">
        <v>43</v>
      </c>
      <c r="H1849" s="123" t="s">
        <v>2016</v>
      </c>
      <c r="I1849" s="432" t="s">
        <v>15</v>
      </c>
      <c r="J1849" s="261" t="s">
        <v>304</v>
      </c>
      <c r="K1849" s="261">
        <v>10</v>
      </c>
      <c r="L1849" s="486">
        <f>VLOOKUP(D1849,'1-Kosten per locatie'!$E$3:$G$9,3,FALSE)</f>
        <v>1</v>
      </c>
      <c r="M1849" s="448">
        <v>255</v>
      </c>
      <c r="N1849" s="124">
        <v>255</v>
      </c>
      <c r="O1849" s="125" t="e">
        <f t="shared" si="149"/>
        <v>#DIV/0!</v>
      </c>
      <c r="P1849" s="125" t="e">
        <f t="shared" si="150"/>
        <v>#DIV/0!</v>
      </c>
      <c r="Q1849" s="383"/>
      <c r="R1849" s="126">
        <f>IF(M1849="nio",0,IF(M1849&gt;0,VLOOKUP(I1849,'2-Productie normen'!A:R,VLOOKUP(M1849,'2-Productie normen'!T:U,2,FALSE),FALSE)))</f>
        <v>0</v>
      </c>
      <c r="S1849" s="126">
        <f t="shared" si="151"/>
        <v>0</v>
      </c>
      <c r="T1849" s="127" t="str">
        <f>IF(M1849="nio",0,VLOOKUP(I1849,'2-Productie normen'!A:R,14,FALSE))</f>
        <v>S</v>
      </c>
      <c r="U1849" s="127"/>
      <c r="W1849" s="93">
        <f t="shared" si="148"/>
        <v>5100</v>
      </c>
    </row>
    <row r="1850" spans="1:23" ht="14.1" customHeight="1">
      <c r="A1850" s="109">
        <f t="shared" si="144"/>
        <v>1850</v>
      </c>
      <c r="B1850" s="476" t="str">
        <f>VLOOKUP(C1850,'1-Kosten per locatie'!$A$17:$D$89,4,FALSE)</f>
        <v>Facilitaire Services</v>
      </c>
      <c r="C1850" s="261" t="s">
        <v>180</v>
      </c>
      <c r="D1850" s="476" t="str">
        <f>VLOOKUP(C1850,'1-Kosten per locatie'!$A$17:$C$89,3,FALSE)</f>
        <v>Kantoor</v>
      </c>
      <c r="E1850" s="262" t="s">
        <v>2057</v>
      </c>
      <c r="F1850" s="491" t="s">
        <v>182</v>
      </c>
      <c r="G1850" s="262">
        <v>44</v>
      </c>
      <c r="H1850" s="123" t="s">
        <v>2044</v>
      </c>
      <c r="I1850" s="432" t="s">
        <v>297</v>
      </c>
      <c r="J1850" s="261" t="s">
        <v>198</v>
      </c>
      <c r="K1850" s="261">
        <v>50</v>
      </c>
      <c r="L1850" s="486">
        <f>VLOOKUP(D1850,'1-Kosten per locatie'!$E$3:$G$9,3,FALSE)</f>
        <v>1</v>
      </c>
      <c r="M1850" s="448">
        <v>255</v>
      </c>
      <c r="N1850" s="124"/>
      <c r="O1850" s="125" t="e">
        <f t="shared" si="149"/>
        <v>#DIV/0!</v>
      </c>
      <c r="P1850" s="125">
        <f t="shared" si="150"/>
        <v>0</v>
      </c>
      <c r="Q1850" s="383"/>
      <c r="R1850" s="126">
        <f>IF(M1850="nio",0,IF(M1850&gt;0,VLOOKUP(I1850,'2-Productie normen'!A:R,VLOOKUP(M1850,'2-Productie normen'!T:U,2,FALSE),FALSE)))</f>
        <v>0</v>
      </c>
      <c r="S1850" s="126">
        <f t="shared" si="151"/>
        <v>0</v>
      </c>
      <c r="T1850" s="127" t="str">
        <f>IF(M1850="nio",0,VLOOKUP(I1850,'2-Productie normen'!A:R,14,FALSE))</f>
        <v>B</v>
      </c>
      <c r="U1850" s="127"/>
      <c r="W1850" s="93">
        <f t="shared" si="148"/>
        <v>12750</v>
      </c>
    </row>
    <row r="1851" spans="1:23" ht="14.1" customHeight="1">
      <c r="A1851" s="109">
        <f t="shared" si="144"/>
        <v>1851</v>
      </c>
      <c r="B1851" s="476" t="str">
        <f>VLOOKUP(C1851,'1-Kosten per locatie'!$A$17:$D$89,4,FALSE)</f>
        <v>Facilitaire Services</v>
      </c>
      <c r="C1851" s="261" t="s">
        <v>180</v>
      </c>
      <c r="D1851" s="476" t="str">
        <f>VLOOKUP(C1851,'1-Kosten per locatie'!$A$17:$C$89,3,FALSE)</f>
        <v>Kantoor</v>
      </c>
      <c r="E1851" s="262" t="s">
        <v>2057</v>
      </c>
      <c r="F1851" s="491" t="s">
        <v>182</v>
      </c>
      <c r="G1851" s="262">
        <v>45</v>
      </c>
      <c r="H1851" s="123" t="s">
        <v>2045</v>
      </c>
      <c r="I1851" s="432" t="s">
        <v>297</v>
      </c>
      <c r="J1851" s="261" t="s">
        <v>199</v>
      </c>
      <c r="K1851" s="261">
        <v>40</v>
      </c>
      <c r="L1851" s="486">
        <f>VLOOKUP(D1851,'1-Kosten per locatie'!$E$3:$G$9,3,FALSE)</f>
        <v>1</v>
      </c>
      <c r="M1851" s="448">
        <v>255</v>
      </c>
      <c r="N1851" s="124"/>
      <c r="O1851" s="125" t="e">
        <f t="shared" si="149"/>
        <v>#DIV/0!</v>
      </c>
      <c r="P1851" s="125">
        <f t="shared" si="150"/>
        <v>0</v>
      </c>
      <c r="Q1851" s="383"/>
      <c r="R1851" s="126">
        <f>IF(M1851="nio",0,IF(M1851&gt;0,VLOOKUP(I1851,'2-Productie normen'!A:R,VLOOKUP(M1851,'2-Productie normen'!T:U,2,FALSE),FALSE)))</f>
        <v>0</v>
      </c>
      <c r="S1851" s="126">
        <f t="shared" si="151"/>
        <v>0</v>
      </c>
      <c r="T1851" s="127" t="str">
        <f>IF(M1851="nio",0,VLOOKUP(I1851,'2-Productie normen'!A:R,14,FALSE))</f>
        <v>B</v>
      </c>
      <c r="U1851" s="127"/>
      <c r="W1851" s="93">
        <f t="shared" si="148"/>
        <v>10200</v>
      </c>
    </row>
    <row r="1852" spans="1:23" ht="14.1" customHeight="1">
      <c r="A1852" s="109">
        <f t="shared" si="144"/>
        <v>1852</v>
      </c>
      <c r="B1852" s="476" t="str">
        <f>VLOOKUP(C1852,'1-Kosten per locatie'!$A$17:$D$89,4,FALSE)</f>
        <v>Facilitaire Services</v>
      </c>
      <c r="C1852" s="261" t="s">
        <v>180</v>
      </c>
      <c r="D1852" s="476" t="str">
        <f>VLOOKUP(C1852,'1-Kosten per locatie'!$A$17:$C$89,3,FALSE)</f>
        <v>Kantoor</v>
      </c>
      <c r="E1852" s="262" t="s">
        <v>2057</v>
      </c>
      <c r="F1852" s="491" t="s">
        <v>182</v>
      </c>
      <c r="G1852" s="262">
        <v>55</v>
      </c>
      <c r="H1852" s="123" t="s">
        <v>2046</v>
      </c>
      <c r="I1852" s="432" t="s">
        <v>149</v>
      </c>
      <c r="J1852" s="261" t="s">
        <v>199</v>
      </c>
      <c r="K1852" s="261">
        <v>25</v>
      </c>
      <c r="L1852" s="486">
        <f>VLOOKUP(D1852,'1-Kosten per locatie'!$E$3:$G$9,3,FALSE)</f>
        <v>1</v>
      </c>
      <c r="M1852" s="448">
        <v>255</v>
      </c>
      <c r="N1852" s="124"/>
      <c r="O1852" s="125" t="e">
        <f t="shared" si="149"/>
        <v>#DIV/0!</v>
      </c>
      <c r="P1852" s="125">
        <f t="shared" si="150"/>
        <v>0</v>
      </c>
      <c r="Q1852" s="383"/>
      <c r="R1852" s="126">
        <f>IF(M1852="nio",0,IF(M1852&gt;0,VLOOKUP(I1852,'2-Productie normen'!A:R,VLOOKUP(M1852,'2-Productie normen'!T:U,2,FALSE),FALSE)))</f>
        <v>0</v>
      </c>
      <c r="S1852" s="126">
        <f t="shared" si="151"/>
        <v>0</v>
      </c>
      <c r="T1852" s="127" t="str">
        <f>IF(M1852="nio",0,VLOOKUP(I1852,'2-Productie normen'!A:R,14,FALSE))</f>
        <v>B</v>
      </c>
      <c r="U1852" s="127"/>
      <c r="W1852" s="93">
        <f t="shared" si="148"/>
        <v>6375</v>
      </c>
    </row>
    <row r="1853" spans="1:23" ht="14.1" customHeight="1">
      <c r="A1853" s="109">
        <f t="shared" si="144"/>
        <v>1853</v>
      </c>
      <c r="B1853" s="476" t="str">
        <f>VLOOKUP(C1853,'1-Kosten per locatie'!$A$17:$D$89,4,FALSE)</f>
        <v>Facilitaire Services</v>
      </c>
      <c r="C1853" s="261" t="s">
        <v>180</v>
      </c>
      <c r="D1853" s="476" t="str">
        <f>VLOOKUP(C1853,'1-Kosten per locatie'!$A$17:$C$89,3,FALSE)</f>
        <v>Kantoor</v>
      </c>
      <c r="E1853" s="262" t="s">
        <v>2057</v>
      </c>
      <c r="F1853" s="491" t="s">
        <v>182</v>
      </c>
      <c r="G1853" s="262">
        <v>56</v>
      </c>
      <c r="H1853" s="123" t="s">
        <v>2047</v>
      </c>
      <c r="I1853" s="432" t="s">
        <v>297</v>
      </c>
      <c r="J1853" s="261" t="s">
        <v>199</v>
      </c>
      <c r="K1853" s="261">
        <v>25</v>
      </c>
      <c r="L1853" s="486">
        <f>VLOOKUP(D1853,'1-Kosten per locatie'!$E$3:$G$9,3,FALSE)</f>
        <v>1</v>
      </c>
      <c r="M1853" s="448">
        <v>255</v>
      </c>
      <c r="N1853" s="124"/>
      <c r="O1853" s="125" t="e">
        <f t="shared" si="149"/>
        <v>#DIV/0!</v>
      </c>
      <c r="P1853" s="125">
        <f t="shared" si="150"/>
        <v>0</v>
      </c>
      <c r="Q1853" s="383"/>
      <c r="R1853" s="126">
        <f>IF(M1853="nio",0,IF(M1853&gt;0,VLOOKUP(I1853,'2-Productie normen'!A:R,VLOOKUP(M1853,'2-Productie normen'!T:U,2,FALSE),FALSE)))</f>
        <v>0</v>
      </c>
      <c r="S1853" s="126">
        <f t="shared" si="151"/>
        <v>0</v>
      </c>
      <c r="T1853" s="127" t="str">
        <f>IF(M1853="nio",0,VLOOKUP(I1853,'2-Productie normen'!A:R,14,FALSE))</f>
        <v>B</v>
      </c>
      <c r="U1853" s="127"/>
      <c r="W1853" s="93">
        <f t="shared" si="148"/>
        <v>6375</v>
      </c>
    </row>
    <row r="1854" spans="1:23" ht="14.1" customHeight="1">
      <c r="A1854" s="109">
        <f t="shared" si="144"/>
        <v>1854</v>
      </c>
      <c r="B1854" s="476" t="str">
        <f>VLOOKUP(C1854,'1-Kosten per locatie'!$A$17:$D$89,4,FALSE)</f>
        <v>Facilitaire Services</v>
      </c>
      <c r="C1854" s="261" t="s">
        <v>180</v>
      </c>
      <c r="D1854" s="476" t="str">
        <f>VLOOKUP(C1854,'1-Kosten per locatie'!$A$17:$C$89,3,FALSE)</f>
        <v>Kantoor</v>
      </c>
      <c r="E1854" s="262" t="s">
        <v>2057</v>
      </c>
      <c r="F1854" s="491" t="s">
        <v>182</v>
      </c>
      <c r="G1854" s="262">
        <v>57</v>
      </c>
      <c r="H1854" s="123" t="s">
        <v>2048</v>
      </c>
      <c r="I1854" s="432" t="s">
        <v>297</v>
      </c>
      <c r="J1854" s="261" t="s">
        <v>199</v>
      </c>
      <c r="K1854" s="261">
        <v>800</v>
      </c>
      <c r="L1854" s="486">
        <f>VLOOKUP(D1854,'1-Kosten per locatie'!$E$3:$G$9,3,FALSE)</f>
        <v>1</v>
      </c>
      <c r="M1854" s="448">
        <v>255</v>
      </c>
      <c r="N1854" s="124"/>
      <c r="O1854" s="125" t="e">
        <f t="shared" si="149"/>
        <v>#DIV/0!</v>
      </c>
      <c r="P1854" s="125">
        <f t="shared" si="150"/>
        <v>0</v>
      </c>
      <c r="Q1854" s="383"/>
      <c r="R1854" s="126">
        <f>IF(M1854="nio",0,IF(M1854&gt;0,VLOOKUP(I1854,'2-Productie normen'!A:R,VLOOKUP(M1854,'2-Productie normen'!T:U,2,FALSE),FALSE)))</f>
        <v>0</v>
      </c>
      <c r="S1854" s="126">
        <f t="shared" si="151"/>
        <v>0</v>
      </c>
      <c r="T1854" s="127" t="str">
        <f>IF(M1854="nio",0,VLOOKUP(I1854,'2-Productie normen'!A:R,14,FALSE))</f>
        <v>B</v>
      </c>
      <c r="U1854" s="127"/>
      <c r="W1854" s="93">
        <f t="shared" si="148"/>
        <v>204000</v>
      </c>
    </row>
    <row r="1855" spans="1:23" ht="14.1" customHeight="1">
      <c r="A1855" s="109">
        <f t="shared" si="144"/>
        <v>1855</v>
      </c>
      <c r="B1855" s="476" t="str">
        <f>VLOOKUP(C1855,'1-Kosten per locatie'!$A$17:$D$89,4,FALSE)</f>
        <v>Facilitaire Services</v>
      </c>
      <c r="C1855" s="261" t="s">
        <v>180</v>
      </c>
      <c r="D1855" s="476" t="str">
        <f>VLOOKUP(C1855,'1-Kosten per locatie'!$A$17:$C$89,3,FALSE)</f>
        <v>Kantoor</v>
      </c>
      <c r="E1855" s="262" t="s">
        <v>2057</v>
      </c>
      <c r="F1855" s="491" t="s">
        <v>182</v>
      </c>
      <c r="G1855" s="262">
        <v>58</v>
      </c>
      <c r="H1855" s="123" t="s">
        <v>2049</v>
      </c>
      <c r="I1855" s="432" t="s">
        <v>296</v>
      </c>
      <c r="J1855" s="261" t="s">
        <v>303</v>
      </c>
      <c r="K1855" s="261">
        <v>150</v>
      </c>
      <c r="L1855" s="486">
        <f>VLOOKUP(D1855,'1-Kosten per locatie'!$E$3:$G$9,3,FALSE)</f>
        <v>1</v>
      </c>
      <c r="M1855" s="448">
        <v>255</v>
      </c>
      <c r="N1855" s="124"/>
      <c r="O1855" s="125" t="e">
        <f t="shared" si="149"/>
        <v>#DIV/0!</v>
      </c>
      <c r="P1855" s="125">
        <f t="shared" si="150"/>
        <v>0</v>
      </c>
      <c r="Q1855" s="383"/>
      <c r="R1855" s="126">
        <f>IF(M1855="nio",0,IF(M1855&gt;0,VLOOKUP(I1855,'2-Productie normen'!A:R,VLOOKUP(M1855,'2-Productie normen'!T:U,2,FALSE),FALSE)))</f>
        <v>0</v>
      </c>
      <c r="S1855" s="126">
        <f t="shared" si="151"/>
        <v>0</v>
      </c>
      <c r="T1855" s="127" t="str">
        <f>IF(M1855="nio",0,VLOOKUP(I1855,'2-Productie normen'!A:R,14,FALSE))</f>
        <v>V</v>
      </c>
      <c r="U1855" s="127"/>
      <c r="W1855" s="93">
        <f t="shared" si="148"/>
        <v>38250</v>
      </c>
    </row>
    <row r="1856" spans="1:23" ht="14.1" customHeight="1">
      <c r="A1856" s="109">
        <f t="shared" si="144"/>
        <v>1856</v>
      </c>
      <c r="B1856" s="476" t="str">
        <f>VLOOKUP(C1856,'1-Kosten per locatie'!$A$17:$D$89,4,FALSE)</f>
        <v>Facilitaire Services</v>
      </c>
      <c r="C1856" s="261" t="s">
        <v>180</v>
      </c>
      <c r="D1856" s="476" t="str">
        <f>VLOOKUP(C1856,'1-Kosten per locatie'!$A$17:$C$89,3,FALSE)</f>
        <v>Kantoor</v>
      </c>
      <c r="E1856" s="262" t="s">
        <v>2058</v>
      </c>
      <c r="F1856" s="491" t="s">
        <v>182</v>
      </c>
      <c r="G1856" s="262" t="s">
        <v>183</v>
      </c>
      <c r="H1856" s="123" t="s">
        <v>2050</v>
      </c>
      <c r="I1856" s="432" t="s">
        <v>149</v>
      </c>
      <c r="J1856" s="261" t="s">
        <v>198</v>
      </c>
      <c r="K1856" s="261">
        <v>25</v>
      </c>
      <c r="L1856" s="486">
        <f>VLOOKUP(D1856,'1-Kosten per locatie'!$E$3:$G$9,3,FALSE)</f>
        <v>1</v>
      </c>
      <c r="M1856" s="448">
        <v>255</v>
      </c>
      <c r="N1856" s="124"/>
      <c r="O1856" s="125" t="e">
        <f t="shared" si="149"/>
        <v>#DIV/0!</v>
      </c>
      <c r="P1856" s="125">
        <f t="shared" si="150"/>
        <v>0</v>
      </c>
      <c r="Q1856" s="383"/>
      <c r="R1856" s="126">
        <f>IF(M1856="nio",0,IF(M1856&gt;0,VLOOKUP(I1856,'2-Productie normen'!A:R,VLOOKUP(M1856,'2-Productie normen'!T:U,2,FALSE),FALSE)))</f>
        <v>0</v>
      </c>
      <c r="S1856" s="126">
        <f t="shared" si="151"/>
        <v>0</v>
      </c>
      <c r="T1856" s="127" t="str">
        <f>IF(M1856="nio",0,VLOOKUP(I1856,'2-Productie normen'!A:R,14,FALSE))</f>
        <v>B</v>
      </c>
      <c r="U1856" s="127"/>
      <c r="W1856" s="93">
        <f t="shared" si="148"/>
        <v>6375</v>
      </c>
    </row>
    <row r="1857" spans="1:23" ht="14.1" customHeight="1">
      <c r="A1857" s="109">
        <f t="shared" si="144"/>
        <v>1857</v>
      </c>
      <c r="B1857" s="476" t="str">
        <f>VLOOKUP(C1857,'1-Kosten per locatie'!$A$17:$D$89,4,FALSE)</f>
        <v>Facilitaire Services</v>
      </c>
      <c r="C1857" s="261" t="s">
        <v>180</v>
      </c>
      <c r="D1857" s="476" t="str">
        <f>VLOOKUP(C1857,'1-Kosten per locatie'!$A$17:$C$89,3,FALSE)</f>
        <v>Kantoor</v>
      </c>
      <c r="E1857" s="262" t="s">
        <v>2058</v>
      </c>
      <c r="F1857" s="491" t="s">
        <v>182</v>
      </c>
      <c r="G1857" s="262" t="s">
        <v>184</v>
      </c>
      <c r="H1857" s="123" t="s">
        <v>193</v>
      </c>
      <c r="I1857" s="432" t="s">
        <v>296</v>
      </c>
      <c r="J1857" s="261" t="s">
        <v>199</v>
      </c>
      <c r="K1857" s="261">
        <v>20</v>
      </c>
      <c r="L1857" s="486">
        <f>VLOOKUP(D1857,'1-Kosten per locatie'!$E$3:$G$9,3,FALSE)</f>
        <v>1</v>
      </c>
      <c r="M1857" s="448">
        <v>255</v>
      </c>
      <c r="N1857" s="124"/>
      <c r="O1857" s="125" t="e">
        <f t="shared" si="149"/>
        <v>#DIV/0!</v>
      </c>
      <c r="P1857" s="125">
        <f t="shared" si="150"/>
        <v>0</v>
      </c>
      <c r="Q1857" s="383"/>
      <c r="R1857" s="126">
        <f>IF(M1857="nio",0,IF(M1857&gt;0,VLOOKUP(I1857,'2-Productie normen'!A:R,VLOOKUP(M1857,'2-Productie normen'!T:U,2,FALSE),FALSE)))</f>
        <v>0</v>
      </c>
      <c r="S1857" s="126">
        <f t="shared" si="151"/>
        <v>0</v>
      </c>
      <c r="T1857" s="127" t="str">
        <f>IF(M1857="nio",0,VLOOKUP(I1857,'2-Productie normen'!A:R,14,FALSE))</f>
        <v>V</v>
      </c>
      <c r="U1857" s="127"/>
      <c r="W1857" s="93">
        <f t="shared" si="148"/>
        <v>5100</v>
      </c>
    </row>
    <row r="1858" spans="1:23" ht="14.1" customHeight="1">
      <c r="A1858" s="109">
        <f t="shared" si="144"/>
        <v>1858</v>
      </c>
      <c r="B1858" s="476" t="str">
        <f>VLOOKUP(C1858,'1-Kosten per locatie'!$A$17:$D$89,4,FALSE)</f>
        <v>Facilitaire Services</v>
      </c>
      <c r="C1858" s="261" t="s">
        <v>180</v>
      </c>
      <c r="D1858" s="476" t="str">
        <f>VLOOKUP(C1858,'1-Kosten per locatie'!$A$17:$C$89,3,FALSE)</f>
        <v>Kantoor</v>
      </c>
      <c r="E1858" s="262" t="s">
        <v>2058</v>
      </c>
      <c r="F1858" s="491" t="s">
        <v>182</v>
      </c>
      <c r="G1858" s="262" t="s">
        <v>185</v>
      </c>
      <c r="H1858" s="123" t="s">
        <v>2051</v>
      </c>
      <c r="I1858" s="432" t="s">
        <v>297</v>
      </c>
      <c r="J1858" s="261" t="s">
        <v>198</v>
      </c>
      <c r="K1858" s="261">
        <v>15</v>
      </c>
      <c r="L1858" s="486">
        <f>VLOOKUP(D1858,'1-Kosten per locatie'!$E$3:$G$9,3,FALSE)</f>
        <v>1</v>
      </c>
      <c r="M1858" s="448">
        <v>255</v>
      </c>
      <c r="N1858" s="124"/>
      <c r="O1858" s="125" t="e">
        <f t="shared" si="149"/>
        <v>#DIV/0!</v>
      </c>
      <c r="P1858" s="125">
        <f t="shared" si="150"/>
        <v>0</v>
      </c>
      <c r="Q1858" s="383"/>
      <c r="R1858" s="126">
        <f>IF(M1858="nio",0,IF(M1858&gt;0,VLOOKUP(I1858,'2-Productie normen'!A:R,VLOOKUP(M1858,'2-Productie normen'!T:U,2,FALSE),FALSE)))</f>
        <v>0</v>
      </c>
      <c r="S1858" s="126">
        <f t="shared" si="151"/>
        <v>0</v>
      </c>
      <c r="T1858" s="127" t="str">
        <f>IF(M1858="nio",0,VLOOKUP(I1858,'2-Productie normen'!A:R,14,FALSE))</f>
        <v>B</v>
      </c>
      <c r="U1858" s="127"/>
      <c r="W1858" s="93">
        <f t="shared" si="148"/>
        <v>3825</v>
      </c>
    </row>
    <row r="1859" spans="1:23" ht="14.1" customHeight="1">
      <c r="A1859" s="109">
        <f t="shared" ref="A1859:A1922" si="152">A1858+1</f>
        <v>1859</v>
      </c>
      <c r="B1859" s="476" t="str">
        <f>VLOOKUP(C1859,'1-Kosten per locatie'!$A$17:$D$89,4,FALSE)</f>
        <v>Facilitaire Services</v>
      </c>
      <c r="C1859" s="261" t="s">
        <v>180</v>
      </c>
      <c r="D1859" s="476" t="str">
        <f>VLOOKUP(C1859,'1-Kosten per locatie'!$A$17:$C$89,3,FALSE)</f>
        <v>Kantoor</v>
      </c>
      <c r="E1859" s="262" t="s">
        <v>2058</v>
      </c>
      <c r="F1859" s="491" t="s">
        <v>182</v>
      </c>
      <c r="G1859" s="262" t="s">
        <v>186</v>
      </c>
      <c r="H1859" s="123" t="s">
        <v>2052</v>
      </c>
      <c r="I1859" s="432" t="s">
        <v>297</v>
      </c>
      <c r="J1859" s="261" t="s">
        <v>198</v>
      </c>
      <c r="K1859" s="261">
        <v>15</v>
      </c>
      <c r="L1859" s="486">
        <f>VLOOKUP(D1859,'1-Kosten per locatie'!$E$3:$G$9,3,FALSE)</f>
        <v>1</v>
      </c>
      <c r="M1859" s="448">
        <v>255</v>
      </c>
      <c r="N1859" s="124"/>
      <c r="O1859" s="125" t="e">
        <f t="shared" si="149"/>
        <v>#DIV/0!</v>
      </c>
      <c r="P1859" s="125">
        <f t="shared" si="150"/>
        <v>0</v>
      </c>
      <c r="Q1859" s="383"/>
      <c r="R1859" s="126">
        <f>IF(M1859="nio",0,IF(M1859&gt;0,VLOOKUP(I1859,'2-Productie normen'!A:R,VLOOKUP(M1859,'2-Productie normen'!T:U,2,FALSE),FALSE)))</f>
        <v>0</v>
      </c>
      <c r="S1859" s="126">
        <f t="shared" si="151"/>
        <v>0</v>
      </c>
      <c r="T1859" s="127" t="str">
        <f>IF(M1859="nio",0,VLOOKUP(I1859,'2-Productie normen'!A:R,14,FALSE))</f>
        <v>B</v>
      </c>
      <c r="U1859" s="127"/>
      <c r="W1859" s="93">
        <f t="shared" si="148"/>
        <v>3825</v>
      </c>
    </row>
    <row r="1860" spans="1:23" ht="14.1" customHeight="1">
      <c r="A1860" s="109">
        <f t="shared" si="152"/>
        <v>1860</v>
      </c>
      <c r="B1860" s="476" t="str">
        <f>VLOOKUP(C1860,'1-Kosten per locatie'!$A$17:$D$89,4,FALSE)</f>
        <v>Facilitaire Services</v>
      </c>
      <c r="C1860" s="261" t="s">
        <v>180</v>
      </c>
      <c r="D1860" s="476" t="str">
        <f>VLOOKUP(C1860,'1-Kosten per locatie'!$A$17:$C$89,3,FALSE)</f>
        <v>Kantoor</v>
      </c>
      <c r="E1860" s="262" t="s">
        <v>2058</v>
      </c>
      <c r="F1860" s="491" t="s">
        <v>182</v>
      </c>
      <c r="G1860" s="262" t="s">
        <v>187</v>
      </c>
      <c r="H1860" s="123" t="s">
        <v>2053</v>
      </c>
      <c r="I1860" s="432" t="s">
        <v>297</v>
      </c>
      <c r="J1860" s="261" t="s">
        <v>198</v>
      </c>
      <c r="K1860" s="261">
        <v>20</v>
      </c>
      <c r="L1860" s="486">
        <f>VLOOKUP(D1860,'1-Kosten per locatie'!$E$3:$G$9,3,FALSE)</f>
        <v>1</v>
      </c>
      <c r="M1860" s="448">
        <v>255</v>
      </c>
      <c r="N1860" s="124"/>
      <c r="O1860" s="125" t="e">
        <f t="shared" si="149"/>
        <v>#DIV/0!</v>
      </c>
      <c r="P1860" s="125">
        <f t="shared" si="150"/>
        <v>0</v>
      </c>
      <c r="Q1860" s="383"/>
      <c r="R1860" s="126">
        <f>IF(M1860="nio",0,IF(M1860&gt;0,VLOOKUP(I1860,'2-Productie normen'!A:R,VLOOKUP(M1860,'2-Productie normen'!T:U,2,FALSE),FALSE)))</f>
        <v>0</v>
      </c>
      <c r="S1860" s="126">
        <f t="shared" si="151"/>
        <v>0</v>
      </c>
      <c r="T1860" s="127" t="str">
        <f>IF(M1860="nio",0,VLOOKUP(I1860,'2-Productie normen'!A:R,14,FALSE))</f>
        <v>B</v>
      </c>
      <c r="U1860" s="127"/>
      <c r="W1860" s="93">
        <f t="shared" si="148"/>
        <v>5100</v>
      </c>
    </row>
    <row r="1861" spans="1:23" ht="14.1" customHeight="1">
      <c r="A1861" s="109">
        <f t="shared" si="152"/>
        <v>1861</v>
      </c>
      <c r="B1861" s="476" t="str">
        <f>VLOOKUP(C1861,'1-Kosten per locatie'!$A$17:$D$89,4,FALSE)</f>
        <v>Facilitaire Services</v>
      </c>
      <c r="C1861" s="261" t="s">
        <v>180</v>
      </c>
      <c r="D1861" s="476" t="str">
        <f>VLOOKUP(C1861,'1-Kosten per locatie'!$A$17:$C$89,3,FALSE)</f>
        <v>Kantoor</v>
      </c>
      <c r="E1861" s="262" t="s">
        <v>2058</v>
      </c>
      <c r="F1861" s="491" t="s">
        <v>182</v>
      </c>
      <c r="G1861" s="262" t="s">
        <v>188</v>
      </c>
      <c r="H1861" s="123" t="s">
        <v>2054</v>
      </c>
      <c r="I1861" s="432" t="s">
        <v>297</v>
      </c>
      <c r="J1861" s="261" t="s">
        <v>198</v>
      </c>
      <c r="K1861" s="261">
        <v>25</v>
      </c>
      <c r="L1861" s="486">
        <f>VLOOKUP(D1861,'1-Kosten per locatie'!$E$3:$G$9,3,FALSE)</f>
        <v>1</v>
      </c>
      <c r="M1861" s="448">
        <v>255</v>
      </c>
      <c r="N1861" s="124"/>
      <c r="O1861" s="125" t="e">
        <f t="shared" si="149"/>
        <v>#DIV/0!</v>
      </c>
      <c r="P1861" s="125">
        <f t="shared" si="150"/>
        <v>0</v>
      </c>
      <c r="Q1861" s="383"/>
      <c r="R1861" s="126">
        <f>IF(M1861="nio",0,IF(M1861&gt;0,VLOOKUP(I1861,'2-Productie normen'!A:R,VLOOKUP(M1861,'2-Productie normen'!T:U,2,FALSE),FALSE)))</f>
        <v>0</v>
      </c>
      <c r="S1861" s="126">
        <f t="shared" si="151"/>
        <v>0</v>
      </c>
      <c r="T1861" s="127" t="str">
        <f>IF(M1861="nio",0,VLOOKUP(I1861,'2-Productie normen'!A:R,14,FALSE))</f>
        <v>B</v>
      </c>
      <c r="U1861" s="127"/>
      <c r="W1861" s="93">
        <f t="shared" ref="W1861:W1869" si="153">SUM(M1861:N1861)*K1861</f>
        <v>6375</v>
      </c>
    </row>
    <row r="1862" spans="1:23" ht="14.1" customHeight="1">
      <c r="A1862" s="109">
        <f t="shared" si="152"/>
        <v>1862</v>
      </c>
      <c r="B1862" s="476" t="str">
        <f>VLOOKUP(C1862,'1-Kosten per locatie'!$A$17:$D$89,4,FALSE)</f>
        <v>Facilitaire Services</v>
      </c>
      <c r="C1862" s="261" t="s">
        <v>180</v>
      </c>
      <c r="D1862" s="476" t="str">
        <f>VLOOKUP(C1862,'1-Kosten per locatie'!$A$17:$C$89,3,FALSE)</f>
        <v>Kantoor</v>
      </c>
      <c r="E1862" s="262" t="s">
        <v>2059</v>
      </c>
      <c r="F1862" s="491" t="s">
        <v>182</v>
      </c>
      <c r="G1862" s="262" t="s">
        <v>189</v>
      </c>
      <c r="H1862" s="123" t="s">
        <v>245</v>
      </c>
      <c r="I1862" s="432" t="s">
        <v>296</v>
      </c>
      <c r="J1862" s="261" t="s">
        <v>304</v>
      </c>
      <c r="K1862" s="261">
        <v>1.52</v>
      </c>
      <c r="L1862" s="486">
        <f>VLOOKUP(D1862,'1-Kosten per locatie'!$E$3:$G$9,3,FALSE)</f>
        <v>1</v>
      </c>
      <c r="M1862" s="448">
        <v>255</v>
      </c>
      <c r="N1862" s="124"/>
      <c r="O1862" s="125" t="e">
        <f t="shared" si="149"/>
        <v>#DIV/0!</v>
      </c>
      <c r="P1862" s="125">
        <f t="shared" si="150"/>
        <v>0</v>
      </c>
      <c r="Q1862" s="383"/>
      <c r="R1862" s="126">
        <f>IF(M1862="nio",0,IF(M1862&gt;0,VLOOKUP(I1862,'2-Productie normen'!A:R,VLOOKUP(M1862,'2-Productie normen'!T:U,2,FALSE),FALSE)))</f>
        <v>0</v>
      </c>
      <c r="S1862" s="126">
        <f t="shared" si="151"/>
        <v>0</v>
      </c>
      <c r="T1862" s="127" t="str">
        <f>IF(M1862="nio",0,VLOOKUP(I1862,'2-Productie normen'!A:R,14,FALSE))</f>
        <v>V</v>
      </c>
      <c r="U1862" s="127"/>
      <c r="W1862" s="93">
        <f t="shared" si="153"/>
        <v>387.6</v>
      </c>
    </row>
    <row r="1863" spans="1:23" ht="14.1" customHeight="1">
      <c r="A1863" s="109">
        <f t="shared" si="152"/>
        <v>1863</v>
      </c>
      <c r="B1863" s="476" t="str">
        <f>VLOOKUP(C1863,'1-Kosten per locatie'!$A$17:$D$89,4,FALSE)</f>
        <v>Facilitaire Services</v>
      </c>
      <c r="C1863" s="261" t="s">
        <v>180</v>
      </c>
      <c r="D1863" s="476" t="str">
        <f>VLOOKUP(C1863,'1-Kosten per locatie'!$A$17:$C$89,3,FALSE)</f>
        <v>Kantoor</v>
      </c>
      <c r="E1863" s="262" t="s">
        <v>2059</v>
      </c>
      <c r="F1863" s="491" t="s">
        <v>182</v>
      </c>
      <c r="G1863" s="262" t="s">
        <v>190</v>
      </c>
      <c r="H1863" s="123" t="s">
        <v>263</v>
      </c>
      <c r="I1863" s="432" t="s">
        <v>294</v>
      </c>
      <c r="J1863" s="261" t="s">
        <v>304</v>
      </c>
      <c r="K1863" s="261">
        <v>1.64</v>
      </c>
      <c r="L1863" s="486">
        <f>VLOOKUP(D1863,'1-Kosten per locatie'!$E$3:$G$9,3,FALSE)</f>
        <v>1</v>
      </c>
      <c r="M1863" s="448">
        <v>255</v>
      </c>
      <c r="N1863" s="124"/>
      <c r="O1863" s="125" t="e">
        <f t="shared" si="149"/>
        <v>#DIV/0!</v>
      </c>
      <c r="P1863" s="125">
        <f t="shared" si="150"/>
        <v>0</v>
      </c>
      <c r="Q1863" s="383"/>
      <c r="R1863" s="126">
        <f>IF(M1863="nio",0,IF(M1863&gt;0,VLOOKUP(I1863,'2-Productie normen'!A:R,VLOOKUP(M1863,'2-Productie normen'!T:U,2,FALSE),FALSE)))</f>
        <v>0</v>
      </c>
      <c r="S1863" s="126">
        <f t="shared" si="151"/>
        <v>0</v>
      </c>
      <c r="T1863" s="127" t="str">
        <f>IF(M1863="nio",0,VLOOKUP(I1863,'2-Productie normen'!A:R,14,FALSE))</f>
        <v>V</v>
      </c>
      <c r="U1863" s="127"/>
      <c r="W1863" s="93">
        <f t="shared" si="153"/>
        <v>418.2</v>
      </c>
    </row>
    <row r="1864" spans="1:23" ht="14.1" customHeight="1">
      <c r="A1864" s="109">
        <f t="shared" si="152"/>
        <v>1864</v>
      </c>
      <c r="B1864" s="476" t="str">
        <f>VLOOKUP(C1864,'1-Kosten per locatie'!$A$17:$D$89,4,FALSE)</f>
        <v>Facilitaire Services</v>
      </c>
      <c r="C1864" s="261" t="s">
        <v>180</v>
      </c>
      <c r="D1864" s="476" t="str">
        <f>VLOOKUP(C1864,'1-Kosten per locatie'!$A$17:$C$89,3,FALSE)</f>
        <v>Kantoor</v>
      </c>
      <c r="E1864" s="262" t="s">
        <v>2059</v>
      </c>
      <c r="F1864" s="491" t="s">
        <v>182</v>
      </c>
      <c r="G1864" s="262" t="s">
        <v>189</v>
      </c>
      <c r="H1864" s="123" t="s">
        <v>263</v>
      </c>
      <c r="I1864" s="432" t="s">
        <v>294</v>
      </c>
      <c r="J1864" s="261" t="s">
        <v>304</v>
      </c>
      <c r="K1864" s="261">
        <v>2.66</v>
      </c>
      <c r="L1864" s="486">
        <f>VLOOKUP(D1864,'1-Kosten per locatie'!$E$3:$G$9,3,FALSE)</f>
        <v>1</v>
      </c>
      <c r="M1864" s="448">
        <v>255</v>
      </c>
      <c r="N1864" s="124"/>
      <c r="O1864" s="125" t="e">
        <f t="shared" si="149"/>
        <v>#DIV/0!</v>
      </c>
      <c r="P1864" s="125">
        <f t="shared" si="150"/>
        <v>0</v>
      </c>
      <c r="Q1864" s="383"/>
      <c r="R1864" s="126">
        <f>IF(M1864="nio",0,IF(M1864&gt;0,VLOOKUP(I1864,'2-Productie normen'!A:R,VLOOKUP(M1864,'2-Productie normen'!T:U,2,FALSE),FALSE)))</f>
        <v>0</v>
      </c>
      <c r="S1864" s="126">
        <f t="shared" si="151"/>
        <v>0</v>
      </c>
      <c r="T1864" s="127" t="str">
        <f>IF(M1864="nio",0,VLOOKUP(I1864,'2-Productie normen'!A:R,14,FALSE))</f>
        <v>V</v>
      </c>
      <c r="U1864" s="127"/>
      <c r="W1864" s="93">
        <f t="shared" si="153"/>
        <v>678.30000000000007</v>
      </c>
    </row>
    <row r="1865" spans="1:23" ht="14.1" customHeight="1">
      <c r="A1865" s="109">
        <f t="shared" si="152"/>
        <v>1865</v>
      </c>
      <c r="B1865" s="476" t="str">
        <f>VLOOKUP(C1865,'1-Kosten per locatie'!$A$17:$D$89,4,FALSE)</f>
        <v>Facilitaire Services</v>
      </c>
      <c r="C1865" s="261" t="s">
        <v>180</v>
      </c>
      <c r="D1865" s="476" t="str">
        <f>VLOOKUP(C1865,'1-Kosten per locatie'!$A$17:$C$89,3,FALSE)</f>
        <v>Kantoor</v>
      </c>
      <c r="E1865" s="262" t="s">
        <v>2059</v>
      </c>
      <c r="F1865" s="491" t="s">
        <v>182</v>
      </c>
      <c r="G1865" s="262" t="s">
        <v>190</v>
      </c>
      <c r="H1865" s="123" t="s">
        <v>193</v>
      </c>
      <c r="I1865" s="432" t="s">
        <v>296</v>
      </c>
      <c r="J1865" s="261" t="s">
        <v>198</v>
      </c>
      <c r="K1865" s="261">
        <v>2.54</v>
      </c>
      <c r="L1865" s="486">
        <f>VLOOKUP(D1865,'1-Kosten per locatie'!$E$3:$G$9,3,FALSE)</f>
        <v>1</v>
      </c>
      <c r="M1865" s="448">
        <v>255</v>
      </c>
      <c r="N1865" s="124"/>
      <c r="O1865" s="125" t="e">
        <f t="shared" si="149"/>
        <v>#DIV/0!</v>
      </c>
      <c r="P1865" s="125">
        <f t="shared" si="150"/>
        <v>0</v>
      </c>
      <c r="Q1865" s="383"/>
      <c r="R1865" s="126">
        <f>IF(M1865="nio",0,IF(M1865&gt;0,VLOOKUP(I1865,'2-Productie normen'!A:R,VLOOKUP(M1865,'2-Productie normen'!T:U,2,FALSE),FALSE)))</f>
        <v>0</v>
      </c>
      <c r="S1865" s="126">
        <f t="shared" si="151"/>
        <v>0</v>
      </c>
      <c r="T1865" s="127" t="str">
        <f>IF(M1865="nio",0,VLOOKUP(I1865,'2-Productie normen'!A:R,14,FALSE))</f>
        <v>V</v>
      </c>
      <c r="U1865" s="127"/>
      <c r="W1865" s="93">
        <f t="shared" si="153"/>
        <v>647.70000000000005</v>
      </c>
    </row>
    <row r="1866" spans="1:23" ht="14.1" customHeight="1">
      <c r="A1866" s="109">
        <f t="shared" si="152"/>
        <v>1866</v>
      </c>
      <c r="B1866" s="476" t="str">
        <f>VLOOKUP(C1866,'1-Kosten per locatie'!$A$17:$D$89,4,FALSE)</f>
        <v>Facilitaire Services</v>
      </c>
      <c r="C1866" s="261" t="s">
        <v>180</v>
      </c>
      <c r="D1866" s="476" t="str">
        <f>VLOOKUP(C1866,'1-Kosten per locatie'!$A$17:$C$89,3,FALSE)</f>
        <v>Kantoor</v>
      </c>
      <c r="E1866" s="262" t="s">
        <v>2059</v>
      </c>
      <c r="F1866" s="491" t="s">
        <v>182</v>
      </c>
      <c r="G1866" s="262" t="s">
        <v>189</v>
      </c>
      <c r="H1866" s="123" t="s">
        <v>2055</v>
      </c>
      <c r="I1866" s="432" t="s">
        <v>297</v>
      </c>
      <c r="J1866" s="261" t="s">
        <v>198</v>
      </c>
      <c r="K1866" s="261">
        <v>39.65</v>
      </c>
      <c r="L1866" s="486">
        <f>VLOOKUP(D1866,'1-Kosten per locatie'!$E$3:$G$9,3,FALSE)</f>
        <v>1</v>
      </c>
      <c r="M1866" s="448">
        <v>255</v>
      </c>
      <c r="N1866" s="124"/>
      <c r="O1866" s="125" t="e">
        <f t="shared" si="149"/>
        <v>#DIV/0!</v>
      </c>
      <c r="P1866" s="125">
        <f t="shared" si="150"/>
        <v>0</v>
      </c>
      <c r="Q1866" s="383"/>
      <c r="R1866" s="126">
        <f>IF(M1866="nio",0,IF(M1866&gt;0,VLOOKUP(I1866,'2-Productie normen'!A:R,VLOOKUP(M1866,'2-Productie normen'!T:U,2,FALSE),FALSE)))</f>
        <v>0</v>
      </c>
      <c r="S1866" s="126">
        <f t="shared" si="151"/>
        <v>0</v>
      </c>
      <c r="T1866" s="127" t="str">
        <f>IF(M1866="nio",0,VLOOKUP(I1866,'2-Productie normen'!A:R,14,FALSE))</f>
        <v>B</v>
      </c>
      <c r="U1866" s="127"/>
      <c r="W1866" s="93">
        <f t="shared" si="153"/>
        <v>10110.75</v>
      </c>
    </row>
    <row r="1867" spans="1:23" ht="14.1" customHeight="1">
      <c r="A1867" s="109">
        <f t="shared" si="152"/>
        <v>1867</v>
      </c>
      <c r="B1867" s="476" t="str">
        <f>VLOOKUP(C1867,'1-Kosten per locatie'!$A$17:$D$89,4,FALSE)</f>
        <v>Facilitaire Services</v>
      </c>
      <c r="C1867" s="261" t="s">
        <v>180</v>
      </c>
      <c r="D1867" s="476" t="str">
        <f>VLOOKUP(C1867,'1-Kosten per locatie'!$A$17:$C$89,3,FALSE)</f>
        <v>Kantoor</v>
      </c>
      <c r="E1867" s="262" t="s">
        <v>2059</v>
      </c>
      <c r="F1867" s="491" t="s">
        <v>182</v>
      </c>
      <c r="G1867" s="262" t="s">
        <v>190</v>
      </c>
      <c r="H1867" s="123" t="s">
        <v>1300</v>
      </c>
      <c r="I1867" s="432" t="s">
        <v>101</v>
      </c>
      <c r="J1867" s="261" t="s">
        <v>198</v>
      </c>
      <c r="K1867" s="261">
        <v>1.59</v>
      </c>
      <c r="L1867" s="486">
        <f>VLOOKUP(D1867,'1-Kosten per locatie'!$E$3:$G$9,3,FALSE)</f>
        <v>1</v>
      </c>
      <c r="M1867" s="448" t="s">
        <v>101</v>
      </c>
      <c r="N1867" s="124"/>
      <c r="O1867" s="125">
        <f t="shared" si="149"/>
        <v>0</v>
      </c>
      <c r="P1867" s="125">
        <f t="shared" si="150"/>
        <v>0</v>
      </c>
      <c r="Q1867" s="383"/>
      <c r="R1867" s="126">
        <f>IF(M1867="nio",0,IF(M1867&gt;0,VLOOKUP(I1867,'2-Productie normen'!A:R,VLOOKUP(M1867,'2-Productie normen'!T:U,2,FALSE),FALSE)))</f>
        <v>0</v>
      </c>
      <c r="S1867" s="126">
        <f t="shared" si="151"/>
        <v>0</v>
      </c>
      <c r="T1867" s="127">
        <f>IF(M1867="nio",0,VLOOKUP(I1867,'2-Productie normen'!A:R,14,FALSE))</f>
        <v>0</v>
      </c>
      <c r="U1867" s="127"/>
      <c r="W1867" s="93">
        <f t="shared" si="153"/>
        <v>0</v>
      </c>
    </row>
    <row r="1868" spans="1:23" ht="14.1" customHeight="1">
      <c r="A1868" s="109">
        <f t="shared" si="152"/>
        <v>1868</v>
      </c>
      <c r="B1868" s="476" t="str">
        <f>VLOOKUP(C1868,'1-Kosten per locatie'!$A$17:$D$89,4,FALSE)</f>
        <v>Facilitaire Services</v>
      </c>
      <c r="C1868" s="261" t="s">
        <v>180</v>
      </c>
      <c r="D1868" s="476" t="str">
        <f>VLOOKUP(C1868,'1-Kosten per locatie'!$A$17:$C$89,3,FALSE)</f>
        <v>Kantoor</v>
      </c>
      <c r="E1868" s="262" t="s">
        <v>2059</v>
      </c>
      <c r="F1868" s="491" t="s">
        <v>182</v>
      </c>
      <c r="G1868" s="262" t="s">
        <v>189</v>
      </c>
      <c r="H1868" s="123" t="s">
        <v>1300</v>
      </c>
      <c r="I1868" s="432" t="s">
        <v>101</v>
      </c>
      <c r="J1868" s="261" t="s">
        <v>198</v>
      </c>
      <c r="K1868" s="261">
        <v>1.59</v>
      </c>
      <c r="L1868" s="486">
        <f>VLOOKUP(D1868,'1-Kosten per locatie'!$E$3:$G$9,3,FALSE)</f>
        <v>1</v>
      </c>
      <c r="M1868" s="448" t="s">
        <v>101</v>
      </c>
      <c r="N1868" s="124"/>
      <c r="O1868" s="125">
        <f t="shared" si="149"/>
        <v>0</v>
      </c>
      <c r="P1868" s="125">
        <f t="shared" si="150"/>
        <v>0</v>
      </c>
      <c r="Q1868" s="383"/>
      <c r="R1868" s="126">
        <f>IF(M1868="nio",0,IF(M1868&gt;0,VLOOKUP(I1868,'2-Productie normen'!A:R,VLOOKUP(M1868,'2-Productie normen'!T:U,2,FALSE),FALSE)))</f>
        <v>0</v>
      </c>
      <c r="S1868" s="126">
        <f t="shared" si="151"/>
        <v>0</v>
      </c>
      <c r="T1868" s="127">
        <f>IF(M1868="nio",0,VLOOKUP(I1868,'2-Productie normen'!A:R,14,FALSE))</f>
        <v>0</v>
      </c>
      <c r="U1868" s="127"/>
      <c r="W1868" s="93">
        <f t="shared" si="153"/>
        <v>0</v>
      </c>
    </row>
    <row r="1869" spans="1:23" ht="14.1" customHeight="1">
      <c r="A1869" s="109">
        <f t="shared" si="152"/>
        <v>1869</v>
      </c>
      <c r="B1869" s="476" t="str">
        <f>VLOOKUP(C1869,'1-Kosten per locatie'!$A$17:$D$89,4,FALSE)</f>
        <v>Facilitaire Services</v>
      </c>
      <c r="C1869" s="261" t="s">
        <v>180</v>
      </c>
      <c r="D1869" s="476" t="str">
        <f>VLOOKUP(C1869,'1-Kosten per locatie'!$A$17:$C$89,3,FALSE)</f>
        <v>Kantoor</v>
      </c>
      <c r="E1869" s="262" t="s">
        <v>2059</v>
      </c>
      <c r="F1869" s="491" t="s">
        <v>182</v>
      </c>
      <c r="G1869" s="262" t="s">
        <v>190</v>
      </c>
      <c r="H1869" s="123" t="s">
        <v>1760</v>
      </c>
      <c r="I1869" s="432" t="s">
        <v>101</v>
      </c>
      <c r="J1869" s="261" t="s">
        <v>198</v>
      </c>
      <c r="K1869" s="261">
        <v>4.47</v>
      </c>
      <c r="L1869" s="486">
        <f>VLOOKUP(D1869,'1-Kosten per locatie'!$E$3:$G$9,3,FALSE)</f>
        <v>1</v>
      </c>
      <c r="M1869" s="448" t="s">
        <v>101</v>
      </c>
      <c r="N1869" s="124"/>
      <c r="O1869" s="125">
        <f t="shared" si="149"/>
        <v>0</v>
      </c>
      <c r="P1869" s="125">
        <f t="shared" si="150"/>
        <v>0</v>
      </c>
      <c r="Q1869" s="383"/>
      <c r="R1869" s="126">
        <f>IF(M1869="nio",0,IF(M1869&gt;0,VLOOKUP(I1869,'2-Productie normen'!A:R,VLOOKUP(M1869,'2-Productie normen'!T:U,2,FALSE),FALSE)))</f>
        <v>0</v>
      </c>
      <c r="S1869" s="126">
        <f t="shared" si="151"/>
        <v>0</v>
      </c>
      <c r="T1869" s="127">
        <f>IF(M1869="nio",0,VLOOKUP(I1869,'2-Productie normen'!A:R,14,FALSE))</f>
        <v>0</v>
      </c>
      <c r="U1869" s="127"/>
      <c r="W1869" s="93">
        <f t="shared" si="153"/>
        <v>0</v>
      </c>
    </row>
    <row r="1870" spans="1:23" ht="14.1" customHeight="1">
      <c r="A1870" s="109">
        <f t="shared" si="152"/>
        <v>1870</v>
      </c>
      <c r="B1870" s="476" t="str">
        <f>VLOOKUP(C1870,'1-Kosten per locatie'!$A$17:$D$89,4,FALSE)</f>
        <v>Facilitaire Services</v>
      </c>
      <c r="C1870" s="397" t="s">
        <v>206</v>
      </c>
      <c r="D1870" s="476" t="str">
        <f>VLOOKUP(C1870,'1-Kosten per locatie'!$A$17:$C$89,3,FALSE)</f>
        <v>Kantoor</v>
      </c>
      <c r="E1870" s="404" t="s">
        <v>211</v>
      </c>
      <c r="F1870" s="404"/>
      <c r="G1870" s="401"/>
      <c r="H1870" s="398" t="s">
        <v>2062</v>
      </c>
      <c r="I1870" s="433" t="s">
        <v>296</v>
      </c>
      <c r="J1870" s="402" t="s">
        <v>302</v>
      </c>
      <c r="K1870" s="403">
        <v>510.9</v>
      </c>
      <c r="L1870" s="486">
        <f>VLOOKUP(D1870,'1-Kosten per locatie'!$E$3:$G$9,3,FALSE)</f>
        <v>1</v>
      </c>
      <c r="M1870" s="399">
        <v>255</v>
      </c>
      <c r="N1870" s="124"/>
      <c r="O1870" s="125" t="e">
        <f t="shared" ref="O1870:O1933" si="154">IF(M1870="nio",0,IF(M1870&gt;0,M1870*K1870/R1870,0))*L1870</f>
        <v>#DIV/0!</v>
      </c>
      <c r="P1870" s="125">
        <f t="shared" ref="P1870:P1933" si="155">IF(N1870&gt;0,N1870*K1870/S1870,0)*L1870</f>
        <v>0</v>
      </c>
      <c r="Q1870" s="383"/>
      <c r="R1870" s="126">
        <f>IF(M1870="nio",0,IF(M1870&gt;0,VLOOKUP(I1870,'2-Productie normen'!A:R,VLOOKUP(M1870,'2-Productie normen'!T:U,2,FALSE),FALSE)))</f>
        <v>0</v>
      </c>
      <c r="S1870" s="126">
        <f t="shared" ref="S1870:S1933" si="156">IF(N1870&gt;0,R1870*$S$8,0)</f>
        <v>0</v>
      </c>
      <c r="T1870" s="127" t="str">
        <f>IF(M1870="nio",0,VLOOKUP(I1870,'2-Productie normen'!A:R,14,FALSE))</f>
        <v>V</v>
      </c>
      <c r="U1870" s="127"/>
      <c r="W1870" s="93">
        <f t="shared" ref="W1870:W1933" si="157">SUM(M1870:N1870)*K1870</f>
        <v>130279.5</v>
      </c>
    </row>
    <row r="1871" spans="1:23" ht="14.1" customHeight="1">
      <c r="A1871" s="109">
        <f t="shared" si="152"/>
        <v>1871</v>
      </c>
      <c r="B1871" s="476" t="str">
        <f>VLOOKUP(C1871,'1-Kosten per locatie'!$A$17:$D$89,4,FALSE)</f>
        <v>Facilitaire Services</v>
      </c>
      <c r="C1871" s="397" t="s">
        <v>206</v>
      </c>
      <c r="D1871" s="476" t="str">
        <f>VLOOKUP(C1871,'1-Kosten per locatie'!$A$17:$C$89,3,FALSE)</f>
        <v>Kantoor</v>
      </c>
      <c r="E1871" s="404" t="s">
        <v>211</v>
      </c>
      <c r="F1871" s="404"/>
      <c r="G1871" s="401"/>
      <c r="H1871" s="398" t="s">
        <v>212</v>
      </c>
      <c r="I1871" s="433" t="s">
        <v>296</v>
      </c>
      <c r="J1871" s="402" t="s">
        <v>198</v>
      </c>
      <c r="K1871" s="403">
        <v>65</v>
      </c>
      <c r="L1871" s="486">
        <f>VLOOKUP(D1871,'1-Kosten per locatie'!$E$3:$G$9,3,FALSE)</f>
        <v>1</v>
      </c>
      <c r="M1871" s="399">
        <v>255</v>
      </c>
      <c r="N1871" s="124"/>
      <c r="O1871" s="125" t="e">
        <f t="shared" si="154"/>
        <v>#DIV/0!</v>
      </c>
      <c r="P1871" s="125">
        <f t="shared" si="155"/>
        <v>0</v>
      </c>
      <c r="Q1871" s="383"/>
      <c r="R1871" s="126">
        <f>IF(M1871="nio",0,IF(M1871&gt;0,VLOOKUP(I1871,'2-Productie normen'!A:R,VLOOKUP(M1871,'2-Productie normen'!T:U,2,FALSE),FALSE)))</f>
        <v>0</v>
      </c>
      <c r="S1871" s="126">
        <f t="shared" si="156"/>
        <v>0</v>
      </c>
      <c r="T1871" s="127" t="str">
        <f>IF(M1871="nio",0,VLOOKUP(I1871,'2-Productie normen'!A:R,14,FALSE))</f>
        <v>V</v>
      </c>
      <c r="U1871" s="127"/>
      <c r="W1871" s="93">
        <f t="shared" si="157"/>
        <v>16575</v>
      </c>
    </row>
    <row r="1872" spans="1:23" ht="14.1" customHeight="1">
      <c r="A1872" s="109">
        <f t="shared" si="152"/>
        <v>1872</v>
      </c>
      <c r="B1872" s="476" t="str">
        <f>VLOOKUP(C1872,'1-Kosten per locatie'!$A$17:$D$89,4,FALSE)</f>
        <v>Facilitaire Services</v>
      </c>
      <c r="C1872" s="397" t="s">
        <v>206</v>
      </c>
      <c r="D1872" s="476" t="str">
        <f>VLOOKUP(C1872,'1-Kosten per locatie'!$A$17:$C$89,3,FALSE)</f>
        <v>Kantoor</v>
      </c>
      <c r="E1872" s="404" t="s">
        <v>211</v>
      </c>
      <c r="F1872" s="404"/>
      <c r="G1872" s="401"/>
      <c r="H1872" s="398" t="s">
        <v>2063</v>
      </c>
      <c r="I1872" s="398" t="s">
        <v>294</v>
      </c>
      <c r="J1872" s="402" t="s">
        <v>303</v>
      </c>
      <c r="K1872" s="403">
        <v>17.010000000000002</v>
      </c>
      <c r="L1872" s="486">
        <f>VLOOKUP(D1872,'1-Kosten per locatie'!$E$3:$G$9,3,FALSE)</f>
        <v>1</v>
      </c>
      <c r="M1872" s="399">
        <v>156</v>
      </c>
      <c r="N1872" s="124"/>
      <c r="O1872" s="125" t="e">
        <f t="shared" si="154"/>
        <v>#DIV/0!</v>
      </c>
      <c r="P1872" s="125">
        <f t="shared" si="155"/>
        <v>0</v>
      </c>
      <c r="Q1872" s="383"/>
      <c r="R1872" s="126">
        <f>IF(M1872="nio",0,IF(M1872&gt;0,VLOOKUP(I1872,'2-Productie normen'!A:R,VLOOKUP(M1872,'2-Productie normen'!T:U,2,FALSE),FALSE)))</f>
        <v>0</v>
      </c>
      <c r="S1872" s="126">
        <f t="shared" si="156"/>
        <v>0</v>
      </c>
      <c r="T1872" s="127" t="str">
        <f>IF(M1872="nio",0,VLOOKUP(I1872,'2-Productie normen'!A:R,14,FALSE))</f>
        <v>V</v>
      </c>
      <c r="U1872" s="127"/>
      <c r="W1872" s="93">
        <f t="shared" si="157"/>
        <v>2653.5600000000004</v>
      </c>
    </row>
    <row r="1873" spans="1:23" ht="14.1" customHeight="1">
      <c r="A1873" s="109">
        <f t="shared" si="152"/>
        <v>1873</v>
      </c>
      <c r="B1873" s="476" t="str">
        <f>VLOOKUP(C1873,'1-Kosten per locatie'!$A$17:$D$89,4,FALSE)</f>
        <v>Facilitaire Services</v>
      </c>
      <c r="C1873" s="397" t="s">
        <v>206</v>
      </c>
      <c r="D1873" s="476" t="str">
        <f>VLOOKUP(C1873,'1-Kosten per locatie'!$A$17:$C$89,3,FALSE)</f>
        <v>Kantoor</v>
      </c>
      <c r="E1873" s="404" t="s">
        <v>211</v>
      </c>
      <c r="F1873" s="404"/>
      <c r="G1873" s="401"/>
      <c r="H1873" s="398" t="s">
        <v>213</v>
      </c>
      <c r="I1873" s="398" t="s">
        <v>15</v>
      </c>
      <c r="J1873" s="402" t="s">
        <v>304</v>
      </c>
      <c r="K1873" s="403">
        <v>9.6</v>
      </c>
      <c r="L1873" s="486">
        <f>VLOOKUP(D1873,'1-Kosten per locatie'!$E$3:$G$9,3,FALSE)</f>
        <v>1</v>
      </c>
      <c r="M1873" s="399">
        <v>255</v>
      </c>
      <c r="N1873" s="124">
        <v>255</v>
      </c>
      <c r="O1873" s="125" t="e">
        <f t="shared" si="154"/>
        <v>#DIV/0!</v>
      </c>
      <c r="P1873" s="125" t="e">
        <f t="shared" si="155"/>
        <v>#DIV/0!</v>
      </c>
      <c r="Q1873" s="383"/>
      <c r="R1873" s="126">
        <f>IF(M1873="nio",0,IF(M1873&gt;0,VLOOKUP(I1873,'2-Productie normen'!A:R,VLOOKUP(M1873,'2-Productie normen'!T:U,2,FALSE),FALSE)))</f>
        <v>0</v>
      </c>
      <c r="S1873" s="126">
        <f t="shared" si="156"/>
        <v>0</v>
      </c>
      <c r="T1873" s="127" t="str">
        <f>IF(M1873="nio",0,VLOOKUP(I1873,'2-Productie normen'!A:R,14,FALSE))</f>
        <v>S</v>
      </c>
      <c r="U1873" s="127"/>
      <c r="W1873" s="93">
        <f t="shared" si="157"/>
        <v>4896</v>
      </c>
    </row>
    <row r="1874" spans="1:23" ht="14.1" customHeight="1">
      <c r="A1874" s="109">
        <f t="shared" si="152"/>
        <v>1874</v>
      </c>
      <c r="B1874" s="476" t="str">
        <f>VLOOKUP(C1874,'1-Kosten per locatie'!$A$17:$D$89,4,FALSE)</f>
        <v>Facilitaire Services</v>
      </c>
      <c r="C1874" s="397" t="s">
        <v>206</v>
      </c>
      <c r="D1874" s="476" t="str">
        <f>VLOOKUP(C1874,'1-Kosten per locatie'!$A$17:$C$89,3,FALSE)</f>
        <v>Kantoor</v>
      </c>
      <c r="E1874" s="404" t="s">
        <v>211</v>
      </c>
      <c r="F1874" s="404"/>
      <c r="G1874" s="401"/>
      <c r="H1874" s="398" t="s">
        <v>213</v>
      </c>
      <c r="I1874" s="398" t="s">
        <v>15</v>
      </c>
      <c r="J1874" s="402" t="s">
        <v>304</v>
      </c>
      <c r="K1874" s="403">
        <v>7</v>
      </c>
      <c r="L1874" s="486">
        <f>VLOOKUP(D1874,'1-Kosten per locatie'!$E$3:$G$9,3,FALSE)</f>
        <v>1</v>
      </c>
      <c r="M1874" s="399">
        <v>255</v>
      </c>
      <c r="N1874" s="124">
        <v>255</v>
      </c>
      <c r="O1874" s="125" t="e">
        <f t="shared" si="154"/>
        <v>#DIV/0!</v>
      </c>
      <c r="P1874" s="125" t="e">
        <f t="shared" si="155"/>
        <v>#DIV/0!</v>
      </c>
      <c r="Q1874" s="383"/>
      <c r="R1874" s="126">
        <f>IF(M1874="nio",0,IF(M1874&gt;0,VLOOKUP(I1874,'2-Productie normen'!A:R,VLOOKUP(M1874,'2-Productie normen'!T:U,2,FALSE),FALSE)))</f>
        <v>0</v>
      </c>
      <c r="S1874" s="126">
        <f t="shared" si="156"/>
        <v>0</v>
      </c>
      <c r="T1874" s="127" t="str">
        <f>IF(M1874="nio",0,VLOOKUP(I1874,'2-Productie normen'!A:R,14,FALSE))</f>
        <v>S</v>
      </c>
      <c r="U1874" s="127"/>
      <c r="W1874" s="93">
        <f t="shared" si="157"/>
        <v>3570</v>
      </c>
    </row>
    <row r="1875" spans="1:23" ht="14.1" customHeight="1">
      <c r="A1875" s="109">
        <f t="shared" si="152"/>
        <v>1875</v>
      </c>
      <c r="B1875" s="476" t="str">
        <f>VLOOKUP(C1875,'1-Kosten per locatie'!$A$17:$D$89,4,FALSE)</f>
        <v>Facilitaire Services</v>
      </c>
      <c r="C1875" s="397" t="s">
        <v>206</v>
      </c>
      <c r="D1875" s="476" t="str">
        <f>VLOOKUP(C1875,'1-Kosten per locatie'!$A$17:$C$89,3,FALSE)</f>
        <v>Kantoor</v>
      </c>
      <c r="E1875" s="404" t="s">
        <v>211</v>
      </c>
      <c r="F1875" s="404"/>
      <c r="G1875" s="401"/>
      <c r="H1875" s="398" t="s">
        <v>213</v>
      </c>
      <c r="I1875" s="398" t="s">
        <v>15</v>
      </c>
      <c r="J1875" s="402" t="s">
        <v>304</v>
      </c>
      <c r="K1875" s="403">
        <v>9.6</v>
      </c>
      <c r="L1875" s="486">
        <f>VLOOKUP(D1875,'1-Kosten per locatie'!$E$3:$G$9,3,FALSE)</f>
        <v>1</v>
      </c>
      <c r="M1875" s="399">
        <v>255</v>
      </c>
      <c r="N1875" s="124">
        <v>255</v>
      </c>
      <c r="O1875" s="125" t="e">
        <f t="shared" si="154"/>
        <v>#DIV/0!</v>
      </c>
      <c r="P1875" s="125" t="e">
        <f t="shared" si="155"/>
        <v>#DIV/0!</v>
      </c>
      <c r="Q1875" s="383"/>
      <c r="R1875" s="126">
        <f>IF(M1875="nio",0,IF(M1875&gt;0,VLOOKUP(I1875,'2-Productie normen'!A:R,VLOOKUP(M1875,'2-Productie normen'!T:U,2,FALSE),FALSE)))</f>
        <v>0</v>
      </c>
      <c r="S1875" s="126">
        <f t="shared" si="156"/>
        <v>0</v>
      </c>
      <c r="T1875" s="127" t="str">
        <f>IF(M1875="nio",0,VLOOKUP(I1875,'2-Productie normen'!A:R,14,FALSE))</f>
        <v>S</v>
      </c>
      <c r="U1875" s="127"/>
      <c r="W1875" s="93">
        <f t="shared" si="157"/>
        <v>4896</v>
      </c>
    </row>
    <row r="1876" spans="1:23" ht="14.1" customHeight="1">
      <c r="A1876" s="109">
        <f t="shared" si="152"/>
        <v>1876</v>
      </c>
      <c r="B1876" s="476" t="str">
        <f>VLOOKUP(C1876,'1-Kosten per locatie'!$A$17:$D$89,4,FALSE)</f>
        <v>Facilitaire Services</v>
      </c>
      <c r="C1876" s="397" t="s">
        <v>206</v>
      </c>
      <c r="D1876" s="476" t="str">
        <f>VLOOKUP(C1876,'1-Kosten per locatie'!$A$17:$C$89,3,FALSE)</f>
        <v>Kantoor</v>
      </c>
      <c r="E1876" s="404" t="s">
        <v>211</v>
      </c>
      <c r="F1876" s="404"/>
      <c r="G1876" s="401"/>
      <c r="H1876" s="398" t="s">
        <v>214</v>
      </c>
      <c r="I1876" s="398" t="s">
        <v>294</v>
      </c>
      <c r="J1876" s="402" t="s">
        <v>304</v>
      </c>
      <c r="K1876" s="403">
        <v>20.5</v>
      </c>
      <c r="L1876" s="486">
        <f>VLOOKUP(D1876,'1-Kosten per locatie'!$E$3:$G$9,3,FALSE)</f>
        <v>1</v>
      </c>
      <c r="M1876" s="399">
        <v>156</v>
      </c>
      <c r="N1876" s="124"/>
      <c r="O1876" s="125" t="e">
        <f t="shared" si="154"/>
        <v>#DIV/0!</v>
      </c>
      <c r="P1876" s="125">
        <f t="shared" si="155"/>
        <v>0</v>
      </c>
      <c r="Q1876" s="383"/>
      <c r="R1876" s="126">
        <f>IF(M1876="nio",0,IF(M1876&gt;0,VLOOKUP(I1876,'2-Productie normen'!A:R,VLOOKUP(M1876,'2-Productie normen'!T:U,2,FALSE),FALSE)))</f>
        <v>0</v>
      </c>
      <c r="S1876" s="126">
        <f t="shared" si="156"/>
        <v>0</v>
      </c>
      <c r="T1876" s="127" t="str">
        <f>IF(M1876="nio",0,VLOOKUP(I1876,'2-Productie normen'!A:R,14,FALSE))</f>
        <v>V</v>
      </c>
      <c r="U1876" s="127"/>
      <c r="W1876" s="93">
        <f t="shared" si="157"/>
        <v>3198</v>
      </c>
    </row>
    <row r="1877" spans="1:23" ht="14.1" customHeight="1">
      <c r="A1877" s="109">
        <f t="shared" si="152"/>
        <v>1877</v>
      </c>
      <c r="B1877" s="476" t="str">
        <f>VLOOKUP(C1877,'1-Kosten per locatie'!$A$17:$D$89,4,FALSE)</f>
        <v>Facilitaire Services</v>
      </c>
      <c r="C1877" s="397" t="s">
        <v>206</v>
      </c>
      <c r="D1877" s="476" t="str">
        <f>VLOOKUP(C1877,'1-Kosten per locatie'!$A$17:$C$89,3,FALSE)</f>
        <v>Kantoor</v>
      </c>
      <c r="E1877" s="404" t="s">
        <v>211</v>
      </c>
      <c r="F1877" s="404"/>
      <c r="G1877" s="401"/>
      <c r="H1877" s="398" t="s">
        <v>195</v>
      </c>
      <c r="I1877" s="398" t="s">
        <v>295</v>
      </c>
      <c r="J1877" s="402" t="s">
        <v>305</v>
      </c>
      <c r="K1877" s="403">
        <v>3.52</v>
      </c>
      <c r="L1877" s="486">
        <f>VLOOKUP(D1877,'1-Kosten per locatie'!$E$3:$G$9,3,FALSE)</f>
        <v>1</v>
      </c>
      <c r="M1877" s="399">
        <v>255</v>
      </c>
      <c r="N1877" s="124"/>
      <c r="O1877" s="125" t="e">
        <f t="shared" si="154"/>
        <v>#DIV/0!</v>
      </c>
      <c r="P1877" s="125">
        <f t="shared" si="155"/>
        <v>0</v>
      </c>
      <c r="Q1877" s="383"/>
      <c r="R1877" s="126">
        <f>IF(M1877="nio",0,IF(M1877&gt;0,VLOOKUP(I1877,'2-Productie normen'!A:R,VLOOKUP(M1877,'2-Productie normen'!T:U,2,FALSE),FALSE)))</f>
        <v>0</v>
      </c>
      <c r="S1877" s="126">
        <f t="shared" si="156"/>
        <v>0</v>
      </c>
      <c r="T1877" s="127" t="str">
        <f>IF(M1877="nio",0,VLOOKUP(I1877,'2-Productie normen'!A:R,14,FALSE))</f>
        <v>V</v>
      </c>
      <c r="U1877" s="127"/>
      <c r="W1877" s="93">
        <f t="shared" si="157"/>
        <v>897.6</v>
      </c>
    </row>
    <row r="1878" spans="1:23" ht="14.1" customHeight="1">
      <c r="A1878" s="109">
        <f t="shared" si="152"/>
        <v>1878</v>
      </c>
      <c r="B1878" s="476" t="str">
        <f>VLOOKUP(C1878,'1-Kosten per locatie'!$A$17:$D$89,4,FALSE)</f>
        <v>Facilitaire Services</v>
      </c>
      <c r="C1878" s="397" t="s">
        <v>206</v>
      </c>
      <c r="D1878" s="476" t="str">
        <f>VLOOKUP(C1878,'1-Kosten per locatie'!$A$17:$C$89,3,FALSE)</f>
        <v>Kantoor</v>
      </c>
      <c r="E1878" s="404" t="s">
        <v>211</v>
      </c>
      <c r="F1878" s="404"/>
      <c r="G1878" s="401"/>
      <c r="H1878" s="398" t="s">
        <v>193</v>
      </c>
      <c r="I1878" s="398" t="s">
        <v>296</v>
      </c>
      <c r="J1878" s="402" t="s">
        <v>198</v>
      </c>
      <c r="K1878" s="403">
        <v>108.26</v>
      </c>
      <c r="L1878" s="486">
        <f>VLOOKUP(D1878,'1-Kosten per locatie'!$E$3:$G$9,3,FALSE)</f>
        <v>1</v>
      </c>
      <c r="M1878" s="399">
        <v>156</v>
      </c>
      <c r="N1878" s="124"/>
      <c r="O1878" s="125" t="e">
        <f t="shared" si="154"/>
        <v>#DIV/0!</v>
      </c>
      <c r="P1878" s="125">
        <f t="shared" si="155"/>
        <v>0</v>
      </c>
      <c r="Q1878" s="383"/>
      <c r="R1878" s="126">
        <f>IF(M1878="nio",0,IF(M1878&gt;0,VLOOKUP(I1878,'2-Productie normen'!A:R,VLOOKUP(M1878,'2-Productie normen'!T:U,2,FALSE),FALSE)))</f>
        <v>0</v>
      </c>
      <c r="S1878" s="126">
        <f t="shared" si="156"/>
        <v>0</v>
      </c>
      <c r="T1878" s="127" t="str">
        <f>IF(M1878="nio",0,VLOOKUP(I1878,'2-Productie normen'!A:R,14,FALSE))</f>
        <v>V</v>
      </c>
      <c r="U1878" s="127"/>
      <c r="W1878" s="93">
        <f t="shared" si="157"/>
        <v>16888.560000000001</v>
      </c>
    </row>
    <row r="1879" spans="1:23" ht="14.1" customHeight="1">
      <c r="A1879" s="109">
        <f t="shared" si="152"/>
        <v>1879</v>
      </c>
      <c r="B1879" s="476" t="str">
        <f>VLOOKUP(C1879,'1-Kosten per locatie'!$A$17:$D$89,4,FALSE)</f>
        <v>Facilitaire Services</v>
      </c>
      <c r="C1879" s="397" t="s">
        <v>206</v>
      </c>
      <c r="D1879" s="476" t="str">
        <f>VLOOKUP(C1879,'1-Kosten per locatie'!$A$17:$C$89,3,FALSE)</f>
        <v>Kantoor</v>
      </c>
      <c r="E1879" s="404" t="s">
        <v>211</v>
      </c>
      <c r="F1879" s="404"/>
      <c r="G1879" s="401">
        <v>0</v>
      </c>
      <c r="H1879" s="398" t="s">
        <v>2064</v>
      </c>
      <c r="I1879" s="398" t="s">
        <v>149</v>
      </c>
      <c r="J1879" s="402" t="s">
        <v>198</v>
      </c>
      <c r="K1879" s="403">
        <v>136.78</v>
      </c>
      <c r="L1879" s="486">
        <f>VLOOKUP(D1879,'1-Kosten per locatie'!$E$3:$G$9,3,FALSE)</f>
        <v>1</v>
      </c>
      <c r="M1879" s="399">
        <v>104</v>
      </c>
      <c r="N1879" s="124"/>
      <c r="O1879" s="125" t="e">
        <f t="shared" si="154"/>
        <v>#DIV/0!</v>
      </c>
      <c r="P1879" s="125">
        <f t="shared" si="155"/>
        <v>0</v>
      </c>
      <c r="Q1879" s="383"/>
      <c r="R1879" s="126">
        <f>IF(M1879="nio",0,IF(M1879&gt;0,VLOOKUP(I1879,'2-Productie normen'!A:R,VLOOKUP(M1879,'2-Productie normen'!T:U,2,FALSE),FALSE)))</f>
        <v>0</v>
      </c>
      <c r="S1879" s="126">
        <f t="shared" si="156"/>
        <v>0</v>
      </c>
      <c r="T1879" s="127" t="str">
        <f>IF(M1879="nio",0,VLOOKUP(I1879,'2-Productie normen'!A:R,14,FALSE))</f>
        <v>B</v>
      </c>
      <c r="U1879" s="127"/>
      <c r="W1879" s="93">
        <f t="shared" si="157"/>
        <v>14225.12</v>
      </c>
    </row>
    <row r="1880" spans="1:23" ht="14.1" customHeight="1">
      <c r="A1880" s="109">
        <f t="shared" si="152"/>
        <v>1880</v>
      </c>
      <c r="B1880" s="476" t="str">
        <f>VLOOKUP(C1880,'1-Kosten per locatie'!$A$17:$D$89,4,FALSE)</f>
        <v>Facilitaire Services</v>
      </c>
      <c r="C1880" s="397" t="s">
        <v>206</v>
      </c>
      <c r="D1880" s="476" t="str">
        <f>VLOOKUP(C1880,'1-Kosten per locatie'!$A$17:$C$89,3,FALSE)</f>
        <v>Kantoor</v>
      </c>
      <c r="E1880" s="404" t="s">
        <v>211</v>
      </c>
      <c r="F1880" s="404"/>
      <c r="G1880" s="401">
        <v>1</v>
      </c>
      <c r="H1880" s="398" t="s">
        <v>192</v>
      </c>
      <c r="I1880" s="398" t="s">
        <v>297</v>
      </c>
      <c r="J1880" s="402" t="s">
        <v>198</v>
      </c>
      <c r="K1880" s="403">
        <v>27</v>
      </c>
      <c r="L1880" s="486">
        <f>VLOOKUP(D1880,'1-Kosten per locatie'!$E$3:$G$9,3,FALSE)</f>
        <v>1</v>
      </c>
      <c r="M1880" s="399">
        <v>255</v>
      </c>
      <c r="N1880" s="124"/>
      <c r="O1880" s="125" t="e">
        <f t="shared" si="154"/>
        <v>#DIV/0!</v>
      </c>
      <c r="P1880" s="125">
        <f t="shared" si="155"/>
        <v>0</v>
      </c>
      <c r="Q1880" s="383"/>
      <c r="R1880" s="126">
        <f>IF(M1880="nio",0,IF(M1880&gt;0,VLOOKUP(I1880,'2-Productie normen'!A:R,VLOOKUP(M1880,'2-Productie normen'!T:U,2,FALSE),FALSE)))</f>
        <v>0</v>
      </c>
      <c r="S1880" s="126">
        <f t="shared" si="156"/>
        <v>0</v>
      </c>
      <c r="T1880" s="127" t="str">
        <f>IF(M1880="nio",0,VLOOKUP(I1880,'2-Productie normen'!A:R,14,FALSE))</f>
        <v>B</v>
      </c>
      <c r="U1880" s="127"/>
      <c r="W1880" s="93">
        <f t="shared" si="157"/>
        <v>6885</v>
      </c>
    </row>
    <row r="1881" spans="1:23" ht="14.1" customHeight="1">
      <c r="A1881" s="109">
        <f t="shared" si="152"/>
        <v>1881</v>
      </c>
      <c r="B1881" s="476" t="str">
        <f>VLOOKUP(C1881,'1-Kosten per locatie'!$A$17:$D$89,4,FALSE)</f>
        <v>Facilitaire Services</v>
      </c>
      <c r="C1881" s="397" t="s">
        <v>206</v>
      </c>
      <c r="D1881" s="476" t="str">
        <f>VLOOKUP(C1881,'1-Kosten per locatie'!$A$17:$C$89,3,FALSE)</f>
        <v>Kantoor</v>
      </c>
      <c r="E1881" s="404" t="s">
        <v>211</v>
      </c>
      <c r="F1881" s="404"/>
      <c r="G1881" s="401">
        <v>2</v>
      </c>
      <c r="H1881" s="398" t="s">
        <v>192</v>
      </c>
      <c r="I1881" s="398" t="s">
        <v>297</v>
      </c>
      <c r="J1881" s="402" t="s">
        <v>198</v>
      </c>
      <c r="K1881" s="403">
        <v>39.97</v>
      </c>
      <c r="L1881" s="486">
        <f>VLOOKUP(D1881,'1-Kosten per locatie'!$E$3:$G$9,3,FALSE)</f>
        <v>1</v>
      </c>
      <c r="M1881" s="399">
        <v>255</v>
      </c>
      <c r="N1881" s="124"/>
      <c r="O1881" s="125" t="e">
        <f t="shared" si="154"/>
        <v>#DIV/0!</v>
      </c>
      <c r="P1881" s="125">
        <f t="shared" si="155"/>
        <v>0</v>
      </c>
      <c r="Q1881" s="383"/>
      <c r="R1881" s="126">
        <f>IF(M1881="nio",0,IF(M1881&gt;0,VLOOKUP(I1881,'2-Productie normen'!A:R,VLOOKUP(M1881,'2-Productie normen'!T:U,2,FALSE),FALSE)))</f>
        <v>0</v>
      </c>
      <c r="S1881" s="126">
        <f t="shared" si="156"/>
        <v>0</v>
      </c>
      <c r="T1881" s="127" t="str">
        <f>IF(M1881="nio",0,VLOOKUP(I1881,'2-Productie normen'!A:R,14,FALSE))</f>
        <v>B</v>
      </c>
      <c r="U1881" s="127"/>
      <c r="W1881" s="93">
        <f t="shared" si="157"/>
        <v>10192.35</v>
      </c>
    </row>
    <row r="1882" spans="1:23" ht="14.1" customHeight="1">
      <c r="A1882" s="109">
        <f t="shared" si="152"/>
        <v>1882</v>
      </c>
      <c r="B1882" s="476" t="str">
        <f>VLOOKUP(C1882,'1-Kosten per locatie'!$A$17:$D$89,4,FALSE)</f>
        <v>Facilitaire Services</v>
      </c>
      <c r="C1882" s="397" t="s">
        <v>206</v>
      </c>
      <c r="D1882" s="476" t="str">
        <f>VLOOKUP(C1882,'1-Kosten per locatie'!$A$17:$C$89,3,FALSE)</f>
        <v>Kantoor</v>
      </c>
      <c r="E1882" s="404" t="s">
        <v>211</v>
      </c>
      <c r="F1882" s="404"/>
      <c r="G1882" s="401">
        <v>4</v>
      </c>
      <c r="H1882" s="398" t="s">
        <v>215</v>
      </c>
      <c r="I1882" s="398" t="s">
        <v>149</v>
      </c>
      <c r="J1882" s="402" t="s">
        <v>198</v>
      </c>
      <c r="K1882" s="403">
        <v>25</v>
      </c>
      <c r="L1882" s="486">
        <f>VLOOKUP(D1882,'1-Kosten per locatie'!$E$3:$G$9,3,FALSE)</f>
        <v>1</v>
      </c>
      <c r="M1882" s="399">
        <v>104</v>
      </c>
      <c r="N1882" s="124"/>
      <c r="O1882" s="125" t="e">
        <f t="shared" si="154"/>
        <v>#DIV/0!</v>
      </c>
      <c r="P1882" s="125">
        <f t="shared" si="155"/>
        <v>0</v>
      </c>
      <c r="Q1882" s="383"/>
      <c r="R1882" s="126">
        <f>IF(M1882="nio",0,IF(M1882&gt;0,VLOOKUP(I1882,'2-Productie normen'!A:R,VLOOKUP(M1882,'2-Productie normen'!T:U,2,FALSE),FALSE)))</f>
        <v>0</v>
      </c>
      <c r="S1882" s="126">
        <f t="shared" si="156"/>
        <v>0</v>
      </c>
      <c r="T1882" s="127" t="str">
        <f>IF(M1882="nio",0,VLOOKUP(I1882,'2-Productie normen'!A:R,14,FALSE))</f>
        <v>B</v>
      </c>
      <c r="U1882" s="127"/>
      <c r="W1882" s="93">
        <f t="shared" si="157"/>
        <v>2600</v>
      </c>
    </row>
    <row r="1883" spans="1:23" ht="14.1" customHeight="1">
      <c r="A1883" s="109">
        <f t="shared" si="152"/>
        <v>1883</v>
      </c>
      <c r="B1883" s="476" t="str">
        <f>VLOOKUP(C1883,'1-Kosten per locatie'!$A$17:$D$89,4,FALSE)</f>
        <v>Facilitaire Services</v>
      </c>
      <c r="C1883" s="397" t="s">
        <v>206</v>
      </c>
      <c r="D1883" s="476" t="str">
        <f>VLOOKUP(C1883,'1-Kosten per locatie'!$A$17:$C$89,3,FALSE)</f>
        <v>Kantoor</v>
      </c>
      <c r="E1883" s="404" t="s">
        <v>211</v>
      </c>
      <c r="F1883" s="404"/>
      <c r="G1883" s="401">
        <v>5</v>
      </c>
      <c r="H1883" s="398" t="s">
        <v>215</v>
      </c>
      <c r="I1883" s="398" t="s">
        <v>149</v>
      </c>
      <c r="J1883" s="402" t="s">
        <v>198</v>
      </c>
      <c r="K1883" s="403">
        <v>20</v>
      </c>
      <c r="L1883" s="486">
        <f>VLOOKUP(D1883,'1-Kosten per locatie'!$E$3:$G$9,3,FALSE)</f>
        <v>1</v>
      </c>
      <c r="M1883" s="399">
        <v>104</v>
      </c>
      <c r="N1883" s="124"/>
      <c r="O1883" s="125" t="e">
        <f t="shared" si="154"/>
        <v>#DIV/0!</v>
      </c>
      <c r="P1883" s="125">
        <f t="shared" si="155"/>
        <v>0</v>
      </c>
      <c r="Q1883" s="383"/>
      <c r="R1883" s="126">
        <f>IF(M1883="nio",0,IF(M1883&gt;0,VLOOKUP(I1883,'2-Productie normen'!A:R,VLOOKUP(M1883,'2-Productie normen'!T:U,2,FALSE),FALSE)))</f>
        <v>0</v>
      </c>
      <c r="S1883" s="126">
        <f t="shared" si="156"/>
        <v>0</v>
      </c>
      <c r="T1883" s="127" t="str">
        <f>IF(M1883="nio",0,VLOOKUP(I1883,'2-Productie normen'!A:R,14,FALSE))</f>
        <v>B</v>
      </c>
      <c r="U1883" s="127"/>
      <c r="W1883" s="93">
        <f t="shared" si="157"/>
        <v>2080</v>
      </c>
    </row>
    <row r="1884" spans="1:23" ht="14.1" customHeight="1">
      <c r="A1884" s="109">
        <f t="shared" si="152"/>
        <v>1884</v>
      </c>
      <c r="B1884" s="476" t="str">
        <f>VLOOKUP(C1884,'1-Kosten per locatie'!$A$17:$D$89,4,FALSE)</f>
        <v>Facilitaire Services</v>
      </c>
      <c r="C1884" s="397" t="s">
        <v>206</v>
      </c>
      <c r="D1884" s="476" t="str">
        <f>VLOOKUP(C1884,'1-Kosten per locatie'!$A$17:$C$89,3,FALSE)</f>
        <v>Kantoor</v>
      </c>
      <c r="E1884" s="404" t="s">
        <v>211</v>
      </c>
      <c r="F1884" s="404"/>
      <c r="G1884" s="401">
        <v>6</v>
      </c>
      <c r="H1884" s="398" t="s">
        <v>215</v>
      </c>
      <c r="I1884" s="398" t="s">
        <v>149</v>
      </c>
      <c r="J1884" s="402" t="s">
        <v>198</v>
      </c>
      <c r="K1884" s="403">
        <v>20</v>
      </c>
      <c r="L1884" s="486">
        <f>VLOOKUP(D1884,'1-Kosten per locatie'!$E$3:$G$9,3,FALSE)</f>
        <v>1</v>
      </c>
      <c r="M1884" s="399">
        <v>104</v>
      </c>
      <c r="N1884" s="124"/>
      <c r="O1884" s="125" t="e">
        <f t="shared" si="154"/>
        <v>#DIV/0!</v>
      </c>
      <c r="P1884" s="125">
        <f t="shared" si="155"/>
        <v>0</v>
      </c>
      <c r="Q1884" s="383"/>
      <c r="R1884" s="126">
        <f>IF(M1884="nio",0,IF(M1884&gt;0,VLOOKUP(I1884,'2-Productie normen'!A:R,VLOOKUP(M1884,'2-Productie normen'!T:U,2,FALSE),FALSE)))</f>
        <v>0</v>
      </c>
      <c r="S1884" s="126">
        <f t="shared" si="156"/>
        <v>0</v>
      </c>
      <c r="T1884" s="127" t="str">
        <f>IF(M1884="nio",0,VLOOKUP(I1884,'2-Productie normen'!A:R,14,FALSE))</f>
        <v>B</v>
      </c>
      <c r="U1884" s="127"/>
      <c r="W1884" s="93">
        <f t="shared" si="157"/>
        <v>2080</v>
      </c>
    </row>
    <row r="1885" spans="1:23" ht="14.1" customHeight="1">
      <c r="A1885" s="109">
        <f t="shared" si="152"/>
        <v>1885</v>
      </c>
      <c r="B1885" s="476" t="str">
        <f>VLOOKUP(C1885,'1-Kosten per locatie'!$A$17:$D$89,4,FALSE)</f>
        <v>Facilitaire Services</v>
      </c>
      <c r="C1885" s="397" t="s">
        <v>206</v>
      </c>
      <c r="D1885" s="476" t="str">
        <f>VLOOKUP(C1885,'1-Kosten per locatie'!$A$17:$C$89,3,FALSE)</f>
        <v>Kantoor</v>
      </c>
      <c r="E1885" s="404" t="s">
        <v>211</v>
      </c>
      <c r="F1885" s="404"/>
      <c r="G1885" s="401">
        <v>7</v>
      </c>
      <c r="H1885" s="398" t="s">
        <v>215</v>
      </c>
      <c r="I1885" s="398" t="s">
        <v>149</v>
      </c>
      <c r="J1885" s="402" t="s">
        <v>198</v>
      </c>
      <c r="K1885" s="403">
        <v>20</v>
      </c>
      <c r="L1885" s="486">
        <f>VLOOKUP(D1885,'1-Kosten per locatie'!$E$3:$G$9,3,FALSE)</f>
        <v>1</v>
      </c>
      <c r="M1885" s="399">
        <v>104</v>
      </c>
      <c r="N1885" s="124"/>
      <c r="O1885" s="125" t="e">
        <f t="shared" si="154"/>
        <v>#DIV/0!</v>
      </c>
      <c r="P1885" s="125">
        <f t="shared" si="155"/>
        <v>0</v>
      </c>
      <c r="Q1885" s="383"/>
      <c r="R1885" s="126">
        <f>IF(M1885="nio",0,IF(M1885&gt;0,VLOOKUP(I1885,'2-Productie normen'!A:R,VLOOKUP(M1885,'2-Productie normen'!T:U,2,FALSE),FALSE)))</f>
        <v>0</v>
      </c>
      <c r="S1885" s="126">
        <f t="shared" si="156"/>
        <v>0</v>
      </c>
      <c r="T1885" s="127" t="str">
        <f>IF(M1885="nio",0,VLOOKUP(I1885,'2-Productie normen'!A:R,14,FALSE))</f>
        <v>B</v>
      </c>
      <c r="U1885" s="127"/>
      <c r="W1885" s="93">
        <f t="shared" si="157"/>
        <v>2080</v>
      </c>
    </row>
    <row r="1886" spans="1:23" ht="14.1" customHeight="1">
      <c r="A1886" s="109">
        <f t="shared" si="152"/>
        <v>1886</v>
      </c>
      <c r="B1886" s="476" t="str">
        <f>VLOOKUP(C1886,'1-Kosten per locatie'!$A$17:$D$89,4,FALSE)</f>
        <v>Facilitaire Services</v>
      </c>
      <c r="C1886" s="397" t="s">
        <v>206</v>
      </c>
      <c r="D1886" s="476" t="str">
        <f>VLOOKUP(C1886,'1-Kosten per locatie'!$A$17:$C$89,3,FALSE)</f>
        <v>Kantoor</v>
      </c>
      <c r="E1886" s="404" t="s">
        <v>211</v>
      </c>
      <c r="F1886" s="404"/>
      <c r="G1886" s="401">
        <v>8</v>
      </c>
      <c r="H1886" s="398" t="s">
        <v>215</v>
      </c>
      <c r="I1886" s="398" t="s">
        <v>149</v>
      </c>
      <c r="J1886" s="402" t="s">
        <v>198</v>
      </c>
      <c r="K1886" s="403">
        <v>25</v>
      </c>
      <c r="L1886" s="486">
        <f>VLOOKUP(D1886,'1-Kosten per locatie'!$E$3:$G$9,3,FALSE)</f>
        <v>1</v>
      </c>
      <c r="M1886" s="399">
        <v>104</v>
      </c>
      <c r="N1886" s="124"/>
      <c r="O1886" s="125" t="e">
        <f t="shared" si="154"/>
        <v>#DIV/0!</v>
      </c>
      <c r="P1886" s="125">
        <f t="shared" si="155"/>
        <v>0</v>
      </c>
      <c r="Q1886" s="383"/>
      <c r="R1886" s="126">
        <f>IF(M1886="nio",0,IF(M1886&gt;0,VLOOKUP(I1886,'2-Productie normen'!A:R,VLOOKUP(M1886,'2-Productie normen'!T:U,2,FALSE),FALSE)))</f>
        <v>0</v>
      </c>
      <c r="S1886" s="126">
        <f t="shared" si="156"/>
        <v>0</v>
      </c>
      <c r="T1886" s="127" t="str">
        <f>IF(M1886="nio",0,VLOOKUP(I1886,'2-Productie normen'!A:R,14,FALSE))</f>
        <v>B</v>
      </c>
      <c r="U1886" s="127"/>
      <c r="W1886" s="93">
        <f t="shared" si="157"/>
        <v>2600</v>
      </c>
    </row>
    <row r="1887" spans="1:23" ht="14.1" customHeight="1">
      <c r="A1887" s="109">
        <f t="shared" si="152"/>
        <v>1887</v>
      </c>
      <c r="B1887" s="476" t="str">
        <f>VLOOKUP(C1887,'1-Kosten per locatie'!$A$17:$D$89,4,FALSE)</f>
        <v>Facilitaire Services</v>
      </c>
      <c r="C1887" s="397" t="s">
        <v>206</v>
      </c>
      <c r="D1887" s="476" t="str">
        <f>VLOOKUP(C1887,'1-Kosten per locatie'!$A$17:$C$89,3,FALSE)</f>
        <v>Kantoor</v>
      </c>
      <c r="E1887" s="404" t="s">
        <v>211</v>
      </c>
      <c r="F1887" s="404"/>
      <c r="G1887" s="401">
        <v>9</v>
      </c>
      <c r="H1887" s="398" t="s">
        <v>216</v>
      </c>
      <c r="I1887" s="398" t="s">
        <v>149</v>
      </c>
      <c r="J1887" s="402" t="s">
        <v>305</v>
      </c>
      <c r="K1887" s="403">
        <v>42</v>
      </c>
      <c r="L1887" s="486">
        <f>VLOOKUP(D1887,'1-Kosten per locatie'!$E$3:$G$9,3,FALSE)</f>
        <v>1</v>
      </c>
      <c r="M1887" s="399">
        <v>104</v>
      </c>
      <c r="N1887" s="124"/>
      <c r="O1887" s="125" t="e">
        <f t="shared" si="154"/>
        <v>#DIV/0!</v>
      </c>
      <c r="P1887" s="125">
        <f t="shared" si="155"/>
        <v>0</v>
      </c>
      <c r="Q1887" s="383"/>
      <c r="R1887" s="126">
        <f>IF(M1887="nio",0,IF(M1887&gt;0,VLOOKUP(I1887,'2-Productie normen'!A:R,VLOOKUP(M1887,'2-Productie normen'!T:U,2,FALSE),FALSE)))</f>
        <v>0</v>
      </c>
      <c r="S1887" s="126">
        <f t="shared" si="156"/>
        <v>0</v>
      </c>
      <c r="T1887" s="127" t="str">
        <f>IF(M1887="nio",0,VLOOKUP(I1887,'2-Productie normen'!A:R,14,FALSE))</f>
        <v>B</v>
      </c>
      <c r="U1887" s="127"/>
      <c r="W1887" s="93">
        <f t="shared" si="157"/>
        <v>4368</v>
      </c>
    </row>
    <row r="1888" spans="1:23" ht="14.1" customHeight="1">
      <c r="A1888" s="109">
        <f t="shared" si="152"/>
        <v>1888</v>
      </c>
      <c r="B1888" s="476" t="str">
        <f>VLOOKUP(C1888,'1-Kosten per locatie'!$A$17:$D$89,4,FALSE)</f>
        <v>Facilitaire Services</v>
      </c>
      <c r="C1888" s="397" t="s">
        <v>206</v>
      </c>
      <c r="D1888" s="476" t="str">
        <f>VLOOKUP(C1888,'1-Kosten per locatie'!$A$17:$C$89,3,FALSE)</f>
        <v>Kantoor</v>
      </c>
      <c r="E1888" s="404" t="s">
        <v>211</v>
      </c>
      <c r="F1888" s="404"/>
      <c r="G1888" s="401">
        <v>10</v>
      </c>
      <c r="H1888" s="398" t="s">
        <v>215</v>
      </c>
      <c r="I1888" s="398" t="s">
        <v>149</v>
      </c>
      <c r="J1888" s="402" t="s">
        <v>305</v>
      </c>
      <c r="K1888" s="403">
        <v>29.16</v>
      </c>
      <c r="L1888" s="486">
        <f>VLOOKUP(D1888,'1-Kosten per locatie'!$E$3:$G$9,3,FALSE)</f>
        <v>1</v>
      </c>
      <c r="M1888" s="399">
        <v>104</v>
      </c>
      <c r="N1888" s="124"/>
      <c r="O1888" s="125" t="e">
        <f t="shared" si="154"/>
        <v>#DIV/0!</v>
      </c>
      <c r="P1888" s="125">
        <f t="shared" si="155"/>
        <v>0</v>
      </c>
      <c r="Q1888" s="383"/>
      <c r="R1888" s="126">
        <f>IF(M1888="nio",0,IF(M1888&gt;0,VLOOKUP(I1888,'2-Productie normen'!A:R,VLOOKUP(M1888,'2-Productie normen'!T:U,2,FALSE),FALSE)))</f>
        <v>0</v>
      </c>
      <c r="S1888" s="126">
        <f t="shared" si="156"/>
        <v>0</v>
      </c>
      <c r="T1888" s="127" t="str">
        <f>IF(M1888="nio",0,VLOOKUP(I1888,'2-Productie normen'!A:R,14,FALSE))</f>
        <v>B</v>
      </c>
      <c r="U1888" s="127"/>
      <c r="W1888" s="93">
        <f t="shared" si="157"/>
        <v>3032.64</v>
      </c>
    </row>
    <row r="1889" spans="1:23" ht="14.1" customHeight="1">
      <c r="A1889" s="109">
        <f t="shared" si="152"/>
        <v>1889</v>
      </c>
      <c r="B1889" s="476" t="str">
        <f>VLOOKUP(C1889,'1-Kosten per locatie'!$A$17:$D$89,4,FALSE)</f>
        <v>Facilitaire Services</v>
      </c>
      <c r="C1889" s="397" t="s">
        <v>206</v>
      </c>
      <c r="D1889" s="476" t="str">
        <f>VLOOKUP(C1889,'1-Kosten per locatie'!$A$17:$C$89,3,FALSE)</f>
        <v>Kantoor</v>
      </c>
      <c r="E1889" s="404" t="s">
        <v>211</v>
      </c>
      <c r="F1889" s="404"/>
      <c r="G1889" s="401"/>
      <c r="H1889" s="398" t="s">
        <v>213</v>
      </c>
      <c r="I1889" s="398" t="s">
        <v>15</v>
      </c>
      <c r="J1889" s="402" t="s">
        <v>304</v>
      </c>
      <c r="K1889" s="403">
        <v>9.7200000000000006</v>
      </c>
      <c r="L1889" s="486">
        <f>VLOOKUP(D1889,'1-Kosten per locatie'!$E$3:$G$9,3,FALSE)</f>
        <v>1</v>
      </c>
      <c r="M1889" s="399">
        <v>255</v>
      </c>
      <c r="N1889" s="124">
        <v>255</v>
      </c>
      <c r="O1889" s="125" t="e">
        <f t="shared" si="154"/>
        <v>#DIV/0!</v>
      </c>
      <c r="P1889" s="125" t="e">
        <f t="shared" si="155"/>
        <v>#DIV/0!</v>
      </c>
      <c r="Q1889" s="383"/>
      <c r="R1889" s="126">
        <f>IF(M1889="nio",0,IF(M1889&gt;0,VLOOKUP(I1889,'2-Productie normen'!A:R,VLOOKUP(M1889,'2-Productie normen'!T:U,2,FALSE),FALSE)))</f>
        <v>0</v>
      </c>
      <c r="S1889" s="126">
        <f t="shared" si="156"/>
        <v>0</v>
      </c>
      <c r="T1889" s="127" t="str">
        <f>IF(M1889="nio",0,VLOOKUP(I1889,'2-Productie normen'!A:R,14,FALSE))</f>
        <v>S</v>
      </c>
      <c r="U1889" s="127"/>
      <c r="W1889" s="93">
        <f t="shared" si="157"/>
        <v>4957.2000000000007</v>
      </c>
    </row>
    <row r="1890" spans="1:23" ht="14.1" customHeight="1">
      <c r="A1890" s="109">
        <f t="shared" si="152"/>
        <v>1890</v>
      </c>
      <c r="B1890" s="476" t="str">
        <f>VLOOKUP(C1890,'1-Kosten per locatie'!$A$17:$D$89,4,FALSE)</f>
        <v>Facilitaire Services</v>
      </c>
      <c r="C1890" s="397" t="s">
        <v>206</v>
      </c>
      <c r="D1890" s="476" t="str">
        <f>VLOOKUP(C1890,'1-Kosten per locatie'!$A$17:$C$89,3,FALSE)</f>
        <v>Kantoor</v>
      </c>
      <c r="E1890" s="404" t="s">
        <v>211</v>
      </c>
      <c r="F1890" s="404"/>
      <c r="G1890" s="401"/>
      <c r="H1890" s="398" t="s">
        <v>213</v>
      </c>
      <c r="I1890" s="398" t="s">
        <v>15</v>
      </c>
      <c r="J1890" s="402" t="s">
        <v>304</v>
      </c>
      <c r="K1890" s="403">
        <v>9.7200000000000006</v>
      </c>
      <c r="L1890" s="486">
        <f>VLOOKUP(D1890,'1-Kosten per locatie'!$E$3:$G$9,3,FALSE)</f>
        <v>1</v>
      </c>
      <c r="M1890" s="399">
        <v>255</v>
      </c>
      <c r="N1890" s="124">
        <v>255</v>
      </c>
      <c r="O1890" s="125" t="e">
        <f t="shared" si="154"/>
        <v>#DIV/0!</v>
      </c>
      <c r="P1890" s="125" t="e">
        <f t="shared" si="155"/>
        <v>#DIV/0!</v>
      </c>
      <c r="Q1890" s="383"/>
      <c r="R1890" s="126">
        <f>IF(M1890="nio",0,IF(M1890&gt;0,VLOOKUP(I1890,'2-Productie normen'!A:R,VLOOKUP(M1890,'2-Productie normen'!T:U,2,FALSE),FALSE)))</f>
        <v>0</v>
      </c>
      <c r="S1890" s="126">
        <f t="shared" si="156"/>
        <v>0</v>
      </c>
      <c r="T1890" s="127" t="str">
        <f>IF(M1890="nio",0,VLOOKUP(I1890,'2-Productie normen'!A:R,14,FALSE))</f>
        <v>S</v>
      </c>
      <c r="U1890" s="127"/>
      <c r="W1890" s="93">
        <f t="shared" si="157"/>
        <v>4957.2000000000007</v>
      </c>
    </row>
    <row r="1891" spans="1:23" ht="14.1" customHeight="1">
      <c r="A1891" s="109">
        <f t="shared" si="152"/>
        <v>1891</v>
      </c>
      <c r="B1891" s="476" t="str">
        <f>VLOOKUP(C1891,'1-Kosten per locatie'!$A$17:$D$89,4,FALSE)</f>
        <v>Facilitaire Services</v>
      </c>
      <c r="C1891" s="397" t="s">
        <v>206</v>
      </c>
      <c r="D1891" s="476" t="str">
        <f>VLOOKUP(C1891,'1-Kosten per locatie'!$A$17:$C$89,3,FALSE)</f>
        <v>Kantoor</v>
      </c>
      <c r="E1891" s="404" t="s">
        <v>211</v>
      </c>
      <c r="F1891" s="404"/>
      <c r="G1891" s="401"/>
      <c r="H1891" s="398" t="s">
        <v>214</v>
      </c>
      <c r="I1891" s="398" t="s">
        <v>294</v>
      </c>
      <c r="J1891" s="402" t="s">
        <v>304</v>
      </c>
      <c r="K1891" s="403">
        <v>7.82</v>
      </c>
      <c r="L1891" s="486">
        <f>VLOOKUP(D1891,'1-Kosten per locatie'!$E$3:$G$9,3,FALSE)</f>
        <v>1</v>
      </c>
      <c r="M1891" s="399">
        <v>156</v>
      </c>
      <c r="N1891" s="124"/>
      <c r="O1891" s="125" t="e">
        <f t="shared" si="154"/>
        <v>#DIV/0!</v>
      </c>
      <c r="P1891" s="125">
        <f t="shared" si="155"/>
        <v>0</v>
      </c>
      <c r="Q1891" s="383"/>
      <c r="R1891" s="126">
        <f>IF(M1891="nio",0,IF(M1891&gt;0,VLOOKUP(I1891,'2-Productie normen'!A:R,VLOOKUP(M1891,'2-Productie normen'!T:U,2,FALSE),FALSE)))</f>
        <v>0</v>
      </c>
      <c r="S1891" s="126">
        <f t="shared" si="156"/>
        <v>0</v>
      </c>
      <c r="T1891" s="127" t="str">
        <f>IF(M1891="nio",0,VLOOKUP(I1891,'2-Productie normen'!A:R,14,FALSE))</f>
        <v>V</v>
      </c>
      <c r="U1891" s="127"/>
      <c r="W1891" s="93">
        <f t="shared" si="157"/>
        <v>1219.92</v>
      </c>
    </row>
    <row r="1892" spans="1:23" ht="14.1" customHeight="1">
      <c r="A1892" s="109">
        <f t="shared" si="152"/>
        <v>1892</v>
      </c>
      <c r="B1892" s="476" t="str">
        <f>VLOOKUP(C1892,'1-Kosten per locatie'!$A$17:$D$89,4,FALSE)</f>
        <v>Facilitaire Services</v>
      </c>
      <c r="C1892" s="397" t="s">
        <v>206</v>
      </c>
      <c r="D1892" s="476" t="str">
        <f>VLOOKUP(C1892,'1-Kosten per locatie'!$A$17:$C$89,3,FALSE)</f>
        <v>Kantoor</v>
      </c>
      <c r="E1892" s="404" t="s">
        <v>211</v>
      </c>
      <c r="F1892" s="404"/>
      <c r="G1892" s="401"/>
      <c r="H1892" s="398" t="s">
        <v>217</v>
      </c>
      <c r="I1892" s="398" t="s">
        <v>296</v>
      </c>
      <c r="J1892" s="402" t="s">
        <v>304</v>
      </c>
      <c r="K1892" s="403">
        <v>52.27</v>
      </c>
      <c r="L1892" s="486">
        <f>VLOOKUP(D1892,'1-Kosten per locatie'!$E$3:$G$9,3,FALSE)</f>
        <v>1</v>
      </c>
      <c r="M1892" s="399">
        <v>156</v>
      </c>
      <c r="N1892" s="124"/>
      <c r="O1892" s="125" t="e">
        <f t="shared" si="154"/>
        <v>#DIV/0!</v>
      </c>
      <c r="P1892" s="125">
        <f t="shared" si="155"/>
        <v>0</v>
      </c>
      <c r="Q1892" s="383"/>
      <c r="R1892" s="126">
        <f>IF(M1892="nio",0,IF(M1892&gt;0,VLOOKUP(I1892,'2-Productie normen'!A:R,VLOOKUP(M1892,'2-Productie normen'!T:U,2,FALSE),FALSE)))</f>
        <v>0</v>
      </c>
      <c r="S1892" s="126">
        <f t="shared" si="156"/>
        <v>0</v>
      </c>
      <c r="T1892" s="127" t="str">
        <f>IF(M1892="nio",0,VLOOKUP(I1892,'2-Productie normen'!A:R,14,FALSE))</f>
        <v>V</v>
      </c>
      <c r="U1892" s="127"/>
      <c r="W1892" s="93">
        <f t="shared" si="157"/>
        <v>8154.1200000000008</v>
      </c>
    </row>
    <row r="1893" spans="1:23" ht="14.1" customHeight="1">
      <c r="A1893" s="109">
        <f t="shared" si="152"/>
        <v>1893</v>
      </c>
      <c r="B1893" s="476" t="str">
        <f>VLOOKUP(C1893,'1-Kosten per locatie'!$A$17:$D$89,4,FALSE)</f>
        <v>Facilitaire Services</v>
      </c>
      <c r="C1893" s="397" t="s">
        <v>206</v>
      </c>
      <c r="D1893" s="476" t="str">
        <f>VLOOKUP(C1893,'1-Kosten per locatie'!$A$17:$C$89,3,FALSE)</f>
        <v>Kantoor</v>
      </c>
      <c r="E1893" s="404" t="s">
        <v>211</v>
      </c>
      <c r="F1893" s="404"/>
      <c r="G1893" s="401">
        <v>11</v>
      </c>
      <c r="H1893" s="398" t="s">
        <v>215</v>
      </c>
      <c r="I1893" s="398" t="s">
        <v>149</v>
      </c>
      <c r="J1893" s="402" t="s">
        <v>305</v>
      </c>
      <c r="K1893" s="403">
        <v>50.4</v>
      </c>
      <c r="L1893" s="486">
        <f>VLOOKUP(D1893,'1-Kosten per locatie'!$E$3:$G$9,3,FALSE)</f>
        <v>1</v>
      </c>
      <c r="M1893" s="399">
        <v>104</v>
      </c>
      <c r="N1893" s="124"/>
      <c r="O1893" s="125" t="e">
        <f t="shared" si="154"/>
        <v>#DIV/0!</v>
      </c>
      <c r="P1893" s="125">
        <f t="shared" si="155"/>
        <v>0</v>
      </c>
      <c r="Q1893" s="383"/>
      <c r="R1893" s="126">
        <f>IF(M1893="nio",0,IF(M1893&gt;0,VLOOKUP(I1893,'2-Productie normen'!A:R,VLOOKUP(M1893,'2-Productie normen'!T:U,2,FALSE),FALSE)))</f>
        <v>0</v>
      </c>
      <c r="S1893" s="126">
        <f t="shared" si="156"/>
        <v>0</v>
      </c>
      <c r="T1893" s="127" t="str">
        <f>IF(M1893="nio",0,VLOOKUP(I1893,'2-Productie normen'!A:R,14,FALSE))</f>
        <v>B</v>
      </c>
      <c r="U1893" s="127"/>
      <c r="W1893" s="93">
        <f t="shared" si="157"/>
        <v>5241.5999999999995</v>
      </c>
    </row>
    <row r="1894" spans="1:23" ht="14.1" customHeight="1">
      <c r="A1894" s="109">
        <f t="shared" si="152"/>
        <v>1894</v>
      </c>
      <c r="B1894" s="476" t="str">
        <f>VLOOKUP(C1894,'1-Kosten per locatie'!$A$17:$D$89,4,FALSE)</f>
        <v>Facilitaire Services</v>
      </c>
      <c r="C1894" s="397" t="s">
        <v>206</v>
      </c>
      <c r="D1894" s="476" t="str">
        <f>VLOOKUP(C1894,'1-Kosten per locatie'!$A$17:$C$89,3,FALSE)</f>
        <v>Kantoor</v>
      </c>
      <c r="E1894" s="404" t="s">
        <v>211</v>
      </c>
      <c r="F1894" s="404"/>
      <c r="G1894" s="401" t="s">
        <v>218</v>
      </c>
      <c r="H1894" s="398" t="s">
        <v>215</v>
      </c>
      <c r="I1894" s="398" t="s">
        <v>149</v>
      </c>
      <c r="J1894" s="402" t="s">
        <v>198</v>
      </c>
      <c r="K1894" s="403">
        <v>19.440000000000001</v>
      </c>
      <c r="L1894" s="486">
        <f>VLOOKUP(D1894,'1-Kosten per locatie'!$E$3:$G$9,3,FALSE)</f>
        <v>1</v>
      </c>
      <c r="M1894" s="399">
        <v>104</v>
      </c>
      <c r="N1894" s="124"/>
      <c r="O1894" s="125" t="e">
        <f t="shared" si="154"/>
        <v>#DIV/0!</v>
      </c>
      <c r="P1894" s="125">
        <f t="shared" si="155"/>
        <v>0</v>
      </c>
      <c r="Q1894" s="383"/>
      <c r="R1894" s="126">
        <f>IF(M1894="nio",0,IF(M1894&gt;0,VLOOKUP(I1894,'2-Productie normen'!A:R,VLOOKUP(M1894,'2-Productie normen'!T:U,2,FALSE),FALSE)))</f>
        <v>0</v>
      </c>
      <c r="S1894" s="126">
        <f t="shared" si="156"/>
        <v>0</v>
      </c>
      <c r="T1894" s="127" t="str">
        <f>IF(M1894="nio",0,VLOOKUP(I1894,'2-Productie normen'!A:R,14,FALSE))</f>
        <v>B</v>
      </c>
      <c r="U1894" s="127"/>
      <c r="W1894" s="93">
        <f t="shared" si="157"/>
        <v>2021.7600000000002</v>
      </c>
    </row>
    <row r="1895" spans="1:23" ht="14.1" customHeight="1">
      <c r="A1895" s="109">
        <f t="shared" si="152"/>
        <v>1895</v>
      </c>
      <c r="B1895" s="476" t="str">
        <f>VLOOKUP(C1895,'1-Kosten per locatie'!$A$17:$D$89,4,FALSE)</f>
        <v>Facilitaire Services</v>
      </c>
      <c r="C1895" s="397" t="s">
        <v>206</v>
      </c>
      <c r="D1895" s="476" t="str">
        <f>VLOOKUP(C1895,'1-Kosten per locatie'!$A$17:$C$89,3,FALSE)</f>
        <v>Kantoor</v>
      </c>
      <c r="E1895" s="404" t="s">
        <v>211</v>
      </c>
      <c r="F1895" s="404"/>
      <c r="G1895" s="401" t="s">
        <v>219</v>
      </c>
      <c r="H1895" s="398" t="s">
        <v>215</v>
      </c>
      <c r="I1895" s="398" t="s">
        <v>149</v>
      </c>
      <c r="J1895" s="402" t="s">
        <v>198</v>
      </c>
      <c r="K1895" s="403">
        <v>29.16</v>
      </c>
      <c r="L1895" s="486">
        <f>VLOOKUP(D1895,'1-Kosten per locatie'!$E$3:$G$9,3,FALSE)</f>
        <v>1</v>
      </c>
      <c r="M1895" s="399">
        <v>104</v>
      </c>
      <c r="N1895" s="124"/>
      <c r="O1895" s="125" t="e">
        <f t="shared" si="154"/>
        <v>#DIV/0!</v>
      </c>
      <c r="P1895" s="125">
        <f t="shared" si="155"/>
        <v>0</v>
      </c>
      <c r="Q1895" s="383"/>
      <c r="R1895" s="126">
        <f>IF(M1895="nio",0,IF(M1895&gt;0,VLOOKUP(I1895,'2-Productie normen'!A:R,VLOOKUP(M1895,'2-Productie normen'!T:U,2,FALSE),FALSE)))</f>
        <v>0</v>
      </c>
      <c r="S1895" s="126">
        <f t="shared" si="156"/>
        <v>0</v>
      </c>
      <c r="T1895" s="127" t="str">
        <f>IF(M1895="nio",0,VLOOKUP(I1895,'2-Productie normen'!A:R,14,FALSE))</f>
        <v>B</v>
      </c>
      <c r="U1895" s="127"/>
      <c r="W1895" s="93">
        <f t="shared" si="157"/>
        <v>3032.64</v>
      </c>
    </row>
    <row r="1896" spans="1:23" ht="14.1" customHeight="1">
      <c r="A1896" s="109">
        <f t="shared" si="152"/>
        <v>1896</v>
      </c>
      <c r="B1896" s="476" t="str">
        <f>VLOOKUP(C1896,'1-Kosten per locatie'!$A$17:$D$89,4,FALSE)</f>
        <v>Facilitaire Services</v>
      </c>
      <c r="C1896" s="397" t="s">
        <v>206</v>
      </c>
      <c r="D1896" s="476" t="str">
        <f>VLOOKUP(C1896,'1-Kosten per locatie'!$A$17:$C$89,3,FALSE)</f>
        <v>Kantoor</v>
      </c>
      <c r="E1896" s="404" t="s">
        <v>211</v>
      </c>
      <c r="F1896" s="404"/>
      <c r="G1896" s="401" t="s">
        <v>220</v>
      </c>
      <c r="H1896" s="398" t="s">
        <v>215</v>
      </c>
      <c r="I1896" s="398" t="s">
        <v>149</v>
      </c>
      <c r="J1896" s="402" t="s">
        <v>198</v>
      </c>
      <c r="K1896" s="403">
        <v>18.899999999999999</v>
      </c>
      <c r="L1896" s="486">
        <f>VLOOKUP(D1896,'1-Kosten per locatie'!$E$3:$G$9,3,FALSE)</f>
        <v>1</v>
      </c>
      <c r="M1896" s="399">
        <v>104</v>
      </c>
      <c r="N1896" s="124"/>
      <c r="O1896" s="125" t="e">
        <f t="shared" si="154"/>
        <v>#DIV/0!</v>
      </c>
      <c r="P1896" s="125">
        <f t="shared" si="155"/>
        <v>0</v>
      </c>
      <c r="Q1896" s="383"/>
      <c r="R1896" s="126">
        <f>IF(M1896="nio",0,IF(M1896&gt;0,VLOOKUP(I1896,'2-Productie normen'!A:R,VLOOKUP(M1896,'2-Productie normen'!T:U,2,FALSE),FALSE)))</f>
        <v>0</v>
      </c>
      <c r="S1896" s="126">
        <f t="shared" si="156"/>
        <v>0</v>
      </c>
      <c r="T1896" s="127" t="str">
        <f>IF(M1896="nio",0,VLOOKUP(I1896,'2-Productie normen'!A:R,14,FALSE))</f>
        <v>B</v>
      </c>
      <c r="U1896" s="127"/>
      <c r="W1896" s="93">
        <f t="shared" si="157"/>
        <v>1965.6</v>
      </c>
    </row>
    <row r="1897" spans="1:23" ht="14.1" customHeight="1">
      <c r="A1897" s="109">
        <f t="shared" si="152"/>
        <v>1897</v>
      </c>
      <c r="B1897" s="476" t="str">
        <f>VLOOKUP(C1897,'1-Kosten per locatie'!$A$17:$D$89,4,FALSE)</f>
        <v>Facilitaire Services</v>
      </c>
      <c r="C1897" s="397" t="s">
        <v>206</v>
      </c>
      <c r="D1897" s="476" t="str">
        <f>VLOOKUP(C1897,'1-Kosten per locatie'!$A$17:$C$89,3,FALSE)</f>
        <v>Kantoor</v>
      </c>
      <c r="E1897" s="404" t="s">
        <v>211</v>
      </c>
      <c r="F1897" s="404"/>
      <c r="G1897" s="401">
        <v>12</v>
      </c>
      <c r="H1897" s="398" t="s">
        <v>215</v>
      </c>
      <c r="I1897" s="398" t="s">
        <v>149</v>
      </c>
      <c r="J1897" s="402" t="s">
        <v>198</v>
      </c>
      <c r="K1897" s="403">
        <v>35</v>
      </c>
      <c r="L1897" s="486">
        <f>VLOOKUP(D1897,'1-Kosten per locatie'!$E$3:$G$9,3,FALSE)</f>
        <v>1</v>
      </c>
      <c r="M1897" s="399">
        <v>104</v>
      </c>
      <c r="N1897" s="124"/>
      <c r="O1897" s="125" t="e">
        <f t="shared" si="154"/>
        <v>#DIV/0!</v>
      </c>
      <c r="P1897" s="125">
        <f t="shared" si="155"/>
        <v>0</v>
      </c>
      <c r="Q1897" s="383"/>
      <c r="R1897" s="126">
        <f>IF(M1897="nio",0,IF(M1897&gt;0,VLOOKUP(I1897,'2-Productie normen'!A:R,VLOOKUP(M1897,'2-Productie normen'!T:U,2,FALSE),FALSE)))</f>
        <v>0</v>
      </c>
      <c r="S1897" s="126">
        <f t="shared" si="156"/>
        <v>0</v>
      </c>
      <c r="T1897" s="127" t="str">
        <f>IF(M1897="nio",0,VLOOKUP(I1897,'2-Productie normen'!A:R,14,FALSE))</f>
        <v>B</v>
      </c>
      <c r="U1897" s="127"/>
      <c r="W1897" s="93">
        <f t="shared" si="157"/>
        <v>3640</v>
      </c>
    </row>
    <row r="1898" spans="1:23" ht="14.1" customHeight="1">
      <c r="A1898" s="109">
        <f t="shared" si="152"/>
        <v>1898</v>
      </c>
      <c r="B1898" s="476" t="str">
        <f>VLOOKUP(C1898,'1-Kosten per locatie'!$A$17:$D$89,4,FALSE)</f>
        <v>Facilitaire Services</v>
      </c>
      <c r="C1898" s="397" t="s">
        <v>206</v>
      </c>
      <c r="D1898" s="476" t="str">
        <f>VLOOKUP(C1898,'1-Kosten per locatie'!$A$17:$C$89,3,FALSE)</f>
        <v>Kantoor</v>
      </c>
      <c r="E1898" s="404" t="s">
        <v>211</v>
      </c>
      <c r="F1898" s="404"/>
      <c r="G1898" s="401">
        <v>18</v>
      </c>
      <c r="H1898" s="398" t="s">
        <v>193</v>
      </c>
      <c r="I1898" s="398" t="s">
        <v>296</v>
      </c>
      <c r="J1898" s="402" t="s">
        <v>198</v>
      </c>
      <c r="K1898" s="403">
        <v>25</v>
      </c>
      <c r="L1898" s="486">
        <f>VLOOKUP(D1898,'1-Kosten per locatie'!$E$3:$G$9,3,FALSE)</f>
        <v>1</v>
      </c>
      <c r="M1898" s="399">
        <v>156</v>
      </c>
      <c r="N1898" s="124"/>
      <c r="O1898" s="125" t="e">
        <f t="shared" si="154"/>
        <v>#DIV/0!</v>
      </c>
      <c r="P1898" s="125">
        <f t="shared" si="155"/>
        <v>0</v>
      </c>
      <c r="Q1898" s="383"/>
      <c r="R1898" s="126">
        <f>IF(M1898="nio",0,IF(M1898&gt;0,VLOOKUP(I1898,'2-Productie normen'!A:R,VLOOKUP(M1898,'2-Productie normen'!T:U,2,FALSE),FALSE)))</f>
        <v>0</v>
      </c>
      <c r="S1898" s="126">
        <f t="shared" si="156"/>
        <v>0</v>
      </c>
      <c r="T1898" s="127" t="str">
        <f>IF(M1898="nio",0,VLOOKUP(I1898,'2-Productie normen'!A:R,14,FALSE))</f>
        <v>V</v>
      </c>
      <c r="U1898" s="127"/>
      <c r="W1898" s="93">
        <f t="shared" si="157"/>
        <v>3900</v>
      </c>
    </row>
    <row r="1899" spans="1:23" ht="14.1" customHeight="1">
      <c r="A1899" s="109">
        <f t="shared" si="152"/>
        <v>1899</v>
      </c>
      <c r="B1899" s="476" t="str">
        <f>VLOOKUP(C1899,'1-Kosten per locatie'!$A$17:$D$89,4,FALSE)</f>
        <v>Facilitaire Services</v>
      </c>
      <c r="C1899" s="397" t="s">
        <v>206</v>
      </c>
      <c r="D1899" s="476" t="str">
        <f>VLOOKUP(C1899,'1-Kosten per locatie'!$A$17:$C$89,3,FALSE)</f>
        <v>Kantoor</v>
      </c>
      <c r="E1899" s="404" t="s">
        <v>211</v>
      </c>
      <c r="F1899" s="404"/>
      <c r="G1899" s="401">
        <v>13</v>
      </c>
      <c r="H1899" s="398" t="s">
        <v>193</v>
      </c>
      <c r="I1899" s="398" t="s">
        <v>149</v>
      </c>
      <c r="J1899" s="402" t="s">
        <v>198</v>
      </c>
      <c r="K1899" s="403">
        <v>41.400000000000006</v>
      </c>
      <c r="L1899" s="486">
        <f>VLOOKUP(D1899,'1-Kosten per locatie'!$E$3:$G$9,3,FALSE)</f>
        <v>1</v>
      </c>
      <c r="M1899" s="399">
        <v>104</v>
      </c>
      <c r="N1899" s="124"/>
      <c r="O1899" s="125" t="e">
        <f t="shared" si="154"/>
        <v>#DIV/0!</v>
      </c>
      <c r="P1899" s="125">
        <f t="shared" si="155"/>
        <v>0</v>
      </c>
      <c r="Q1899" s="383"/>
      <c r="R1899" s="126">
        <f>IF(M1899="nio",0,IF(M1899&gt;0,VLOOKUP(I1899,'2-Productie normen'!A:R,VLOOKUP(M1899,'2-Productie normen'!T:U,2,FALSE),FALSE)))</f>
        <v>0</v>
      </c>
      <c r="S1899" s="126">
        <f t="shared" si="156"/>
        <v>0</v>
      </c>
      <c r="T1899" s="127" t="str">
        <f>IF(M1899="nio",0,VLOOKUP(I1899,'2-Productie normen'!A:R,14,FALSE))</f>
        <v>B</v>
      </c>
      <c r="U1899" s="127"/>
      <c r="W1899" s="93">
        <f t="shared" si="157"/>
        <v>4305.6000000000004</v>
      </c>
    </row>
    <row r="1900" spans="1:23" ht="14.1" customHeight="1">
      <c r="A1900" s="109">
        <f t="shared" si="152"/>
        <v>1900</v>
      </c>
      <c r="B1900" s="476" t="str">
        <f>VLOOKUP(C1900,'1-Kosten per locatie'!$A$17:$D$89,4,FALSE)</f>
        <v>Facilitaire Services</v>
      </c>
      <c r="C1900" s="397" t="s">
        <v>206</v>
      </c>
      <c r="D1900" s="476" t="str">
        <f>VLOOKUP(C1900,'1-Kosten per locatie'!$A$17:$C$89,3,FALSE)</f>
        <v>Kantoor</v>
      </c>
      <c r="E1900" s="404" t="s">
        <v>211</v>
      </c>
      <c r="F1900" s="404"/>
      <c r="G1900" s="401" t="s">
        <v>221</v>
      </c>
      <c r="H1900" s="398" t="s">
        <v>196</v>
      </c>
      <c r="I1900" s="398" t="s">
        <v>149</v>
      </c>
      <c r="J1900" s="402" t="s">
        <v>198</v>
      </c>
      <c r="K1900" s="403">
        <v>12.4</v>
      </c>
      <c r="L1900" s="486">
        <f>VLOOKUP(D1900,'1-Kosten per locatie'!$E$3:$G$9,3,FALSE)</f>
        <v>1</v>
      </c>
      <c r="M1900" s="399">
        <v>104</v>
      </c>
      <c r="N1900" s="124"/>
      <c r="O1900" s="125" t="e">
        <f t="shared" si="154"/>
        <v>#DIV/0!</v>
      </c>
      <c r="P1900" s="125">
        <f t="shared" si="155"/>
        <v>0</v>
      </c>
      <c r="Q1900" s="383"/>
      <c r="R1900" s="126">
        <f>IF(M1900="nio",0,IF(M1900&gt;0,VLOOKUP(I1900,'2-Productie normen'!A:R,VLOOKUP(M1900,'2-Productie normen'!T:U,2,FALSE),FALSE)))</f>
        <v>0</v>
      </c>
      <c r="S1900" s="126">
        <f t="shared" si="156"/>
        <v>0</v>
      </c>
      <c r="T1900" s="127" t="str">
        <f>IF(M1900="nio",0,VLOOKUP(I1900,'2-Productie normen'!A:R,14,FALSE))</f>
        <v>B</v>
      </c>
      <c r="U1900" s="127"/>
      <c r="W1900" s="93">
        <f t="shared" si="157"/>
        <v>1289.6000000000001</v>
      </c>
    </row>
    <row r="1901" spans="1:23" ht="14.1" customHeight="1">
      <c r="A1901" s="109">
        <f t="shared" si="152"/>
        <v>1901</v>
      </c>
      <c r="B1901" s="476" t="str">
        <f>VLOOKUP(C1901,'1-Kosten per locatie'!$A$17:$D$89,4,FALSE)</f>
        <v>Facilitaire Services</v>
      </c>
      <c r="C1901" s="397" t="s">
        <v>206</v>
      </c>
      <c r="D1901" s="476" t="str">
        <f>VLOOKUP(C1901,'1-Kosten per locatie'!$A$17:$C$89,3,FALSE)</f>
        <v>Kantoor</v>
      </c>
      <c r="E1901" s="404" t="s">
        <v>211</v>
      </c>
      <c r="F1901" s="404"/>
      <c r="G1901" s="401" t="s">
        <v>104</v>
      </c>
      <c r="H1901" s="398" t="s">
        <v>196</v>
      </c>
      <c r="I1901" s="398" t="s">
        <v>149</v>
      </c>
      <c r="J1901" s="402" t="s">
        <v>198</v>
      </c>
      <c r="K1901" s="403">
        <v>12.4</v>
      </c>
      <c r="L1901" s="486">
        <f>VLOOKUP(D1901,'1-Kosten per locatie'!$E$3:$G$9,3,FALSE)</f>
        <v>1</v>
      </c>
      <c r="M1901" s="399">
        <v>104</v>
      </c>
      <c r="N1901" s="124"/>
      <c r="O1901" s="125" t="e">
        <f t="shared" si="154"/>
        <v>#DIV/0!</v>
      </c>
      <c r="P1901" s="125">
        <f t="shared" si="155"/>
        <v>0</v>
      </c>
      <c r="Q1901" s="383"/>
      <c r="R1901" s="126">
        <f>IF(M1901="nio",0,IF(M1901&gt;0,VLOOKUP(I1901,'2-Productie normen'!A:R,VLOOKUP(M1901,'2-Productie normen'!T:U,2,FALSE),FALSE)))</f>
        <v>0</v>
      </c>
      <c r="S1901" s="126">
        <f t="shared" si="156"/>
        <v>0</v>
      </c>
      <c r="T1901" s="127" t="str">
        <f>IF(M1901="nio",0,VLOOKUP(I1901,'2-Productie normen'!A:R,14,FALSE))</f>
        <v>B</v>
      </c>
      <c r="U1901" s="127"/>
      <c r="W1901" s="93">
        <f t="shared" si="157"/>
        <v>1289.6000000000001</v>
      </c>
    </row>
    <row r="1902" spans="1:23" ht="14.1" customHeight="1">
      <c r="A1902" s="109">
        <f t="shared" si="152"/>
        <v>1902</v>
      </c>
      <c r="B1902" s="476" t="str">
        <f>VLOOKUP(C1902,'1-Kosten per locatie'!$A$17:$D$89,4,FALSE)</f>
        <v>Facilitaire Services</v>
      </c>
      <c r="C1902" s="397" t="s">
        <v>206</v>
      </c>
      <c r="D1902" s="476" t="str">
        <f>VLOOKUP(C1902,'1-Kosten per locatie'!$A$17:$C$89,3,FALSE)</f>
        <v>Kantoor</v>
      </c>
      <c r="E1902" s="404" t="s">
        <v>211</v>
      </c>
      <c r="F1902" s="404"/>
      <c r="G1902" s="401" t="s">
        <v>222</v>
      </c>
      <c r="H1902" s="398" t="s">
        <v>196</v>
      </c>
      <c r="I1902" s="398" t="s">
        <v>149</v>
      </c>
      <c r="J1902" s="402" t="s">
        <v>198</v>
      </c>
      <c r="K1902" s="403">
        <v>18.8</v>
      </c>
      <c r="L1902" s="486">
        <f>VLOOKUP(D1902,'1-Kosten per locatie'!$E$3:$G$9,3,FALSE)</f>
        <v>1</v>
      </c>
      <c r="M1902" s="399">
        <v>104</v>
      </c>
      <c r="N1902" s="124"/>
      <c r="O1902" s="125" t="e">
        <f t="shared" si="154"/>
        <v>#DIV/0!</v>
      </c>
      <c r="P1902" s="125">
        <f t="shared" si="155"/>
        <v>0</v>
      </c>
      <c r="Q1902" s="383"/>
      <c r="R1902" s="126">
        <f>IF(M1902="nio",0,IF(M1902&gt;0,VLOOKUP(I1902,'2-Productie normen'!A:R,VLOOKUP(M1902,'2-Productie normen'!T:U,2,FALSE),FALSE)))</f>
        <v>0</v>
      </c>
      <c r="S1902" s="126">
        <f t="shared" si="156"/>
        <v>0</v>
      </c>
      <c r="T1902" s="127" t="str">
        <f>IF(M1902="nio",0,VLOOKUP(I1902,'2-Productie normen'!A:R,14,FALSE))</f>
        <v>B</v>
      </c>
      <c r="U1902" s="127"/>
      <c r="W1902" s="93">
        <f t="shared" si="157"/>
        <v>1955.2</v>
      </c>
    </row>
    <row r="1903" spans="1:23" ht="14.1" customHeight="1">
      <c r="A1903" s="109">
        <f t="shared" si="152"/>
        <v>1903</v>
      </c>
      <c r="B1903" s="476" t="str">
        <f>VLOOKUP(C1903,'1-Kosten per locatie'!$A$17:$D$89,4,FALSE)</f>
        <v>Facilitaire Services</v>
      </c>
      <c r="C1903" s="397" t="s">
        <v>206</v>
      </c>
      <c r="D1903" s="476" t="str">
        <f>VLOOKUP(C1903,'1-Kosten per locatie'!$A$17:$C$89,3,FALSE)</f>
        <v>Kantoor</v>
      </c>
      <c r="E1903" s="404" t="s">
        <v>211</v>
      </c>
      <c r="F1903" s="404"/>
      <c r="G1903" s="401" t="s">
        <v>223</v>
      </c>
      <c r="H1903" s="398" t="s">
        <v>224</v>
      </c>
      <c r="I1903" s="398" t="s">
        <v>297</v>
      </c>
      <c r="J1903" s="402" t="s">
        <v>198</v>
      </c>
      <c r="K1903" s="403">
        <v>17</v>
      </c>
      <c r="L1903" s="486">
        <f>VLOOKUP(D1903,'1-Kosten per locatie'!$E$3:$G$9,3,FALSE)</f>
        <v>1</v>
      </c>
      <c r="M1903" s="399">
        <v>255</v>
      </c>
      <c r="N1903" s="124"/>
      <c r="O1903" s="125" t="e">
        <f t="shared" si="154"/>
        <v>#DIV/0!</v>
      </c>
      <c r="P1903" s="125">
        <f t="shared" si="155"/>
        <v>0</v>
      </c>
      <c r="Q1903" s="383"/>
      <c r="R1903" s="126">
        <f>IF(M1903="nio",0,IF(M1903&gt;0,VLOOKUP(I1903,'2-Productie normen'!A:R,VLOOKUP(M1903,'2-Productie normen'!T:U,2,FALSE),FALSE)))</f>
        <v>0</v>
      </c>
      <c r="S1903" s="126">
        <f t="shared" si="156"/>
        <v>0</v>
      </c>
      <c r="T1903" s="127" t="str">
        <f>IF(M1903="nio",0,VLOOKUP(I1903,'2-Productie normen'!A:R,14,FALSE))</f>
        <v>B</v>
      </c>
      <c r="U1903" s="127"/>
      <c r="W1903" s="93">
        <f t="shared" si="157"/>
        <v>4335</v>
      </c>
    </row>
    <row r="1904" spans="1:23" ht="14.1" customHeight="1">
      <c r="A1904" s="109">
        <f t="shared" si="152"/>
        <v>1904</v>
      </c>
      <c r="B1904" s="476" t="str">
        <f>VLOOKUP(C1904,'1-Kosten per locatie'!$A$17:$D$89,4,FALSE)</f>
        <v>Facilitaire Services</v>
      </c>
      <c r="C1904" s="397" t="s">
        <v>206</v>
      </c>
      <c r="D1904" s="476" t="str">
        <f>VLOOKUP(C1904,'1-Kosten per locatie'!$A$17:$C$89,3,FALSE)</f>
        <v>Kantoor</v>
      </c>
      <c r="E1904" s="404" t="s">
        <v>211</v>
      </c>
      <c r="F1904" s="404"/>
      <c r="G1904" s="401"/>
      <c r="H1904" s="398" t="s">
        <v>225</v>
      </c>
      <c r="I1904" s="398" t="s">
        <v>298</v>
      </c>
      <c r="J1904" s="402" t="s">
        <v>305</v>
      </c>
      <c r="K1904" s="403">
        <v>18</v>
      </c>
      <c r="L1904" s="486">
        <f>VLOOKUP(D1904,'1-Kosten per locatie'!$E$3:$G$9,3,FALSE)</f>
        <v>1</v>
      </c>
      <c r="M1904" s="399">
        <v>255</v>
      </c>
      <c r="N1904" s="124"/>
      <c r="O1904" s="125" t="e">
        <f t="shared" si="154"/>
        <v>#DIV/0!</v>
      </c>
      <c r="P1904" s="125">
        <f t="shared" si="155"/>
        <v>0</v>
      </c>
      <c r="Q1904" s="383"/>
      <c r="R1904" s="126">
        <f>IF(M1904="nio",0,IF(M1904&gt;0,VLOOKUP(I1904,'2-Productie normen'!A:R,VLOOKUP(M1904,'2-Productie normen'!T:U,2,FALSE),FALSE)))</f>
        <v>0</v>
      </c>
      <c r="S1904" s="126">
        <f t="shared" si="156"/>
        <v>0</v>
      </c>
      <c r="T1904" s="127" t="str">
        <f>IF(M1904="nio",0,VLOOKUP(I1904,'2-Productie normen'!A:R,14,FALSE))</f>
        <v>V</v>
      </c>
      <c r="U1904" s="127"/>
      <c r="W1904" s="93">
        <f t="shared" si="157"/>
        <v>4590</v>
      </c>
    </row>
    <row r="1905" spans="1:23" ht="14.1" customHeight="1">
      <c r="A1905" s="109">
        <f t="shared" si="152"/>
        <v>1905</v>
      </c>
      <c r="B1905" s="476" t="str">
        <f>VLOOKUP(C1905,'1-Kosten per locatie'!$A$17:$D$89,4,FALSE)</f>
        <v>Facilitaire Services</v>
      </c>
      <c r="C1905" s="397" t="s">
        <v>206</v>
      </c>
      <c r="D1905" s="476" t="str">
        <f>VLOOKUP(C1905,'1-Kosten per locatie'!$A$17:$C$89,3,FALSE)</f>
        <v>Kantoor</v>
      </c>
      <c r="E1905" s="404" t="s">
        <v>211</v>
      </c>
      <c r="F1905" s="404"/>
      <c r="G1905" s="401">
        <v>14</v>
      </c>
      <c r="H1905" s="398" t="s">
        <v>192</v>
      </c>
      <c r="I1905" s="398" t="s">
        <v>297</v>
      </c>
      <c r="J1905" s="402" t="s">
        <v>198</v>
      </c>
      <c r="K1905" s="403">
        <v>14.5</v>
      </c>
      <c r="L1905" s="486">
        <f>VLOOKUP(D1905,'1-Kosten per locatie'!$E$3:$G$9,3,FALSE)</f>
        <v>1</v>
      </c>
      <c r="M1905" s="399">
        <v>255</v>
      </c>
      <c r="N1905" s="124"/>
      <c r="O1905" s="125" t="e">
        <f t="shared" si="154"/>
        <v>#DIV/0!</v>
      </c>
      <c r="P1905" s="125">
        <f t="shared" si="155"/>
        <v>0</v>
      </c>
      <c r="Q1905" s="383"/>
      <c r="R1905" s="126">
        <f>IF(M1905="nio",0,IF(M1905&gt;0,VLOOKUP(I1905,'2-Productie normen'!A:R,VLOOKUP(M1905,'2-Productie normen'!T:U,2,FALSE),FALSE)))</f>
        <v>0</v>
      </c>
      <c r="S1905" s="126">
        <f t="shared" si="156"/>
        <v>0</v>
      </c>
      <c r="T1905" s="127" t="str">
        <f>IF(M1905="nio",0,VLOOKUP(I1905,'2-Productie normen'!A:R,14,FALSE))</f>
        <v>B</v>
      </c>
      <c r="U1905" s="127"/>
      <c r="W1905" s="93">
        <f t="shared" si="157"/>
        <v>3697.5</v>
      </c>
    </row>
    <row r="1906" spans="1:23" ht="14.1" customHeight="1">
      <c r="A1906" s="109">
        <f t="shared" si="152"/>
        <v>1906</v>
      </c>
      <c r="B1906" s="476" t="str">
        <f>VLOOKUP(C1906,'1-Kosten per locatie'!$A$17:$D$89,4,FALSE)</f>
        <v>Facilitaire Services</v>
      </c>
      <c r="C1906" s="397" t="s">
        <v>206</v>
      </c>
      <c r="D1906" s="476" t="str">
        <f>VLOOKUP(C1906,'1-Kosten per locatie'!$A$17:$C$89,3,FALSE)</f>
        <v>Kantoor</v>
      </c>
      <c r="E1906" s="404" t="s">
        <v>211</v>
      </c>
      <c r="F1906" s="404"/>
      <c r="G1906" s="401">
        <v>15</v>
      </c>
      <c r="H1906" s="398" t="s">
        <v>192</v>
      </c>
      <c r="I1906" s="398" t="s">
        <v>297</v>
      </c>
      <c r="J1906" s="402" t="s">
        <v>198</v>
      </c>
      <c r="K1906" s="403">
        <v>14.5</v>
      </c>
      <c r="L1906" s="486">
        <f>VLOOKUP(D1906,'1-Kosten per locatie'!$E$3:$G$9,3,FALSE)</f>
        <v>1</v>
      </c>
      <c r="M1906" s="399">
        <v>255</v>
      </c>
      <c r="N1906" s="124"/>
      <c r="O1906" s="125" t="e">
        <f t="shared" si="154"/>
        <v>#DIV/0!</v>
      </c>
      <c r="P1906" s="125">
        <f t="shared" si="155"/>
        <v>0</v>
      </c>
      <c r="Q1906" s="383"/>
      <c r="R1906" s="126">
        <f>IF(M1906="nio",0,IF(M1906&gt;0,VLOOKUP(I1906,'2-Productie normen'!A:R,VLOOKUP(M1906,'2-Productie normen'!T:U,2,FALSE),FALSE)))</f>
        <v>0</v>
      </c>
      <c r="S1906" s="126">
        <f t="shared" si="156"/>
        <v>0</v>
      </c>
      <c r="T1906" s="127" t="str">
        <f>IF(M1906="nio",0,VLOOKUP(I1906,'2-Productie normen'!A:R,14,FALSE))</f>
        <v>B</v>
      </c>
      <c r="U1906" s="127"/>
      <c r="W1906" s="93">
        <f t="shared" si="157"/>
        <v>3697.5</v>
      </c>
    </row>
    <row r="1907" spans="1:23" ht="14.1" customHeight="1">
      <c r="A1907" s="109">
        <f t="shared" si="152"/>
        <v>1907</v>
      </c>
      <c r="B1907" s="476" t="str">
        <f>VLOOKUP(C1907,'1-Kosten per locatie'!$A$17:$D$89,4,FALSE)</f>
        <v>Facilitaire Services</v>
      </c>
      <c r="C1907" s="397" t="s">
        <v>206</v>
      </c>
      <c r="D1907" s="476" t="str">
        <f>VLOOKUP(C1907,'1-Kosten per locatie'!$A$17:$C$89,3,FALSE)</f>
        <v>Kantoor</v>
      </c>
      <c r="E1907" s="404" t="s">
        <v>211</v>
      </c>
      <c r="F1907" s="404"/>
      <c r="G1907" s="401">
        <v>16</v>
      </c>
      <c r="H1907" s="398" t="s">
        <v>192</v>
      </c>
      <c r="I1907" s="398" t="s">
        <v>297</v>
      </c>
      <c r="J1907" s="402" t="s">
        <v>198</v>
      </c>
      <c r="K1907" s="403">
        <v>14.5</v>
      </c>
      <c r="L1907" s="486">
        <f>VLOOKUP(D1907,'1-Kosten per locatie'!$E$3:$G$9,3,FALSE)</f>
        <v>1</v>
      </c>
      <c r="M1907" s="399">
        <v>255</v>
      </c>
      <c r="N1907" s="124"/>
      <c r="O1907" s="125" t="e">
        <f t="shared" si="154"/>
        <v>#DIV/0!</v>
      </c>
      <c r="P1907" s="125">
        <f t="shared" si="155"/>
        <v>0</v>
      </c>
      <c r="Q1907" s="383"/>
      <c r="R1907" s="126">
        <f>IF(M1907="nio",0,IF(M1907&gt;0,VLOOKUP(I1907,'2-Productie normen'!A:R,VLOOKUP(M1907,'2-Productie normen'!T:U,2,FALSE),FALSE)))</f>
        <v>0</v>
      </c>
      <c r="S1907" s="126">
        <f t="shared" si="156"/>
        <v>0</v>
      </c>
      <c r="T1907" s="127" t="str">
        <f>IF(M1907="nio",0,VLOOKUP(I1907,'2-Productie normen'!A:R,14,FALSE))</f>
        <v>B</v>
      </c>
      <c r="U1907" s="127"/>
      <c r="W1907" s="93">
        <f t="shared" si="157"/>
        <v>3697.5</v>
      </c>
    </row>
    <row r="1908" spans="1:23" ht="14.1" customHeight="1">
      <c r="A1908" s="109">
        <f t="shared" si="152"/>
        <v>1908</v>
      </c>
      <c r="B1908" s="476" t="str">
        <f>VLOOKUP(C1908,'1-Kosten per locatie'!$A$17:$D$89,4,FALSE)</f>
        <v>Facilitaire Services</v>
      </c>
      <c r="C1908" s="397" t="s">
        <v>206</v>
      </c>
      <c r="D1908" s="476" t="str">
        <f>VLOOKUP(C1908,'1-Kosten per locatie'!$A$17:$C$89,3,FALSE)</f>
        <v>Kantoor</v>
      </c>
      <c r="E1908" s="404" t="s">
        <v>211</v>
      </c>
      <c r="F1908" s="404"/>
      <c r="G1908" s="401"/>
      <c r="H1908" s="398" t="s">
        <v>226</v>
      </c>
      <c r="I1908" s="398" t="s">
        <v>298</v>
      </c>
      <c r="J1908" s="402" t="s">
        <v>305</v>
      </c>
      <c r="K1908" s="403">
        <v>6</v>
      </c>
      <c r="L1908" s="486">
        <f>VLOOKUP(D1908,'1-Kosten per locatie'!$E$3:$G$9,3,FALSE)</f>
        <v>1</v>
      </c>
      <c r="M1908" s="399">
        <v>255</v>
      </c>
      <c r="N1908" s="124"/>
      <c r="O1908" s="125" t="e">
        <f t="shared" si="154"/>
        <v>#DIV/0!</v>
      </c>
      <c r="P1908" s="125">
        <f t="shared" si="155"/>
        <v>0</v>
      </c>
      <c r="Q1908" s="383"/>
      <c r="R1908" s="126">
        <f>IF(M1908="nio",0,IF(M1908&gt;0,VLOOKUP(I1908,'2-Productie normen'!A:R,VLOOKUP(M1908,'2-Productie normen'!T:U,2,FALSE),FALSE)))</f>
        <v>0</v>
      </c>
      <c r="S1908" s="126">
        <f t="shared" si="156"/>
        <v>0</v>
      </c>
      <c r="T1908" s="127" t="str">
        <f>IF(M1908="nio",0,VLOOKUP(I1908,'2-Productie normen'!A:R,14,FALSE))</f>
        <v>V</v>
      </c>
      <c r="U1908" s="127"/>
      <c r="W1908" s="93">
        <f t="shared" si="157"/>
        <v>1530</v>
      </c>
    </row>
    <row r="1909" spans="1:23" ht="14.1" customHeight="1">
      <c r="A1909" s="109">
        <f t="shared" si="152"/>
        <v>1909</v>
      </c>
      <c r="B1909" s="476" t="str">
        <f>VLOOKUP(C1909,'1-Kosten per locatie'!$A$17:$D$89,4,FALSE)</f>
        <v>Facilitaire Services</v>
      </c>
      <c r="C1909" s="397" t="s">
        <v>206</v>
      </c>
      <c r="D1909" s="476" t="str">
        <f>VLOOKUP(C1909,'1-Kosten per locatie'!$A$17:$C$89,3,FALSE)</f>
        <v>Kantoor</v>
      </c>
      <c r="E1909" s="404" t="s">
        <v>211</v>
      </c>
      <c r="F1909" s="404"/>
      <c r="G1909" s="401"/>
      <c r="H1909" s="398" t="s">
        <v>227</v>
      </c>
      <c r="I1909" s="398" t="s">
        <v>293</v>
      </c>
      <c r="J1909" s="402" t="s">
        <v>198</v>
      </c>
      <c r="K1909" s="403">
        <v>10</v>
      </c>
      <c r="L1909" s="486">
        <f>VLOOKUP(D1909,'1-Kosten per locatie'!$E$3:$G$9,3,FALSE)</f>
        <v>1</v>
      </c>
      <c r="M1909" s="399">
        <v>255</v>
      </c>
      <c r="N1909" s="124"/>
      <c r="O1909" s="125" t="e">
        <f t="shared" si="154"/>
        <v>#DIV/0!</v>
      </c>
      <c r="P1909" s="125">
        <f t="shared" si="155"/>
        <v>0</v>
      </c>
      <c r="Q1909" s="383"/>
      <c r="R1909" s="126">
        <f>IF(M1909="nio",0,IF(M1909&gt;0,VLOOKUP(I1909,'2-Productie normen'!A:R,VLOOKUP(M1909,'2-Productie normen'!T:U,2,FALSE),FALSE)))</f>
        <v>0</v>
      </c>
      <c r="S1909" s="126">
        <f t="shared" si="156"/>
        <v>0</v>
      </c>
      <c r="T1909" s="127" t="str">
        <f>IF(M1909="nio",0,VLOOKUP(I1909,'2-Productie normen'!A:R,14,FALSE))</f>
        <v>V</v>
      </c>
      <c r="U1909" s="127"/>
      <c r="W1909" s="93">
        <f t="shared" si="157"/>
        <v>2550</v>
      </c>
    </row>
    <row r="1910" spans="1:23" ht="14.1" customHeight="1">
      <c r="A1910" s="109">
        <f t="shared" si="152"/>
        <v>1910</v>
      </c>
      <c r="B1910" s="476" t="str">
        <f>VLOOKUP(C1910,'1-Kosten per locatie'!$A$17:$D$89,4,FALSE)</f>
        <v>Facilitaire Services</v>
      </c>
      <c r="C1910" s="397" t="s">
        <v>206</v>
      </c>
      <c r="D1910" s="476" t="str">
        <f>VLOOKUP(C1910,'1-Kosten per locatie'!$A$17:$C$89,3,FALSE)</f>
        <v>Kantoor</v>
      </c>
      <c r="E1910" s="404" t="s">
        <v>211</v>
      </c>
      <c r="F1910" s="404"/>
      <c r="G1910" s="401"/>
      <c r="H1910" s="398" t="s">
        <v>228</v>
      </c>
      <c r="I1910" s="398" t="s">
        <v>149</v>
      </c>
      <c r="J1910" s="402" t="s">
        <v>305</v>
      </c>
      <c r="K1910" s="403">
        <v>6</v>
      </c>
      <c r="L1910" s="486">
        <f>VLOOKUP(D1910,'1-Kosten per locatie'!$E$3:$G$9,3,FALSE)</f>
        <v>1</v>
      </c>
      <c r="M1910" s="399">
        <v>104</v>
      </c>
      <c r="N1910" s="124"/>
      <c r="O1910" s="125" t="e">
        <f t="shared" si="154"/>
        <v>#DIV/0!</v>
      </c>
      <c r="P1910" s="125">
        <f t="shared" si="155"/>
        <v>0</v>
      </c>
      <c r="Q1910" s="383"/>
      <c r="R1910" s="126">
        <f>IF(M1910="nio",0,IF(M1910&gt;0,VLOOKUP(I1910,'2-Productie normen'!A:R,VLOOKUP(M1910,'2-Productie normen'!T:U,2,FALSE),FALSE)))</f>
        <v>0</v>
      </c>
      <c r="S1910" s="126">
        <f t="shared" si="156"/>
        <v>0</v>
      </c>
      <c r="T1910" s="127" t="str">
        <f>IF(M1910="nio",0,VLOOKUP(I1910,'2-Productie normen'!A:R,14,FALSE))</f>
        <v>B</v>
      </c>
      <c r="U1910" s="127"/>
      <c r="W1910" s="93">
        <f t="shared" si="157"/>
        <v>624</v>
      </c>
    </row>
    <row r="1911" spans="1:23" ht="14.1" customHeight="1">
      <c r="A1911" s="109">
        <f t="shared" si="152"/>
        <v>1911</v>
      </c>
      <c r="B1911" s="476" t="str">
        <f>VLOOKUP(C1911,'1-Kosten per locatie'!$A$17:$D$89,4,FALSE)</f>
        <v>Facilitaire Services</v>
      </c>
      <c r="C1911" s="397" t="s">
        <v>206</v>
      </c>
      <c r="D1911" s="476" t="str">
        <f>VLOOKUP(C1911,'1-Kosten per locatie'!$A$17:$C$89,3,FALSE)</f>
        <v>Kantoor</v>
      </c>
      <c r="E1911" s="404" t="s">
        <v>229</v>
      </c>
      <c r="F1911" s="404"/>
      <c r="G1911" s="401"/>
      <c r="H1911" s="398" t="s">
        <v>230</v>
      </c>
      <c r="I1911" s="398" t="s">
        <v>294</v>
      </c>
      <c r="J1911" s="402" t="s">
        <v>303</v>
      </c>
      <c r="K1911" s="403">
        <v>18</v>
      </c>
      <c r="L1911" s="486">
        <f>VLOOKUP(D1911,'1-Kosten per locatie'!$E$3:$G$9,3,FALSE)</f>
        <v>1</v>
      </c>
      <c r="M1911" s="399">
        <v>156</v>
      </c>
      <c r="N1911" s="124"/>
      <c r="O1911" s="125" t="e">
        <f t="shared" si="154"/>
        <v>#DIV/0!</v>
      </c>
      <c r="P1911" s="125">
        <f t="shared" si="155"/>
        <v>0</v>
      </c>
      <c r="Q1911" s="383"/>
      <c r="R1911" s="126">
        <f>IF(M1911="nio",0,IF(M1911&gt;0,VLOOKUP(I1911,'2-Productie normen'!A:R,VLOOKUP(M1911,'2-Productie normen'!T:U,2,FALSE),FALSE)))</f>
        <v>0</v>
      </c>
      <c r="S1911" s="126">
        <f t="shared" si="156"/>
        <v>0</v>
      </c>
      <c r="T1911" s="127" t="str">
        <f>IF(M1911="nio",0,VLOOKUP(I1911,'2-Productie normen'!A:R,14,FALSE))</f>
        <v>V</v>
      </c>
      <c r="U1911" s="127"/>
      <c r="W1911" s="93">
        <f t="shared" si="157"/>
        <v>2808</v>
      </c>
    </row>
    <row r="1912" spans="1:23" ht="14.1" customHeight="1">
      <c r="A1912" s="109">
        <f t="shared" si="152"/>
        <v>1912</v>
      </c>
      <c r="B1912" s="476" t="str">
        <f>VLOOKUP(C1912,'1-Kosten per locatie'!$A$17:$D$89,4,FALSE)</f>
        <v>Facilitaire Services</v>
      </c>
      <c r="C1912" s="397" t="s">
        <v>206</v>
      </c>
      <c r="D1912" s="476" t="str">
        <f>VLOOKUP(C1912,'1-Kosten per locatie'!$A$17:$C$89,3,FALSE)</f>
        <v>Kantoor</v>
      </c>
      <c r="E1912" s="404" t="s">
        <v>229</v>
      </c>
      <c r="F1912" s="404"/>
      <c r="G1912" s="401"/>
      <c r="H1912" s="398" t="s">
        <v>213</v>
      </c>
      <c r="I1912" s="398" t="s">
        <v>15</v>
      </c>
      <c r="J1912" s="402" t="s">
        <v>304</v>
      </c>
      <c r="K1912" s="403">
        <v>10.5</v>
      </c>
      <c r="L1912" s="486">
        <f>VLOOKUP(D1912,'1-Kosten per locatie'!$E$3:$G$9,3,FALSE)</f>
        <v>1</v>
      </c>
      <c r="M1912" s="399">
        <v>255</v>
      </c>
      <c r="N1912" s="124">
        <v>255</v>
      </c>
      <c r="O1912" s="125" t="e">
        <f t="shared" si="154"/>
        <v>#DIV/0!</v>
      </c>
      <c r="P1912" s="125" t="e">
        <f t="shared" si="155"/>
        <v>#DIV/0!</v>
      </c>
      <c r="Q1912" s="383"/>
      <c r="R1912" s="126">
        <f>IF(M1912="nio",0,IF(M1912&gt;0,VLOOKUP(I1912,'2-Productie normen'!A:R,VLOOKUP(M1912,'2-Productie normen'!T:U,2,FALSE),FALSE)))</f>
        <v>0</v>
      </c>
      <c r="S1912" s="126">
        <f t="shared" si="156"/>
        <v>0</v>
      </c>
      <c r="T1912" s="127" t="str">
        <f>IF(M1912="nio",0,VLOOKUP(I1912,'2-Productie normen'!A:R,14,FALSE))</f>
        <v>S</v>
      </c>
      <c r="U1912" s="127"/>
      <c r="W1912" s="93">
        <f t="shared" si="157"/>
        <v>5355</v>
      </c>
    </row>
    <row r="1913" spans="1:23" ht="14.1" customHeight="1">
      <c r="A1913" s="109">
        <f t="shared" si="152"/>
        <v>1913</v>
      </c>
      <c r="B1913" s="476" t="str">
        <f>VLOOKUP(C1913,'1-Kosten per locatie'!$A$17:$D$89,4,FALSE)</f>
        <v>Facilitaire Services</v>
      </c>
      <c r="C1913" s="397" t="s">
        <v>206</v>
      </c>
      <c r="D1913" s="476" t="str">
        <f>VLOOKUP(C1913,'1-Kosten per locatie'!$A$17:$C$89,3,FALSE)</f>
        <v>Kantoor</v>
      </c>
      <c r="E1913" s="404" t="s">
        <v>229</v>
      </c>
      <c r="F1913" s="404"/>
      <c r="G1913" s="401"/>
      <c r="H1913" s="398" t="s">
        <v>213</v>
      </c>
      <c r="I1913" s="398" t="s">
        <v>15</v>
      </c>
      <c r="J1913" s="402" t="s">
        <v>304</v>
      </c>
      <c r="K1913" s="403">
        <v>10.5</v>
      </c>
      <c r="L1913" s="486">
        <f>VLOOKUP(D1913,'1-Kosten per locatie'!$E$3:$G$9,3,FALSE)</f>
        <v>1</v>
      </c>
      <c r="M1913" s="399">
        <v>255</v>
      </c>
      <c r="N1913" s="124">
        <v>255</v>
      </c>
      <c r="O1913" s="125" t="e">
        <f t="shared" si="154"/>
        <v>#DIV/0!</v>
      </c>
      <c r="P1913" s="125" t="e">
        <f t="shared" si="155"/>
        <v>#DIV/0!</v>
      </c>
      <c r="Q1913" s="383"/>
      <c r="R1913" s="126">
        <f>IF(M1913="nio",0,IF(M1913&gt;0,VLOOKUP(I1913,'2-Productie normen'!A:R,VLOOKUP(M1913,'2-Productie normen'!T:U,2,FALSE),FALSE)))</f>
        <v>0</v>
      </c>
      <c r="S1913" s="126">
        <f t="shared" si="156"/>
        <v>0</v>
      </c>
      <c r="T1913" s="127" t="str">
        <f>IF(M1913="nio",0,VLOOKUP(I1913,'2-Productie normen'!A:R,14,FALSE))</f>
        <v>S</v>
      </c>
      <c r="U1913" s="127"/>
      <c r="W1913" s="93">
        <f t="shared" si="157"/>
        <v>5355</v>
      </c>
    </row>
    <row r="1914" spans="1:23" ht="14.1" customHeight="1">
      <c r="A1914" s="109">
        <f t="shared" si="152"/>
        <v>1914</v>
      </c>
      <c r="B1914" s="476" t="str">
        <f>VLOOKUP(C1914,'1-Kosten per locatie'!$A$17:$D$89,4,FALSE)</f>
        <v>Facilitaire Services</v>
      </c>
      <c r="C1914" s="397" t="s">
        <v>206</v>
      </c>
      <c r="D1914" s="476" t="str">
        <f>VLOOKUP(C1914,'1-Kosten per locatie'!$A$17:$C$89,3,FALSE)</f>
        <v>Kantoor</v>
      </c>
      <c r="E1914" s="404" t="s">
        <v>229</v>
      </c>
      <c r="F1914" s="404"/>
      <c r="G1914" s="401"/>
      <c r="H1914" s="398" t="s">
        <v>231</v>
      </c>
      <c r="I1914" s="398" t="s">
        <v>15</v>
      </c>
      <c r="J1914" s="402" t="s">
        <v>304</v>
      </c>
      <c r="K1914" s="403">
        <v>2</v>
      </c>
      <c r="L1914" s="486">
        <f>VLOOKUP(D1914,'1-Kosten per locatie'!$E$3:$G$9,3,FALSE)</f>
        <v>1</v>
      </c>
      <c r="M1914" s="399">
        <v>255</v>
      </c>
      <c r="N1914" s="124"/>
      <c r="O1914" s="125" t="e">
        <f t="shared" si="154"/>
        <v>#DIV/0!</v>
      </c>
      <c r="P1914" s="125">
        <f t="shared" si="155"/>
        <v>0</v>
      </c>
      <c r="Q1914" s="383"/>
      <c r="R1914" s="126">
        <f>IF(M1914="nio",0,IF(M1914&gt;0,VLOOKUP(I1914,'2-Productie normen'!A:R,VLOOKUP(M1914,'2-Productie normen'!T:U,2,FALSE),FALSE)))</f>
        <v>0</v>
      </c>
      <c r="S1914" s="126">
        <f t="shared" si="156"/>
        <v>0</v>
      </c>
      <c r="T1914" s="127" t="str">
        <f>IF(M1914="nio",0,VLOOKUP(I1914,'2-Productie normen'!A:R,14,FALSE))</f>
        <v>S</v>
      </c>
      <c r="U1914" s="127"/>
      <c r="W1914" s="93">
        <f t="shared" si="157"/>
        <v>510</v>
      </c>
    </row>
    <row r="1915" spans="1:23" ht="14.1" customHeight="1">
      <c r="A1915" s="109">
        <f t="shared" si="152"/>
        <v>1915</v>
      </c>
      <c r="B1915" s="476" t="str">
        <f>VLOOKUP(C1915,'1-Kosten per locatie'!$A$17:$D$89,4,FALSE)</f>
        <v>Facilitaire Services</v>
      </c>
      <c r="C1915" s="397" t="s">
        <v>206</v>
      </c>
      <c r="D1915" s="476" t="str">
        <f>VLOOKUP(C1915,'1-Kosten per locatie'!$A$17:$C$89,3,FALSE)</f>
        <v>Kantoor</v>
      </c>
      <c r="E1915" s="404" t="s">
        <v>229</v>
      </c>
      <c r="F1915" s="404"/>
      <c r="G1915" s="401"/>
      <c r="H1915" s="398" t="s">
        <v>214</v>
      </c>
      <c r="I1915" s="398" t="s">
        <v>294</v>
      </c>
      <c r="J1915" s="402" t="s">
        <v>304</v>
      </c>
      <c r="K1915" s="403">
        <v>12.5</v>
      </c>
      <c r="L1915" s="486">
        <f>VLOOKUP(D1915,'1-Kosten per locatie'!$E$3:$G$9,3,FALSE)</f>
        <v>1</v>
      </c>
      <c r="M1915" s="399">
        <v>156</v>
      </c>
      <c r="N1915" s="124"/>
      <c r="O1915" s="125" t="e">
        <f t="shared" si="154"/>
        <v>#DIV/0!</v>
      </c>
      <c r="P1915" s="125">
        <f t="shared" si="155"/>
        <v>0</v>
      </c>
      <c r="Q1915" s="383"/>
      <c r="R1915" s="126">
        <f>IF(M1915="nio",0,IF(M1915&gt;0,VLOOKUP(I1915,'2-Productie normen'!A:R,VLOOKUP(M1915,'2-Productie normen'!T:U,2,FALSE),FALSE)))</f>
        <v>0</v>
      </c>
      <c r="S1915" s="126">
        <f t="shared" si="156"/>
        <v>0</v>
      </c>
      <c r="T1915" s="127" t="str">
        <f>IF(M1915="nio",0,VLOOKUP(I1915,'2-Productie normen'!A:R,14,FALSE))</f>
        <v>V</v>
      </c>
      <c r="U1915" s="127"/>
      <c r="W1915" s="93">
        <f t="shared" si="157"/>
        <v>1950</v>
      </c>
    </row>
    <row r="1916" spans="1:23" ht="14.1" customHeight="1">
      <c r="A1916" s="109">
        <f t="shared" si="152"/>
        <v>1916</v>
      </c>
      <c r="B1916" s="476" t="str">
        <f>VLOOKUP(C1916,'1-Kosten per locatie'!$A$17:$D$89,4,FALSE)</f>
        <v>Facilitaire Services</v>
      </c>
      <c r="C1916" s="397" t="s">
        <v>206</v>
      </c>
      <c r="D1916" s="476" t="str">
        <f>VLOOKUP(C1916,'1-Kosten per locatie'!$A$17:$C$89,3,FALSE)</f>
        <v>Kantoor</v>
      </c>
      <c r="E1916" s="404" t="s">
        <v>229</v>
      </c>
      <c r="F1916" s="404"/>
      <c r="G1916" s="401"/>
      <c r="H1916" s="398" t="s">
        <v>195</v>
      </c>
      <c r="I1916" s="455" t="s">
        <v>299</v>
      </c>
      <c r="J1916" s="402" t="s">
        <v>305</v>
      </c>
      <c r="K1916" s="403">
        <v>1.5</v>
      </c>
      <c r="L1916" s="486">
        <f>VLOOKUP(D1916,'1-Kosten per locatie'!$E$3:$G$9,3,FALSE)</f>
        <v>1</v>
      </c>
      <c r="M1916" s="412" t="s">
        <v>101</v>
      </c>
      <c r="N1916" s="124"/>
      <c r="O1916" s="125">
        <f t="shared" si="154"/>
        <v>0</v>
      </c>
      <c r="P1916" s="125">
        <f t="shared" si="155"/>
        <v>0</v>
      </c>
      <c r="Q1916" s="383"/>
      <c r="R1916" s="126">
        <f>IF(M1916="nio",0,IF(M1916&gt;0,VLOOKUP(I1916,'2-Productie normen'!A:R,VLOOKUP(M1916,'2-Productie normen'!T:U,2,FALSE),FALSE)))</f>
        <v>0</v>
      </c>
      <c r="S1916" s="126">
        <f t="shared" si="156"/>
        <v>0</v>
      </c>
      <c r="T1916" s="127">
        <f>IF(M1916="nio",0,VLOOKUP(I1916,'2-Productie normen'!A:R,14,FALSE))</f>
        <v>0</v>
      </c>
      <c r="U1916" s="127"/>
      <c r="W1916" s="93">
        <f t="shared" si="157"/>
        <v>0</v>
      </c>
    </row>
    <row r="1917" spans="1:23" ht="14.1" customHeight="1">
      <c r="A1917" s="109">
        <f t="shared" si="152"/>
        <v>1917</v>
      </c>
      <c r="B1917" s="476" t="str">
        <f>VLOOKUP(C1917,'1-Kosten per locatie'!$A$17:$D$89,4,FALSE)</f>
        <v>Facilitaire Services</v>
      </c>
      <c r="C1917" s="397" t="s">
        <v>206</v>
      </c>
      <c r="D1917" s="476" t="str">
        <f>VLOOKUP(C1917,'1-Kosten per locatie'!$A$17:$C$89,3,FALSE)</f>
        <v>Kantoor</v>
      </c>
      <c r="E1917" s="404" t="s">
        <v>229</v>
      </c>
      <c r="F1917" s="404"/>
      <c r="G1917" s="401"/>
      <c r="H1917" s="398" t="s">
        <v>232</v>
      </c>
      <c r="I1917" s="398" t="s">
        <v>296</v>
      </c>
      <c r="J1917" s="402" t="s">
        <v>304</v>
      </c>
      <c r="K1917" s="403">
        <v>25</v>
      </c>
      <c r="L1917" s="486">
        <f>VLOOKUP(D1917,'1-Kosten per locatie'!$E$3:$G$9,3,FALSE)</f>
        <v>1</v>
      </c>
      <c r="M1917" s="399">
        <v>156</v>
      </c>
      <c r="N1917" s="124"/>
      <c r="O1917" s="125" t="e">
        <f t="shared" si="154"/>
        <v>#DIV/0!</v>
      </c>
      <c r="P1917" s="125">
        <f t="shared" si="155"/>
        <v>0</v>
      </c>
      <c r="Q1917" s="383"/>
      <c r="R1917" s="126">
        <f>IF(M1917="nio",0,IF(M1917&gt;0,VLOOKUP(I1917,'2-Productie normen'!A:R,VLOOKUP(M1917,'2-Productie normen'!T:U,2,FALSE),FALSE)))</f>
        <v>0</v>
      </c>
      <c r="S1917" s="126">
        <f t="shared" si="156"/>
        <v>0</v>
      </c>
      <c r="T1917" s="127" t="str">
        <f>IF(M1917="nio",0,VLOOKUP(I1917,'2-Productie normen'!A:R,14,FALSE))</f>
        <v>V</v>
      </c>
      <c r="U1917" s="127"/>
      <c r="W1917" s="93">
        <f t="shared" si="157"/>
        <v>3900</v>
      </c>
    </row>
    <row r="1918" spans="1:23" ht="14.1" customHeight="1">
      <c r="A1918" s="109">
        <f t="shared" si="152"/>
        <v>1918</v>
      </c>
      <c r="B1918" s="476" t="str">
        <f>VLOOKUP(C1918,'1-Kosten per locatie'!$A$17:$D$89,4,FALSE)</f>
        <v>Facilitaire Services</v>
      </c>
      <c r="C1918" s="397" t="s">
        <v>206</v>
      </c>
      <c r="D1918" s="476" t="str">
        <f>VLOOKUP(C1918,'1-Kosten per locatie'!$A$17:$C$89,3,FALSE)</f>
        <v>Kantoor</v>
      </c>
      <c r="E1918" s="404" t="s">
        <v>229</v>
      </c>
      <c r="F1918" s="404"/>
      <c r="G1918" s="401"/>
      <c r="H1918" s="398" t="s">
        <v>193</v>
      </c>
      <c r="I1918" s="398" t="s">
        <v>296</v>
      </c>
      <c r="J1918" s="402" t="s">
        <v>198</v>
      </c>
      <c r="K1918" s="403">
        <v>189.1</v>
      </c>
      <c r="L1918" s="486">
        <f>VLOOKUP(D1918,'1-Kosten per locatie'!$E$3:$G$9,3,FALSE)</f>
        <v>1</v>
      </c>
      <c r="M1918" s="399">
        <v>156</v>
      </c>
      <c r="N1918" s="124"/>
      <c r="O1918" s="125" t="e">
        <f t="shared" si="154"/>
        <v>#DIV/0!</v>
      </c>
      <c r="P1918" s="125">
        <f t="shared" si="155"/>
        <v>0</v>
      </c>
      <c r="Q1918" s="383"/>
      <c r="R1918" s="126">
        <f>IF(M1918="nio",0,IF(M1918&gt;0,VLOOKUP(I1918,'2-Productie normen'!A:R,VLOOKUP(M1918,'2-Productie normen'!T:U,2,FALSE),FALSE)))</f>
        <v>0</v>
      </c>
      <c r="S1918" s="126">
        <f t="shared" si="156"/>
        <v>0</v>
      </c>
      <c r="T1918" s="127" t="str">
        <f>IF(M1918="nio",0,VLOOKUP(I1918,'2-Productie normen'!A:R,14,FALSE))</f>
        <v>V</v>
      </c>
      <c r="U1918" s="127"/>
      <c r="W1918" s="93">
        <f t="shared" si="157"/>
        <v>29499.599999999999</v>
      </c>
    </row>
    <row r="1919" spans="1:23" ht="14.1" customHeight="1">
      <c r="A1919" s="109">
        <f t="shared" si="152"/>
        <v>1919</v>
      </c>
      <c r="B1919" s="476" t="str">
        <f>VLOOKUP(C1919,'1-Kosten per locatie'!$A$17:$D$89,4,FALSE)</f>
        <v>Facilitaire Services</v>
      </c>
      <c r="C1919" s="397" t="s">
        <v>206</v>
      </c>
      <c r="D1919" s="476" t="str">
        <f>VLOOKUP(C1919,'1-Kosten per locatie'!$A$17:$C$89,3,FALSE)</f>
        <v>Kantoor</v>
      </c>
      <c r="E1919" s="404" t="s">
        <v>229</v>
      </c>
      <c r="F1919" s="404"/>
      <c r="G1919" s="401">
        <v>101</v>
      </c>
      <c r="H1919" s="398" t="s">
        <v>215</v>
      </c>
      <c r="I1919" s="398" t="s">
        <v>149</v>
      </c>
      <c r="J1919" s="402" t="s">
        <v>198</v>
      </c>
      <c r="K1919" s="403">
        <v>27.98</v>
      </c>
      <c r="L1919" s="486">
        <f>VLOOKUP(D1919,'1-Kosten per locatie'!$E$3:$G$9,3,FALSE)</f>
        <v>1</v>
      </c>
      <c r="M1919" s="399">
        <v>104</v>
      </c>
      <c r="N1919" s="124"/>
      <c r="O1919" s="125" t="e">
        <f t="shared" si="154"/>
        <v>#DIV/0!</v>
      </c>
      <c r="P1919" s="125">
        <f t="shared" si="155"/>
        <v>0</v>
      </c>
      <c r="Q1919" s="383"/>
      <c r="R1919" s="126">
        <f>IF(M1919="nio",0,IF(M1919&gt;0,VLOOKUP(I1919,'2-Productie normen'!A:R,VLOOKUP(M1919,'2-Productie normen'!T:U,2,FALSE),FALSE)))</f>
        <v>0</v>
      </c>
      <c r="S1919" s="126">
        <f t="shared" si="156"/>
        <v>0</v>
      </c>
      <c r="T1919" s="127" t="str">
        <f>IF(M1919="nio",0,VLOOKUP(I1919,'2-Productie normen'!A:R,14,FALSE))</f>
        <v>B</v>
      </c>
      <c r="U1919" s="127"/>
      <c r="W1919" s="93">
        <f t="shared" si="157"/>
        <v>2909.92</v>
      </c>
    </row>
    <row r="1920" spans="1:23" ht="14.1" customHeight="1">
      <c r="A1920" s="109">
        <f t="shared" si="152"/>
        <v>1920</v>
      </c>
      <c r="B1920" s="476" t="str">
        <f>VLOOKUP(C1920,'1-Kosten per locatie'!$A$17:$D$89,4,FALSE)</f>
        <v>Facilitaire Services</v>
      </c>
      <c r="C1920" s="397" t="s">
        <v>206</v>
      </c>
      <c r="D1920" s="476" t="str">
        <f>VLOOKUP(C1920,'1-Kosten per locatie'!$A$17:$C$89,3,FALSE)</f>
        <v>Kantoor</v>
      </c>
      <c r="E1920" s="404" t="s">
        <v>229</v>
      </c>
      <c r="F1920" s="404"/>
      <c r="G1920" s="401">
        <v>102</v>
      </c>
      <c r="H1920" s="398" t="s">
        <v>215</v>
      </c>
      <c r="I1920" s="398" t="s">
        <v>149</v>
      </c>
      <c r="J1920" s="402" t="s">
        <v>198</v>
      </c>
      <c r="K1920" s="403">
        <v>18.41</v>
      </c>
      <c r="L1920" s="486">
        <f>VLOOKUP(D1920,'1-Kosten per locatie'!$E$3:$G$9,3,FALSE)</f>
        <v>1</v>
      </c>
      <c r="M1920" s="399">
        <v>104</v>
      </c>
      <c r="N1920" s="124"/>
      <c r="O1920" s="125" t="e">
        <f t="shared" si="154"/>
        <v>#DIV/0!</v>
      </c>
      <c r="P1920" s="125">
        <f t="shared" si="155"/>
        <v>0</v>
      </c>
      <c r="Q1920" s="383"/>
      <c r="R1920" s="126">
        <f>IF(M1920="nio",0,IF(M1920&gt;0,VLOOKUP(I1920,'2-Productie normen'!A:R,VLOOKUP(M1920,'2-Productie normen'!T:U,2,FALSE),FALSE)))</f>
        <v>0</v>
      </c>
      <c r="S1920" s="126">
        <f t="shared" si="156"/>
        <v>0</v>
      </c>
      <c r="T1920" s="127" t="str">
        <f>IF(M1920="nio",0,VLOOKUP(I1920,'2-Productie normen'!A:R,14,FALSE))</f>
        <v>B</v>
      </c>
      <c r="U1920" s="127"/>
      <c r="W1920" s="93">
        <f t="shared" si="157"/>
        <v>1914.64</v>
      </c>
    </row>
    <row r="1921" spans="1:23" ht="14.1" customHeight="1">
      <c r="A1921" s="109">
        <f t="shared" si="152"/>
        <v>1921</v>
      </c>
      <c r="B1921" s="476" t="str">
        <f>VLOOKUP(C1921,'1-Kosten per locatie'!$A$17:$D$89,4,FALSE)</f>
        <v>Facilitaire Services</v>
      </c>
      <c r="C1921" s="397" t="s">
        <v>206</v>
      </c>
      <c r="D1921" s="476" t="str">
        <f>VLOOKUP(C1921,'1-Kosten per locatie'!$A$17:$C$89,3,FALSE)</f>
        <v>Kantoor</v>
      </c>
      <c r="E1921" s="404" t="s">
        <v>229</v>
      </c>
      <c r="F1921" s="404"/>
      <c r="G1921" s="401">
        <v>103</v>
      </c>
      <c r="H1921" s="398" t="s">
        <v>215</v>
      </c>
      <c r="I1921" s="398" t="s">
        <v>149</v>
      </c>
      <c r="J1921" s="402" t="s">
        <v>198</v>
      </c>
      <c r="K1921" s="403">
        <v>18.41</v>
      </c>
      <c r="L1921" s="486">
        <f>VLOOKUP(D1921,'1-Kosten per locatie'!$E$3:$G$9,3,FALSE)</f>
        <v>1</v>
      </c>
      <c r="M1921" s="399">
        <v>104</v>
      </c>
      <c r="N1921" s="124"/>
      <c r="O1921" s="125" t="e">
        <f t="shared" si="154"/>
        <v>#DIV/0!</v>
      </c>
      <c r="P1921" s="125">
        <f t="shared" si="155"/>
        <v>0</v>
      </c>
      <c r="Q1921" s="383"/>
      <c r="R1921" s="126">
        <f>IF(M1921="nio",0,IF(M1921&gt;0,VLOOKUP(I1921,'2-Productie normen'!A:R,VLOOKUP(M1921,'2-Productie normen'!T:U,2,FALSE),FALSE)))</f>
        <v>0</v>
      </c>
      <c r="S1921" s="126">
        <f t="shared" si="156"/>
        <v>0</v>
      </c>
      <c r="T1921" s="127" t="str">
        <f>IF(M1921="nio",0,VLOOKUP(I1921,'2-Productie normen'!A:R,14,FALSE))</f>
        <v>B</v>
      </c>
      <c r="U1921" s="127"/>
      <c r="W1921" s="93">
        <f t="shared" si="157"/>
        <v>1914.64</v>
      </c>
    </row>
    <row r="1922" spans="1:23" ht="14.1" customHeight="1">
      <c r="A1922" s="109">
        <f t="shared" si="152"/>
        <v>1922</v>
      </c>
      <c r="B1922" s="476" t="str">
        <f>VLOOKUP(C1922,'1-Kosten per locatie'!$A$17:$D$89,4,FALSE)</f>
        <v>Facilitaire Services</v>
      </c>
      <c r="C1922" s="397" t="s">
        <v>206</v>
      </c>
      <c r="D1922" s="476" t="str">
        <f>VLOOKUP(C1922,'1-Kosten per locatie'!$A$17:$C$89,3,FALSE)</f>
        <v>Kantoor</v>
      </c>
      <c r="E1922" s="404" t="s">
        <v>229</v>
      </c>
      <c r="F1922" s="404"/>
      <c r="G1922" s="401">
        <v>104</v>
      </c>
      <c r="H1922" s="398" t="s">
        <v>215</v>
      </c>
      <c r="I1922" s="398" t="s">
        <v>149</v>
      </c>
      <c r="J1922" s="402" t="s">
        <v>198</v>
      </c>
      <c r="K1922" s="403">
        <v>18.41</v>
      </c>
      <c r="L1922" s="486">
        <f>VLOOKUP(D1922,'1-Kosten per locatie'!$E$3:$G$9,3,FALSE)</f>
        <v>1</v>
      </c>
      <c r="M1922" s="399">
        <v>104</v>
      </c>
      <c r="N1922" s="124"/>
      <c r="O1922" s="125" t="e">
        <f t="shared" si="154"/>
        <v>#DIV/0!</v>
      </c>
      <c r="P1922" s="125">
        <f t="shared" si="155"/>
        <v>0</v>
      </c>
      <c r="Q1922" s="383"/>
      <c r="R1922" s="126">
        <f>IF(M1922="nio",0,IF(M1922&gt;0,VLOOKUP(I1922,'2-Productie normen'!A:R,VLOOKUP(M1922,'2-Productie normen'!T:U,2,FALSE),FALSE)))</f>
        <v>0</v>
      </c>
      <c r="S1922" s="126">
        <f t="shared" si="156"/>
        <v>0</v>
      </c>
      <c r="T1922" s="127" t="str">
        <f>IF(M1922="nio",0,VLOOKUP(I1922,'2-Productie normen'!A:R,14,FALSE))</f>
        <v>B</v>
      </c>
      <c r="U1922" s="127"/>
      <c r="W1922" s="93">
        <f t="shared" si="157"/>
        <v>1914.64</v>
      </c>
    </row>
    <row r="1923" spans="1:23" ht="14.1" customHeight="1">
      <c r="A1923" s="109">
        <f t="shared" ref="A1923:A1986" si="158">A1922+1</f>
        <v>1923</v>
      </c>
      <c r="B1923" s="476" t="str">
        <f>VLOOKUP(C1923,'1-Kosten per locatie'!$A$17:$D$89,4,FALSE)</f>
        <v>Facilitaire Services</v>
      </c>
      <c r="C1923" s="397" t="s">
        <v>206</v>
      </c>
      <c r="D1923" s="476" t="str">
        <f>VLOOKUP(C1923,'1-Kosten per locatie'!$A$17:$C$89,3,FALSE)</f>
        <v>Kantoor</v>
      </c>
      <c r="E1923" s="404" t="s">
        <v>229</v>
      </c>
      <c r="F1923" s="404"/>
      <c r="G1923" s="401">
        <v>105</v>
      </c>
      <c r="H1923" s="398" t="s">
        <v>215</v>
      </c>
      <c r="I1923" s="398" t="s">
        <v>149</v>
      </c>
      <c r="J1923" s="402" t="s">
        <v>198</v>
      </c>
      <c r="K1923" s="403">
        <v>18.41</v>
      </c>
      <c r="L1923" s="486">
        <f>VLOOKUP(D1923,'1-Kosten per locatie'!$E$3:$G$9,3,FALSE)</f>
        <v>1</v>
      </c>
      <c r="M1923" s="399">
        <v>104</v>
      </c>
      <c r="N1923" s="124"/>
      <c r="O1923" s="125" t="e">
        <f t="shared" si="154"/>
        <v>#DIV/0!</v>
      </c>
      <c r="P1923" s="125">
        <f t="shared" si="155"/>
        <v>0</v>
      </c>
      <c r="Q1923" s="383"/>
      <c r="R1923" s="126">
        <f>IF(M1923="nio",0,IF(M1923&gt;0,VLOOKUP(I1923,'2-Productie normen'!A:R,VLOOKUP(M1923,'2-Productie normen'!T:U,2,FALSE),FALSE)))</f>
        <v>0</v>
      </c>
      <c r="S1923" s="126">
        <f t="shared" si="156"/>
        <v>0</v>
      </c>
      <c r="T1923" s="127" t="str">
        <f>IF(M1923="nio",0,VLOOKUP(I1923,'2-Productie normen'!A:R,14,FALSE))</f>
        <v>B</v>
      </c>
      <c r="U1923" s="127"/>
      <c r="W1923" s="93">
        <f t="shared" si="157"/>
        <v>1914.64</v>
      </c>
    </row>
    <row r="1924" spans="1:23" ht="14.1" customHeight="1">
      <c r="A1924" s="109">
        <f t="shared" si="158"/>
        <v>1924</v>
      </c>
      <c r="B1924" s="476" t="str">
        <f>VLOOKUP(C1924,'1-Kosten per locatie'!$A$17:$D$89,4,FALSE)</f>
        <v>Facilitaire Services</v>
      </c>
      <c r="C1924" s="397" t="s">
        <v>206</v>
      </c>
      <c r="D1924" s="476" t="str">
        <f>VLOOKUP(C1924,'1-Kosten per locatie'!$A$17:$C$89,3,FALSE)</f>
        <v>Kantoor</v>
      </c>
      <c r="E1924" s="404" t="s">
        <v>229</v>
      </c>
      <c r="F1924" s="404"/>
      <c r="G1924" s="401">
        <v>106</v>
      </c>
      <c r="H1924" s="398" t="s">
        <v>215</v>
      </c>
      <c r="I1924" s="398" t="s">
        <v>149</v>
      </c>
      <c r="J1924" s="402" t="s">
        <v>198</v>
      </c>
      <c r="K1924" s="403">
        <v>45</v>
      </c>
      <c r="L1924" s="486">
        <f>VLOOKUP(D1924,'1-Kosten per locatie'!$E$3:$G$9,3,FALSE)</f>
        <v>1</v>
      </c>
      <c r="M1924" s="399">
        <v>104</v>
      </c>
      <c r="N1924" s="124"/>
      <c r="O1924" s="125" t="e">
        <f t="shared" si="154"/>
        <v>#DIV/0!</v>
      </c>
      <c r="P1924" s="125">
        <f t="shared" si="155"/>
        <v>0</v>
      </c>
      <c r="Q1924" s="383"/>
      <c r="R1924" s="126">
        <f>IF(M1924="nio",0,IF(M1924&gt;0,VLOOKUP(I1924,'2-Productie normen'!A:R,VLOOKUP(M1924,'2-Productie normen'!T:U,2,FALSE),FALSE)))</f>
        <v>0</v>
      </c>
      <c r="S1924" s="126">
        <f t="shared" si="156"/>
        <v>0</v>
      </c>
      <c r="T1924" s="127" t="str">
        <f>IF(M1924="nio",0,VLOOKUP(I1924,'2-Productie normen'!A:R,14,FALSE))</f>
        <v>B</v>
      </c>
      <c r="U1924" s="127"/>
      <c r="W1924" s="93">
        <f t="shared" si="157"/>
        <v>4680</v>
      </c>
    </row>
    <row r="1925" spans="1:23" ht="14.1" customHeight="1">
      <c r="A1925" s="109">
        <f t="shared" si="158"/>
        <v>1925</v>
      </c>
      <c r="B1925" s="476" t="str">
        <f>VLOOKUP(C1925,'1-Kosten per locatie'!$A$17:$D$89,4,FALSE)</f>
        <v>Facilitaire Services</v>
      </c>
      <c r="C1925" s="397" t="s">
        <v>206</v>
      </c>
      <c r="D1925" s="476" t="str">
        <f>VLOOKUP(C1925,'1-Kosten per locatie'!$A$17:$C$89,3,FALSE)</f>
        <v>Kantoor</v>
      </c>
      <c r="E1925" s="404" t="s">
        <v>229</v>
      </c>
      <c r="F1925" s="404"/>
      <c r="G1925" s="401">
        <v>108</v>
      </c>
      <c r="H1925" s="398" t="s">
        <v>215</v>
      </c>
      <c r="I1925" s="398" t="s">
        <v>149</v>
      </c>
      <c r="J1925" s="402" t="s">
        <v>198</v>
      </c>
      <c r="K1925" s="403">
        <v>45.71</v>
      </c>
      <c r="L1925" s="486">
        <f>VLOOKUP(D1925,'1-Kosten per locatie'!$E$3:$G$9,3,FALSE)</f>
        <v>1</v>
      </c>
      <c r="M1925" s="399">
        <v>104</v>
      </c>
      <c r="N1925" s="124"/>
      <c r="O1925" s="125" t="e">
        <f t="shared" si="154"/>
        <v>#DIV/0!</v>
      </c>
      <c r="P1925" s="125">
        <f t="shared" si="155"/>
        <v>0</v>
      </c>
      <c r="Q1925" s="383"/>
      <c r="R1925" s="126">
        <f>IF(M1925="nio",0,IF(M1925&gt;0,VLOOKUP(I1925,'2-Productie normen'!A:R,VLOOKUP(M1925,'2-Productie normen'!T:U,2,FALSE),FALSE)))</f>
        <v>0</v>
      </c>
      <c r="S1925" s="126">
        <f t="shared" si="156"/>
        <v>0</v>
      </c>
      <c r="T1925" s="127" t="str">
        <f>IF(M1925="nio",0,VLOOKUP(I1925,'2-Productie normen'!A:R,14,FALSE))</f>
        <v>B</v>
      </c>
      <c r="U1925" s="127"/>
      <c r="W1925" s="93">
        <f t="shared" si="157"/>
        <v>4753.84</v>
      </c>
    </row>
    <row r="1926" spans="1:23" ht="14.1" customHeight="1">
      <c r="A1926" s="109">
        <f t="shared" si="158"/>
        <v>1926</v>
      </c>
      <c r="B1926" s="476" t="str">
        <f>VLOOKUP(C1926,'1-Kosten per locatie'!$A$17:$D$89,4,FALSE)</f>
        <v>Facilitaire Services</v>
      </c>
      <c r="C1926" s="397" t="s">
        <v>206</v>
      </c>
      <c r="D1926" s="476" t="str">
        <f>VLOOKUP(C1926,'1-Kosten per locatie'!$A$17:$C$89,3,FALSE)</f>
        <v>Kantoor</v>
      </c>
      <c r="E1926" s="404" t="s">
        <v>229</v>
      </c>
      <c r="F1926" s="404"/>
      <c r="G1926" s="401">
        <v>110</v>
      </c>
      <c r="H1926" s="398" t="s">
        <v>215</v>
      </c>
      <c r="I1926" s="398" t="s">
        <v>149</v>
      </c>
      <c r="J1926" s="402" t="s">
        <v>198</v>
      </c>
      <c r="K1926" s="403">
        <v>37.04</v>
      </c>
      <c r="L1926" s="486">
        <f>VLOOKUP(D1926,'1-Kosten per locatie'!$E$3:$G$9,3,FALSE)</f>
        <v>1</v>
      </c>
      <c r="M1926" s="399">
        <v>104</v>
      </c>
      <c r="N1926" s="124"/>
      <c r="O1926" s="125" t="e">
        <f t="shared" si="154"/>
        <v>#DIV/0!</v>
      </c>
      <c r="P1926" s="125">
        <f t="shared" si="155"/>
        <v>0</v>
      </c>
      <c r="Q1926" s="383"/>
      <c r="R1926" s="126">
        <f>IF(M1926="nio",0,IF(M1926&gt;0,VLOOKUP(I1926,'2-Productie normen'!A:R,VLOOKUP(M1926,'2-Productie normen'!T:U,2,FALSE),FALSE)))</f>
        <v>0</v>
      </c>
      <c r="S1926" s="126">
        <f t="shared" si="156"/>
        <v>0</v>
      </c>
      <c r="T1926" s="127" t="str">
        <f>IF(M1926="nio",0,VLOOKUP(I1926,'2-Productie normen'!A:R,14,FALSE))</f>
        <v>B</v>
      </c>
      <c r="U1926" s="127"/>
      <c r="W1926" s="93">
        <f t="shared" si="157"/>
        <v>3852.16</v>
      </c>
    </row>
    <row r="1927" spans="1:23" ht="14.1" customHeight="1">
      <c r="A1927" s="109">
        <f t="shared" si="158"/>
        <v>1927</v>
      </c>
      <c r="B1927" s="476" t="str">
        <f>VLOOKUP(C1927,'1-Kosten per locatie'!$A$17:$D$89,4,FALSE)</f>
        <v>Facilitaire Services</v>
      </c>
      <c r="C1927" s="397" t="s">
        <v>206</v>
      </c>
      <c r="D1927" s="476" t="str">
        <f>VLOOKUP(C1927,'1-Kosten per locatie'!$A$17:$C$89,3,FALSE)</f>
        <v>Kantoor</v>
      </c>
      <c r="E1927" s="404" t="s">
        <v>229</v>
      </c>
      <c r="F1927" s="404"/>
      <c r="G1927" s="401">
        <v>112</v>
      </c>
      <c r="H1927" s="398" t="s">
        <v>215</v>
      </c>
      <c r="I1927" s="398" t="s">
        <v>149</v>
      </c>
      <c r="J1927" s="402" t="s">
        <v>198</v>
      </c>
      <c r="K1927" s="403">
        <v>27.09</v>
      </c>
      <c r="L1927" s="486">
        <f>VLOOKUP(D1927,'1-Kosten per locatie'!$E$3:$G$9,3,FALSE)</f>
        <v>1</v>
      </c>
      <c r="M1927" s="399">
        <v>104</v>
      </c>
      <c r="N1927" s="124"/>
      <c r="O1927" s="125" t="e">
        <f t="shared" si="154"/>
        <v>#DIV/0!</v>
      </c>
      <c r="P1927" s="125">
        <f t="shared" si="155"/>
        <v>0</v>
      </c>
      <c r="Q1927" s="383"/>
      <c r="R1927" s="126">
        <f>IF(M1927="nio",0,IF(M1927&gt;0,VLOOKUP(I1927,'2-Productie normen'!A:R,VLOOKUP(M1927,'2-Productie normen'!T:U,2,FALSE),FALSE)))</f>
        <v>0</v>
      </c>
      <c r="S1927" s="126">
        <f t="shared" si="156"/>
        <v>0</v>
      </c>
      <c r="T1927" s="127" t="str">
        <f>IF(M1927="nio",0,VLOOKUP(I1927,'2-Productie normen'!A:R,14,FALSE))</f>
        <v>B</v>
      </c>
      <c r="U1927" s="127"/>
      <c r="W1927" s="93">
        <f t="shared" si="157"/>
        <v>2817.36</v>
      </c>
    </row>
    <row r="1928" spans="1:23" ht="14.1" customHeight="1">
      <c r="A1928" s="109">
        <f t="shared" si="158"/>
        <v>1928</v>
      </c>
      <c r="B1928" s="476" t="str">
        <f>VLOOKUP(C1928,'1-Kosten per locatie'!$A$17:$D$89,4,FALSE)</f>
        <v>Facilitaire Services</v>
      </c>
      <c r="C1928" s="397" t="s">
        <v>206</v>
      </c>
      <c r="D1928" s="476" t="str">
        <f>VLOOKUP(C1928,'1-Kosten per locatie'!$A$17:$C$89,3,FALSE)</f>
        <v>Kantoor</v>
      </c>
      <c r="E1928" s="404" t="s">
        <v>229</v>
      </c>
      <c r="F1928" s="404"/>
      <c r="G1928" s="401"/>
      <c r="H1928" s="398" t="s">
        <v>213</v>
      </c>
      <c r="I1928" s="398" t="s">
        <v>15</v>
      </c>
      <c r="J1928" s="402" t="s">
        <v>304</v>
      </c>
      <c r="K1928" s="403">
        <v>9.7200000000000006</v>
      </c>
      <c r="L1928" s="486">
        <f>VLOOKUP(D1928,'1-Kosten per locatie'!$E$3:$G$9,3,FALSE)</f>
        <v>1</v>
      </c>
      <c r="M1928" s="399">
        <v>255</v>
      </c>
      <c r="N1928" s="124">
        <v>255</v>
      </c>
      <c r="O1928" s="125" t="e">
        <f t="shared" si="154"/>
        <v>#DIV/0!</v>
      </c>
      <c r="P1928" s="125" t="e">
        <f t="shared" si="155"/>
        <v>#DIV/0!</v>
      </c>
      <c r="Q1928" s="383"/>
      <c r="R1928" s="126">
        <f>IF(M1928="nio",0,IF(M1928&gt;0,VLOOKUP(I1928,'2-Productie normen'!A:R,VLOOKUP(M1928,'2-Productie normen'!T:U,2,FALSE),FALSE)))</f>
        <v>0</v>
      </c>
      <c r="S1928" s="126">
        <f t="shared" si="156"/>
        <v>0</v>
      </c>
      <c r="T1928" s="127" t="str">
        <f>IF(M1928="nio",0,VLOOKUP(I1928,'2-Productie normen'!A:R,14,FALSE))</f>
        <v>S</v>
      </c>
      <c r="U1928" s="127"/>
      <c r="W1928" s="93">
        <f t="shared" si="157"/>
        <v>4957.2000000000007</v>
      </c>
    </row>
    <row r="1929" spans="1:23" ht="14.1" customHeight="1">
      <c r="A1929" s="109">
        <f t="shared" si="158"/>
        <v>1929</v>
      </c>
      <c r="B1929" s="476" t="str">
        <f>VLOOKUP(C1929,'1-Kosten per locatie'!$A$17:$D$89,4,FALSE)</f>
        <v>Facilitaire Services</v>
      </c>
      <c r="C1929" s="397" t="s">
        <v>206</v>
      </c>
      <c r="D1929" s="476" t="str">
        <f>VLOOKUP(C1929,'1-Kosten per locatie'!$A$17:$C$89,3,FALSE)</f>
        <v>Kantoor</v>
      </c>
      <c r="E1929" s="404" t="s">
        <v>229</v>
      </c>
      <c r="F1929" s="404"/>
      <c r="G1929" s="401"/>
      <c r="H1929" s="398" t="s">
        <v>213</v>
      </c>
      <c r="I1929" s="398" t="s">
        <v>15</v>
      </c>
      <c r="J1929" s="402" t="s">
        <v>304</v>
      </c>
      <c r="K1929" s="403">
        <v>9.7200000000000006</v>
      </c>
      <c r="L1929" s="486">
        <f>VLOOKUP(D1929,'1-Kosten per locatie'!$E$3:$G$9,3,FALSE)</f>
        <v>1</v>
      </c>
      <c r="M1929" s="399">
        <v>255</v>
      </c>
      <c r="N1929" s="124">
        <v>255</v>
      </c>
      <c r="O1929" s="125" t="e">
        <f t="shared" si="154"/>
        <v>#DIV/0!</v>
      </c>
      <c r="P1929" s="125" t="e">
        <f t="shared" si="155"/>
        <v>#DIV/0!</v>
      </c>
      <c r="Q1929" s="383"/>
      <c r="R1929" s="126">
        <f>IF(M1929="nio",0,IF(M1929&gt;0,VLOOKUP(I1929,'2-Productie normen'!A:R,VLOOKUP(M1929,'2-Productie normen'!T:U,2,FALSE),FALSE)))</f>
        <v>0</v>
      </c>
      <c r="S1929" s="126">
        <f t="shared" si="156"/>
        <v>0</v>
      </c>
      <c r="T1929" s="127" t="str">
        <f>IF(M1929="nio",0,VLOOKUP(I1929,'2-Productie normen'!A:R,14,FALSE))</f>
        <v>S</v>
      </c>
      <c r="U1929" s="127"/>
      <c r="W1929" s="93">
        <f t="shared" si="157"/>
        <v>4957.2000000000007</v>
      </c>
    </row>
    <row r="1930" spans="1:23" ht="14.1" customHeight="1">
      <c r="A1930" s="109">
        <f t="shared" si="158"/>
        <v>1930</v>
      </c>
      <c r="B1930" s="476" t="str">
        <f>VLOOKUP(C1930,'1-Kosten per locatie'!$A$17:$D$89,4,FALSE)</f>
        <v>Facilitaire Services</v>
      </c>
      <c r="C1930" s="397" t="s">
        <v>206</v>
      </c>
      <c r="D1930" s="476" t="str">
        <f>VLOOKUP(C1930,'1-Kosten per locatie'!$A$17:$C$89,3,FALSE)</f>
        <v>Kantoor</v>
      </c>
      <c r="E1930" s="404" t="s">
        <v>229</v>
      </c>
      <c r="F1930" s="404"/>
      <c r="G1930" s="401"/>
      <c r="H1930" s="398" t="s">
        <v>214</v>
      </c>
      <c r="I1930" s="398" t="s">
        <v>294</v>
      </c>
      <c r="J1930" s="402" t="s">
        <v>304</v>
      </c>
      <c r="K1930" s="403">
        <v>9.1</v>
      </c>
      <c r="L1930" s="486">
        <f>VLOOKUP(D1930,'1-Kosten per locatie'!$E$3:$G$9,3,FALSE)</f>
        <v>1</v>
      </c>
      <c r="M1930" s="399">
        <v>156</v>
      </c>
      <c r="N1930" s="124"/>
      <c r="O1930" s="125" t="e">
        <f t="shared" si="154"/>
        <v>#DIV/0!</v>
      </c>
      <c r="P1930" s="125">
        <f t="shared" si="155"/>
        <v>0</v>
      </c>
      <c r="Q1930" s="383"/>
      <c r="R1930" s="126">
        <f>IF(M1930="nio",0,IF(M1930&gt;0,VLOOKUP(I1930,'2-Productie normen'!A:R,VLOOKUP(M1930,'2-Productie normen'!T:U,2,FALSE),FALSE)))</f>
        <v>0</v>
      </c>
      <c r="S1930" s="126">
        <f t="shared" si="156"/>
        <v>0</v>
      </c>
      <c r="T1930" s="127" t="str">
        <f>IF(M1930="nio",0,VLOOKUP(I1930,'2-Productie normen'!A:R,14,FALSE))</f>
        <v>V</v>
      </c>
      <c r="U1930" s="127"/>
      <c r="W1930" s="93">
        <f t="shared" si="157"/>
        <v>1419.6</v>
      </c>
    </row>
    <row r="1931" spans="1:23" ht="14.1" customHeight="1">
      <c r="A1931" s="109">
        <f t="shared" si="158"/>
        <v>1931</v>
      </c>
      <c r="B1931" s="476" t="str">
        <f>VLOOKUP(C1931,'1-Kosten per locatie'!$A$17:$D$89,4,FALSE)</f>
        <v>Facilitaire Services</v>
      </c>
      <c r="C1931" s="397" t="s">
        <v>206</v>
      </c>
      <c r="D1931" s="476" t="str">
        <f>VLOOKUP(C1931,'1-Kosten per locatie'!$A$17:$C$89,3,FALSE)</f>
        <v>Kantoor</v>
      </c>
      <c r="E1931" s="404" t="s">
        <v>229</v>
      </c>
      <c r="F1931" s="404"/>
      <c r="G1931" s="401"/>
      <c r="H1931" s="398" t="s">
        <v>217</v>
      </c>
      <c r="I1931" s="398" t="s">
        <v>296</v>
      </c>
      <c r="J1931" s="402" t="s">
        <v>304</v>
      </c>
      <c r="K1931" s="403">
        <v>11.88</v>
      </c>
      <c r="L1931" s="486">
        <f>VLOOKUP(D1931,'1-Kosten per locatie'!$E$3:$G$9,3,FALSE)</f>
        <v>1</v>
      </c>
      <c r="M1931" s="399">
        <v>156</v>
      </c>
      <c r="N1931" s="124"/>
      <c r="O1931" s="125" t="e">
        <f t="shared" si="154"/>
        <v>#DIV/0!</v>
      </c>
      <c r="P1931" s="125">
        <f t="shared" si="155"/>
        <v>0</v>
      </c>
      <c r="Q1931" s="383"/>
      <c r="R1931" s="126">
        <f>IF(M1931="nio",0,IF(M1931&gt;0,VLOOKUP(I1931,'2-Productie normen'!A:R,VLOOKUP(M1931,'2-Productie normen'!T:U,2,FALSE),FALSE)))</f>
        <v>0</v>
      </c>
      <c r="S1931" s="126">
        <f t="shared" si="156"/>
        <v>0</v>
      </c>
      <c r="T1931" s="127" t="str">
        <f>IF(M1931="nio",0,VLOOKUP(I1931,'2-Productie normen'!A:R,14,FALSE))</f>
        <v>V</v>
      </c>
      <c r="U1931" s="127"/>
      <c r="W1931" s="93">
        <f t="shared" si="157"/>
        <v>1853.2800000000002</v>
      </c>
    </row>
    <row r="1932" spans="1:23" ht="14.1" customHeight="1">
      <c r="A1932" s="109">
        <f t="shared" si="158"/>
        <v>1932</v>
      </c>
      <c r="B1932" s="476" t="str">
        <f>VLOOKUP(C1932,'1-Kosten per locatie'!$A$17:$D$89,4,FALSE)</f>
        <v>Facilitaire Services</v>
      </c>
      <c r="C1932" s="397" t="s">
        <v>206</v>
      </c>
      <c r="D1932" s="476" t="str">
        <f>VLOOKUP(C1932,'1-Kosten per locatie'!$A$17:$C$89,3,FALSE)</f>
        <v>Kantoor</v>
      </c>
      <c r="E1932" s="404" t="s">
        <v>229</v>
      </c>
      <c r="F1932" s="404"/>
      <c r="G1932" s="401">
        <v>113</v>
      </c>
      <c r="H1932" s="398" t="s">
        <v>215</v>
      </c>
      <c r="I1932" s="398" t="s">
        <v>149</v>
      </c>
      <c r="J1932" s="402" t="s">
        <v>198</v>
      </c>
      <c r="K1932" s="403">
        <v>48.7</v>
      </c>
      <c r="L1932" s="486">
        <f>VLOOKUP(D1932,'1-Kosten per locatie'!$E$3:$G$9,3,FALSE)</f>
        <v>1</v>
      </c>
      <c r="M1932" s="399">
        <v>104</v>
      </c>
      <c r="N1932" s="124"/>
      <c r="O1932" s="125" t="e">
        <f t="shared" si="154"/>
        <v>#DIV/0!</v>
      </c>
      <c r="P1932" s="125">
        <f t="shared" si="155"/>
        <v>0</v>
      </c>
      <c r="Q1932" s="383"/>
      <c r="R1932" s="126">
        <f>IF(M1932="nio",0,IF(M1932&gt;0,VLOOKUP(I1932,'2-Productie normen'!A:R,VLOOKUP(M1932,'2-Productie normen'!T:U,2,FALSE),FALSE)))</f>
        <v>0</v>
      </c>
      <c r="S1932" s="126">
        <f t="shared" si="156"/>
        <v>0</v>
      </c>
      <c r="T1932" s="127" t="str">
        <f>IF(M1932="nio",0,VLOOKUP(I1932,'2-Productie normen'!A:R,14,FALSE))</f>
        <v>B</v>
      </c>
      <c r="U1932" s="127"/>
      <c r="W1932" s="93">
        <f t="shared" si="157"/>
        <v>5064.8</v>
      </c>
    </row>
    <row r="1933" spans="1:23" ht="14.1" customHeight="1">
      <c r="A1933" s="109">
        <f t="shared" si="158"/>
        <v>1933</v>
      </c>
      <c r="B1933" s="476" t="str">
        <f>VLOOKUP(C1933,'1-Kosten per locatie'!$A$17:$D$89,4,FALSE)</f>
        <v>Facilitaire Services</v>
      </c>
      <c r="C1933" s="397" t="s">
        <v>206</v>
      </c>
      <c r="D1933" s="476" t="str">
        <f>VLOOKUP(C1933,'1-Kosten per locatie'!$A$17:$C$89,3,FALSE)</f>
        <v>Kantoor</v>
      </c>
      <c r="E1933" s="404" t="s">
        <v>229</v>
      </c>
      <c r="F1933" s="404"/>
      <c r="G1933" s="401">
        <v>114</v>
      </c>
      <c r="H1933" s="398" t="s">
        <v>215</v>
      </c>
      <c r="I1933" s="398" t="s">
        <v>149</v>
      </c>
      <c r="J1933" s="402" t="s">
        <v>198</v>
      </c>
      <c r="K1933" s="403">
        <v>27.8</v>
      </c>
      <c r="L1933" s="486">
        <f>VLOOKUP(D1933,'1-Kosten per locatie'!$E$3:$G$9,3,FALSE)</f>
        <v>1</v>
      </c>
      <c r="M1933" s="399">
        <v>104</v>
      </c>
      <c r="N1933" s="124"/>
      <c r="O1933" s="125" t="e">
        <f t="shared" si="154"/>
        <v>#DIV/0!</v>
      </c>
      <c r="P1933" s="125">
        <f t="shared" si="155"/>
        <v>0</v>
      </c>
      <c r="Q1933" s="383"/>
      <c r="R1933" s="126">
        <f>IF(M1933="nio",0,IF(M1933&gt;0,VLOOKUP(I1933,'2-Productie normen'!A:R,VLOOKUP(M1933,'2-Productie normen'!T:U,2,FALSE),FALSE)))</f>
        <v>0</v>
      </c>
      <c r="S1933" s="126">
        <f t="shared" si="156"/>
        <v>0</v>
      </c>
      <c r="T1933" s="127" t="str">
        <f>IF(M1933="nio",0,VLOOKUP(I1933,'2-Productie normen'!A:R,14,FALSE))</f>
        <v>B</v>
      </c>
      <c r="U1933" s="127"/>
      <c r="W1933" s="93">
        <f t="shared" si="157"/>
        <v>2891.2000000000003</v>
      </c>
    </row>
    <row r="1934" spans="1:23" ht="14.1" customHeight="1">
      <c r="A1934" s="109">
        <f t="shared" si="158"/>
        <v>1934</v>
      </c>
      <c r="B1934" s="476" t="str">
        <f>VLOOKUP(C1934,'1-Kosten per locatie'!$A$17:$D$89,4,FALSE)</f>
        <v>Facilitaire Services</v>
      </c>
      <c r="C1934" s="397" t="s">
        <v>206</v>
      </c>
      <c r="D1934" s="476" t="str">
        <f>VLOOKUP(C1934,'1-Kosten per locatie'!$A$17:$C$89,3,FALSE)</f>
        <v>Kantoor</v>
      </c>
      <c r="E1934" s="404" t="s">
        <v>229</v>
      </c>
      <c r="F1934" s="404"/>
      <c r="G1934" s="401">
        <v>115</v>
      </c>
      <c r="H1934" s="398" t="s">
        <v>215</v>
      </c>
      <c r="I1934" s="398" t="s">
        <v>149</v>
      </c>
      <c r="J1934" s="402" t="s">
        <v>198</v>
      </c>
      <c r="K1934" s="403">
        <v>18.7</v>
      </c>
      <c r="L1934" s="486">
        <f>VLOOKUP(D1934,'1-Kosten per locatie'!$E$3:$G$9,3,FALSE)</f>
        <v>1</v>
      </c>
      <c r="M1934" s="399">
        <v>104</v>
      </c>
      <c r="N1934" s="124"/>
      <c r="O1934" s="125" t="e">
        <f t="shared" ref="O1934:O1997" si="159">IF(M1934="nio",0,IF(M1934&gt;0,M1934*K1934/R1934,0))*L1934</f>
        <v>#DIV/0!</v>
      </c>
      <c r="P1934" s="125">
        <f t="shared" ref="P1934:P1997" si="160">IF(N1934&gt;0,N1934*K1934/S1934,0)*L1934</f>
        <v>0</v>
      </c>
      <c r="Q1934" s="383"/>
      <c r="R1934" s="126">
        <f>IF(M1934="nio",0,IF(M1934&gt;0,VLOOKUP(I1934,'2-Productie normen'!A:R,VLOOKUP(M1934,'2-Productie normen'!T:U,2,FALSE),FALSE)))</f>
        <v>0</v>
      </c>
      <c r="S1934" s="126">
        <f t="shared" ref="S1934:S1997" si="161">IF(N1934&gt;0,R1934*$S$8,0)</f>
        <v>0</v>
      </c>
      <c r="T1934" s="127" t="str">
        <f>IF(M1934="nio",0,VLOOKUP(I1934,'2-Productie normen'!A:R,14,FALSE))</f>
        <v>B</v>
      </c>
      <c r="U1934" s="127"/>
      <c r="W1934" s="93">
        <f t="shared" ref="W1934:W1997" si="162">SUM(M1934:N1934)*K1934</f>
        <v>1944.8</v>
      </c>
    </row>
    <row r="1935" spans="1:23" ht="14.1" customHeight="1">
      <c r="A1935" s="109">
        <f t="shared" si="158"/>
        <v>1935</v>
      </c>
      <c r="B1935" s="476" t="str">
        <f>VLOOKUP(C1935,'1-Kosten per locatie'!$A$17:$D$89,4,FALSE)</f>
        <v>Facilitaire Services</v>
      </c>
      <c r="C1935" s="397" t="s">
        <v>206</v>
      </c>
      <c r="D1935" s="476" t="str">
        <f>VLOOKUP(C1935,'1-Kosten per locatie'!$A$17:$C$89,3,FALSE)</f>
        <v>Kantoor</v>
      </c>
      <c r="E1935" s="404" t="s">
        <v>229</v>
      </c>
      <c r="F1935" s="404"/>
      <c r="G1935" s="401">
        <v>116</v>
      </c>
      <c r="H1935" s="398" t="s">
        <v>215</v>
      </c>
      <c r="I1935" s="398" t="s">
        <v>149</v>
      </c>
      <c r="J1935" s="402" t="s">
        <v>198</v>
      </c>
      <c r="K1935" s="403">
        <v>18.7</v>
      </c>
      <c r="L1935" s="486">
        <f>VLOOKUP(D1935,'1-Kosten per locatie'!$E$3:$G$9,3,FALSE)</f>
        <v>1</v>
      </c>
      <c r="M1935" s="399">
        <v>104</v>
      </c>
      <c r="N1935" s="124"/>
      <c r="O1935" s="125" t="e">
        <f t="shared" si="159"/>
        <v>#DIV/0!</v>
      </c>
      <c r="P1935" s="125">
        <f t="shared" si="160"/>
        <v>0</v>
      </c>
      <c r="Q1935" s="383"/>
      <c r="R1935" s="126">
        <f>IF(M1935="nio",0,IF(M1935&gt;0,VLOOKUP(I1935,'2-Productie normen'!A:R,VLOOKUP(M1935,'2-Productie normen'!T:U,2,FALSE),FALSE)))</f>
        <v>0</v>
      </c>
      <c r="S1935" s="126">
        <f t="shared" si="161"/>
        <v>0</v>
      </c>
      <c r="T1935" s="127" t="str">
        <f>IF(M1935="nio",0,VLOOKUP(I1935,'2-Productie normen'!A:R,14,FALSE))</f>
        <v>B</v>
      </c>
      <c r="U1935" s="127"/>
      <c r="W1935" s="93">
        <f t="shared" si="162"/>
        <v>1944.8</v>
      </c>
    </row>
    <row r="1936" spans="1:23" ht="14.1" customHeight="1">
      <c r="A1936" s="109">
        <f t="shared" si="158"/>
        <v>1936</v>
      </c>
      <c r="B1936" s="476" t="str">
        <f>VLOOKUP(C1936,'1-Kosten per locatie'!$A$17:$D$89,4,FALSE)</f>
        <v>Facilitaire Services</v>
      </c>
      <c r="C1936" s="397" t="s">
        <v>206</v>
      </c>
      <c r="D1936" s="476" t="str">
        <f>VLOOKUP(C1936,'1-Kosten per locatie'!$A$17:$C$89,3,FALSE)</f>
        <v>Kantoor</v>
      </c>
      <c r="E1936" s="404" t="s">
        <v>229</v>
      </c>
      <c r="F1936" s="404"/>
      <c r="G1936" s="401">
        <v>117</v>
      </c>
      <c r="H1936" s="398" t="s">
        <v>215</v>
      </c>
      <c r="I1936" s="398" t="s">
        <v>149</v>
      </c>
      <c r="J1936" s="402" t="s">
        <v>198</v>
      </c>
      <c r="K1936" s="403">
        <v>18.600000000000001</v>
      </c>
      <c r="L1936" s="486">
        <f>VLOOKUP(D1936,'1-Kosten per locatie'!$E$3:$G$9,3,FALSE)</f>
        <v>1</v>
      </c>
      <c r="M1936" s="399">
        <v>104</v>
      </c>
      <c r="N1936" s="124"/>
      <c r="O1936" s="125" t="e">
        <f t="shared" si="159"/>
        <v>#DIV/0!</v>
      </c>
      <c r="P1936" s="125">
        <f t="shared" si="160"/>
        <v>0</v>
      </c>
      <c r="Q1936" s="383"/>
      <c r="R1936" s="126">
        <f>IF(M1936="nio",0,IF(M1936&gt;0,VLOOKUP(I1936,'2-Productie normen'!A:R,VLOOKUP(M1936,'2-Productie normen'!T:U,2,FALSE),FALSE)))</f>
        <v>0</v>
      </c>
      <c r="S1936" s="126">
        <f t="shared" si="161"/>
        <v>0</v>
      </c>
      <c r="T1936" s="127" t="str">
        <f>IF(M1936="nio",0,VLOOKUP(I1936,'2-Productie normen'!A:R,14,FALSE))</f>
        <v>B</v>
      </c>
      <c r="U1936" s="127"/>
      <c r="W1936" s="93">
        <f t="shared" si="162"/>
        <v>1934.4</v>
      </c>
    </row>
    <row r="1937" spans="1:23" ht="14.1" customHeight="1">
      <c r="A1937" s="109">
        <f t="shared" si="158"/>
        <v>1937</v>
      </c>
      <c r="B1937" s="476" t="str">
        <f>VLOOKUP(C1937,'1-Kosten per locatie'!$A$17:$D$89,4,FALSE)</f>
        <v>Facilitaire Services</v>
      </c>
      <c r="C1937" s="397" t="s">
        <v>206</v>
      </c>
      <c r="D1937" s="476" t="str">
        <f>VLOOKUP(C1937,'1-Kosten per locatie'!$A$17:$C$89,3,FALSE)</f>
        <v>Kantoor</v>
      </c>
      <c r="E1937" s="404" t="s">
        <v>229</v>
      </c>
      <c r="F1937" s="404"/>
      <c r="G1937" s="401">
        <v>118</v>
      </c>
      <c r="H1937" s="398" t="s">
        <v>215</v>
      </c>
      <c r="I1937" s="398" t="s">
        <v>149</v>
      </c>
      <c r="J1937" s="402" t="s">
        <v>198</v>
      </c>
      <c r="K1937" s="403">
        <v>18.7</v>
      </c>
      <c r="L1937" s="486">
        <f>VLOOKUP(D1937,'1-Kosten per locatie'!$E$3:$G$9,3,FALSE)</f>
        <v>1</v>
      </c>
      <c r="M1937" s="399">
        <v>104</v>
      </c>
      <c r="N1937" s="124"/>
      <c r="O1937" s="125" t="e">
        <f t="shared" si="159"/>
        <v>#DIV/0!</v>
      </c>
      <c r="P1937" s="125">
        <f t="shared" si="160"/>
        <v>0</v>
      </c>
      <c r="Q1937" s="383"/>
      <c r="R1937" s="126">
        <f>IF(M1937="nio",0,IF(M1937&gt;0,VLOOKUP(I1937,'2-Productie normen'!A:R,VLOOKUP(M1937,'2-Productie normen'!T:U,2,FALSE),FALSE)))</f>
        <v>0</v>
      </c>
      <c r="S1937" s="126">
        <f t="shared" si="161"/>
        <v>0</v>
      </c>
      <c r="T1937" s="127" t="str">
        <f>IF(M1937="nio",0,VLOOKUP(I1937,'2-Productie normen'!A:R,14,FALSE))</f>
        <v>B</v>
      </c>
      <c r="U1937" s="127"/>
      <c r="W1937" s="93">
        <f t="shared" si="162"/>
        <v>1944.8</v>
      </c>
    </row>
    <row r="1938" spans="1:23" ht="14.1" customHeight="1">
      <c r="A1938" s="109">
        <f t="shared" si="158"/>
        <v>1938</v>
      </c>
      <c r="B1938" s="476" t="str">
        <f>VLOOKUP(C1938,'1-Kosten per locatie'!$A$17:$D$89,4,FALSE)</f>
        <v>Facilitaire Services</v>
      </c>
      <c r="C1938" s="397" t="s">
        <v>206</v>
      </c>
      <c r="D1938" s="476" t="str">
        <f>VLOOKUP(C1938,'1-Kosten per locatie'!$A$17:$C$89,3,FALSE)</f>
        <v>Kantoor</v>
      </c>
      <c r="E1938" s="404" t="s">
        <v>229</v>
      </c>
      <c r="F1938" s="404"/>
      <c r="G1938" s="401">
        <v>119</v>
      </c>
      <c r="H1938" s="398" t="s">
        <v>215</v>
      </c>
      <c r="I1938" s="398" t="s">
        <v>149</v>
      </c>
      <c r="J1938" s="402" t="s">
        <v>198</v>
      </c>
      <c r="K1938" s="403">
        <v>18.600000000000001</v>
      </c>
      <c r="L1938" s="486">
        <f>VLOOKUP(D1938,'1-Kosten per locatie'!$E$3:$G$9,3,FALSE)</f>
        <v>1</v>
      </c>
      <c r="M1938" s="399">
        <v>104</v>
      </c>
      <c r="N1938" s="124"/>
      <c r="O1938" s="125" t="e">
        <f t="shared" si="159"/>
        <v>#DIV/0!</v>
      </c>
      <c r="P1938" s="125">
        <f t="shared" si="160"/>
        <v>0</v>
      </c>
      <c r="Q1938" s="383"/>
      <c r="R1938" s="126">
        <f>IF(M1938="nio",0,IF(M1938&gt;0,VLOOKUP(I1938,'2-Productie normen'!A:R,VLOOKUP(M1938,'2-Productie normen'!T:U,2,FALSE),FALSE)))</f>
        <v>0</v>
      </c>
      <c r="S1938" s="126">
        <f t="shared" si="161"/>
        <v>0</v>
      </c>
      <c r="T1938" s="127" t="str">
        <f>IF(M1938="nio",0,VLOOKUP(I1938,'2-Productie normen'!A:R,14,FALSE))</f>
        <v>B</v>
      </c>
      <c r="U1938" s="127"/>
      <c r="W1938" s="93">
        <f t="shared" si="162"/>
        <v>1934.4</v>
      </c>
    </row>
    <row r="1939" spans="1:23" ht="14.1" customHeight="1">
      <c r="A1939" s="109">
        <f t="shared" si="158"/>
        <v>1939</v>
      </c>
      <c r="B1939" s="476" t="str">
        <f>VLOOKUP(C1939,'1-Kosten per locatie'!$A$17:$D$89,4,FALSE)</f>
        <v>Facilitaire Services</v>
      </c>
      <c r="C1939" s="397" t="s">
        <v>206</v>
      </c>
      <c r="D1939" s="476" t="str">
        <f>VLOOKUP(C1939,'1-Kosten per locatie'!$A$17:$C$89,3,FALSE)</f>
        <v>Kantoor</v>
      </c>
      <c r="E1939" s="404" t="s">
        <v>229</v>
      </c>
      <c r="F1939" s="404"/>
      <c r="G1939" s="401" t="s">
        <v>233</v>
      </c>
      <c r="H1939" s="398" t="s">
        <v>215</v>
      </c>
      <c r="I1939" s="398" t="s">
        <v>149</v>
      </c>
      <c r="J1939" s="402" t="s">
        <v>198</v>
      </c>
      <c r="K1939" s="403">
        <v>37.79</v>
      </c>
      <c r="L1939" s="486">
        <f>VLOOKUP(D1939,'1-Kosten per locatie'!$E$3:$G$9,3,FALSE)</f>
        <v>1</v>
      </c>
      <c r="M1939" s="399">
        <v>104</v>
      </c>
      <c r="N1939" s="124"/>
      <c r="O1939" s="125" t="e">
        <f t="shared" si="159"/>
        <v>#DIV/0!</v>
      </c>
      <c r="P1939" s="125">
        <f t="shared" si="160"/>
        <v>0</v>
      </c>
      <c r="Q1939" s="383"/>
      <c r="R1939" s="126">
        <f>IF(M1939="nio",0,IF(M1939&gt;0,VLOOKUP(I1939,'2-Productie normen'!A:R,VLOOKUP(M1939,'2-Productie normen'!T:U,2,FALSE),FALSE)))</f>
        <v>0</v>
      </c>
      <c r="S1939" s="126">
        <f t="shared" si="161"/>
        <v>0</v>
      </c>
      <c r="T1939" s="127" t="str">
        <f>IF(M1939="nio",0,VLOOKUP(I1939,'2-Productie normen'!A:R,14,FALSE))</f>
        <v>B</v>
      </c>
      <c r="U1939" s="127"/>
      <c r="W1939" s="93">
        <f t="shared" si="162"/>
        <v>3930.16</v>
      </c>
    </row>
    <row r="1940" spans="1:23" ht="14.1" customHeight="1">
      <c r="A1940" s="109">
        <f t="shared" si="158"/>
        <v>1940</v>
      </c>
      <c r="B1940" s="476" t="str">
        <f>VLOOKUP(C1940,'1-Kosten per locatie'!$A$17:$D$89,4,FALSE)</f>
        <v>Facilitaire Services</v>
      </c>
      <c r="C1940" s="397" t="s">
        <v>206</v>
      </c>
      <c r="D1940" s="476" t="str">
        <f>VLOOKUP(C1940,'1-Kosten per locatie'!$A$17:$C$89,3,FALSE)</f>
        <v>Kantoor</v>
      </c>
      <c r="E1940" s="404" t="s">
        <v>229</v>
      </c>
      <c r="F1940" s="404"/>
      <c r="G1940" s="401" t="s">
        <v>234</v>
      </c>
      <c r="H1940" s="398" t="s">
        <v>215</v>
      </c>
      <c r="I1940" s="398" t="s">
        <v>149</v>
      </c>
      <c r="J1940" s="402" t="s">
        <v>198</v>
      </c>
      <c r="K1940" s="403">
        <v>37.79</v>
      </c>
      <c r="L1940" s="486">
        <f>VLOOKUP(D1940,'1-Kosten per locatie'!$E$3:$G$9,3,FALSE)</f>
        <v>1</v>
      </c>
      <c r="M1940" s="399">
        <v>104</v>
      </c>
      <c r="N1940" s="124"/>
      <c r="O1940" s="125" t="e">
        <f t="shared" si="159"/>
        <v>#DIV/0!</v>
      </c>
      <c r="P1940" s="125">
        <f t="shared" si="160"/>
        <v>0</v>
      </c>
      <c r="Q1940" s="383"/>
      <c r="R1940" s="126">
        <f>IF(M1940="nio",0,IF(M1940&gt;0,VLOOKUP(I1940,'2-Productie normen'!A:R,VLOOKUP(M1940,'2-Productie normen'!T:U,2,FALSE),FALSE)))</f>
        <v>0</v>
      </c>
      <c r="S1940" s="126">
        <f t="shared" si="161"/>
        <v>0</v>
      </c>
      <c r="T1940" s="127" t="str">
        <f>IF(M1940="nio",0,VLOOKUP(I1940,'2-Productie normen'!A:R,14,FALSE))</f>
        <v>B</v>
      </c>
      <c r="U1940" s="127"/>
      <c r="W1940" s="93">
        <f t="shared" si="162"/>
        <v>3930.16</v>
      </c>
    </row>
    <row r="1941" spans="1:23" ht="14.1" customHeight="1">
      <c r="A1941" s="109">
        <f t="shared" si="158"/>
        <v>1941</v>
      </c>
      <c r="B1941" s="476" t="str">
        <f>VLOOKUP(C1941,'1-Kosten per locatie'!$A$17:$D$89,4,FALSE)</f>
        <v>Facilitaire Services</v>
      </c>
      <c r="C1941" s="397" t="s">
        <v>206</v>
      </c>
      <c r="D1941" s="476" t="str">
        <f>VLOOKUP(C1941,'1-Kosten per locatie'!$A$17:$C$89,3,FALSE)</f>
        <v>Kantoor</v>
      </c>
      <c r="E1941" s="404" t="s">
        <v>229</v>
      </c>
      <c r="F1941" s="404"/>
      <c r="G1941" s="401">
        <v>124</v>
      </c>
      <c r="H1941" s="398" t="s">
        <v>215</v>
      </c>
      <c r="I1941" s="398" t="s">
        <v>149</v>
      </c>
      <c r="J1941" s="402" t="s">
        <v>198</v>
      </c>
      <c r="K1941" s="403">
        <v>18.600000000000001</v>
      </c>
      <c r="L1941" s="486">
        <f>VLOOKUP(D1941,'1-Kosten per locatie'!$E$3:$G$9,3,FALSE)</f>
        <v>1</v>
      </c>
      <c r="M1941" s="399">
        <v>104</v>
      </c>
      <c r="N1941" s="124"/>
      <c r="O1941" s="125" t="e">
        <f t="shared" si="159"/>
        <v>#DIV/0!</v>
      </c>
      <c r="P1941" s="125">
        <f t="shared" si="160"/>
        <v>0</v>
      </c>
      <c r="Q1941" s="383"/>
      <c r="R1941" s="126">
        <f>IF(M1941="nio",0,IF(M1941&gt;0,VLOOKUP(I1941,'2-Productie normen'!A:R,VLOOKUP(M1941,'2-Productie normen'!T:U,2,FALSE),FALSE)))</f>
        <v>0</v>
      </c>
      <c r="S1941" s="126">
        <f t="shared" si="161"/>
        <v>0</v>
      </c>
      <c r="T1941" s="127" t="str">
        <f>IF(M1941="nio",0,VLOOKUP(I1941,'2-Productie normen'!A:R,14,FALSE))</f>
        <v>B</v>
      </c>
      <c r="U1941" s="127"/>
      <c r="W1941" s="93">
        <f t="shared" si="162"/>
        <v>1934.4</v>
      </c>
    </row>
    <row r="1942" spans="1:23" ht="14.1" customHeight="1">
      <c r="A1942" s="109">
        <f t="shared" si="158"/>
        <v>1942</v>
      </c>
      <c r="B1942" s="476" t="str">
        <f>VLOOKUP(C1942,'1-Kosten per locatie'!$A$17:$D$89,4,FALSE)</f>
        <v>Facilitaire Services</v>
      </c>
      <c r="C1942" s="397" t="s">
        <v>206</v>
      </c>
      <c r="D1942" s="476" t="str">
        <f>VLOOKUP(C1942,'1-Kosten per locatie'!$A$17:$C$89,3,FALSE)</f>
        <v>Kantoor</v>
      </c>
      <c r="E1942" s="404" t="s">
        <v>229</v>
      </c>
      <c r="F1942" s="404"/>
      <c r="G1942" s="401">
        <v>125</v>
      </c>
      <c r="H1942" s="398" t="s">
        <v>215</v>
      </c>
      <c r="I1942" s="398" t="s">
        <v>149</v>
      </c>
      <c r="J1942" s="402" t="s">
        <v>198</v>
      </c>
      <c r="K1942" s="403">
        <v>21.5</v>
      </c>
      <c r="L1942" s="486">
        <f>VLOOKUP(D1942,'1-Kosten per locatie'!$E$3:$G$9,3,FALSE)</f>
        <v>1</v>
      </c>
      <c r="M1942" s="399">
        <v>104</v>
      </c>
      <c r="N1942" s="124"/>
      <c r="O1942" s="125" t="e">
        <f t="shared" si="159"/>
        <v>#DIV/0!</v>
      </c>
      <c r="P1942" s="125">
        <f t="shared" si="160"/>
        <v>0</v>
      </c>
      <c r="Q1942" s="383"/>
      <c r="R1942" s="126">
        <f>IF(M1942="nio",0,IF(M1942&gt;0,VLOOKUP(I1942,'2-Productie normen'!A:R,VLOOKUP(M1942,'2-Productie normen'!T:U,2,FALSE),FALSE)))</f>
        <v>0</v>
      </c>
      <c r="S1942" s="126">
        <f t="shared" si="161"/>
        <v>0</v>
      </c>
      <c r="T1942" s="127" t="str">
        <f>IF(M1942="nio",0,VLOOKUP(I1942,'2-Productie normen'!A:R,14,FALSE))</f>
        <v>B</v>
      </c>
      <c r="U1942" s="127"/>
      <c r="W1942" s="93">
        <f t="shared" si="162"/>
        <v>2236</v>
      </c>
    </row>
    <row r="1943" spans="1:23" ht="14.1" customHeight="1">
      <c r="A1943" s="109">
        <f t="shared" si="158"/>
        <v>1943</v>
      </c>
      <c r="B1943" s="476" t="str">
        <f>VLOOKUP(C1943,'1-Kosten per locatie'!$A$17:$D$89,4,FALSE)</f>
        <v>Facilitaire Services</v>
      </c>
      <c r="C1943" s="397" t="s">
        <v>206</v>
      </c>
      <c r="D1943" s="476" t="str">
        <f>VLOOKUP(C1943,'1-Kosten per locatie'!$A$17:$C$89,3,FALSE)</f>
        <v>Kantoor</v>
      </c>
      <c r="E1943" s="404" t="s">
        <v>229</v>
      </c>
      <c r="F1943" s="404"/>
      <c r="G1943" s="401">
        <v>126</v>
      </c>
      <c r="H1943" s="398" t="s">
        <v>215</v>
      </c>
      <c r="I1943" s="398" t="s">
        <v>149</v>
      </c>
      <c r="J1943" s="402" t="s">
        <v>198</v>
      </c>
      <c r="K1943" s="403">
        <v>21.53</v>
      </c>
      <c r="L1943" s="486">
        <f>VLOOKUP(D1943,'1-Kosten per locatie'!$E$3:$G$9,3,FALSE)</f>
        <v>1</v>
      </c>
      <c r="M1943" s="399">
        <v>104</v>
      </c>
      <c r="N1943" s="124"/>
      <c r="O1943" s="125" t="e">
        <f t="shared" si="159"/>
        <v>#DIV/0!</v>
      </c>
      <c r="P1943" s="125">
        <f t="shared" si="160"/>
        <v>0</v>
      </c>
      <c r="Q1943" s="383"/>
      <c r="R1943" s="126">
        <f>IF(M1943="nio",0,IF(M1943&gt;0,VLOOKUP(I1943,'2-Productie normen'!A:R,VLOOKUP(M1943,'2-Productie normen'!T:U,2,FALSE),FALSE)))</f>
        <v>0</v>
      </c>
      <c r="S1943" s="126">
        <f t="shared" si="161"/>
        <v>0</v>
      </c>
      <c r="T1943" s="127" t="str">
        <f>IF(M1943="nio",0,VLOOKUP(I1943,'2-Productie normen'!A:R,14,FALSE))</f>
        <v>B</v>
      </c>
      <c r="U1943" s="127"/>
      <c r="W1943" s="93">
        <f t="shared" si="162"/>
        <v>2239.12</v>
      </c>
    </row>
    <row r="1944" spans="1:23" ht="14.1" customHeight="1">
      <c r="A1944" s="109">
        <f t="shared" si="158"/>
        <v>1944</v>
      </c>
      <c r="B1944" s="476" t="str">
        <f>VLOOKUP(C1944,'1-Kosten per locatie'!$A$17:$D$89,4,FALSE)</f>
        <v>Facilitaire Services</v>
      </c>
      <c r="C1944" s="397" t="s">
        <v>206</v>
      </c>
      <c r="D1944" s="476" t="str">
        <f>VLOOKUP(C1944,'1-Kosten per locatie'!$A$17:$C$89,3,FALSE)</f>
        <v>Kantoor</v>
      </c>
      <c r="E1944" s="404" t="s">
        <v>229</v>
      </c>
      <c r="F1944" s="404"/>
      <c r="G1944" s="401">
        <v>127</v>
      </c>
      <c r="H1944" s="398" t="s">
        <v>215</v>
      </c>
      <c r="I1944" s="398" t="s">
        <v>149</v>
      </c>
      <c r="J1944" s="402" t="s">
        <v>198</v>
      </c>
      <c r="K1944" s="403">
        <v>21.53</v>
      </c>
      <c r="L1944" s="486">
        <f>VLOOKUP(D1944,'1-Kosten per locatie'!$E$3:$G$9,3,FALSE)</f>
        <v>1</v>
      </c>
      <c r="M1944" s="399">
        <v>104</v>
      </c>
      <c r="N1944" s="124"/>
      <c r="O1944" s="125" t="e">
        <f t="shared" si="159"/>
        <v>#DIV/0!</v>
      </c>
      <c r="P1944" s="125">
        <f t="shared" si="160"/>
        <v>0</v>
      </c>
      <c r="Q1944" s="383"/>
      <c r="R1944" s="126">
        <f>IF(M1944="nio",0,IF(M1944&gt;0,VLOOKUP(I1944,'2-Productie normen'!A:R,VLOOKUP(M1944,'2-Productie normen'!T:U,2,FALSE),FALSE)))</f>
        <v>0</v>
      </c>
      <c r="S1944" s="126">
        <f t="shared" si="161"/>
        <v>0</v>
      </c>
      <c r="T1944" s="127" t="str">
        <f>IF(M1944="nio",0,VLOOKUP(I1944,'2-Productie normen'!A:R,14,FALSE))</f>
        <v>B</v>
      </c>
      <c r="U1944" s="127"/>
      <c r="W1944" s="93">
        <f t="shared" si="162"/>
        <v>2239.12</v>
      </c>
    </row>
    <row r="1945" spans="1:23" ht="14.1" customHeight="1">
      <c r="A1945" s="109">
        <f t="shared" si="158"/>
        <v>1945</v>
      </c>
      <c r="B1945" s="476" t="str">
        <f>VLOOKUP(C1945,'1-Kosten per locatie'!$A$17:$D$89,4,FALSE)</f>
        <v>Facilitaire Services</v>
      </c>
      <c r="C1945" s="397" t="s">
        <v>206</v>
      </c>
      <c r="D1945" s="476" t="str">
        <f>VLOOKUP(C1945,'1-Kosten per locatie'!$A$17:$C$89,3,FALSE)</f>
        <v>Kantoor</v>
      </c>
      <c r="E1945" s="404" t="s">
        <v>229</v>
      </c>
      <c r="F1945" s="404"/>
      <c r="G1945" s="531">
        <v>128</v>
      </c>
      <c r="H1945" s="398" t="s">
        <v>215</v>
      </c>
      <c r="I1945" s="398" t="s">
        <v>149</v>
      </c>
      <c r="J1945" s="402" t="s">
        <v>198</v>
      </c>
      <c r="K1945" s="403">
        <v>21.53</v>
      </c>
      <c r="L1945" s="486">
        <f>VLOOKUP(D1945,'1-Kosten per locatie'!$E$3:$G$9,3,FALSE)</f>
        <v>1</v>
      </c>
      <c r="M1945" s="399">
        <v>104</v>
      </c>
      <c r="N1945" s="124"/>
      <c r="O1945" s="125" t="e">
        <f t="shared" si="159"/>
        <v>#DIV/0!</v>
      </c>
      <c r="P1945" s="125">
        <f t="shared" si="160"/>
        <v>0</v>
      </c>
      <c r="Q1945" s="383"/>
      <c r="R1945" s="126">
        <f>IF(M1945="nio",0,IF(M1945&gt;0,VLOOKUP(I1945,'2-Productie normen'!A:R,VLOOKUP(M1945,'2-Productie normen'!T:U,2,FALSE),FALSE)))</f>
        <v>0</v>
      </c>
      <c r="S1945" s="126">
        <f t="shared" si="161"/>
        <v>0</v>
      </c>
      <c r="T1945" s="127" t="str">
        <f>IF(M1945="nio",0,VLOOKUP(I1945,'2-Productie normen'!A:R,14,FALSE))</f>
        <v>B</v>
      </c>
      <c r="U1945" s="127"/>
      <c r="W1945" s="93">
        <f t="shared" si="162"/>
        <v>2239.12</v>
      </c>
    </row>
    <row r="1946" spans="1:23" ht="14.1" customHeight="1">
      <c r="A1946" s="109">
        <f t="shared" si="158"/>
        <v>1946</v>
      </c>
      <c r="B1946" s="476" t="str">
        <f>VLOOKUP(C1946,'1-Kosten per locatie'!$A$17:$D$89,4,FALSE)</f>
        <v>Facilitaire Services</v>
      </c>
      <c r="C1946" s="397" t="s">
        <v>206</v>
      </c>
      <c r="D1946" s="476" t="str">
        <f>VLOOKUP(C1946,'1-Kosten per locatie'!$A$17:$C$89,3,FALSE)</f>
        <v>Kantoor</v>
      </c>
      <c r="E1946" s="404" t="s">
        <v>229</v>
      </c>
      <c r="F1946" s="404"/>
      <c r="G1946" s="531">
        <v>129</v>
      </c>
      <c r="H1946" s="398" t="s">
        <v>215</v>
      </c>
      <c r="I1946" s="398" t="s">
        <v>149</v>
      </c>
      <c r="J1946" s="402" t="s">
        <v>198</v>
      </c>
      <c r="K1946" s="403">
        <v>21.53</v>
      </c>
      <c r="L1946" s="486">
        <f>VLOOKUP(D1946,'1-Kosten per locatie'!$E$3:$G$9,3,FALSE)</f>
        <v>1</v>
      </c>
      <c r="M1946" s="399">
        <v>104</v>
      </c>
      <c r="N1946" s="124"/>
      <c r="O1946" s="125" t="e">
        <f t="shared" si="159"/>
        <v>#DIV/0!</v>
      </c>
      <c r="P1946" s="125">
        <f t="shared" si="160"/>
        <v>0</v>
      </c>
      <c r="Q1946" s="383"/>
      <c r="R1946" s="126">
        <f>IF(M1946="nio",0,IF(M1946&gt;0,VLOOKUP(I1946,'2-Productie normen'!A:R,VLOOKUP(M1946,'2-Productie normen'!T:U,2,FALSE),FALSE)))</f>
        <v>0</v>
      </c>
      <c r="S1946" s="126">
        <f t="shared" si="161"/>
        <v>0</v>
      </c>
      <c r="T1946" s="127" t="str">
        <f>IF(M1946="nio",0,VLOOKUP(I1946,'2-Productie normen'!A:R,14,FALSE))</f>
        <v>B</v>
      </c>
      <c r="U1946" s="127"/>
      <c r="W1946" s="93">
        <f t="shared" si="162"/>
        <v>2239.12</v>
      </c>
    </row>
    <row r="1947" spans="1:23" ht="14.1" customHeight="1">
      <c r="A1947" s="109">
        <f t="shared" si="158"/>
        <v>1947</v>
      </c>
      <c r="B1947" s="476" t="str">
        <f>VLOOKUP(C1947,'1-Kosten per locatie'!$A$17:$D$89,4,FALSE)</f>
        <v>Facilitaire Services</v>
      </c>
      <c r="C1947" s="397" t="s">
        <v>206</v>
      </c>
      <c r="D1947" s="476" t="str">
        <f>VLOOKUP(C1947,'1-Kosten per locatie'!$A$17:$C$89,3,FALSE)</f>
        <v>Kantoor</v>
      </c>
      <c r="E1947" s="404" t="s">
        <v>229</v>
      </c>
      <c r="F1947" s="404"/>
      <c r="G1947" s="531">
        <v>130</v>
      </c>
      <c r="H1947" s="398" t="s">
        <v>235</v>
      </c>
      <c r="I1947" s="398" t="s">
        <v>297</v>
      </c>
      <c r="J1947" s="402" t="s">
        <v>198</v>
      </c>
      <c r="K1947" s="403">
        <v>29.7</v>
      </c>
      <c r="L1947" s="486">
        <f>VLOOKUP(D1947,'1-Kosten per locatie'!$E$3:$G$9,3,FALSE)</f>
        <v>1</v>
      </c>
      <c r="M1947" s="399">
        <v>255</v>
      </c>
      <c r="N1947" s="124"/>
      <c r="O1947" s="125" t="e">
        <f t="shared" si="159"/>
        <v>#DIV/0!</v>
      </c>
      <c r="P1947" s="125">
        <f t="shared" si="160"/>
        <v>0</v>
      </c>
      <c r="Q1947" s="383"/>
      <c r="R1947" s="126">
        <f>IF(M1947="nio",0,IF(M1947&gt;0,VLOOKUP(I1947,'2-Productie normen'!A:R,VLOOKUP(M1947,'2-Productie normen'!T:U,2,FALSE),FALSE)))</f>
        <v>0</v>
      </c>
      <c r="S1947" s="126">
        <f t="shared" si="161"/>
        <v>0</v>
      </c>
      <c r="T1947" s="127" t="str">
        <f>IF(M1947="nio",0,VLOOKUP(I1947,'2-Productie normen'!A:R,14,FALSE))</f>
        <v>B</v>
      </c>
      <c r="U1947" s="127"/>
      <c r="W1947" s="93">
        <f t="shared" si="162"/>
        <v>7573.5</v>
      </c>
    </row>
    <row r="1948" spans="1:23" ht="14.1" customHeight="1">
      <c r="A1948" s="109">
        <f t="shared" si="158"/>
        <v>1948</v>
      </c>
      <c r="B1948" s="476" t="str">
        <f>VLOOKUP(C1948,'1-Kosten per locatie'!$A$17:$D$89,4,FALSE)</f>
        <v>Facilitaire Services</v>
      </c>
      <c r="C1948" s="397" t="s">
        <v>206</v>
      </c>
      <c r="D1948" s="476" t="str">
        <f>VLOOKUP(C1948,'1-Kosten per locatie'!$A$17:$C$89,3,FALSE)</f>
        <v>Kantoor</v>
      </c>
      <c r="E1948" s="404" t="s">
        <v>229</v>
      </c>
      <c r="F1948" s="404"/>
      <c r="G1948" s="531">
        <v>131</v>
      </c>
      <c r="H1948" s="398" t="s">
        <v>215</v>
      </c>
      <c r="I1948" s="398" t="s">
        <v>149</v>
      </c>
      <c r="J1948" s="402" t="s">
        <v>198</v>
      </c>
      <c r="K1948" s="403">
        <v>43.99</v>
      </c>
      <c r="L1948" s="486">
        <f>VLOOKUP(D1948,'1-Kosten per locatie'!$E$3:$G$9,3,FALSE)</f>
        <v>1</v>
      </c>
      <c r="M1948" s="399">
        <v>104</v>
      </c>
      <c r="N1948" s="124"/>
      <c r="O1948" s="125" t="e">
        <f t="shared" si="159"/>
        <v>#DIV/0!</v>
      </c>
      <c r="P1948" s="125">
        <f t="shared" si="160"/>
        <v>0</v>
      </c>
      <c r="Q1948" s="383"/>
      <c r="R1948" s="126">
        <f>IF(M1948="nio",0,IF(M1948&gt;0,VLOOKUP(I1948,'2-Productie normen'!A:R,VLOOKUP(M1948,'2-Productie normen'!T:U,2,FALSE),FALSE)))</f>
        <v>0</v>
      </c>
      <c r="S1948" s="126">
        <f t="shared" si="161"/>
        <v>0</v>
      </c>
      <c r="T1948" s="127" t="str">
        <f>IF(M1948="nio",0,VLOOKUP(I1948,'2-Productie normen'!A:R,14,FALSE))</f>
        <v>B</v>
      </c>
      <c r="U1948" s="127"/>
      <c r="W1948" s="93">
        <f t="shared" si="162"/>
        <v>4574.96</v>
      </c>
    </row>
    <row r="1949" spans="1:23" ht="14.1" customHeight="1">
      <c r="A1949" s="109">
        <f t="shared" si="158"/>
        <v>1949</v>
      </c>
      <c r="B1949" s="476" t="str">
        <f>VLOOKUP(C1949,'1-Kosten per locatie'!$A$17:$D$89,4,FALSE)</f>
        <v>Facilitaire Services</v>
      </c>
      <c r="C1949" s="397" t="s">
        <v>206</v>
      </c>
      <c r="D1949" s="476" t="str">
        <f>VLOOKUP(C1949,'1-Kosten per locatie'!$A$17:$C$89,3,FALSE)</f>
        <v>Kantoor</v>
      </c>
      <c r="E1949" s="404" t="s">
        <v>229</v>
      </c>
      <c r="F1949" s="404"/>
      <c r="G1949" s="531">
        <v>132</v>
      </c>
      <c r="H1949" s="398" t="s">
        <v>215</v>
      </c>
      <c r="I1949" s="398" t="s">
        <v>149</v>
      </c>
      <c r="J1949" s="402" t="s">
        <v>198</v>
      </c>
      <c r="K1949" s="403">
        <v>21.1</v>
      </c>
      <c r="L1949" s="486">
        <f>VLOOKUP(D1949,'1-Kosten per locatie'!$E$3:$G$9,3,FALSE)</f>
        <v>1</v>
      </c>
      <c r="M1949" s="399">
        <v>104</v>
      </c>
      <c r="N1949" s="124"/>
      <c r="O1949" s="125" t="e">
        <f t="shared" si="159"/>
        <v>#DIV/0!</v>
      </c>
      <c r="P1949" s="125">
        <f t="shared" si="160"/>
        <v>0</v>
      </c>
      <c r="Q1949" s="383"/>
      <c r="R1949" s="126">
        <f>IF(M1949="nio",0,IF(M1949&gt;0,VLOOKUP(I1949,'2-Productie normen'!A:R,VLOOKUP(M1949,'2-Productie normen'!T:U,2,FALSE),FALSE)))</f>
        <v>0</v>
      </c>
      <c r="S1949" s="126">
        <f t="shared" si="161"/>
        <v>0</v>
      </c>
      <c r="T1949" s="127" t="str">
        <f>IF(M1949="nio",0,VLOOKUP(I1949,'2-Productie normen'!A:R,14,FALSE))</f>
        <v>B</v>
      </c>
      <c r="U1949" s="127"/>
      <c r="W1949" s="93">
        <f t="shared" si="162"/>
        <v>2194.4</v>
      </c>
    </row>
    <row r="1950" spans="1:23" ht="14.1" customHeight="1">
      <c r="A1950" s="109">
        <f t="shared" si="158"/>
        <v>1950</v>
      </c>
      <c r="B1950" s="476" t="str">
        <f>VLOOKUP(C1950,'1-Kosten per locatie'!$A$17:$D$89,4,FALSE)</f>
        <v>Facilitaire Services</v>
      </c>
      <c r="C1950" s="397" t="s">
        <v>206</v>
      </c>
      <c r="D1950" s="476" t="str">
        <f>VLOOKUP(C1950,'1-Kosten per locatie'!$A$17:$C$89,3,FALSE)</f>
        <v>Kantoor</v>
      </c>
      <c r="E1950" s="404" t="s">
        <v>229</v>
      </c>
      <c r="F1950" s="404"/>
      <c r="G1950" s="531" t="s">
        <v>236</v>
      </c>
      <c r="H1950" s="398" t="s">
        <v>215</v>
      </c>
      <c r="I1950" s="398" t="s">
        <v>149</v>
      </c>
      <c r="J1950" s="402" t="s">
        <v>198</v>
      </c>
      <c r="K1950" s="403">
        <v>26</v>
      </c>
      <c r="L1950" s="486">
        <f>VLOOKUP(D1950,'1-Kosten per locatie'!$E$3:$G$9,3,FALSE)</f>
        <v>1</v>
      </c>
      <c r="M1950" s="399">
        <v>156</v>
      </c>
      <c r="N1950" s="124"/>
      <c r="O1950" s="125" t="e">
        <f t="shared" si="159"/>
        <v>#DIV/0!</v>
      </c>
      <c r="P1950" s="125">
        <f t="shared" si="160"/>
        <v>0</v>
      </c>
      <c r="Q1950" s="383"/>
      <c r="R1950" s="126">
        <f>IF(M1950="nio",0,IF(M1950&gt;0,VLOOKUP(I1950,'2-Productie normen'!A:R,VLOOKUP(M1950,'2-Productie normen'!T:U,2,FALSE),FALSE)))</f>
        <v>0</v>
      </c>
      <c r="S1950" s="126">
        <f t="shared" si="161"/>
        <v>0</v>
      </c>
      <c r="T1950" s="127" t="str">
        <f>IF(M1950="nio",0,VLOOKUP(I1950,'2-Productie normen'!A:R,14,FALSE))</f>
        <v>B</v>
      </c>
      <c r="U1950" s="127"/>
      <c r="W1950" s="93">
        <f t="shared" si="162"/>
        <v>4056</v>
      </c>
    </row>
    <row r="1951" spans="1:23" ht="14.1" customHeight="1">
      <c r="A1951" s="109">
        <f t="shared" si="158"/>
        <v>1951</v>
      </c>
      <c r="B1951" s="476" t="str">
        <f>VLOOKUP(C1951,'1-Kosten per locatie'!$A$17:$D$89,4,FALSE)</f>
        <v>Facilitaire Services</v>
      </c>
      <c r="C1951" s="397" t="s">
        <v>206</v>
      </c>
      <c r="D1951" s="476" t="str">
        <f>VLOOKUP(C1951,'1-Kosten per locatie'!$A$17:$C$89,3,FALSE)</f>
        <v>Kantoor</v>
      </c>
      <c r="E1951" s="404" t="s">
        <v>229</v>
      </c>
      <c r="F1951" s="404"/>
      <c r="G1951" s="531" t="s">
        <v>237</v>
      </c>
      <c r="H1951" s="398" t="s">
        <v>215</v>
      </c>
      <c r="I1951" s="398" t="s">
        <v>149</v>
      </c>
      <c r="J1951" s="402" t="s">
        <v>198</v>
      </c>
      <c r="K1951" s="403">
        <v>53.099999999999994</v>
      </c>
      <c r="L1951" s="486">
        <f>VLOOKUP(D1951,'1-Kosten per locatie'!$E$3:$G$9,3,FALSE)</f>
        <v>1</v>
      </c>
      <c r="M1951" s="399">
        <v>104</v>
      </c>
      <c r="N1951" s="124"/>
      <c r="O1951" s="125" t="e">
        <f t="shared" si="159"/>
        <v>#DIV/0!</v>
      </c>
      <c r="P1951" s="125">
        <f t="shared" si="160"/>
        <v>0</v>
      </c>
      <c r="Q1951" s="383"/>
      <c r="R1951" s="126">
        <f>IF(M1951="nio",0,IF(M1951&gt;0,VLOOKUP(I1951,'2-Productie normen'!A:R,VLOOKUP(M1951,'2-Productie normen'!T:U,2,FALSE),FALSE)))</f>
        <v>0</v>
      </c>
      <c r="S1951" s="126">
        <f t="shared" si="161"/>
        <v>0</v>
      </c>
      <c r="T1951" s="127" t="str">
        <f>IF(M1951="nio",0,VLOOKUP(I1951,'2-Productie normen'!A:R,14,FALSE))</f>
        <v>B</v>
      </c>
      <c r="U1951" s="127"/>
      <c r="W1951" s="93">
        <f t="shared" si="162"/>
        <v>5522.4</v>
      </c>
    </row>
    <row r="1952" spans="1:23" ht="14.1" customHeight="1">
      <c r="A1952" s="109">
        <f t="shared" si="158"/>
        <v>1952</v>
      </c>
      <c r="B1952" s="476" t="str">
        <f>VLOOKUP(C1952,'1-Kosten per locatie'!$A$17:$D$89,4,FALSE)</f>
        <v>Facilitaire Services</v>
      </c>
      <c r="C1952" s="397" t="s">
        <v>206</v>
      </c>
      <c r="D1952" s="476" t="str">
        <f>VLOOKUP(C1952,'1-Kosten per locatie'!$A$17:$C$89,3,FALSE)</f>
        <v>Kantoor</v>
      </c>
      <c r="E1952" s="404" t="s">
        <v>229</v>
      </c>
      <c r="F1952" s="404"/>
      <c r="G1952" s="531"/>
      <c r="H1952" s="398" t="s">
        <v>226</v>
      </c>
      <c r="I1952" s="398" t="s">
        <v>298</v>
      </c>
      <c r="J1952" s="402" t="s">
        <v>305</v>
      </c>
      <c r="K1952" s="403">
        <v>4</v>
      </c>
      <c r="L1952" s="486">
        <f>VLOOKUP(D1952,'1-Kosten per locatie'!$E$3:$G$9,3,FALSE)</f>
        <v>1</v>
      </c>
      <c r="M1952" s="399">
        <v>255</v>
      </c>
      <c r="N1952" s="124"/>
      <c r="O1952" s="125" t="e">
        <f t="shared" si="159"/>
        <v>#DIV/0!</v>
      </c>
      <c r="P1952" s="125">
        <f t="shared" si="160"/>
        <v>0</v>
      </c>
      <c r="Q1952" s="383"/>
      <c r="R1952" s="126">
        <f>IF(M1952="nio",0,IF(M1952&gt;0,VLOOKUP(I1952,'2-Productie normen'!A:R,VLOOKUP(M1952,'2-Productie normen'!T:U,2,FALSE),FALSE)))</f>
        <v>0</v>
      </c>
      <c r="S1952" s="126">
        <f t="shared" si="161"/>
        <v>0</v>
      </c>
      <c r="T1952" s="127" t="str">
        <f>IF(M1952="nio",0,VLOOKUP(I1952,'2-Productie normen'!A:R,14,FALSE))</f>
        <v>V</v>
      </c>
      <c r="U1952" s="127"/>
      <c r="W1952" s="93">
        <f t="shared" si="162"/>
        <v>1020</v>
      </c>
    </row>
    <row r="1953" spans="1:23" ht="14.1" customHeight="1">
      <c r="A1953" s="109">
        <f t="shared" si="158"/>
        <v>1953</v>
      </c>
      <c r="B1953" s="476" t="str">
        <f>VLOOKUP(C1953,'1-Kosten per locatie'!$A$17:$D$89,4,FALSE)</f>
        <v>Facilitaire Services</v>
      </c>
      <c r="C1953" s="397" t="s">
        <v>206</v>
      </c>
      <c r="D1953" s="476" t="str">
        <f>VLOOKUP(C1953,'1-Kosten per locatie'!$A$17:$C$89,3,FALSE)</f>
        <v>Kantoor</v>
      </c>
      <c r="E1953" s="404" t="s">
        <v>238</v>
      </c>
      <c r="F1953" s="404"/>
      <c r="G1953" s="531"/>
      <c r="H1953" s="398" t="s">
        <v>230</v>
      </c>
      <c r="I1953" s="398" t="s">
        <v>294</v>
      </c>
      <c r="J1953" s="402" t="s">
        <v>303</v>
      </c>
      <c r="K1953" s="403">
        <v>18</v>
      </c>
      <c r="L1953" s="486">
        <f>VLOOKUP(D1953,'1-Kosten per locatie'!$E$3:$G$9,3,FALSE)</f>
        <v>1</v>
      </c>
      <c r="M1953" s="399">
        <v>156</v>
      </c>
      <c r="N1953" s="124"/>
      <c r="O1953" s="125" t="e">
        <f t="shared" si="159"/>
        <v>#DIV/0!</v>
      </c>
      <c r="P1953" s="125">
        <f t="shared" si="160"/>
        <v>0</v>
      </c>
      <c r="Q1953" s="383"/>
      <c r="R1953" s="126">
        <f>IF(M1953="nio",0,IF(M1953&gt;0,VLOOKUP(I1953,'2-Productie normen'!A:R,VLOOKUP(M1953,'2-Productie normen'!T:U,2,FALSE),FALSE)))</f>
        <v>0</v>
      </c>
      <c r="S1953" s="126">
        <f t="shared" si="161"/>
        <v>0</v>
      </c>
      <c r="T1953" s="127" t="str">
        <f>IF(M1953="nio",0,VLOOKUP(I1953,'2-Productie normen'!A:R,14,FALSE))</f>
        <v>V</v>
      </c>
      <c r="U1953" s="127"/>
      <c r="W1953" s="93">
        <f t="shared" si="162"/>
        <v>2808</v>
      </c>
    </row>
    <row r="1954" spans="1:23" ht="14.1" customHeight="1">
      <c r="A1954" s="109">
        <f t="shared" si="158"/>
        <v>1954</v>
      </c>
      <c r="B1954" s="476" t="str">
        <f>VLOOKUP(C1954,'1-Kosten per locatie'!$A$17:$D$89,4,FALSE)</f>
        <v>Facilitaire Services</v>
      </c>
      <c r="C1954" s="397" t="s">
        <v>206</v>
      </c>
      <c r="D1954" s="476" t="str">
        <f>VLOOKUP(C1954,'1-Kosten per locatie'!$A$17:$C$89,3,FALSE)</f>
        <v>Kantoor</v>
      </c>
      <c r="E1954" s="404" t="s">
        <v>238</v>
      </c>
      <c r="F1954" s="404"/>
      <c r="G1954" s="531"/>
      <c r="H1954" s="398" t="s">
        <v>213</v>
      </c>
      <c r="I1954" s="398" t="s">
        <v>15</v>
      </c>
      <c r="J1954" s="402" t="s">
        <v>304</v>
      </c>
      <c r="K1954" s="403">
        <v>10.5</v>
      </c>
      <c r="L1954" s="486">
        <f>VLOOKUP(D1954,'1-Kosten per locatie'!$E$3:$G$9,3,FALSE)</f>
        <v>1</v>
      </c>
      <c r="M1954" s="399">
        <v>255</v>
      </c>
      <c r="N1954" s="124">
        <v>255</v>
      </c>
      <c r="O1954" s="125" t="e">
        <f t="shared" si="159"/>
        <v>#DIV/0!</v>
      </c>
      <c r="P1954" s="125" t="e">
        <f t="shared" si="160"/>
        <v>#DIV/0!</v>
      </c>
      <c r="Q1954" s="383"/>
      <c r="R1954" s="126">
        <f>IF(M1954="nio",0,IF(M1954&gt;0,VLOOKUP(I1954,'2-Productie normen'!A:R,VLOOKUP(M1954,'2-Productie normen'!T:U,2,FALSE),FALSE)))</f>
        <v>0</v>
      </c>
      <c r="S1954" s="126">
        <f t="shared" si="161"/>
        <v>0</v>
      </c>
      <c r="T1954" s="127" t="str">
        <f>IF(M1954="nio",0,VLOOKUP(I1954,'2-Productie normen'!A:R,14,FALSE))</f>
        <v>S</v>
      </c>
      <c r="U1954" s="127"/>
      <c r="W1954" s="93">
        <f t="shared" si="162"/>
        <v>5355</v>
      </c>
    </row>
    <row r="1955" spans="1:23" ht="14.1" customHeight="1">
      <c r="A1955" s="109">
        <f t="shared" si="158"/>
        <v>1955</v>
      </c>
      <c r="B1955" s="476" t="str">
        <f>VLOOKUP(C1955,'1-Kosten per locatie'!$A$17:$D$89,4,FALSE)</f>
        <v>Facilitaire Services</v>
      </c>
      <c r="C1955" s="397" t="s">
        <v>206</v>
      </c>
      <c r="D1955" s="476" t="str">
        <f>VLOOKUP(C1955,'1-Kosten per locatie'!$A$17:$C$89,3,FALSE)</f>
        <v>Kantoor</v>
      </c>
      <c r="E1955" s="404" t="s">
        <v>239</v>
      </c>
      <c r="F1955" s="404"/>
      <c r="G1955" s="531"/>
      <c r="H1955" s="398" t="s">
        <v>213</v>
      </c>
      <c r="I1955" s="398" t="s">
        <v>15</v>
      </c>
      <c r="J1955" s="402" t="s">
        <v>304</v>
      </c>
      <c r="K1955" s="403">
        <v>10.5</v>
      </c>
      <c r="L1955" s="486">
        <f>VLOOKUP(D1955,'1-Kosten per locatie'!$E$3:$G$9,3,FALSE)</f>
        <v>1</v>
      </c>
      <c r="M1955" s="399">
        <v>255</v>
      </c>
      <c r="N1955" s="124">
        <v>255</v>
      </c>
      <c r="O1955" s="125" t="e">
        <f t="shared" si="159"/>
        <v>#DIV/0!</v>
      </c>
      <c r="P1955" s="125" t="e">
        <f t="shared" si="160"/>
        <v>#DIV/0!</v>
      </c>
      <c r="Q1955" s="383"/>
      <c r="R1955" s="126">
        <f>IF(M1955="nio",0,IF(M1955&gt;0,VLOOKUP(I1955,'2-Productie normen'!A:R,VLOOKUP(M1955,'2-Productie normen'!T:U,2,FALSE),FALSE)))</f>
        <v>0</v>
      </c>
      <c r="S1955" s="126">
        <f t="shared" si="161"/>
        <v>0</v>
      </c>
      <c r="T1955" s="127" t="str">
        <f>IF(M1955="nio",0,VLOOKUP(I1955,'2-Productie normen'!A:R,14,FALSE))</f>
        <v>S</v>
      </c>
      <c r="U1955" s="127"/>
      <c r="W1955" s="93">
        <f t="shared" si="162"/>
        <v>5355</v>
      </c>
    </row>
    <row r="1956" spans="1:23" ht="14.1" customHeight="1">
      <c r="A1956" s="109">
        <f t="shared" si="158"/>
        <v>1956</v>
      </c>
      <c r="B1956" s="476" t="str">
        <f>VLOOKUP(C1956,'1-Kosten per locatie'!$A$17:$D$89,4,FALSE)</f>
        <v>Facilitaire Services</v>
      </c>
      <c r="C1956" s="397" t="s">
        <v>206</v>
      </c>
      <c r="D1956" s="476" t="str">
        <f>VLOOKUP(C1956,'1-Kosten per locatie'!$A$17:$C$89,3,FALSE)</f>
        <v>Kantoor</v>
      </c>
      <c r="E1956" s="404" t="s">
        <v>238</v>
      </c>
      <c r="F1956" s="404"/>
      <c r="G1956" s="401"/>
      <c r="H1956" s="398" t="s">
        <v>214</v>
      </c>
      <c r="I1956" s="398" t="s">
        <v>294</v>
      </c>
      <c r="J1956" s="402" t="s">
        <v>304</v>
      </c>
      <c r="K1956" s="403">
        <v>12.5</v>
      </c>
      <c r="L1956" s="486">
        <f>VLOOKUP(D1956,'1-Kosten per locatie'!$E$3:$G$9,3,FALSE)</f>
        <v>1</v>
      </c>
      <c r="M1956" s="399">
        <v>156</v>
      </c>
      <c r="N1956" s="124"/>
      <c r="O1956" s="125" t="e">
        <f t="shared" si="159"/>
        <v>#DIV/0!</v>
      </c>
      <c r="P1956" s="125">
        <f t="shared" si="160"/>
        <v>0</v>
      </c>
      <c r="Q1956" s="383"/>
      <c r="R1956" s="126">
        <f>IF(M1956="nio",0,IF(M1956&gt;0,VLOOKUP(I1956,'2-Productie normen'!A:R,VLOOKUP(M1956,'2-Productie normen'!T:U,2,FALSE),FALSE)))</f>
        <v>0</v>
      </c>
      <c r="S1956" s="126">
        <f t="shared" si="161"/>
        <v>0</v>
      </c>
      <c r="T1956" s="127" t="str">
        <f>IF(M1956="nio",0,VLOOKUP(I1956,'2-Productie normen'!A:R,14,FALSE))</f>
        <v>V</v>
      </c>
      <c r="U1956" s="127"/>
      <c r="W1956" s="93">
        <f t="shared" si="162"/>
        <v>1950</v>
      </c>
    </row>
    <row r="1957" spans="1:23" ht="14.1" customHeight="1">
      <c r="A1957" s="109">
        <f t="shared" si="158"/>
        <v>1957</v>
      </c>
      <c r="B1957" s="476" t="str">
        <f>VLOOKUP(C1957,'1-Kosten per locatie'!$A$17:$D$89,4,FALSE)</f>
        <v>Facilitaire Services</v>
      </c>
      <c r="C1957" s="397" t="s">
        <v>206</v>
      </c>
      <c r="D1957" s="476" t="str">
        <f>VLOOKUP(C1957,'1-Kosten per locatie'!$A$17:$C$89,3,FALSE)</f>
        <v>Kantoor</v>
      </c>
      <c r="E1957" s="404" t="s">
        <v>238</v>
      </c>
      <c r="F1957" s="404"/>
      <c r="G1957" s="401"/>
      <c r="H1957" s="398" t="s">
        <v>195</v>
      </c>
      <c r="I1957" s="398" t="s">
        <v>295</v>
      </c>
      <c r="J1957" s="402" t="s">
        <v>305</v>
      </c>
      <c r="K1957" s="403">
        <v>1.5</v>
      </c>
      <c r="L1957" s="486">
        <f>VLOOKUP(D1957,'1-Kosten per locatie'!$E$3:$G$9,3,FALSE)</f>
        <v>1</v>
      </c>
      <c r="M1957" s="399">
        <v>255</v>
      </c>
      <c r="N1957" s="124"/>
      <c r="O1957" s="125" t="e">
        <f t="shared" si="159"/>
        <v>#DIV/0!</v>
      </c>
      <c r="P1957" s="125">
        <f t="shared" si="160"/>
        <v>0</v>
      </c>
      <c r="Q1957" s="383"/>
      <c r="R1957" s="126">
        <f>IF(M1957="nio",0,IF(M1957&gt;0,VLOOKUP(I1957,'2-Productie normen'!A:R,VLOOKUP(M1957,'2-Productie normen'!T:U,2,FALSE),FALSE)))</f>
        <v>0</v>
      </c>
      <c r="S1957" s="126">
        <f t="shared" si="161"/>
        <v>0</v>
      </c>
      <c r="T1957" s="127" t="str">
        <f>IF(M1957="nio",0,VLOOKUP(I1957,'2-Productie normen'!A:R,14,FALSE))</f>
        <v>V</v>
      </c>
      <c r="U1957" s="127"/>
      <c r="W1957" s="93">
        <f t="shared" si="162"/>
        <v>382.5</v>
      </c>
    </row>
    <row r="1958" spans="1:23" ht="14.1" customHeight="1">
      <c r="A1958" s="109">
        <f t="shared" si="158"/>
        <v>1958</v>
      </c>
      <c r="B1958" s="476" t="str">
        <f>VLOOKUP(C1958,'1-Kosten per locatie'!$A$17:$D$89,4,FALSE)</f>
        <v>Facilitaire Services</v>
      </c>
      <c r="C1958" s="397" t="s">
        <v>206</v>
      </c>
      <c r="D1958" s="476" t="str">
        <f>VLOOKUP(C1958,'1-Kosten per locatie'!$A$17:$C$89,3,FALSE)</f>
        <v>Kantoor</v>
      </c>
      <c r="E1958" s="404" t="s">
        <v>238</v>
      </c>
      <c r="F1958" s="404"/>
      <c r="G1958" s="401"/>
      <c r="H1958" s="398" t="s">
        <v>232</v>
      </c>
      <c r="I1958" s="398" t="s">
        <v>296</v>
      </c>
      <c r="J1958" s="402" t="s">
        <v>304</v>
      </c>
      <c r="K1958" s="403">
        <v>25</v>
      </c>
      <c r="L1958" s="486">
        <f>VLOOKUP(D1958,'1-Kosten per locatie'!$E$3:$G$9,3,FALSE)</f>
        <v>1</v>
      </c>
      <c r="M1958" s="399">
        <v>156</v>
      </c>
      <c r="N1958" s="124"/>
      <c r="O1958" s="125" t="e">
        <f t="shared" si="159"/>
        <v>#DIV/0!</v>
      </c>
      <c r="P1958" s="125">
        <f t="shared" si="160"/>
        <v>0</v>
      </c>
      <c r="Q1958" s="383"/>
      <c r="R1958" s="126">
        <f>IF(M1958="nio",0,IF(M1958&gt;0,VLOOKUP(I1958,'2-Productie normen'!A:R,VLOOKUP(M1958,'2-Productie normen'!T:U,2,FALSE),FALSE)))</f>
        <v>0</v>
      </c>
      <c r="S1958" s="126">
        <f t="shared" si="161"/>
        <v>0</v>
      </c>
      <c r="T1958" s="127" t="str">
        <f>IF(M1958="nio",0,VLOOKUP(I1958,'2-Productie normen'!A:R,14,FALSE))</f>
        <v>V</v>
      </c>
      <c r="U1958" s="127"/>
      <c r="W1958" s="93">
        <f t="shared" si="162"/>
        <v>3900</v>
      </c>
    </row>
    <row r="1959" spans="1:23" ht="14.1" customHeight="1">
      <c r="A1959" s="109">
        <f t="shared" si="158"/>
        <v>1959</v>
      </c>
      <c r="B1959" s="476" t="str">
        <f>VLOOKUP(C1959,'1-Kosten per locatie'!$A$17:$D$89,4,FALSE)</f>
        <v>Facilitaire Services</v>
      </c>
      <c r="C1959" s="397" t="s">
        <v>206</v>
      </c>
      <c r="D1959" s="476" t="str">
        <f>VLOOKUP(C1959,'1-Kosten per locatie'!$A$17:$C$89,3,FALSE)</f>
        <v>Kantoor</v>
      </c>
      <c r="E1959" s="404" t="s">
        <v>238</v>
      </c>
      <c r="F1959" s="404"/>
      <c r="G1959" s="401"/>
      <c r="H1959" s="398" t="s">
        <v>193</v>
      </c>
      <c r="I1959" s="398" t="s">
        <v>296</v>
      </c>
      <c r="J1959" s="402" t="s">
        <v>198</v>
      </c>
      <c r="K1959" s="403">
        <v>189.1</v>
      </c>
      <c r="L1959" s="486">
        <f>VLOOKUP(D1959,'1-Kosten per locatie'!$E$3:$G$9,3,FALSE)</f>
        <v>1</v>
      </c>
      <c r="M1959" s="399">
        <v>156</v>
      </c>
      <c r="N1959" s="124"/>
      <c r="O1959" s="125" t="e">
        <f t="shared" si="159"/>
        <v>#DIV/0!</v>
      </c>
      <c r="P1959" s="125">
        <f t="shared" si="160"/>
        <v>0</v>
      </c>
      <c r="Q1959" s="383"/>
      <c r="R1959" s="126">
        <f>IF(M1959="nio",0,IF(M1959&gt;0,VLOOKUP(I1959,'2-Productie normen'!A:R,VLOOKUP(M1959,'2-Productie normen'!T:U,2,FALSE),FALSE)))</f>
        <v>0</v>
      </c>
      <c r="S1959" s="126">
        <f t="shared" si="161"/>
        <v>0</v>
      </c>
      <c r="T1959" s="127" t="str">
        <f>IF(M1959="nio",0,VLOOKUP(I1959,'2-Productie normen'!A:R,14,FALSE))</f>
        <v>V</v>
      </c>
      <c r="U1959" s="127"/>
      <c r="W1959" s="93">
        <f t="shared" si="162"/>
        <v>29499.599999999999</v>
      </c>
    </row>
    <row r="1960" spans="1:23" ht="14.1" customHeight="1">
      <c r="A1960" s="109">
        <f t="shared" si="158"/>
        <v>1960</v>
      </c>
      <c r="B1960" s="476" t="str">
        <f>VLOOKUP(C1960,'1-Kosten per locatie'!$A$17:$D$89,4,FALSE)</f>
        <v>Facilitaire Services</v>
      </c>
      <c r="C1960" s="397" t="s">
        <v>206</v>
      </c>
      <c r="D1960" s="476" t="str">
        <f>VLOOKUP(C1960,'1-Kosten per locatie'!$A$17:$C$89,3,FALSE)</f>
        <v>Kantoor</v>
      </c>
      <c r="E1960" s="404" t="s">
        <v>238</v>
      </c>
      <c r="F1960" s="404"/>
      <c r="G1960" s="401">
        <v>201</v>
      </c>
      <c r="H1960" s="398" t="s">
        <v>215</v>
      </c>
      <c r="I1960" s="398" t="s">
        <v>149</v>
      </c>
      <c r="J1960" s="402" t="s">
        <v>198</v>
      </c>
      <c r="K1960" s="403">
        <v>27.93</v>
      </c>
      <c r="L1960" s="486">
        <f>VLOOKUP(D1960,'1-Kosten per locatie'!$E$3:$G$9,3,FALSE)</f>
        <v>1</v>
      </c>
      <c r="M1960" s="399">
        <v>104</v>
      </c>
      <c r="N1960" s="124"/>
      <c r="O1960" s="125" t="e">
        <f t="shared" si="159"/>
        <v>#DIV/0!</v>
      </c>
      <c r="P1960" s="125">
        <f t="shared" si="160"/>
        <v>0</v>
      </c>
      <c r="Q1960" s="383"/>
      <c r="R1960" s="126">
        <f>IF(M1960="nio",0,IF(M1960&gt;0,VLOOKUP(I1960,'2-Productie normen'!A:R,VLOOKUP(M1960,'2-Productie normen'!T:U,2,FALSE),FALSE)))</f>
        <v>0</v>
      </c>
      <c r="S1960" s="126">
        <f t="shared" si="161"/>
        <v>0</v>
      </c>
      <c r="T1960" s="127" t="str">
        <f>IF(M1960="nio",0,VLOOKUP(I1960,'2-Productie normen'!A:R,14,FALSE))</f>
        <v>B</v>
      </c>
      <c r="U1960" s="127"/>
      <c r="W1960" s="93">
        <f t="shared" si="162"/>
        <v>2904.72</v>
      </c>
    </row>
    <row r="1961" spans="1:23" ht="14.1" customHeight="1">
      <c r="A1961" s="109">
        <f t="shared" si="158"/>
        <v>1961</v>
      </c>
      <c r="B1961" s="476" t="str">
        <f>VLOOKUP(C1961,'1-Kosten per locatie'!$A$17:$D$89,4,FALSE)</f>
        <v>Facilitaire Services</v>
      </c>
      <c r="C1961" s="397" t="s">
        <v>206</v>
      </c>
      <c r="D1961" s="476" t="str">
        <f>VLOOKUP(C1961,'1-Kosten per locatie'!$A$17:$C$89,3,FALSE)</f>
        <v>Kantoor</v>
      </c>
      <c r="E1961" s="404" t="s">
        <v>238</v>
      </c>
      <c r="F1961" s="404"/>
      <c r="G1961" s="401">
        <v>202</v>
      </c>
      <c r="H1961" s="398" t="s">
        <v>215</v>
      </c>
      <c r="I1961" s="398" t="s">
        <v>149</v>
      </c>
      <c r="J1961" s="402" t="s">
        <v>198</v>
      </c>
      <c r="K1961" s="403">
        <v>18.7</v>
      </c>
      <c r="L1961" s="486">
        <f>VLOOKUP(D1961,'1-Kosten per locatie'!$E$3:$G$9,3,FALSE)</f>
        <v>1</v>
      </c>
      <c r="M1961" s="399">
        <v>104</v>
      </c>
      <c r="N1961" s="124"/>
      <c r="O1961" s="125" t="e">
        <f t="shared" si="159"/>
        <v>#DIV/0!</v>
      </c>
      <c r="P1961" s="125">
        <f t="shared" si="160"/>
        <v>0</v>
      </c>
      <c r="Q1961" s="383"/>
      <c r="R1961" s="126">
        <f>IF(M1961="nio",0,IF(M1961&gt;0,VLOOKUP(I1961,'2-Productie normen'!A:R,VLOOKUP(M1961,'2-Productie normen'!T:U,2,FALSE),FALSE)))</f>
        <v>0</v>
      </c>
      <c r="S1961" s="126">
        <f t="shared" si="161"/>
        <v>0</v>
      </c>
      <c r="T1961" s="127" t="str">
        <f>IF(M1961="nio",0,VLOOKUP(I1961,'2-Productie normen'!A:R,14,FALSE))</f>
        <v>B</v>
      </c>
      <c r="U1961" s="127"/>
      <c r="W1961" s="93">
        <f t="shared" si="162"/>
        <v>1944.8</v>
      </c>
    </row>
    <row r="1962" spans="1:23" ht="14.1" customHeight="1">
      <c r="A1962" s="109">
        <f t="shared" si="158"/>
        <v>1962</v>
      </c>
      <c r="B1962" s="476" t="str">
        <f>VLOOKUP(C1962,'1-Kosten per locatie'!$A$17:$D$89,4,FALSE)</f>
        <v>Facilitaire Services</v>
      </c>
      <c r="C1962" s="397" t="s">
        <v>206</v>
      </c>
      <c r="D1962" s="476" t="str">
        <f>VLOOKUP(C1962,'1-Kosten per locatie'!$A$17:$C$89,3,FALSE)</f>
        <v>Kantoor</v>
      </c>
      <c r="E1962" s="404" t="s">
        <v>238</v>
      </c>
      <c r="F1962" s="404"/>
      <c r="G1962" s="401">
        <v>203</v>
      </c>
      <c r="H1962" s="398" t="s">
        <v>215</v>
      </c>
      <c r="I1962" s="398" t="s">
        <v>149</v>
      </c>
      <c r="J1962" s="402" t="s">
        <v>198</v>
      </c>
      <c r="K1962" s="403">
        <v>18.7</v>
      </c>
      <c r="L1962" s="486">
        <f>VLOOKUP(D1962,'1-Kosten per locatie'!$E$3:$G$9,3,FALSE)</f>
        <v>1</v>
      </c>
      <c r="M1962" s="399">
        <v>104</v>
      </c>
      <c r="N1962" s="124"/>
      <c r="O1962" s="125" t="e">
        <f t="shared" si="159"/>
        <v>#DIV/0!</v>
      </c>
      <c r="P1962" s="125">
        <f t="shared" si="160"/>
        <v>0</v>
      </c>
      <c r="Q1962" s="383"/>
      <c r="R1962" s="126">
        <f>IF(M1962="nio",0,IF(M1962&gt;0,VLOOKUP(I1962,'2-Productie normen'!A:R,VLOOKUP(M1962,'2-Productie normen'!T:U,2,FALSE),FALSE)))</f>
        <v>0</v>
      </c>
      <c r="S1962" s="126">
        <f t="shared" si="161"/>
        <v>0</v>
      </c>
      <c r="T1962" s="127" t="str">
        <f>IF(M1962="nio",0,VLOOKUP(I1962,'2-Productie normen'!A:R,14,FALSE))</f>
        <v>B</v>
      </c>
      <c r="U1962" s="127"/>
      <c r="W1962" s="93">
        <f t="shared" si="162"/>
        <v>1944.8</v>
      </c>
    </row>
    <row r="1963" spans="1:23" ht="14.1" customHeight="1">
      <c r="A1963" s="109">
        <f t="shared" si="158"/>
        <v>1963</v>
      </c>
      <c r="B1963" s="476" t="str">
        <f>VLOOKUP(C1963,'1-Kosten per locatie'!$A$17:$D$89,4,FALSE)</f>
        <v>Facilitaire Services</v>
      </c>
      <c r="C1963" s="397" t="s">
        <v>206</v>
      </c>
      <c r="D1963" s="476" t="str">
        <f>VLOOKUP(C1963,'1-Kosten per locatie'!$A$17:$C$89,3,FALSE)</f>
        <v>Kantoor</v>
      </c>
      <c r="E1963" s="404" t="s">
        <v>238</v>
      </c>
      <c r="F1963" s="404"/>
      <c r="G1963" s="401">
        <v>204</v>
      </c>
      <c r="H1963" s="398" t="s">
        <v>215</v>
      </c>
      <c r="I1963" s="398" t="s">
        <v>149</v>
      </c>
      <c r="J1963" s="402" t="s">
        <v>198</v>
      </c>
      <c r="K1963" s="403">
        <v>18.7</v>
      </c>
      <c r="L1963" s="486">
        <f>VLOOKUP(D1963,'1-Kosten per locatie'!$E$3:$G$9,3,FALSE)</f>
        <v>1</v>
      </c>
      <c r="M1963" s="399">
        <v>104</v>
      </c>
      <c r="N1963" s="124"/>
      <c r="O1963" s="125" t="e">
        <f t="shared" si="159"/>
        <v>#DIV/0!</v>
      </c>
      <c r="P1963" s="125">
        <f t="shared" si="160"/>
        <v>0</v>
      </c>
      <c r="Q1963" s="383"/>
      <c r="R1963" s="126">
        <f>IF(M1963="nio",0,IF(M1963&gt;0,VLOOKUP(I1963,'2-Productie normen'!A:R,VLOOKUP(M1963,'2-Productie normen'!T:U,2,FALSE),FALSE)))</f>
        <v>0</v>
      </c>
      <c r="S1963" s="126">
        <f t="shared" si="161"/>
        <v>0</v>
      </c>
      <c r="T1963" s="127" t="str">
        <f>IF(M1963="nio",0,VLOOKUP(I1963,'2-Productie normen'!A:R,14,FALSE))</f>
        <v>B</v>
      </c>
      <c r="U1963" s="127"/>
      <c r="W1963" s="93">
        <f t="shared" si="162"/>
        <v>1944.8</v>
      </c>
    </row>
    <row r="1964" spans="1:23" ht="14.1" customHeight="1">
      <c r="A1964" s="109">
        <f t="shared" si="158"/>
        <v>1964</v>
      </c>
      <c r="B1964" s="476" t="str">
        <f>VLOOKUP(C1964,'1-Kosten per locatie'!$A$17:$D$89,4,FALSE)</f>
        <v>Facilitaire Services</v>
      </c>
      <c r="C1964" s="397" t="s">
        <v>206</v>
      </c>
      <c r="D1964" s="476" t="str">
        <f>VLOOKUP(C1964,'1-Kosten per locatie'!$A$17:$C$89,3,FALSE)</f>
        <v>Kantoor</v>
      </c>
      <c r="E1964" s="404" t="s">
        <v>238</v>
      </c>
      <c r="F1964" s="404"/>
      <c r="G1964" s="401">
        <v>205</v>
      </c>
      <c r="H1964" s="398" t="s">
        <v>215</v>
      </c>
      <c r="I1964" s="398" t="s">
        <v>149</v>
      </c>
      <c r="J1964" s="402" t="s">
        <v>198</v>
      </c>
      <c r="K1964" s="403">
        <v>18.7</v>
      </c>
      <c r="L1964" s="486">
        <f>VLOOKUP(D1964,'1-Kosten per locatie'!$E$3:$G$9,3,FALSE)</f>
        <v>1</v>
      </c>
      <c r="M1964" s="399">
        <v>104</v>
      </c>
      <c r="N1964" s="124"/>
      <c r="O1964" s="125" t="e">
        <f t="shared" si="159"/>
        <v>#DIV/0!</v>
      </c>
      <c r="P1964" s="125">
        <f t="shared" si="160"/>
        <v>0</v>
      </c>
      <c r="Q1964" s="383"/>
      <c r="R1964" s="126">
        <f>IF(M1964="nio",0,IF(M1964&gt;0,VLOOKUP(I1964,'2-Productie normen'!A:R,VLOOKUP(M1964,'2-Productie normen'!T:U,2,FALSE),FALSE)))</f>
        <v>0</v>
      </c>
      <c r="S1964" s="126">
        <f t="shared" si="161"/>
        <v>0</v>
      </c>
      <c r="T1964" s="127" t="str">
        <f>IF(M1964="nio",0,VLOOKUP(I1964,'2-Productie normen'!A:R,14,FALSE))</f>
        <v>B</v>
      </c>
      <c r="U1964" s="127"/>
      <c r="W1964" s="93">
        <f t="shared" si="162"/>
        <v>1944.8</v>
      </c>
    </row>
    <row r="1965" spans="1:23" ht="14.1" customHeight="1">
      <c r="A1965" s="109">
        <f t="shared" si="158"/>
        <v>1965</v>
      </c>
      <c r="B1965" s="476" t="str">
        <f>VLOOKUP(C1965,'1-Kosten per locatie'!$A$17:$D$89,4,FALSE)</f>
        <v>Facilitaire Services</v>
      </c>
      <c r="C1965" s="397" t="s">
        <v>206</v>
      </c>
      <c r="D1965" s="476" t="str">
        <f>VLOOKUP(C1965,'1-Kosten per locatie'!$A$17:$C$89,3,FALSE)</f>
        <v>Kantoor</v>
      </c>
      <c r="E1965" s="404" t="s">
        <v>238</v>
      </c>
      <c r="F1965" s="404"/>
      <c r="G1965" s="401">
        <v>206</v>
      </c>
      <c r="H1965" s="398" t="s">
        <v>215</v>
      </c>
      <c r="I1965" s="398" t="s">
        <v>149</v>
      </c>
      <c r="J1965" s="402" t="s">
        <v>198</v>
      </c>
      <c r="K1965" s="403">
        <v>18.7</v>
      </c>
      <c r="L1965" s="486">
        <f>VLOOKUP(D1965,'1-Kosten per locatie'!$E$3:$G$9,3,FALSE)</f>
        <v>1</v>
      </c>
      <c r="M1965" s="399">
        <v>104</v>
      </c>
      <c r="N1965" s="124"/>
      <c r="O1965" s="125" t="e">
        <f t="shared" si="159"/>
        <v>#DIV/0!</v>
      </c>
      <c r="P1965" s="125">
        <f t="shared" si="160"/>
        <v>0</v>
      </c>
      <c r="Q1965" s="383"/>
      <c r="R1965" s="126">
        <f>IF(M1965="nio",0,IF(M1965&gt;0,VLOOKUP(I1965,'2-Productie normen'!A:R,VLOOKUP(M1965,'2-Productie normen'!T:U,2,FALSE),FALSE)))</f>
        <v>0</v>
      </c>
      <c r="S1965" s="126">
        <f t="shared" si="161"/>
        <v>0</v>
      </c>
      <c r="T1965" s="127" t="str">
        <f>IF(M1965="nio",0,VLOOKUP(I1965,'2-Productie normen'!A:R,14,FALSE))</f>
        <v>B</v>
      </c>
      <c r="U1965" s="127"/>
      <c r="W1965" s="93">
        <f t="shared" si="162"/>
        <v>1944.8</v>
      </c>
    </row>
    <row r="1966" spans="1:23" ht="14.1" customHeight="1">
      <c r="A1966" s="109">
        <f t="shared" si="158"/>
        <v>1966</v>
      </c>
      <c r="B1966" s="476" t="str">
        <f>VLOOKUP(C1966,'1-Kosten per locatie'!$A$17:$D$89,4,FALSE)</f>
        <v>Facilitaire Services</v>
      </c>
      <c r="C1966" s="397" t="s">
        <v>206</v>
      </c>
      <c r="D1966" s="476" t="str">
        <f>VLOOKUP(C1966,'1-Kosten per locatie'!$A$17:$C$89,3,FALSE)</f>
        <v>Kantoor</v>
      </c>
      <c r="E1966" s="404" t="s">
        <v>238</v>
      </c>
      <c r="F1966" s="404"/>
      <c r="G1966" s="401">
        <v>207</v>
      </c>
      <c r="H1966" s="398" t="s">
        <v>215</v>
      </c>
      <c r="I1966" s="398" t="s">
        <v>149</v>
      </c>
      <c r="J1966" s="402" t="s">
        <v>198</v>
      </c>
      <c r="K1966" s="403">
        <v>28.41</v>
      </c>
      <c r="L1966" s="486">
        <f>VLOOKUP(D1966,'1-Kosten per locatie'!$E$3:$G$9,3,FALSE)</f>
        <v>1</v>
      </c>
      <c r="M1966" s="399">
        <v>104</v>
      </c>
      <c r="N1966" s="124"/>
      <c r="O1966" s="125" t="e">
        <f t="shared" si="159"/>
        <v>#DIV/0!</v>
      </c>
      <c r="P1966" s="125">
        <f t="shared" si="160"/>
        <v>0</v>
      </c>
      <c r="Q1966" s="383"/>
      <c r="R1966" s="126">
        <f>IF(M1966="nio",0,IF(M1966&gt;0,VLOOKUP(I1966,'2-Productie normen'!A:R,VLOOKUP(M1966,'2-Productie normen'!T:U,2,FALSE),FALSE)))</f>
        <v>0</v>
      </c>
      <c r="S1966" s="126">
        <f t="shared" si="161"/>
        <v>0</v>
      </c>
      <c r="T1966" s="127" t="str">
        <f>IF(M1966="nio",0,VLOOKUP(I1966,'2-Productie normen'!A:R,14,FALSE))</f>
        <v>B</v>
      </c>
      <c r="U1966" s="127"/>
      <c r="W1966" s="93">
        <f t="shared" si="162"/>
        <v>2954.64</v>
      </c>
    </row>
    <row r="1967" spans="1:23" ht="14.1" customHeight="1">
      <c r="A1967" s="109">
        <f t="shared" si="158"/>
        <v>1967</v>
      </c>
      <c r="B1967" s="476" t="str">
        <f>VLOOKUP(C1967,'1-Kosten per locatie'!$A$17:$D$89,4,FALSE)</f>
        <v>Facilitaire Services</v>
      </c>
      <c r="C1967" s="397" t="s">
        <v>206</v>
      </c>
      <c r="D1967" s="476" t="str">
        <f>VLOOKUP(C1967,'1-Kosten per locatie'!$A$17:$C$89,3,FALSE)</f>
        <v>Kantoor</v>
      </c>
      <c r="E1967" s="404" t="s">
        <v>238</v>
      </c>
      <c r="F1967" s="404"/>
      <c r="G1967" s="401">
        <v>208</v>
      </c>
      <c r="H1967" s="398" t="s">
        <v>215</v>
      </c>
      <c r="I1967" s="398" t="s">
        <v>149</v>
      </c>
      <c r="J1967" s="402" t="s">
        <v>198</v>
      </c>
      <c r="K1967" s="403">
        <v>27.07</v>
      </c>
      <c r="L1967" s="486">
        <f>VLOOKUP(D1967,'1-Kosten per locatie'!$E$3:$G$9,3,FALSE)</f>
        <v>1</v>
      </c>
      <c r="M1967" s="399">
        <v>104</v>
      </c>
      <c r="N1967" s="124"/>
      <c r="O1967" s="125" t="e">
        <f t="shared" si="159"/>
        <v>#DIV/0!</v>
      </c>
      <c r="P1967" s="125">
        <f t="shared" si="160"/>
        <v>0</v>
      </c>
      <c r="Q1967" s="383"/>
      <c r="R1967" s="126">
        <f>IF(M1967="nio",0,IF(M1967&gt;0,VLOOKUP(I1967,'2-Productie normen'!A:R,VLOOKUP(M1967,'2-Productie normen'!T:U,2,FALSE),FALSE)))</f>
        <v>0</v>
      </c>
      <c r="S1967" s="126">
        <f t="shared" si="161"/>
        <v>0</v>
      </c>
      <c r="T1967" s="127" t="str">
        <f>IF(M1967="nio",0,VLOOKUP(I1967,'2-Productie normen'!A:R,14,FALSE))</f>
        <v>B</v>
      </c>
      <c r="U1967" s="127"/>
      <c r="W1967" s="93">
        <f t="shared" si="162"/>
        <v>2815.28</v>
      </c>
    </row>
    <row r="1968" spans="1:23" ht="14.1" customHeight="1">
      <c r="A1968" s="109">
        <f t="shared" si="158"/>
        <v>1968</v>
      </c>
      <c r="B1968" s="476" t="str">
        <f>VLOOKUP(C1968,'1-Kosten per locatie'!$A$17:$D$89,4,FALSE)</f>
        <v>Facilitaire Services</v>
      </c>
      <c r="C1968" s="397" t="s">
        <v>206</v>
      </c>
      <c r="D1968" s="476" t="str">
        <f>VLOOKUP(C1968,'1-Kosten per locatie'!$A$17:$C$89,3,FALSE)</f>
        <v>Kantoor</v>
      </c>
      <c r="E1968" s="404" t="s">
        <v>238</v>
      </c>
      <c r="F1968" s="404"/>
      <c r="G1968" s="401">
        <v>209</v>
      </c>
      <c r="H1968" s="398" t="s">
        <v>215</v>
      </c>
      <c r="I1968" s="398" t="s">
        <v>149</v>
      </c>
      <c r="J1968" s="402" t="s">
        <v>198</v>
      </c>
      <c r="K1968" s="403">
        <v>18.079999999999998</v>
      </c>
      <c r="L1968" s="486">
        <f>VLOOKUP(D1968,'1-Kosten per locatie'!$E$3:$G$9,3,FALSE)</f>
        <v>1</v>
      </c>
      <c r="M1968" s="399">
        <v>104</v>
      </c>
      <c r="N1968" s="124"/>
      <c r="O1968" s="125" t="e">
        <f t="shared" si="159"/>
        <v>#DIV/0!</v>
      </c>
      <c r="P1968" s="125">
        <f t="shared" si="160"/>
        <v>0</v>
      </c>
      <c r="Q1968" s="383"/>
      <c r="R1968" s="126">
        <f>IF(M1968="nio",0,IF(M1968&gt;0,VLOOKUP(I1968,'2-Productie normen'!A:R,VLOOKUP(M1968,'2-Productie normen'!T:U,2,FALSE),FALSE)))</f>
        <v>0</v>
      </c>
      <c r="S1968" s="126">
        <f t="shared" si="161"/>
        <v>0</v>
      </c>
      <c r="T1968" s="127" t="str">
        <f>IF(M1968="nio",0,VLOOKUP(I1968,'2-Productie normen'!A:R,14,FALSE))</f>
        <v>B</v>
      </c>
      <c r="U1968" s="127"/>
      <c r="W1968" s="93">
        <f t="shared" si="162"/>
        <v>1880.3199999999997</v>
      </c>
    </row>
    <row r="1969" spans="1:23" ht="14.1" customHeight="1">
      <c r="A1969" s="109">
        <f t="shared" si="158"/>
        <v>1969</v>
      </c>
      <c r="B1969" s="476" t="str">
        <f>VLOOKUP(C1969,'1-Kosten per locatie'!$A$17:$D$89,4,FALSE)</f>
        <v>Facilitaire Services</v>
      </c>
      <c r="C1969" s="397" t="s">
        <v>206</v>
      </c>
      <c r="D1969" s="476" t="str">
        <f>VLOOKUP(C1969,'1-Kosten per locatie'!$A$17:$C$89,3,FALSE)</f>
        <v>Kantoor</v>
      </c>
      <c r="E1969" s="404" t="s">
        <v>238</v>
      </c>
      <c r="F1969" s="404"/>
      <c r="G1969" s="401">
        <v>210</v>
      </c>
      <c r="H1969" s="398" t="s">
        <v>215</v>
      </c>
      <c r="I1969" s="398" t="s">
        <v>149</v>
      </c>
      <c r="J1969" s="402" t="s">
        <v>198</v>
      </c>
      <c r="K1969" s="403">
        <v>18.079999999999998</v>
      </c>
      <c r="L1969" s="486">
        <f>VLOOKUP(D1969,'1-Kosten per locatie'!$E$3:$G$9,3,FALSE)</f>
        <v>1</v>
      </c>
      <c r="M1969" s="399">
        <v>104</v>
      </c>
      <c r="N1969" s="124"/>
      <c r="O1969" s="125" t="e">
        <f t="shared" si="159"/>
        <v>#DIV/0!</v>
      </c>
      <c r="P1969" s="125">
        <f t="shared" si="160"/>
        <v>0</v>
      </c>
      <c r="Q1969" s="383"/>
      <c r="R1969" s="126">
        <f>IF(M1969="nio",0,IF(M1969&gt;0,VLOOKUP(I1969,'2-Productie normen'!A:R,VLOOKUP(M1969,'2-Productie normen'!T:U,2,FALSE),FALSE)))</f>
        <v>0</v>
      </c>
      <c r="S1969" s="126">
        <f t="shared" si="161"/>
        <v>0</v>
      </c>
      <c r="T1969" s="127" t="str">
        <f>IF(M1969="nio",0,VLOOKUP(I1969,'2-Productie normen'!A:R,14,FALSE))</f>
        <v>B</v>
      </c>
      <c r="U1969" s="127"/>
      <c r="W1969" s="93">
        <f t="shared" si="162"/>
        <v>1880.3199999999997</v>
      </c>
    </row>
    <row r="1970" spans="1:23" ht="14.1" customHeight="1">
      <c r="A1970" s="109">
        <f t="shared" si="158"/>
        <v>1970</v>
      </c>
      <c r="B1970" s="476" t="str">
        <f>VLOOKUP(C1970,'1-Kosten per locatie'!$A$17:$D$89,4,FALSE)</f>
        <v>Facilitaire Services</v>
      </c>
      <c r="C1970" s="397" t="s">
        <v>206</v>
      </c>
      <c r="D1970" s="476" t="str">
        <f>VLOOKUP(C1970,'1-Kosten per locatie'!$A$17:$C$89,3,FALSE)</f>
        <v>Kantoor</v>
      </c>
      <c r="E1970" s="404" t="s">
        <v>238</v>
      </c>
      <c r="F1970" s="404"/>
      <c r="G1970" s="401">
        <v>211</v>
      </c>
      <c r="H1970" s="398" t="s">
        <v>215</v>
      </c>
      <c r="I1970" s="398" t="s">
        <v>149</v>
      </c>
      <c r="J1970" s="402" t="s">
        <v>198</v>
      </c>
      <c r="K1970" s="403">
        <v>18.079999999999998</v>
      </c>
      <c r="L1970" s="486">
        <f>VLOOKUP(D1970,'1-Kosten per locatie'!$E$3:$G$9,3,FALSE)</f>
        <v>1</v>
      </c>
      <c r="M1970" s="399">
        <v>104</v>
      </c>
      <c r="N1970" s="124"/>
      <c r="O1970" s="125" t="e">
        <f t="shared" si="159"/>
        <v>#DIV/0!</v>
      </c>
      <c r="P1970" s="125">
        <f t="shared" si="160"/>
        <v>0</v>
      </c>
      <c r="Q1970" s="383"/>
      <c r="R1970" s="126">
        <f>IF(M1970="nio",0,IF(M1970&gt;0,VLOOKUP(I1970,'2-Productie normen'!A:R,VLOOKUP(M1970,'2-Productie normen'!T:U,2,FALSE),FALSE)))</f>
        <v>0</v>
      </c>
      <c r="S1970" s="126">
        <f t="shared" si="161"/>
        <v>0</v>
      </c>
      <c r="T1970" s="127" t="str">
        <f>IF(M1970="nio",0,VLOOKUP(I1970,'2-Productie normen'!A:R,14,FALSE))</f>
        <v>B</v>
      </c>
      <c r="U1970" s="127"/>
      <c r="W1970" s="93">
        <f t="shared" si="162"/>
        <v>1880.3199999999997</v>
      </c>
    </row>
    <row r="1971" spans="1:23" ht="14.1" customHeight="1">
      <c r="A1971" s="109">
        <f t="shared" si="158"/>
        <v>1971</v>
      </c>
      <c r="B1971" s="476" t="str">
        <f>VLOOKUP(C1971,'1-Kosten per locatie'!$A$17:$D$89,4,FALSE)</f>
        <v>Facilitaire Services</v>
      </c>
      <c r="C1971" s="397" t="s">
        <v>206</v>
      </c>
      <c r="D1971" s="476" t="str">
        <f>VLOOKUP(C1971,'1-Kosten per locatie'!$A$17:$C$89,3,FALSE)</f>
        <v>Kantoor</v>
      </c>
      <c r="E1971" s="404" t="s">
        <v>238</v>
      </c>
      <c r="F1971" s="404"/>
      <c r="G1971" s="401">
        <v>212</v>
      </c>
      <c r="H1971" s="398" t="s">
        <v>215</v>
      </c>
      <c r="I1971" s="398" t="s">
        <v>149</v>
      </c>
      <c r="J1971" s="402" t="s">
        <v>198</v>
      </c>
      <c r="K1971" s="403">
        <v>27.02</v>
      </c>
      <c r="L1971" s="486">
        <f>VLOOKUP(D1971,'1-Kosten per locatie'!$E$3:$G$9,3,FALSE)</f>
        <v>1</v>
      </c>
      <c r="M1971" s="399">
        <v>104</v>
      </c>
      <c r="N1971" s="124"/>
      <c r="O1971" s="125" t="e">
        <f t="shared" si="159"/>
        <v>#DIV/0!</v>
      </c>
      <c r="P1971" s="125">
        <f t="shared" si="160"/>
        <v>0</v>
      </c>
      <c r="Q1971" s="383"/>
      <c r="R1971" s="126">
        <f>IF(M1971="nio",0,IF(M1971&gt;0,VLOOKUP(I1971,'2-Productie normen'!A:R,VLOOKUP(M1971,'2-Productie normen'!T:U,2,FALSE),FALSE)))</f>
        <v>0</v>
      </c>
      <c r="S1971" s="126">
        <f t="shared" si="161"/>
        <v>0</v>
      </c>
      <c r="T1971" s="127" t="str">
        <f>IF(M1971="nio",0,VLOOKUP(I1971,'2-Productie normen'!A:R,14,FALSE))</f>
        <v>B</v>
      </c>
      <c r="U1971" s="127"/>
      <c r="W1971" s="93">
        <f t="shared" si="162"/>
        <v>2810.08</v>
      </c>
    </row>
    <row r="1972" spans="1:23" ht="14.1" customHeight="1">
      <c r="A1972" s="109">
        <f t="shared" si="158"/>
        <v>1972</v>
      </c>
      <c r="B1972" s="476" t="str">
        <f>VLOOKUP(C1972,'1-Kosten per locatie'!$A$17:$D$89,4,FALSE)</f>
        <v>Facilitaire Services</v>
      </c>
      <c r="C1972" s="397" t="s">
        <v>206</v>
      </c>
      <c r="D1972" s="476" t="str">
        <f>VLOOKUP(C1972,'1-Kosten per locatie'!$A$17:$C$89,3,FALSE)</f>
        <v>Kantoor</v>
      </c>
      <c r="E1972" s="404" t="s">
        <v>238</v>
      </c>
      <c r="F1972" s="404"/>
      <c r="G1972" s="401"/>
      <c r="H1972" s="398" t="s">
        <v>213</v>
      </c>
      <c r="I1972" s="398" t="s">
        <v>15</v>
      </c>
      <c r="J1972" s="402" t="s">
        <v>304</v>
      </c>
      <c r="K1972" s="403">
        <v>9.7200000000000006</v>
      </c>
      <c r="L1972" s="486">
        <f>VLOOKUP(D1972,'1-Kosten per locatie'!$E$3:$G$9,3,FALSE)</f>
        <v>1</v>
      </c>
      <c r="M1972" s="399">
        <v>255</v>
      </c>
      <c r="N1972" s="124">
        <v>255</v>
      </c>
      <c r="O1972" s="125" t="e">
        <f t="shared" si="159"/>
        <v>#DIV/0!</v>
      </c>
      <c r="P1972" s="125" t="e">
        <f t="shared" si="160"/>
        <v>#DIV/0!</v>
      </c>
      <c r="Q1972" s="383"/>
      <c r="R1972" s="126">
        <f>IF(M1972="nio",0,IF(M1972&gt;0,VLOOKUP(I1972,'2-Productie normen'!A:R,VLOOKUP(M1972,'2-Productie normen'!T:U,2,FALSE),FALSE)))</f>
        <v>0</v>
      </c>
      <c r="S1972" s="126">
        <f t="shared" si="161"/>
        <v>0</v>
      </c>
      <c r="T1972" s="127" t="str">
        <f>IF(M1972="nio",0,VLOOKUP(I1972,'2-Productie normen'!A:R,14,FALSE))</f>
        <v>S</v>
      </c>
      <c r="U1972" s="127"/>
      <c r="W1972" s="93">
        <f t="shared" si="162"/>
        <v>4957.2000000000007</v>
      </c>
    </row>
    <row r="1973" spans="1:23" ht="14.1" customHeight="1">
      <c r="A1973" s="109">
        <f t="shared" si="158"/>
        <v>1973</v>
      </c>
      <c r="B1973" s="476" t="str">
        <f>VLOOKUP(C1973,'1-Kosten per locatie'!$A$17:$D$89,4,FALSE)</f>
        <v>Facilitaire Services</v>
      </c>
      <c r="C1973" s="397" t="s">
        <v>206</v>
      </c>
      <c r="D1973" s="476" t="str">
        <f>VLOOKUP(C1973,'1-Kosten per locatie'!$A$17:$C$89,3,FALSE)</f>
        <v>Kantoor</v>
      </c>
      <c r="E1973" s="404" t="s">
        <v>238</v>
      </c>
      <c r="F1973" s="404"/>
      <c r="G1973" s="401"/>
      <c r="H1973" s="398" t="s">
        <v>213</v>
      </c>
      <c r="I1973" s="398" t="s">
        <v>15</v>
      </c>
      <c r="J1973" s="402" t="s">
        <v>304</v>
      </c>
      <c r="K1973" s="403">
        <v>9.7200000000000006</v>
      </c>
      <c r="L1973" s="486">
        <f>VLOOKUP(D1973,'1-Kosten per locatie'!$E$3:$G$9,3,FALSE)</f>
        <v>1</v>
      </c>
      <c r="M1973" s="399">
        <v>255</v>
      </c>
      <c r="N1973" s="124">
        <v>255</v>
      </c>
      <c r="O1973" s="125" t="e">
        <f t="shared" si="159"/>
        <v>#DIV/0!</v>
      </c>
      <c r="P1973" s="125" t="e">
        <f t="shared" si="160"/>
        <v>#DIV/0!</v>
      </c>
      <c r="Q1973" s="383"/>
      <c r="R1973" s="126">
        <f>IF(M1973="nio",0,IF(M1973&gt;0,VLOOKUP(I1973,'2-Productie normen'!A:R,VLOOKUP(M1973,'2-Productie normen'!T:U,2,FALSE),FALSE)))</f>
        <v>0</v>
      </c>
      <c r="S1973" s="126">
        <f t="shared" si="161"/>
        <v>0</v>
      </c>
      <c r="T1973" s="127" t="str">
        <f>IF(M1973="nio",0,VLOOKUP(I1973,'2-Productie normen'!A:R,14,FALSE))</f>
        <v>S</v>
      </c>
      <c r="U1973" s="127"/>
      <c r="W1973" s="93">
        <f t="shared" si="162"/>
        <v>4957.2000000000007</v>
      </c>
    </row>
    <row r="1974" spans="1:23" ht="14.1" customHeight="1">
      <c r="A1974" s="109">
        <f t="shared" si="158"/>
        <v>1974</v>
      </c>
      <c r="B1974" s="476" t="str">
        <f>VLOOKUP(C1974,'1-Kosten per locatie'!$A$17:$D$89,4,FALSE)</f>
        <v>Facilitaire Services</v>
      </c>
      <c r="C1974" s="397" t="s">
        <v>206</v>
      </c>
      <c r="D1974" s="476" t="str">
        <f>VLOOKUP(C1974,'1-Kosten per locatie'!$A$17:$C$89,3,FALSE)</f>
        <v>Kantoor</v>
      </c>
      <c r="E1974" s="404" t="s">
        <v>238</v>
      </c>
      <c r="F1974" s="404"/>
      <c r="G1974" s="401"/>
      <c r="H1974" s="398" t="s">
        <v>214</v>
      </c>
      <c r="I1974" s="398" t="s">
        <v>294</v>
      </c>
      <c r="J1974" s="402" t="s">
        <v>304</v>
      </c>
      <c r="K1974" s="403">
        <v>8.0500000000000007</v>
      </c>
      <c r="L1974" s="486">
        <f>VLOOKUP(D1974,'1-Kosten per locatie'!$E$3:$G$9,3,FALSE)</f>
        <v>1</v>
      </c>
      <c r="M1974" s="399">
        <v>156</v>
      </c>
      <c r="N1974" s="124"/>
      <c r="O1974" s="125" t="e">
        <f t="shared" si="159"/>
        <v>#DIV/0!</v>
      </c>
      <c r="P1974" s="125">
        <f t="shared" si="160"/>
        <v>0</v>
      </c>
      <c r="Q1974" s="383"/>
      <c r="R1974" s="126">
        <f>IF(M1974="nio",0,IF(M1974&gt;0,VLOOKUP(I1974,'2-Productie normen'!A:R,VLOOKUP(M1974,'2-Productie normen'!T:U,2,FALSE),FALSE)))</f>
        <v>0</v>
      </c>
      <c r="S1974" s="126">
        <f t="shared" si="161"/>
        <v>0</v>
      </c>
      <c r="T1974" s="127" t="str">
        <f>IF(M1974="nio",0,VLOOKUP(I1974,'2-Productie normen'!A:R,14,FALSE))</f>
        <v>V</v>
      </c>
      <c r="U1974" s="127"/>
      <c r="W1974" s="93">
        <f t="shared" si="162"/>
        <v>1255.8000000000002</v>
      </c>
    </row>
    <row r="1975" spans="1:23" ht="14.1" customHeight="1">
      <c r="A1975" s="109">
        <f t="shared" si="158"/>
        <v>1975</v>
      </c>
      <c r="B1975" s="476" t="str">
        <f>VLOOKUP(C1975,'1-Kosten per locatie'!$A$17:$D$89,4,FALSE)</f>
        <v>Facilitaire Services</v>
      </c>
      <c r="C1975" s="397" t="s">
        <v>206</v>
      </c>
      <c r="D1975" s="476" t="str">
        <f>VLOOKUP(C1975,'1-Kosten per locatie'!$A$17:$C$89,3,FALSE)</f>
        <v>Kantoor</v>
      </c>
      <c r="E1975" s="404" t="s">
        <v>238</v>
      </c>
      <c r="F1975" s="404"/>
      <c r="G1975" s="401"/>
      <c r="H1975" s="398" t="s">
        <v>217</v>
      </c>
      <c r="I1975" s="398" t="s">
        <v>296</v>
      </c>
      <c r="J1975" s="402" t="s">
        <v>304</v>
      </c>
      <c r="K1975" s="403">
        <v>9.7200000000000006</v>
      </c>
      <c r="L1975" s="486">
        <f>VLOOKUP(D1975,'1-Kosten per locatie'!$E$3:$G$9,3,FALSE)</f>
        <v>1</v>
      </c>
      <c r="M1975" s="399">
        <v>156</v>
      </c>
      <c r="N1975" s="124"/>
      <c r="O1975" s="125" t="e">
        <f t="shared" si="159"/>
        <v>#DIV/0!</v>
      </c>
      <c r="P1975" s="125">
        <f t="shared" si="160"/>
        <v>0</v>
      </c>
      <c r="Q1975" s="383"/>
      <c r="R1975" s="126">
        <f>IF(M1975="nio",0,IF(M1975&gt;0,VLOOKUP(I1975,'2-Productie normen'!A:R,VLOOKUP(M1975,'2-Productie normen'!T:U,2,FALSE),FALSE)))</f>
        <v>0</v>
      </c>
      <c r="S1975" s="126">
        <f t="shared" si="161"/>
        <v>0</v>
      </c>
      <c r="T1975" s="127" t="str">
        <f>IF(M1975="nio",0,VLOOKUP(I1975,'2-Productie normen'!A:R,14,FALSE))</f>
        <v>V</v>
      </c>
      <c r="U1975" s="127"/>
      <c r="W1975" s="93">
        <f t="shared" si="162"/>
        <v>1516.3200000000002</v>
      </c>
    </row>
    <row r="1976" spans="1:23" ht="14.1" customHeight="1">
      <c r="A1976" s="109">
        <f t="shared" si="158"/>
        <v>1976</v>
      </c>
      <c r="B1976" s="476" t="str">
        <f>VLOOKUP(C1976,'1-Kosten per locatie'!$A$17:$D$89,4,FALSE)</f>
        <v>Facilitaire Services</v>
      </c>
      <c r="C1976" s="397" t="s">
        <v>206</v>
      </c>
      <c r="D1976" s="476" t="str">
        <f>VLOOKUP(C1976,'1-Kosten per locatie'!$A$17:$C$89,3,FALSE)</f>
        <v>Kantoor</v>
      </c>
      <c r="E1976" s="404" t="s">
        <v>238</v>
      </c>
      <c r="F1976" s="404"/>
      <c r="G1976" s="401">
        <v>213</v>
      </c>
      <c r="H1976" s="398" t="s">
        <v>215</v>
      </c>
      <c r="I1976" s="398" t="s">
        <v>149</v>
      </c>
      <c r="J1976" s="402" t="s">
        <v>198</v>
      </c>
      <c r="K1976" s="403">
        <v>28.56</v>
      </c>
      <c r="L1976" s="486">
        <f>VLOOKUP(D1976,'1-Kosten per locatie'!$E$3:$G$9,3,FALSE)</f>
        <v>1</v>
      </c>
      <c r="M1976" s="399">
        <v>104</v>
      </c>
      <c r="N1976" s="124"/>
      <c r="O1976" s="125" t="e">
        <f t="shared" si="159"/>
        <v>#DIV/0!</v>
      </c>
      <c r="P1976" s="125">
        <f t="shared" si="160"/>
        <v>0</v>
      </c>
      <c r="Q1976" s="383"/>
      <c r="R1976" s="126">
        <f>IF(M1976="nio",0,IF(M1976&gt;0,VLOOKUP(I1976,'2-Productie normen'!A:R,VLOOKUP(M1976,'2-Productie normen'!T:U,2,FALSE),FALSE)))</f>
        <v>0</v>
      </c>
      <c r="S1976" s="126">
        <f t="shared" si="161"/>
        <v>0</v>
      </c>
      <c r="T1976" s="127" t="str">
        <f>IF(M1976="nio",0,VLOOKUP(I1976,'2-Productie normen'!A:R,14,FALSE))</f>
        <v>B</v>
      </c>
      <c r="U1976" s="127"/>
      <c r="W1976" s="93">
        <f t="shared" si="162"/>
        <v>2970.24</v>
      </c>
    </row>
    <row r="1977" spans="1:23" ht="14.1" customHeight="1">
      <c r="A1977" s="109">
        <f t="shared" si="158"/>
        <v>1977</v>
      </c>
      <c r="B1977" s="476" t="str">
        <f>VLOOKUP(C1977,'1-Kosten per locatie'!$A$17:$D$89,4,FALSE)</f>
        <v>Facilitaire Services</v>
      </c>
      <c r="C1977" s="397" t="s">
        <v>206</v>
      </c>
      <c r="D1977" s="476" t="str">
        <f>VLOOKUP(C1977,'1-Kosten per locatie'!$A$17:$C$89,3,FALSE)</f>
        <v>Kantoor</v>
      </c>
      <c r="E1977" s="404" t="s">
        <v>238</v>
      </c>
      <c r="F1977" s="404"/>
      <c r="G1977" s="401">
        <v>214</v>
      </c>
      <c r="H1977" s="398" t="s">
        <v>215</v>
      </c>
      <c r="I1977" s="398" t="s">
        <v>149</v>
      </c>
      <c r="J1977" s="402" t="s">
        <v>198</v>
      </c>
      <c r="K1977" s="403">
        <v>18.5</v>
      </c>
      <c r="L1977" s="486">
        <f>VLOOKUP(D1977,'1-Kosten per locatie'!$E$3:$G$9,3,FALSE)</f>
        <v>1</v>
      </c>
      <c r="M1977" s="399">
        <v>104</v>
      </c>
      <c r="N1977" s="124"/>
      <c r="O1977" s="125" t="e">
        <f t="shared" si="159"/>
        <v>#DIV/0!</v>
      </c>
      <c r="P1977" s="125">
        <f t="shared" si="160"/>
        <v>0</v>
      </c>
      <c r="Q1977" s="383"/>
      <c r="R1977" s="126">
        <f>IF(M1977="nio",0,IF(M1977&gt;0,VLOOKUP(I1977,'2-Productie normen'!A:R,VLOOKUP(M1977,'2-Productie normen'!T:U,2,FALSE),FALSE)))</f>
        <v>0</v>
      </c>
      <c r="S1977" s="126">
        <f t="shared" si="161"/>
        <v>0</v>
      </c>
      <c r="T1977" s="127" t="str">
        <f>IF(M1977="nio",0,VLOOKUP(I1977,'2-Productie normen'!A:R,14,FALSE))</f>
        <v>B</v>
      </c>
      <c r="U1977" s="127"/>
      <c r="W1977" s="93">
        <f t="shared" si="162"/>
        <v>1924</v>
      </c>
    </row>
    <row r="1978" spans="1:23" ht="14.1" customHeight="1">
      <c r="A1978" s="109">
        <f t="shared" si="158"/>
        <v>1978</v>
      </c>
      <c r="B1978" s="476" t="str">
        <f>VLOOKUP(C1978,'1-Kosten per locatie'!$A$17:$D$89,4,FALSE)</f>
        <v>Facilitaire Services</v>
      </c>
      <c r="C1978" s="397" t="s">
        <v>206</v>
      </c>
      <c r="D1978" s="476" t="str">
        <f>VLOOKUP(C1978,'1-Kosten per locatie'!$A$17:$C$89,3,FALSE)</f>
        <v>Kantoor</v>
      </c>
      <c r="E1978" s="404" t="s">
        <v>238</v>
      </c>
      <c r="F1978" s="404"/>
      <c r="G1978" s="401">
        <v>215</v>
      </c>
      <c r="H1978" s="398" t="s">
        <v>215</v>
      </c>
      <c r="I1978" s="398" t="s">
        <v>149</v>
      </c>
      <c r="J1978" s="402" t="s">
        <v>198</v>
      </c>
      <c r="K1978" s="403">
        <v>18.5</v>
      </c>
      <c r="L1978" s="486">
        <f>VLOOKUP(D1978,'1-Kosten per locatie'!$E$3:$G$9,3,FALSE)</f>
        <v>1</v>
      </c>
      <c r="M1978" s="399">
        <v>104</v>
      </c>
      <c r="N1978" s="124"/>
      <c r="O1978" s="125" t="e">
        <f t="shared" si="159"/>
        <v>#DIV/0!</v>
      </c>
      <c r="P1978" s="125">
        <f t="shared" si="160"/>
        <v>0</v>
      </c>
      <c r="Q1978" s="383"/>
      <c r="R1978" s="126">
        <f>IF(M1978="nio",0,IF(M1978&gt;0,VLOOKUP(I1978,'2-Productie normen'!A:R,VLOOKUP(M1978,'2-Productie normen'!T:U,2,FALSE),FALSE)))</f>
        <v>0</v>
      </c>
      <c r="S1978" s="126">
        <f t="shared" si="161"/>
        <v>0</v>
      </c>
      <c r="T1978" s="127" t="str">
        <f>IF(M1978="nio",0,VLOOKUP(I1978,'2-Productie normen'!A:R,14,FALSE))</f>
        <v>B</v>
      </c>
      <c r="U1978" s="127"/>
      <c r="W1978" s="93">
        <f t="shared" si="162"/>
        <v>1924</v>
      </c>
    </row>
    <row r="1979" spans="1:23" ht="14.1" customHeight="1">
      <c r="A1979" s="109">
        <f t="shared" si="158"/>
        <v>1979</v>
      </c>
      <c r="B1979" s="476" t="str">
        <f>VLOOKUP(C1979,'1-Kosten per locatie'!$A$17:$D$89,4,FALSE)</f>
        <v>Facilitaire Services</v>
      </c>
      <c r="C1979" s="397" t="s">
        <v>206</v>
      </c>
      <c r="D1979" s="476" t="str">
        <f>VLOOKUP(C1979,'1-Kosten per locatie'!$A$17:$C$89,3,FALSE)</f>
        <v>Kantoor</v>
      </c>
      <c r="E1979" s="404" t="s">
        <v>238</v>
      </c>
      <c r="F1979" s="404"/>
      <c r="G1979" s="401">
        <v>216</v>
      </c>
      <c r="H1979" s="398" t="s">
        <v>215</v>
      </c>
      <c r="I1979" s="398" t="s">
        <v>149</v>
      </c>
      <c r="J1979" s="402" t="s">
        <v>198</v>
      </c>
      <c r="K1979" s="403">
        <v>18.5</v>
      </c>
      <c r="L1979" s="486">
        <f>VLOOKUP(D1979,'1-Kosten per locatie'!$E$3:$G$9,3,FALSE)</f>
        <v>1</v>
      </c>
      <c r="M1979" s="399">
        <v>104</v>
      </c>
      <c r="N1979" s="124"/>
      <c r="O1979" s="125" t="e">
        <f t="shared" si="159"/>
        <v>#DIV/0!</v>
      </c>
      <c r="P1979" s="125">
        <f t="shared" si="160"/>
        <v>0</v>
      </c>
      <c r="Q1979" s="383"/>
      <c r="R1979" s="126">
        <f>IF(M1979="nio",0,IF(M1979&gt;0,VLOOKUP(I1979,'2-Productie normen'!A:R,VLOOKUP(M1979,'2-Productie normen'!T:U,2,FALSE),FALSE)))</f>
        <v>0</v>
      </c>
      <c r="S1979" s="126">
        <f t="shared" si="161"/>
        <v>0</v>
      </c>
      <c r="T1979" s="127" t="str">
        <f>IF(M1979="nio",0,VLOOKUP(I1979,'2-Productie normen'!A:R,14,FALSE))</f>
        <v>B</v>
      </c>
      <c r="U1979" s="127"/>
      <c r="W1979" s="93">
        <f t="shared" si="162"/>
        <v>1924</v>
      </c>
    </row>
    <row r="1980" spans="1:23" ht="14.1" customHeight="1">
      <c r="A1980" s="109">
        <f t="shared" si="158"/>
        <v>1980</v>
      </c>
      <c r="B1980" s="476" t="str">
        <f>VLOOKUP(C1980,'1-Kosten per locatie'!$A$17:$D$89,4,FALSE)</f>
        <v>Facilitaire Services</v>
      </c>
      <c r="C1980" s="397" t="s">
        <v>206</v>
      </c>
      <c r="D1980" s="476" t="str">
        <f>VLOOKUP(C1980,'1-Kosten per locatie'!$A$17:$C$89,3,FALSE)</f>
        <v>Kantoor</v>
      </c>
      <c r="E1980" s="404" t="s">
        <v>238</v>
      </c>
      <c r="F1980" s="404"/>
      <c r="G1980" s="401">
        <v>217</v>
      </c>
      <c r="H1980" s="398" t="s">
        <v>215</v>
      </c>
      <c r="I1980" s="398" t="s">
        <v>149</v>
      </c>
      <c r="J1980" s="402" t="s">
        <v>198</v>
      </c>
      <c r="K1980" s="403">
        <v>18.5</v>
      </c>
      <c r="L1980" s="486">
        <f>VLOOKUP(D1980,'1-Kosten per locatie'!$E$3:$G$9,3,FALSE)</f>
        <v>1</v>
      </c>
      <c r="M1980" s="399">
        <v>104</v>
      </c>
      <c r="N1980" s="124"/>
      <c r="O1980" s="125" t="e">
        <f t="shared" si="159"/>
        <v>#DIV/0!</v>
      </c>
      <c r="P1980" s="125">
        <f t="shared" si="160"/>
        <v>0</v>
      </c>
      <c r="Q1980" s="383"/>
      <c r="R1980" s="126">
        <f>IF(M1980="nio",0,IF(M1980&gt;0,VLOOKUP(I1980,'2-Productie normen'!A:R,VLOOKUP(M1980,'2-Productie normen'!T:U,2,FALSE),FALSE)))</f>
        <v>0</v>
      </c>
      <c r="S1980" s="126">
        <f t="shared" si="161"/>
        <v>0</v>
      </c>
      <c r="T1980" s="127" t="str">
        <f>IF(M1980="nio",0,VLOOKUP(I1980,'2-Productie normen'!A:R,14,FALSE))</f>
        <v>B</v>
      </c>
      <c r="U1980" s="127"/>
      <c r="W1980" s="93">
        <f t="shared" si="162"/>
        <v>1924</v>
      </c>
    </row>
    <row r="1981" spans="1:23" ht="14.1" customHeight="1">
      <c r="A1981" s="109">
        <f t="shared" si="158"/>
        <v>1981</v>
      </c>
      <c r="B1981" s="476" t="str">
        <f>VLOOKUP(C1981,'1-Kosten per locatie'!$A$17:$D$89,4,FALSE)</f>
        <v>Facilitaire Services</v>
      </c>
      <c r="C1981" s="397" t="s">
        <v>206</v>
      </c>
      <c r="D1981" s="476" t="str">
        <f>VLOOKUP(C1981,'1-Kosten per locatie'!$A$17:$C$89,3,FALSE)</f>
        <v>Kantoor</v>
      </c>
      <c r="E1981" s="404" t="s">
        <v>238</v>
      </c>
      <c r="F1981" s="404"/>
      <c r="G1981" s="401">
        <v>218</v>
      </c>
      <c r="H1981" s="398" t="s">
        <v>215</v>
      </c>
      <c r="I1981" s="398" t="s">
        <v>149</v>
      </c>
      <c r="J1981" s="402" t="s">
        <v>198</v>
      </c>
      <c r="K1981" s="403">
        <v>18.5</v>
      </c>
      <c r="L1981" s="486">
        <f>VLOOKUP(D1981,'1-Kosten per locatie'!$E$3:$G$9,3,FALSE)</f>
        <v>1</v>
      </c>
      <c r="M1981" s="399">
        <v>104</v>
      </c>
      <c r="N1981" s="124"/>
      <c r="O1981" s="125" t="e">
        <f t="shared" si="159"/>
        <v>#DIV/0!</v>
      </c>
      <c r="P1981" s="125">
        <f t="shared" si="160"/>
        <v>0</v>
      </c>
      <c r="Q1981" s="383"/>
      <c r="R1981" s="126">
        <f>IF(M1981="nio",0,IF(M1981&gt;0,VLOOKUP(I1981,'2-Productie normen'!A:R,VLOOKUP(M1981,'2-Productie normen'!T:U,2,FALSE),FALSE)))</f>
        <v>0</v>
      </c>
      <c r="S1981" s="126">
        <f t="shared" si="161"/>
        <v>0</v>
      </c>
      <c r="T1981" s="127" t="str">
        <f>IF(M1981="nio",0,VLOOKUP(I1981,'2-Productie normen'!A:R,14,FALSE))</f>
        <v>B</v>
      </c>
      <c r="U1981" s="127"/>
      <c r="W1981" s="93">
        <f t="shared" si="162"/>
        <v>1924</v>
      </c>
    </row>
    <row r="1982" spans="1:23" ht="14.1" customHeight="1">
      <c r="A1982" s="109">
        <f t="shared" si="158"/>
        <v>1982</v>
      </c>
      <c r="B1982" s="476" t="str">
        <f>VLOOKUP(C1982,'1-Kosten per locatie'!$A$17:$D$89,4,FALSE)</f>
        <v>Facilitaire Services</v>
      </c>
      <c r="C1982" s="397" t="s">
        <v>206</v>
      </c>
      <c r="D1982" s="476" t="str">
        <f>VLOOKUP(C1982,'1-Kosten per locatie'!$A$17:$C$89,3,FALSE)</f>
        <v>Kantoor</v>
      </c>
      <c r="E1982" s="404" t="s">
        <v>238</v>
      </c>
      <c r="F1982" s="404"/>
      <c r="G1982" s="401">
        <v>219</v>
      </c>
      <c r="H1982" s="398" t="s">
        <v>215</v>
      </c>
      <c r="I1982" s="398" t="s">
        <v>149</v>
      </c>
      <c r="J1982" s="402" t="s">
        <v>198</v>
      </c>
      <c r="K1982" s="403">
        <v>18.5</v>
      </c>
      <c r="L1982" s="486">
        <f>VLOOKUP(D1982,'1-Kosten per locatie'!$E$3:$G$9,3,FALSE)</f>
        <v>1</v>
      </c>
      <c r="M1982" s="399">
        <v>104</v>
      </c>
      <c r="N1982" s="124"/>
      <c r="O1982" s="125" t="e">
        <f t="shared" si="159"/>
        <v>#DIV/0!</v>
      </c>
      <c r="P1982" s="125">
        <f t="shared" si="160"/>
        <v>0</v>
      </c>
      <c r="Q1982" s="383"/>
      <c r="R1982" s="126">
        <f>IF(M1982="nio",0,IF(M1982&gt;0,VLOOKUP(I1982,'2-Productie normen'!A:R,VLOOKUP(M1982,'2-Productie normen'!T:U,2,FALSE),FALSE)))</f>
        <v>0</v>
      </c>
      <c r="S1982" s="126">
        <f t="shared" si="161"/>
        <v>0</v>
      </c>
      <c r="T1982" s="127" t="str">
        <f>IF(M1982="nio",0,VLOOKUP(I1982,'2-Productie normen'!A:R,14,FALSE))</f>
        <v>B</v>
      </c>
      <c r="U1982" s="127"/>
      <c r="W1982" s="93">
        <f t="shared" si="162"/>
        <v>1924</v>
      </c>
    </row>
    <row r="1983" spans="1:23" ht="14.1" customHeight="1">
      <c r="A1983" s="109">
        <f t="shared" si="158"/>
        <v>1983</v>
      </c>
      <c r="B1983" s="476" t="str">
        <f>VLOOKUP(C1983,'1-Kosten per locatie'!$A$17:$D$89,4,FALSE)</f>
        <v>Facilitaire Services</v>
      </c>
      <c r="C1983" s="397" t="s">
        <v>206</v>
      </c>
      <c r="D1983" s="476" t="str">
        <f>VLOOKUP(C1983,'1-Kosten per locatie'!$A$17:$C$89,3,FALSE)</f>
        <v>Kantoor</v>
      </c>
      <c r="E1983" s="404" t="s">
        <v>238</v>
      </c>
      <c r="F1983" s="404"/>
      <c r="G1983" s="401">
        <v>220</v>
      </c>
      <c r="H1983" s="398" t="s">
        <v>215</v>
      </c>
      <c r="I1983" s="398" t="s">
        <v>149</v>
      </c>
      <c r="J1983" s="402" t="s">
        <v>198</v>
      </c>
      <c r="K1983" s="403">
        <v>18.5</v>
      </c>
      <c r="L1983" s="486">
        <f>VLOOKUP(D1983,'1-Kosten per locatie'!$E$3:$G$9,3,FALSE)</f>
        <v>1</v>
      </c>
      <c r="M1983" s="399">
        <v>104</v>
      </c>
      <c r="N1983" s="124"/>
      <c r="O1983" s="125" t="e">
        <f t="shared" si="159"/>
        <v>#DIV/0!</v>
      </c>
      <c r="P1983" s="125">
        <f t="shared" si="160"/>
        <v>0</v>
      </c>
      <c r="Q1983" s="383"/>
      <c r="R1983" s="126">
        <f>IF(M1983="nio",0,IF(M1983&gt;0,VLOOKUP(I1983,'2-Productie normen'!A:R,VLOOKUP(M1983,'2-Productie normen'!T:U,2,FALSE),FALSE)))</f>
        <v>0</v>
      </c>
      <c r="S1983" s="126">
        <f t="shared" si="161"/>
        <v>0</v>
      </c>
      <c r="T1983" s="127" t="str">
        <f>IF(M1983="nio",0,VLOOKUP(I1983,'2-Productie normen'!A:R,14,FALSE))</f>
        <v>B</v>
      </c>
      <c r="U1983" s="127"/>
      <c r="W1983" s="93">
        <f t="shared" si="162"/>
        <v>1924</v>
      </c>
    </row>
    <row r="1984" spans="1:23" ht="14.1" customHeight="1">
      <c r="A1984" s="109">
        <f t="shared" si="158"/>
        <v>1984</v>
      </c>
      <c r="B1984" s="476" t="str">
        <f>VLOOKUP(C1984,'1-Kosten per locatie'!$A$17:$D$89,4,FALSE)</f>
        <v>Facilitaire Services</v>
      </c>
      <c r="C1984" s="397" t="s">
        <v>206</v>
      </c>
      <c r="D1984" s="476" t="str">
        <f>VLOOKUP(C1984,'1-Kosten per locatie'!$A$17:$C$89,3,FALSE)</f>
        <v>Kantoor</v>
      </c>
      <c r="E1984" s="404" t="s">
        <v>238</v>
      </c>
      <c r="F1984" s="404"/>
      <c r="G1984" s="401">
        <v>221</v>
      </c>
      <c r="H1984" s="398" t="s">
        <v>215</v>
      </c>
      <c r="I1984" s="398" t="s">
        <v>149</v>
      </c>
      <c r="J1984" s="402" t="s">
        <v>198</v>
      </c>
      <c r="K1984" s="403">
        <v>18.5</v>
      </c>
      <c r="L1984" s="486">
        <f>VLOOKUP(D1984,'1-Kosten per locatie'!$E$3:$G$9,3,FALSE)</f>
        <v>1</v>
      </c>
      <c r="M1984" s="399">
        <v>104</v>
      </c>
      <c r="N1984" s="124"/>
      <c r="O1984" s="125" t="e">
        <f t="shared" si="159"/>
        <v>#DIV/0!</v>
      </c>
      <c r="P1984" s="125">
        <f t="shared" si="160"/>
        <v>0</v>
      </c>
      <c r="Q1984" s="383"/>
      <c r="R1984" s="126">
        <f>IF(M1984="nio",0,IF(M1984&gt;0,VLOOKUP(I1984,'2-Productie normen'!A:R,VLOOKUP(M1984,'2-Productie normen'!T:U,2,FALSE),FALSE)))</f>
        <v>0</v>
      </c>
      <c r="S1984" s="126">
        <f t="shared" si="161"/>
        <v>0</v>
      </c>
      <c r="T1984" s="127" t="str">
        <f>IF(M1984="nio",0,VLOOKUP(I1984,'2-Productie normen'!A:R,14,FALSE))</f>
        <v>B</v>
      </c>
      <c r="U1984" s="127"/>
      <c r="W1984" s="93">
        <f t="shared" si="162"/>
        <v>1924</v>
      </c>
    </row>
    <row r="1985" spans="1:23" ht="14.1" customHeight="1">
      <c r="A1985" s="109">
        <f t="shared" si="158"/>
        <v>1985</v>
      </c>
      <c r="B1985" s="476" t="str">
        <f>VLOOKUP(C1985,'1-Kosten per locatie'!$A$17:$D$89,4,FALSE)</f>
        <v>Facilitaire Services</v>
      </c>
      <c r="C1985" s="397" t="s">
        <v>206</v>
      </c>
      <c r="D1985" s="476" t="str">
        <f>VLOOKUP(C1985,'1-Kosten per locatie'!$A$17:$C$89,3,FALSE)</f>
        <v>Kantoor</v>
      </c>
      <c r="E1985" s="404" t="s">
        <v>238</v>
      </c>
      <c r="F1985" s="404"/>
      <c r="G1985" s="401">
        <v>222</v>
      </c>
      <c r="H1985" s="398" t="s">
        <v>215</v>
      </c>
      <c r="I1985" s="398" t="s">
        <v>149</v>
      </c>
      <c r="J1985" s="402" t="s">
        <v>198</v>
      </c>
      <c r="K1985" s="403">
        <v>18.5</v>
      </c>
      <c r="L1985" s="486">
        <f>VLOOKUP(D1985,'1-Kosten per locatie'!$E$3:$G$9,3,FALSE)</f>
        <v>1</v>
      </c>
      <c r="M1985" s="399">
        <v>104</v>
      </c>
      <c r="N1985" s="124"/>
      <c r="O1985" s="125" t="e">
        <f t="shared" si="159"/>
        <v>#DIV/0!</v>
      </c>
      <c r="P1985" s="125">
        <f t="shared" si="160"/>
        <v>0</v>
      </c>
      <c r="Q1985" s="383"/>
      <c r="R1985" s="126">
        <f>IF(M1985="nio",0,IF(M1985&gt;0,VLOOKUP(I1985,'2-Productie normen'!A:R,VLOOKUP(M1985,'2-Productie normen'!T:U,2,FALSE),FALSE)))</f>
        <v>0</v>
      </c>
      <c r="S1985" s="126">
        <f t="shared" si="161"/>
        <v>0</v>
      </c>
      <c r="T1985" s="127" t="str">
        <f>IF(M1985="nio",0,VLOOKUP(I1985,'2-Productie normen'!A:R,14,FALSE))</f>
        <v>B</v>
      </c>
      <c r="U1985" s="127"/>
      <c r="W1985" s="93">
        <f t="shared" si="162"/>
        <v>1924</v>
      </c>
    </row>
    <row r="1986" spans="1:23" ht="14.1" customHeight="1">
      <c r="A1986" s="109">
        <f t="shared" si="158"/>
        <v>1986</v>
      </c>
      <c r="B1986" s="476" t="str">
        <f>VLOOKUP(C1986,'1-Kosten per locatie'!$A$17:$D$89,4,FALSE)</f>
        <v>Facilitaire Services</v>
      </c>
      <c r="C1986" s="397" t="s">
        <v>206</v>
      </c>
      <c r="D1986" s="476" t="str">
        <f>VLOOKUP(C1986,'1-Kosten per locatie'!$A$17:$C$89,3,FALSE)</f>
        <v>Kantoor</v>
      </c>
      <c r="E1986" s="404" t="s">
        <v>238</v>
      </c>
      <c r="F1986" s="404"/>
      <c r="G1986" s="401">
        <v>223</v>
      </c>
      <c r="H1986" s="398" t="s">
        <v>215</v>
      </c>
      <c r="I1986" s="398" t="s">
        <v>149</v>
      </c>
      <c r="J1986" s="402" t="s">
        <v>198</v>
      </c>
      <c r="K1986" s="403">
        <v>18.5</v>
      </c>
      <c r="L1986" s="486">
        <f>VLOOKUP(D1986,'1-Kosten per locatie'!$E$3:$G$9,3,FALSE)</f>
        <v>1</v>
      </c>
      <c r="M1986" s="399">
        <v>104</v>
      </c>
      <c r="N1986" s="124"/>
      <c r="O1986" s="125" t="e">
        <f t="shared" si="159"/>
        <v>#DIV/0!</v>
      </c>
      <c r="P1986" s="125">
        <f t="shared" si="160"/>
        <v>0</v>
      </c>
      <c r="Q1986" s="383"/>
      <c r="R1986" s="126">
        <f>IF(M1986="nio",0,IF(M1986&gt;0,VLOOKUP(I1986,'2-Productie normen'!A:R,VLOOKUP(M1986,'2-Productie normen'!T:U,2,FALSE),FALSE)))</f>
        <v>0</v>
      </c>
      <c r="S1986" s="126">
        <f t="shared" si="161"/>
        <v>0</v>
      </c>
      <c r="T1986" s="127" t="str">
        <f>IF(M1986="nio",0,VLOOKUP(I1986,'2-Productie normen'!A:R,14,FALSE))</f>
        <v>B</v>
      </c>
      <c r="U1986" s="127"/>
      <c r="W1986" s="93">
        <f t="shared" si="162"/>
        <v>1924</v>
      </c>
    </row>
    <row r="1987" spans="1:23" ht="14.1" customHeight="1">
      <c r="A1987" s="109">
        <f t="shared" ref="A1987:A2050" si="163">A1986+1</f>
        <v>1987</v>
      </c>
      <c r="B1987" s="476" t="str">
        <f>VLOOKUP(C1987,'1-Kosten per locatie'!$A$17:$D$89,4,FALSE)</f>
        <v>Facilitaire Services</v>
      </c>
      <c r="C1987" s="397" t="s">
        <v>206</v>
      </c>
      <c r="D1987" s="476" t="str">
        <f>VLOOKUP(C1987,'1-Kosten per locatie'!$A$17:$C$89,3,FALSE)</f>
        <v>Kantoor</v>
      </c>
      <c r="E1987" s="404" t="s">
        <v>238</v>
      </c>
      <c r="F1987" s="404"/>
      <c r="G1987" s="401">
        <v>224</v>
      </c>
      <c r="H1987" s="398" t="s">
        <v>215</v>
      </c>
      <c r="I1987" s="398" t="s">
        <v>149</v>
      </c>
      <c r="J1987" s="402" t="s">
        <v>198</v>
      </c>
      <c r="K1987" s="403">
        <v>22.84</v>
      </c>
      <c r="L1987" s="486">
        <f>VLOOKUP(D1987,'1-Kosten per locatie'!$E$3:$G$9,3,FALSE)</f>
        <v>1</v>
      </c>
      <c r="M1987" s="399">
        <v>104</v>
      </c>
      <c r="N1987" s="124"/>
      <c r="O1987" s="125" t="e">
        <f t="shared" si="159"/>
        <v>#DIV/0!</v>
      </c>
      <c r="P1987" s="125">
        <f t="shared" si="160"/>
        <v>0</v>
      </c>
      <c r="Q1987" s="383"/>
      <c r="R1987" s="126">
        <f>IF(M1987="nio",0,IF(M1987&gt;0,VLOOKUP(I1987,'2-Productie normen'!A:R,VLOOKUP(M1987,'2-Productie normen'!T:U,2,FALSE),FALSE)))</f>
        <v>0</v>
      </c>
      <c r="S1987" s="126">
        <f t="shared" si="161"/>
        <v>0</v>
      </c>
      <c r="T1987" s="127" t="str">
        <f>IF(M1987="nio",0,VLOOKUP(I1987,'2-Productie normen'!A:R,14,FALSE))</f>
        <v>B</v>
      </c>
      <c r="U1987" s="127"/>
      <c r="W1987" s="93">
        <f t="shared" si="162"/>
        <v>2375.36</v>
      </c>
    </row>
    <row r="1988" spans="1:23" ht="14.1" customHeight="1">
      <c r="A1988" s="109">
        <f t="shared" si="163"/>
        <v>1988</v>
      </c>
      <c r="B1988" s="476" t="str">
        <f>VLOOKUP(C1988,'1-Kosten per locatie'!$A$17:$D$89,4,FALSE)</f>
        <v>Facilitaire Services</v>
      </c>
      <c r="C1988" s="397" t="s">
        <v>206</v>
      </c>
      <c r="D1988" s="476" t="str">
        <f>VLOOKUP(C1988,'1-Kosten per locatie'!$A$17:$C$89,3,FALSE)</f>
        <v>Kantoor</v>
      </c>
      <c r="E1988" s="404" t="s">
        <v>238</v>
      </c>
      <c r="F1988" s="404"/>
      <c r="G1988" s="401">
        <v>225</v>
      </c>
      <c r="H1988" s="398" t="s">
        <v>215</v>
      </c>
      <c r="I1988" s="398" t="s">
        <v>149</v>
      </c>
      <c r="J1988" s="402" t="s">
        <v>198</v>
      </c>
      <c r="K1988" s="403">
        <v>21.73</v>
      </c>
      <c r="L1988" s="486">
        <f>VLOOKUP(D1988,'1-Kosten per locatie'!$E$3:$G$9,3,FALSE)</f>
        <v>1</v>
      </c>
      <c r="M1988" s="399">
        <v>104</v>
      </c>
      <c r="N1988" s="124"/>
      <c r="O1988" s="125" t="e">
        <f t="shared" si="159"/>
        <v>#DIV/0!</v>
      </c>
      <c r="P1988" s="125">
        <f t="shared" si="160"/>
        <v>0</v>
      </c>
      <c r="Q1988" s="383"/>
      <c r="R1988" s="126">
        <f>IF(M1988="nio",0,IF(M1988&gt;0,VLOOKUP(I1988,'2-Productie normen'!A:R,VLOOKUP(M1988,'2-Productie normen'!T:U,2,FALSE),FALSE)))</f>
        <v>0</v>
      </c>
      <c r="S1988" s="126">
        <f t="shared" si="161"/>
        <v>0</v>
      </c>
      <c r="T1988" s="127" t="str">
        <f>IF(M1988="nio",0,VLOOKUP(I1988,'2-Productie normen'!A:R,14,FALSE))</f>
        <v>B</v>
      </c>
      <c r="U1988" s="127"/>
      <c r="W1988" s="93">
        <f t="shared" si="162"/>
        <v>2259.92</v>
      </c>
    </row>
    <row r="1989" spans="1:23" ht="14.1" customHeight="1">
      <c r="A1989" s="109">
        <f t="shared" si="163"/>
        <v>1989</v>
      </c>
      <c r="B1989" s="476" t="str">
        <f>VLOOKUP(C1989,'1-Kosten per locatie'!$A$17:$D$89,4,FALSE)</f>
        <v>Facilitaire Services</v>
      </c>
      <c r="C1989" s="397" t="s">
        <v>206</v>
      </c>
      <c r="D1989" s="476" t="str">
        <f>VLOOKUP(C1989,'1-Kosten per locatie'!$A$17:$C$89,3,FALSE)</f>
        <v>Kantoor</v>
      </c>
      <c r="E1989" s="404" t="s">
        <v>238</v>
      </c>
      <c r="F1989" s="404"/>
      <c r="G1989" s="401">
        <v>226</v>
      </c>
      <c r="H1989" s="398" t="s">
        <v>215</v>
      </c>
      <c r="I1989" s="398" t="s">
        <v>149</v>
      </c>
      <c r="J1989" s="402" t="s">
        <v>198</v>
      </c>
      <c r="K1989" s="403">
        <v>21.73</v>
      </c>
      <c r="L1989" s="486">
        <f>VLOOKUP(D1989,'1-Kosten per locatie'!$E$3:$G$9,3,FALSE)</f>
        <v>1</v>
      </c>
      <c r="M1989" s="399">
        <v>104</v>
      </c>
      <c r="N1989" s="124"/>
      <c r="O1989" s="125" t="e">
        <f t="shared" si="159"/>
        <v>#DIV/0!</v>
      </c>
      <c r="P1989" s="125">
        <f t="shared" si="160"/>
        <v>0</v>
      </c>
      <c r="Q1989" s="383"/>
      <c r="R1989" s="126">
        <f>IF(M1989="nio",0,IF(M1989&gt;0,VLOOKUP(I1989,'2-Productie normen'!A:R,VLOOKUP(M1989,'2-Productie normen'!T:U,2,FALSE),FALSE)))</f>
        <v>0</v>
      </c>
      <c r="S1989" s="126">
        <f t="shared" si="161"/>
        <v>0</v>
      </c>
      <c r="T1989" s="127" t="str">
        <f>IF(M1989="nio",0,VLOOKUP(I1989,'2-Productie normen'!A:R,14,FALSE))</f>
        <v>B</v>
      </c>
      <c r="U1989" s="127"/>
      <c r="W1989" s="93">
        <f t="shared" si="162"/>
        <v>2259.92</v>
      </c>
    </row>
    <row r="1990" spans="1:23" ht="14.1" customHeight="1">
      <c r="A1990" s="109">
        <f t="shared" si="163"/>
        <v>1990</v>
      </c>
      <c r="B1990" s="476" t="str">
        <f>VLOOKUP(C1990,'1-Kosten per locatie'!$A$17:$D$89,4,FALSE)</f>
        <v>Facilitaire Services</v>
      </c>
      <c r="C1990" s="397" t="s">
        <v>206</v>
      </c>
      <c r="D1990" s="476" t="str">
        <f>VLOOKUP(C1990,'1-Kosten per locatie'!$A$17:$C$89,3,FALSE)</f>
        <v>Kantoor</v>
      </c>
      <c r="E1990" s="404" t="s">
        <v>238</v>
      </c>
      <c r="F1990" s="404"/>
      <c r="G1990" s="401">
        <v>227</v>
      </c>
      <c r="H1990" s="398" t="s">
        <v>215</v>
      </c>
      <c r="I1990" s="398" t="s">
        <v>149</v>
      </c>
      <c r="J1990" s="402" t="s">
        <v>198</v>
      </c>
      <c r="K1990" s="403">
        <v>32.799999999999997</v>
      </c>
      <c r="L1990" s="486">
        <f>VLOOKUP(D1990,'1-Kosten per locatie'!$E$3:$G$9,3,FALSE)</f>
        <v>1</v>
      </c>
      <c r="M1990" s="399">
        <v>104</v>
      </c>
      <c r="N1990" s="124"/>
      <c r="O1990" s="125" t="e">
        <f t="shared" si="159"/>
        <v>#DIV/0!</v>
      </c>
      <c r="P1990" s="125">
        <f t="shared" si="160"/>
        <v>0</v>
      </c>
      <c r="Q1990" s="383"/>
      <c r="R1990" s="126">
        <f>IF(M1990="nio",0,IF(M1990&gt;0,VLOOKUP(I1990,'2-Productie normen'!A:R,VLOOKUP(M1990,'2-Productie normen'!T:U,2,FALSE),FALSE)))</f>
        <v>0</v>
      </c>
      <c r="S1990" s="126">
        <f t="shared" si="161"/>
        <v>0</v>
      </c>
      <c r="T1990" s="127" t="str">
        <f>IF(M1990="nio",0,VLOOKUP(I1990,'2-Productie normen'!A:R,14,FALSE))</f>
        <v>B</v>
      </c>
      <c r="U1990" s="127"/>
      <c r="W1990" s="93">
        <f t="shared" si="162"/>
        <v>3411.2</v>
      </c>
    </row>
    <row r="1991" spans="1:23" ht="14.1" customHeight="1">
      <c r="A1991" s="109">
        <f t="shared" si="163"/>
        <v>1991</v>
      </c>
      <c r="B1991" s="476" t="str">
        <f>VLOOKUP(C1991,'1-Kosten per locatie'!$A$17:$D$89,4,FALSE)</f>
        <v>Facilitaire Services</v>
      </c>
      <c r="C1991" s="397" t="s">
        <v>206</v>
      </c>
      <c r="D1991" s="476" t="str">
        <f>VLOOKUP(C1991,'1-Kosten per locatie'!$A$17:$C$89,3,FALSE)</f>
        <v>Kantoor</v>
      </c>
      <c r="E1991" s="404" t="s">
        <v>238</v>
      </c>
      <c r="F1991" s="404"/>
      <c r="G1991" s="401">
        <v>228</v>
      </c>
      <c r="H1991" s="398" t="s">
        <v>215</v>
      </c>
      <c r="I1991" s="398" t="s">
        <v>149</v>
      </c>
      <c r="J1991" s="402" t="s">
        <v>198</v>
      </c>
      <c r="K1991" s="403">
        <v>21.73</v>
      </c>
      <c r="L1991" s="486">
        <f>VLOOKUP(D1991,'1-Kosten per locatie'!$E$3:$G$9,3,FALSE)</f>
        <v>1</v>
      </c>
      <c r="M1991" s="399">
        <v>104</v>
      </c>
      <c r="N1991" s="124"/>
      <c r="O1991" s="125" t="e">
        <f t="shared" si="159"/>
        <v>#DIV/0!</v>
      </c>
      <c r="P1991" s="125">
        <f t="shared" si="160"/>
        <v>0</v>
      </c>
      <c r="Q1991" s="383"/>
      <c r="R1991" s="126">
        <f>IF(M1991="nio",0,IF(M1991&gt;0,VLOOKUP(I1991,'2-Productie normen'!A:R,VLOOKUP(M1991,'2-Productie normen'!T:U,2,FALSE),FALSE)))</f>
        <v>0</v>
      </c>
      <c r="S1991" s="126">
        <f t="shared" si="161"/>
        <v>0</v>
      </c>
      <c r="T1991" s="127" t="str">
        <f>IF(M1991="nio",0,VLOOKUP(I1991,'2-Productie normen'!A:R,14,FALSE))</f>
        <v>B</v>
      </c>
      <c r="U1991" s="127"/>
      <c r="W1991" s="93">
        <f t="shared" si="162"/>
        <v>2259.92</v>
      </c>
    </row>
    <row r="1992" spans="1:23" ht="14.1" customHeight="1">
      <c r="A1992" s="109">
        <f t="shared" si="163"/>
        <v>1992</v>
      </c>
      <c r="B1992" s="476" t="str">
        <f>VLOOKUP(C1992,'1-Kosten per locatie'!$A$17:$D$89,4,FALSE)</f>
        <v>Facilitaire Services</v>
      </c>
      <c r="C1992" s="397" t="s">
        <v>206</v>
      </c>
      <c r="D1992" s="476" t="str">
        <f>VLOOKUP(C1992,'1-Kosten per locatie'!$A$17:$C$89,3,FALSE)</f>
        <v>Kantoor</v>
      </c>
      <c r="E1992" s="404" t="s">
        <v>238</v>
      </c>
      <c r="F1992" s="404"/>
      <c r="G1992" s="401">
        <v>229</v>
      </c>
      <c r="H1992" s="398" t="s">
        <v>215</v>
      </c>
      <c r="I1992" s="398" t="s">
        <v>149</v>
      </c>
      <c r="J1992" s="402" t="s">
        <v>198</v>
      </c>
      <c r="K1992" s="403">
        <v>17.8</v>
      </c>
      <c r="L1992" s="486">
        <f>VLOOKUP(D1992,'1-Kosten per locatie'!$E$3:$G$9,3,FALSE)</f>
        <v>1</v>
      </c>
      <c r="M1992" s="399">
        <v>104</v>
      </c>
      <c r="N1992" s="124"/>
      <c r="O1992" s="125" t="e">
        <f t="shared" si="159"/>
        <v>#DIV/0!</v>
      </c>
      <c r="P1992" s="125">
        <f t="shared" si="160"/>
        <v>0</v>
      </c>
      <c r="Q1992" s="383"/>
      <c r="R1992" s="126">
        <f>IF(M1992="nio",0,IF(M1992&gt;0,VLOOKUP(I1992,'2-Productie normen'!A:R,VLOOKUP(M1992,'2-Productie normen'!T:U,2,FALSE),FALSE)))</f>
        <v>0</v>
      </c>
      <c r="S1992" s="126">
        <f t="shared" si="161"/>
        <v>0</v>
      </c>
      <c r="T1992" s="127" t="str">
        <f>IF(M1992="nio",0,VLOOKUP(I1992,'2-Productie normen'!A:R,14,FALSE))</f>
        <v>B</v>
      </c>
      <c r="U1992" s="127"/>
      <c r="W1992" s="93">
        <f t="shared" si="162"/>
        <v>1851.2</v>
      </c>
    </row>
    <row r="1993" spans="1:23" ht="14.1" customHeight="1">
      <c r="A1993" s="109">
        <f t="shared" si="163"/>
        <v>1993</v>
      </c>
      <c r="B1993" s="476" t="str">
        <f>VLOOKUP(C1993,'1-Kosten per locatie'!$A$17:$D$89,4,FALSE)</f>
        <v>Facilitaire Services</v>
      </c>
      <c r="C1993" s="397" t="s">
        <v>206</v>
      </c>
      <c r="D1993" s="476" t="str">
        <f>VLOOKUP(C1993,'1-Kosten per locatie'!$A$17:$C$89,3,FALSE)</f>
        <v>Kantoor</v>
      </c>
      <c r="E1993" s="404" t="s">
        <v>238</v>
      </c>
      <c r="F1993" s="404"/>
      <c r="G1993" s="401">
        <v>230</v>
      </c>
      <c r="H1993" s="398" t="s">
        <v>215</v>
      </c>
      <c r="I1993" s="398" t="s">
        <v>149</v>
      </c>
      <c r="J1993" s="402" t="s">
        <v>198</v>
      </c>
      <c r="K1993" s="403">
        <v>44</v>
      </c>
      <c r="L1993" s="486">
        <f>VLOOKUP(D1993,'1-Kosten per locatie'!$E$3:$G$9,3,FALSE)</f>
        <v>1</v>
      </c>
      <c r="M1993" s="399">
        <v>104</v>
      </c>
      <c r="N1993" s="124"/>
      <c r="O1993" s="125" t="e">
        <f t="shared" si="159"/>
        <v>#DIV/0!</v>
      </c>
      <c r="P1993" s="125">
        <f t="shared" si="160"/>
        <v>0</v>
      </c>
      <c r="Q1993" s="383"/>
      <c r="R1993" s="126">
        <f>IF(M1993="nio",0,IF(M1993&gt;0,VLOOKUP(I1993,'2-Productie normen'!A:R,VLOOKUP(M1993,'2-Productie normen'!T:U,2,FALSE),FALSE)))</f>
        <v>0</v>
      </c>
      <c r="S1993" s="126">
        <f t="shared" si="161"/>
        <v>0</v>
      </c>
      <c r="T1993" s="127" t="str">
        <f>IF(M1993="nio",0,VLOOKUP(I1993,'2-Productie normen'!A:R,14,FALSE))</f>
        <v>B</v>
      </c>
      <c r="U1993" s="127"/>
      <c r="W1993" s="93">
        <f t="shared" si="162"/>
        <v>4576</v>
      </c>
    </row>
    <row r="1994" spans="1:23" ht="14.1" customHeight="1">
      <c r="A1994" s="109">
        <f t="shared" si="163"/>
        <v>1994</v>
      </c>
      <c r="B1994" s="476" t="str">
        <f>VLOOKUP(C1994,'1-Kosten per locatie'!$A$17:$D$89,4,FALSE)</f>
        <v>Facilitaire Services</v>
      </c>
      <c r="C1994" s="397" t="s">
        <v>206</v>
      </c>
      <c r="D1994" s="476" t="str">
        <f>VLOOKUP(C1994,'1-Kosten per locatie'!$A$17:$C$89,3,FALSE)</f>
        <v>Kantoor</v>
      </c>
      <c r="E1994" s="404" t="s">
        <v>238</v>
      </c>
      <c r="F1994" s="404"/>
      <c r="G1994" s="401">
        <v>231</v>
      </c>
      <c r="H1994" s="398" t="s">
        <v>215</v>
      </c>
      <c r="I1994" s="398" t="s">
        <v>149</v>
      </c>
      <c r="J1994" s="402" t="s">
        <v>198</v>
      </c>
      <c r="K1994" s="403">
        <v>18.7</v>
      </c>
      <c r="L1994" s="486">
        <f>VLOOKUP(D1994,'1-Kosten per locatie'!$E$3:$G$9,3,FALSE)</f>
        <v>1</v>
      </c>
      <c r="M1994" s="399">
        <v>104</v>
      </c>
      <c r="N1994" s="124"/>
      <c r="O1994" s="125" t="e">
        <f t="shared" si="159"/>
        <v>#DIV/0!</v>
      </c>
      <c r="P1994" s="125">
        <f t="shared" si="160"/>
        <v>0</v>
      </c>
      <c r="Q1994" s="383"/>
      <c r="R1994" s="126">
        <f>IF(M1994="nio",0,IF(M1994&gt;0,VLOOKUP(I1994,'2-Productie normen'!A:R,VLOOKUP(M1994,'2-Productie normen'!T:U,2,FALSE),FALSE)))</f>
        <v>0</v>
      </c>
      <c r="S1994" s="126">
        <f t="shared" si="161"/>
        <v>0</v>
      </c>
      <c r="T1994" s="127" t="str">
        <f>IF(M1994="nio",0,VLOOKUP(I1994,'2-Productie normen'!A:R,14,FALSE))</f>
        <v>B</v>
      </c>
      <c r="U1994" s="127"/>
      <c r="W1994" s="93">
        <f t="shared" si="162"/>
        <v>1944.8</v>
      </c>
    </row>
    <row r="1995" spans="1:23" ht="14.1" customHeight="1">
      <c r="A1995" s="109">
        <f t="shared" si="163"/>
        <v>1995</v>
      </c>
      <c r="B1995" s="476" t="str">
        <f>VLOOKUP(C1995,'1-Kosten per locatie'!$A$17:$D$89,4,FALSE)</f>
        <v>Facilitaire Services</v>
      </c>
      <c r="C1995" s="397" t="s">
        <v>206</v>
      </c>
      <c r="D1995" s="476" t="str">
        <f>VLOOKUP(C1995,'1-Kosten per locatie'!$A$17:$C$89,3,FALSE)</f>
        <v>Kantoor</v>
      </c>
      <c r="E1995" s="404" t="s">
        <v>238</v>
      </c>
      <c r="F1995" s="404"/>
      <c r="G1995" s="401">
        <v>232</v>
      </c>
      <c r="H1995" s="398" t="s">
        <v>215</v>
      </c>
      <c r="I1995" s="398" t="s">
        <v>149</v>
      </c>
      <c r="J1995" s="402" t="s">
        <v>198</v>
      </c>
      <c r="K1995" s="403">
        <v>22.5</v>
      </c>
      <c r="L1995" s="486">
        <f>VLOOKUP(D1995,'1-Kosten per locatie'!$E$3:$G$9,3,FALSE)</f>
        <v>1</v>
      </c>
      <c r="M1995" s="399">
        <v>104</v>
      </c>
      <c r="N1995" s="124"/>
      <c r="O1995" s="125" t="e">
        <f t="shared" si="159"/>
        <v>#DIV/0!</v>
      </c>
      <c r="P1995" s="125">
        <f t="shared" si="160"/>
        <v>0</v>
      </c>
      <c r="Q1995" s="383"/>
      <c r="R1995" s="126">
        <f>IF(M1995="nio",0,IF(M1995&gt;0,VLOOKUP(I1995,'2-Productie normen'!A:R,VLOOKUP(M1995,'2-Productie normen'!T:U,2,FALSE),FALSE)))</f>
        <v>0</v>
      </c>
      <c r="S1995" s="126">
        <f t="shared" si="161"/>
        <v>0</v>
      </c>
      <c r="T1995" s="127" t="str">
        <f>IF(M1995="nio",0,VLOOKUP(I1995,'2-Productie normen'!A:R,14,FALSE))</f>
        <v>B</v>
      </c>
      <c r="U1995" s="127"/>
      <c r="W1995" s="93">
        <f t="shared" si="162"/>
        <v>2340</v>
      </c>
    </row>
    <row r="1996" spans="1:23" ht="14.1" customHeight="1">
      <c r="A1996" s="109">
        <f t="shared" si="163"/>
        <v>1996</v>
      </c>
      <c r="B1996" s="476" t="str">
        <f>VLOOKUP(C1996,'1-Kosten per locatie'!$A$17:$D$89,4,FALSE)</f>
        <v>Facilitaire Services</v>
      </c>
      <c r="C1996" s="397" t="s">
        <v>206</v>
      </c>
      <c r="D1996" s="476" t="str">
        <f>VLOOKUP(C1996,'1-Kosten per locatie'!$A$17:$C$89,3,FALSE)</f>
        <v>Kantoor</v>
      </c>
      <c r="E1996" s="404" t="s">
        <v>238</v>
      </c>
      <c r="F1996" s="404"/>
      <c r="G1996" s="401">
        <v>233</v>
      </c>
      <c r="H1996" s="398" t="s">
        <v>215</v>
      </c>
      <c r="I1996" s="398" t="s">
        <v>149</v>
      </c>
      <c r="J1996" s="402" t="s">
        <v>198</v>
      </c>
      <c r="K1996" s="403">
        <v>29.8</v>
      </c>
      <c r="L1996" s="486">
        <f>VLOOKUP(D1996,'1-Kosten per locatie'!$E$3:$G$9,3,FALSE)</f>
        <v>1</v>
      </c>
      <c r="M1996" s="399">
        <v>104</v>
      </c>
      <c r="N1996" s="124"/>
      <c r="O1996" s="125" t="e">
        <f t="shared" si="159"/>
        <v>#DIV/0!</v>
      </c>
      <c r="P1996" s="125">
        <f t="shared" si="160"/>
        <v>0</v>
      </c>
      <c r="Q1996" s="383"/>
      <c r="R1996" s="126">
        <f>IF(M1996="nio",0,IF(M1996&gt;0,VLOOKUP(I1996,'2-Productie normen'!A:R,VLOOKUP(M1996,'2-Productie normen'!T:U,2,FALSE),FALSE)))</f>
        <v>0</v>
      </c>
      <c r="S1996" s="126">
        <f t="shared" si="161"/>
        <v>0</v>
      </c>
      <c r="T1996" s="127" t="str">
        <f>IF(M1996="nio",0,VLOOKUP(I1996,'2-Productie normen'!A:R,14,FALSE))</f>
        <v>B</v>
      </c>
      <c r="U1996" s="127"/>
      <c r="W1996" s="93">
        <f t="shared" si="162"/>
        <v>3099.2000000000003</v>
      </c>
    </row>
    <row r="1997" spans="1:23" ht="14.1" customHeight="1">
      <c r="A1997" s="109">
        <f t="shared" si="163"/>
        <v>1997</v>
      </c>
      <c r="B1997" s="476" t="str">
        <f>VLOOKUP(C1997,'1-Kosten per locatie'!$A$17:$D$89,4,FALSE)</f>
        <v>Facilitaire Services</v>
      </c>
      <c r="C1997" s="397" t="s">
        <v>206</v>
      </c>
      <c r="D1997" s="476" t="str">
        <f>VLOOKUP(C1997,'1-Kosten per locatie'!$A$17:$C$89,3,FALSE)</f>
        <v>Kantoor</v>
      </c>
      <c r="E1997" s="404" t="s">
        <v>238</v>
      </c>
      <c r="F1997" s="404"/>
      <c r="G1997" s="401">
        <v>234</v>
      </c>
      <c r="H1997" s="398" t="s">
        <v>215</v>
      </c>
      <c r="I1997" s="398" t="s">
        <v>149</v>
      </c>
      <c r="J1997" s="402" t="s">
        <v>198</v>
      </c>
      <c r="K1997" s="403">
        <v>20.9</v>
      </c>
      <c r="L1997" s="486">
        <f>VLOOKUP(D1997,'1-Kosten per locatie'!$E$3:$G$9,3,FALSE)</f>
        <v>1</v>
      </c>
      <c r="M1997" s="399">
        <v>104</v>
      </c>
      <c r="N1997" s="124"/>
      <c r="O1997" s="125" t="e">
        <f t="shared" si="159"/>
        <v>#DIV/0!</v>
      </c>
      <c r="P1997" s="125">
        <f t="shared" si="160"/>
        <v>0</v>
      </c>
      <c r="Q1997" s="383"/>
      <c r="R1997" s="126">
        <f>IF(M1997="nio",0,IF(M1997&gt;0,VLOOKUP(I1997,'2-Productie normen'!A:R,VLOOKUP(M1997,'2-Productie normen'!T:U,2,FALSE),FALSE)))</f>
        <v>0</v>
      </c>
      <c r="S1997" s="126">
        <f t="shared" si="161"/>
        <v>0</v>
      </c>
      <c r="T1997" s="127" t="str">
        <f>IF(M1997="nio",0,VLOOKUP(I1997,'2-Productie normen'!A:R,14,FALSE))</f>
        <v>B</v>
      </c>
      <c r="U1997" s="127"/>
      <c r="W1997" s="93">
        <f t="shared" si="162"/>
        <v>2173.6</v>
      </c>
    </row>
    <row r="1998" spans="1:23" ht="14.1" customHeight="1">
      <c r="A1998" s="109">
        <f t="shared" si="163"/>
        <v>1998</v>
      </c>
      <c r="B1998" s="476" t="str">
        <f>VLOOKUP(C1998,'1-Kosten per locatie'!$A$17:$D$89,4,FALSE)</f>
        <v>Facilitaire Services</v>
      </c>
      <c r="C1998" s="397" t="s">
        <v>206</v>
      </c>
      <c r="D1998" s="476" t="str">
        <f>VLOOKUP(C1998,'1-Kosten per locatie'!$A$17:$C$89,3,FALSE)</f>
        <v>Kantoor</v>
      </c>
      <c r="E1998" s="404" t="s">
        <v>238</v>
      </c>
      <c r="F1998" s="404"/>
      <c r="G1998" s="401"/>
      <c r="H1998" s="398" t="s">
        <v>226</v>
      </c>
      <c r="I1998" s="398" t="s">
        <v>298</v>
      </c>
      <c r="J1998" s="402" t="s">
        <v>305</v>
      </c>
      <c r="K1998" s="403">
        <v>7</v>
      </c>
      <c r="L1998" s="486">
        <f>VLOOKUP(D1998,'1-Kosten per locatie'!$E$3:$G$9,3,FALSE)</f>
        <v>1</v>
      </c>
      <c r="M1998" s="399">
        <v>255</v>
      </c>
      <c r="N1998" s="124"/>
      <c r="O1998" s="125" t="e">
        <f t="shared" ref="O1998:O2060" si="164">IF(M1998="nio",0,IF(M1998&gt;0,M1998*K1998/R1998,0))*L1998</f>
        <v>#DIV/0!</v>
      </c>
      <c r="P1998" s="125">
        <f t="shared" ref="P1998:P2060" si="165">IF(N1998&gt;0,N1998*K1998/S1998,0)*L1998</f>
        <v>0</v>
      </c>
      <c r="Q1998" s="383"/>
      <c r="R1998" s="126">
        <f>IF(M1998="nio",0,IF(M1998&gt;0,VLOOKUP(I1998,'2-Productie normen'!A:R,VLOOKUP(M1998,'2-Productie normen'!T:U,2,FALSE),FALSE)))</f>
        <v>0</v>
      </c>
      <c r="S1998" s="126">
        <f t="shared" ref="S1998:S2060" si="166">IF(N1998&gt;0,R1998*$S$8,0)</f>
        <v>0</v>
      </c>
      <c r="T1998" s="127" t="str">
        <f>IF(M1998="nio",0,VLOOKUP(I1998,'2-Productie normen'!A:R,14,FALSE))</f>
        <v>V</v>
      </c>
      <c r="U1998" s="127"/>
      <c r="W1998" s="93">
        <f t="shared" ref="W1998:W2060" si="167">SUM(M1998:N1998)*K1998</f>
        <v>1785</v>
      </c>
    </row>
    <row r="1999" spans="1:23" ht="14.1" customHeight="1">
      <c r="A1999" s="109">
        <f t="shared" si="163"/>
        <v>1999</v>
      </c>
      <c r="B1999" s="476" t="str">
        <f>VLOOKUP(C1999,'1-Kosten per locatie'!$A$17:$D$89,4,FALSE)</f>
        <v>Facilitaire Services</v>
      </c>
      <c r="C1999" s="397" t="s">
        <v>206</v>
      </c>
      <c r="D1999" s="476" t="str">
        <f>VLOOKUP(C1999,'1-Kosten per locatie'!$A$17:$C$89,3,FALSE)</f>
        <v>Kantoor</v>
      </c>
      <c r="E1999" s="404" t="s">
        <v>240</v>
      </c>
      <c r="F1999" s="404"/>
      <c r="G1999" s="401"/>
      <c r="H1999" s="398" t="s">
        <v>213</v>
      </c>
      <c r="I1999" s="398" t="s">
        <v>15</v>
      </c>
      <c r="J1999" s="402" t="s">
        <v>304</v>
      </c>
      <c r="K1999" s="403">
        <v>10.5</v>
      </c>
      <c r="L1999" s="486">
        <f>VLOOKUP(D1999,'1-Kosten per locatie'!$E$3:$G$9,3,FALSE)</f>
        <v>1</v>
      </c>
      <c r="M1999" s="399">
        <v>255</v>
      </c>
      <c r="N1999" s="124">
        <v>255</v>
      </c>
      <c r="O1999" s="125" t="e">
        <f t="shared" si="164"/>
        <v>#DIV/0!</v>
      </c>
      <c r="P1999" s="125" t="e">
        <f t="shared" si="165"/>
        <v>#DIV/0!</v>
      </c>
      <c r="Q1999" s="383"/>
      <c r="R1999" s="126">
        <f>IF(M1999="nio",0,IF(M1999&gt;0,VLOOKUP(I1999,'2-Productie normen'!A:R,VLOOKUP(M1999,'2-Productie normen'!T:U,2,FALSE),FALSE)))</f>
        <v>0</v>
      </c>
      <c r="S1999" s="126">
        <f t="shared" si="166"/>
        <v>0</v>
      </c>
      <c r="T1999" s="127" t="str">
        <f>IF(M1999="nio",0,VLOOKUP(I1999,'2-Productie normen'!A:R,14,FALSE))</f>
        <v>S</v>
      </c>
      <c r="U1999" s="127"/>
      <c r="W1999" s="93">
        <f t="shared" si="167"/>
        <v>5355</v>
      </c>
    </row>
    <row r="2000" spans="1:23" ht="14.1" customHeight="1">
      <c r="A2000" s="109">
        <f t="shared" si="163"/>
        <v>2000</v>
      </c>
      <c r="B2000" s="476" t="str">
        <f>VLOOKUP(C2000,'1-Kosten per locatie'!$A$17:$D$89,4,FALSE)</f>
        <v>Facilitaire Services</v>
      </c>
      <c r="C2000" s="397" t="s">
        <v>206</v>
      </c>
      <c r="D2000" s="476" t="str">
        <f>VLOOKUP(C2000,'1-Kosten per locatie'!$A$17:$C$89,3,FALSE)</f>
        <v>Kantoor</v>
      </c>
      <c r="E2000" s="404" t="s">
        <v>240</v>
      </c>
      <c r="F2000" s="404"/>
      <c r="G2000" s="401"/>
      <c r="H2000" s="398" t="s">
        <v>213</v>
      </c>
      <c r="I2000" s="398" t="s">
        <v>15</v>
      </c>
      <c r="J2000" s="402" t="s">
        <v>304</v>
      </c>
      <c r="K2000" s="403">
        <v>10.5</v>
      </c>
      <c r="L2000" s="486">
        <f>VLOOKUP(D2000,'1-Kosten per locatie'!$E$3:$G$9,3,FALSE)</f>
        <v>1</v>
      </c>
      <c r="M2000" s="399">
        <v>255</v>
      </c>
      <c r="N2000" s="124">
        <v>255</v>
      </c>
      <c r="O2000" s="125" t="e">
        <f t="shared" si="164"/>
        <v>#DIV/0!</v>
      </c>
      <c r="P2000" s="125" t="e">
        <f t="shared" si="165"/>
        <v>#DIV/0!</v>
      </c>
      <c r="Q2000" s="383"/>
      <c r="R2000" s="126">
        <f>IF(M2000="nio",0,IF(M2000&gt;0,VLOOKUP(I2000,'2-Productie normen'!A:R,VLOOKUP(M2000,'2-Productie normen'!T:U,2,FALSE),FALSE)))</f>
        <v>0</v>
      </c>
      <c r="S2000" s="126">
        <f t="shared" si="166"/>
        <v>0</v>
      </c>
      <c r="T2000" s="127" t="str">
        <f>IF(M2000="nio",0,VLOOKUP(I2000,'2-Productie normen'!A:R,14,FALSE))</f>
        <v>S</v>
      </c>
      <c r="U2000" s="127"/>
      <c r="W2000" s="93">
        <f t="shared" si="167"/>
        <v>5355</v>
      </c>
    </row>
    <row r="2001" spans="1:23" ht="14.1" customHeight="1">
      <c r="A2001" s="109">
        <f t="shared" si="163"/>
        <v>2001</v>
      </c>
      <c r="B2001" s="476" t="str">
        <f>VLOOKUP(C2001,'1-Kosten per locatie'!$A$17:$D$89,4,FALSE)</f>
        <v>Facilitaire Services</v>
      </c>
      <c r="C2001" s="397" t="s">
        <v>206</v>
      </c>
      <c r="D2001" s="476" t="str">
        <f>VLOOKUP(C2001,'1-Kosten per locatie'!$A$17:$C$89,3,FALSE)</f>
        <v>Kantoor</v>
      </c>
      <c r="E2001" s="404" t="s">
        <v>240</v>
      </c>
      <c r="F2001" s="404"/>
      <c r="G2001" s="401"/>
      <c r="H2001" s="398" t="s">
        <v>214</v>
      </c>
      <c r="I2001" s="398" t="s">
        <v>294</v>
      </c>
      <c r="J2001" s="402" t="s">
        <v>304</v>
      </c>
      <c r="K2001" s="403">
        <v>2</v>
      </c>
      <c r="L2001" s="486">
        <f>VLOOKUP(D2001,'1-Kosten per locatie'!$E$3:$G$9,3,FALSE)</f>
        <v>1</v>
      </c>
      <c r="M2001" s="399">
        <v>156</v>
      </c>
      <c r="N2001" s="124"/>
      <c r="O2001" s="125" t="e">
        <f t="shared" si="164"/>
        <v>#DIV/0!</v>
      </c>
      <c r="P2001" s="125">
        <f t="shared" si="165"/>
        <v>0</v>
      </c>
      <c r="Q2001" s="383"/>
      <c r="R2001" s="126">
        <f>IF(M2001="nio",0,IF(M2001&gt;0,VLOOKUP(I2001,'2-Productie normen'!A:R,VLOOKUP(M2001,'2-Productie normen'!T:U,2,FALSE),FALSE)))</f>
        <v>0</v>
      </c>
      <c r="S2001" s="126">
        <f t="shared" si="166"/>
        <v>0</v>
      </c>
      <c r="T2001" s="127" t="str">
        <f>IF(M2001="nio",0,VLOOKUP(I2001,'2-Productie normen'!A:R,14,FALSE))</f>
        <v>V</v>
      </c>
      <c r="U2001" s="127"/>
      <c r="W2001" s="93">
        <f t="shared" si="167"/>
        <v>312</v>
      </c>
    </row>
    <row r="2002" spans="1:23" ht="14.1" customHeight="1">
      <c r="A2002" s="109">
        <f t="shared" si="163"/>
        <v>2002</v>
      </c>
      <c r="B2002" s="476" t="str">
        <f>VLOOKUP(C2002,'1-Kosten per locatie'!$A$17:$D$89,4,FALSE)</f>
        <v>Facilitaire Services</v>
      </c>
      <c r="C2002" s="261" t="s">
        <v>206</v>
      </c>
      <c r="D2002" s="476" t="str">
        <f>VLOOKUP(C2002,'1-Kosten per locatie'!$A$17:$C$89,3,FALSE)</f>
        <v>Kantoor</v>
      </c>
      <c r="E2002" s="404" t="s">
        <v>240</v>
      </c>
      <c r="F2002" s="404"/>
      <c r="G2002" s="401"/>
      <c r="H2002" s="398" t="s">
        <v>195</v>
      </c>
      <c r="I2002" s="455" t="s">
        <v>299</v>
      </c>
      <c r="J2002" s="402" t="s">
        <v>305</v>
      </c>
      <c r="K2002" s="403">
        <v>12.5</v>
      </c>
      <c r="L2002" s="486">
        <f>VLOOKUP(D2002,'1-Kosten per locatie'!$E$3:$G$9,3,FALSE)</f>
        <v>1</v>
      </c>
      <c r="M2002" s="412" t="s">
        <v>101</v>
      </c>
      <c r="N2002" s="124"/>
      <c r="O2002" s="125">
        <f t="shared" si="164"/>
        <v>0</v>
      </c>
      <c r="P2002" s="125">
        <f t="shared" si="165"/>
        <v>0</v>
      </c>
      <c r="Q2002" s="383"/>
      <c r="R2002" s="126">
        <f>IF(M2002="nio",0,IF(M2002&gt;0,VLOOKUP(I2002,'2-Productie normen'!A:R,VLOOKUP(M2002,'2-Productie normen'!T:U,2,FALSE),FALSE)))</f>
        <v>0</v>
      </c>
      <c r="S2002" s="126">
        <f t="shared" si="166"/>
        <v>0</v>
      </c>
      <c r="T2002" s="127">
        <f>IF(M2002="nio",0,VLOOKUP(I2002,'2-Productie normen'!A:R,14,FALSE))</f>
        <v>0</v>
      </c>
      <c r="U2002" s="127"/>
      <c r="W2002" s="93">
        <f t="shared" si="167"/>
        <v>0</v>
      </c>
    </row>
    <row r="2003" spans="1:23" ht="14.1" customHeight="1">
      <c r="A2003" s="109">
        <f t="shared" si="163"/>
        <v>2003</v>
      </c>
      <c r="B2003" s="476" t="str">
        <f>VLOOKUP(C2003,'1-Kosten per locatie'!$A$17:$D$89,4,FALSE)</f>
        <v>Facilitaire Services</v>
      </c>
      <c r="C2003" s="434" t="s">
        <v>206</v>
      </c>
      <c r="D2003" s="476" t="str">
        <f>VLOOKUP(C2003,'1-Kosten per locatie'!$A$17:$C$89,3,FALSE)</f>
        <v>Kantoor</v>
      </c>
      <c r="E2003" s="404" t="s">
        <v>240</v>
      </c>
      <c r="F2003" s="404"/>
      <c r="G2003" s="401"/>
      <c r="H2003" s="398" t="s">
        <v>232</v>
      </c>
      <c r="I2003" s="398" t="s">
        <v>296</v>
      </c>
      <c r="J2003" s="402" t="s">
        <v>304</v>
      </c>
      <c r="K2003" s="403">
        <v>25</v>
      </c>
      <c r="L2003" s="486">
        <f>VLOOKUP(D2003,'1-Kosten per locatie'!$E$3:$G$9,3,FALSE)</f>
        <v>1</v>
      </c>
      <c r="M2003" s="399">
        <v>156</v>
      </c>
      <c r="N2003" s="124"/>
      <c r="O2003" s="125" t="e">
        <f t="shared" si="164"/>
        <v>#DIV/0!</v>
      </c>
      <c r="P2003" s="125">
        <f t="shared" si="165"/>
        <v>0</v>
      </c>
      <c r="Q2003" s="383"/>
      <c r="R2003" s="126">
        <f>IF(M2003="nio",0,IF(M2003&gt;0,VLOOKUP(I2003,'2-Productie normen'!A:R,VLOOKUP(M2003,'2-Productie normen'!T:U,2,FALSE),FALSE)))</f>
        <v>0</v>
      </c>
      <c r="S2003" s="126">
        <f t="shared" si="166"/>
        <v>0</v>
      </c>
      <c r="T2003" s="127" t="str">
        <f>IF(M2003="nio",0,VLOOKUP(I2003,'2-Productie normen'!A:R,14,FALSE))</f>
        <v>V</v>
      </c>
      <c r="U2003" s="127"/>
      <c r="W2003" s="93">
        <f t="shared" si="167"/>
        <v>3900</v>
      </c>
    </row>
    <row r="2004" spans="1:23" ht="14.1" customHeight="1">
      <c r="A2004" s="109">
        <f t="shared" si="163"/>
        <v>2004</v>
      </c>
      <c r="B2004" s="476" t="str">
        <f>VLOOKUP(C2004,'1-Kosten per locatie'!$A$17:$D$89,4,FALSE)</f>
        <v>Facilitaire Services</v>
      </c>
      <c r="C2004" s="397" t="s">
        <v>206</v>
      </c>
      <c r="D2004" s="476" t="str">
        <f>VLOOKUP(C2004,'1-Kosten per locatie'!$A$17:$C$89,3,FALSE)</f>
        <v>Kantoor</v>
      </c>
      <c r="E2004" s="404" t="s">
        <v>240</v>
      </c>
      <c r="F2004" s="404"/>
      <c r="G2004" s="401"/>
      <c r="H2004" s="398" t="s">
        <v>193</v>
      </c>
      <c r="I2004" s="398" t="s">
        <v>296</v>
      </c>
      <c r="J2004" s="402" t="s">
        <v>198</v>
      </c>
      <c r="K2004" s="403">
        <v>189.1</v>
      </c>
      <c r="L2004" s="486">
        <f>VLOOKUP(D2004,'1-Kosten per locatie'!$E$3:$G$9,3,FALSE)</f>
        <v>1</v>
      </c>
      <c r="M2004" s="399">
        <v>156</v>
      </c>
      <c r="N2004" s="124"/>
      <c r="O2004" s="125" t="e">
        <f t="shared" si="164"/>
        <v>#DIV/0!</v>
      </c>
      <c r="P2004" s="125">
        <f t="shared" si="165"/>
        <v>0</v>
      </c>
      <c r="Q2004" s="383"/>
      <c r="R2004" s="126">
        <f>IF(M2004="nio",0,IF(M2004&gt;0,VLOOKUP(I2004,'2-Productie normen'!A:R,VLOOKUP(M2004,'2-Productie normen'!T:U,2,FALSE),FALSE)))</f>
        <v>0</v>
      </c>
      <c r="S2004" s="126">
        <f t="shared" si="166"/>
        <v>0</v>
      </c>
      <c r="T2004" s="127" t="str">
        <f>IF(M2004="nio",0,VLOOKUP(I2004,'2-Productie normen'!A:R,14,FALSE))</f>
        <v>V</v>
      </c>
      <c r="U2004" s="127"/>
      <c r="W2004" s="93">
        <f t="shared" si="167"/>
        <v>29499.599999999999</v>
      </c>
    </row>
    <row r="2005" spans="1:23" ht="14.1" customHeight="1">
      <c r="A2005" s="109">
        <f t="shared" si="163"/>
        <v>2005</v>
      </c>
      <c r="B2005" s="476" t="str">
        <f>VLOOKUP(C2005,'1-Kosten per locatie'!$A$17:$D$89,4,FALSE)</f>
        <v>Facilitaire Services</v>
      </c>
      <c r="C2005" s="397" t="s">
        <v>206</v>
      </c>
      <c r="D2005" s="476" t="str">
        <f>VLOOKUP(C2005,'1-Kosten per locatie'!$A$17:$C$89,3,FALSE)</f>
        <v>Kantoor</v>
      </c>
      <c r="E2005" s="404" t="s">
        <v>240</v>
      </c>
      <c r="F2005" s="404"/>
      <c r="G2005" s="401">
        <v>301</v>
      </c>
      <c r="H2005" s="398" t="s">
        <v>215</v>
      </c>
      <c r="I2005" s="398" t="s">
        <v>149</v>
      </c>
      <c r="J2005" s="402" t="s">
        <v>198</v>
      </c>
      <c r="K2005" s="403">
        <v>27.9</v>
      </c>
      <c r="L2005" s="486">
        <f>VLOOKUP(D2005,'1-Kosten per locatie'!$E$3:$G$9,3,FALSE)</f>
        <v>1</v>
      </c>
      <c r="M2005" s="399">
        <v>104</v>
      </c>
      <c r="N2005" s="124"/>
      <c r="O2005" s="125" t="e">
        <f t="shared" si="164"/>
        <v>#DIV/0!</v>
      </c>
      <c r="P2005" s="125">
        <f t="shared" si="165"/>
        <v>0</v>
      </c>
      <c r="Q2005" s="383"/>
      <c r="R2005" s="126">
        <f>IF(M2005="nio",0,IF(M2005&gt;0,VLOOKUP(I2005,'2-Productie normen'!A:R,VLOOKUP(M2005,'2-Productie normen'!T:U,2,FALSE),FALSE)))</f>
        <v>0</v>
      </c>
      <c r="S2005" s="126">
        <f t="shared" si="166"/>
        <v>0</v>
      </c>
      <c r="T2005" s="127" t="str">
        <f>IF(M2005="nio",0,VLOOKUP(I2005,'2-Productie normen'!A:R,14,FALSE))</f>
        <v>B</v>
      </c>
      <c r="U2005" s="127"/>
      <c r="W2005" s="93">
        <f t="shared" si="167"/>
        <v>2901.6</v>
      </c>
    </row>
    <row r="2006" spans="1:23" ht="14.1" customHeight="1">
      <c r="A2006" s="109">
        <f t="shared" si="163"/>
        <v>2006</v>
      </c>
      <c r="B2006" s="476" t="str">
        <f>VLOOKUP(C2006,'1-Kosten per locatie'!$A$17:$D$89,4,FALSE)</f>
        <v>Facilitaire Services</v>
      </c>
      <c r="C2006" s="397" t="s">
        <v>206</v>
      </c>
      <c r="D2006" s="476" t="str">
        <f>VLOOKUP(C2006,'1-Kosten per locatie'!$A$17:$C$89,3,FALSE)</f>
        <v>Kantoor</v>
      </c>
      <c r="E2006" s="404" t="s">
        <v>240</v>
      </c>
      <c r="F2006" s="404"/>
      <c r="G2006" s="401">
        <v>302</v>
      </c>
      <c r="H2006" s="398" t="s">
        <v>215</v>
      </c>
      <c r="I2006" s="398" t="s">
        <v>149</v>
      </c>
      <c r="J2006" s="402" t="s">
        <v>198</v>
      </c>
      <c r="K2006" s="403">
        <v>18.7</v>
      </c>
      <c r="L2006" s="486">
        <f>VLOOKUP(D2006,'1-Kosten per locatie'!$E$3:$G$9,3,FALSE)</f>
        <v>1</v>
      </c>
      <c r="M2006" s="399">
        <v>104</v>
      </c>
      <c r="N2006" s="124"/>
      <c r="O2006" s="125" t="e">
        <f t="shared" si="164"/>
        <v>#DIV/0!</v>
      </c>
      <c r="P2006" s="125">
        <f t="shared" si="165"/>
        <v>0</v>
      </c>
      <c r="Q2006" s="383"/>
      <c r="R2006" s="126">
        <f>IF(M2006="nio",0,IF(M2006&gt;0,VLOOKUP(I2006,'2-Productie normen'!A:R,VLOOKUP(M2006,'2-Productie normen'!T:U,2,FALSE),FALSE)))</f>
        <v>0</v>
      </c>
      <c r="S2006" s="126">
        <f t="shared" si="166"/>
        <v>0</v>
      </c>
      <c r="T2006" s="127" t="str">
        <f>IF(M2006="nio",0,VLOOKUP(I2006,'2-Productie normen'!A:R,14,FALSE))</f>
        <v>B</v>
      </c>
      <c r="U2006" s="127"/>
      <c r="W2006" s="93">
        <f t="shared" si="167"/>
        <v>1944.8</v>
      </c>
    </row>
    <row r="2007" spans="1:23" ht="14.1" customHeight="1">
      <c r="A2007" s="109">
        <f t="shared" si="163"/>
        <v>2007</v>
      </c>
      <c r="B2007" s="476" t="str">
        <f>VLOOKUP(C2007,'1-Kosten per locatie'!$A$17:$D$89,4,FALSE)</f>
        <v>Facilitaire Services</v>
      </c>
      <c r="C2007" s="397" t="s">
        <v>206</v>
      </c>
      <c r="D2007" s="476" t="str">
        <f>VLOOKUP(C2007,'1-Kosten per locatie'!$A$17:$C$89,3,FALSE)</f>
        <v>Kantoor</v>
      </c>
      <c r="E2007" s="404" t="s">
        <v>240</v>
      </c>
      <c r="F2007" s="404"/>
      <c r="G2007" s="401">
        <v>303</v>
      </c>
      <c r="H2007" s="398" t="s">
        <v>215</v>
      </c>
      <c r="I2007" s="398" t="s">
        <v>149</v>
      </c>
      <c r="J2007" s="402" t="s">
        <v>198</v>
      </c>
      <c r="K2007" s="403">
        <v>18.7</v>
      </c>
      <c r="L2007" s="486">
        <f>VLOOKUP(D2007,'1-Kosten per locatie'!$E$3:$G$9,3,FALSE)</f>
        <v>1</v>
      </c>
      <c r="M2007" s="399">
        <v>104</v>
      </c>
      <c r="N2007" s="124"/>
      <c r="O2007" s="125" t="e">
        <f t="shared" si="164"/>
        <v>#DIV/0!</v>
      </c>
      <c r="P2007" s="125">
        <f t="shared" si="165"/>
        <v>0</v>
      </c>
      <c r="Q2007" s="383"/>
      <c r="R2007" s="126">
        <f>IF(M2007="nio",0,IF(M2007&gt;0,VLOOKUP(I2007,'2-Productie normen'!A:R,VLOOKUP(M2007,'2-Productie normen'!T:U,2,FALSE),FALSE)))</f>
        <v>0</v>
      </c>
      <c r="S2007" s="126">
        <f t="shared" si="166"/>
        <v>0</v>
      </c>
      <c r="T2007" s="127" t="str">
        <f>IF(M2007="nio",0,VLOOKUP(I2007,'2-Productie normen'!A:R,14,FALSE))</f>
        <v>B</v>
      </c>
      <c r="U2007" s="127"/>
      <c r="W2007" s="93">
        <f t="shared" si="167"/>
        <v>1944.8</v>
      </c>
    </row>
    <row r="2008" spans="1:23" ht="14.1" customHeight="1">
      <c r="A2008" s="109">
        <f t="shared" si="163"/>
        <v>2008</v>
      </c>
      <c r="B2008" s="476" t="str">
        <f>VLOOKUP(C2008,'1-Kosten per locatie'!$A$17:$D$89,4,FALSE)</f>
        <v>Facilitaire Services</v>
      </c>
      <c r="C2008" s="397" t="s">
        <v>206</v>
      </c>
      <c r="D2008" s="476" t="str">
        <f>VLOOKUP(C2008,'1-Kosten per locatie'!$A$17:$C$89,3,FALSE)</f>
        <v>Kantoor</v>
      </c>
      <c r="E2008" s="404" t="s">
        <v>240</v>
      </c>
      <c r="F2008" s="404"/>
      <c r="G2008" s="401">
        <v>304</v>
      </c>
      <c r="H2008" s="398" t="s">
        <v>215</v>
      </c>
      <c r="I2008" s="398" t="s">
        <v>149</v>
      </c>
      <c r="J2008" s="402" t="s">
        <v>198</v>
      </c>
      <c r="K2008" s="403">
        <v>18.7</v>
      </c>
      <c r="L2008" s="486">
        <f>VLOOKUP(D2008,'1-Kosten per locatie'!$E$3:$G$9,3,FALSE)</f>
        <v>1</v>
      </c>
      <c r="M2008" s="399">
        <v>104</v>
      </c>
      <c r="N2008" s="124"/>
      <c r="O2008" s="125" t="e">
        <f t="shared" si="164"/>
        <v>#DIV/0!</v>
      </c>
      <c r="P2008" s="125">
        <f t="shared" si="165"/>
        <v>0</v>
      </c>
      <c r="Q2008" s="383"/>
      <c r="R2008" s="126">
        <f>IF(M2008="nio",0,IF(M2008&gt;0,VLOOKUP(I2008,'2-Productie normen'!A:R,VLOOKUP(M2008,'2-Productie normen'!T:U,2,FALSE),FALSE)))</f>
        <v>0</v>
      </c>
      <c r="S2008" s="126">
        <f t="shared" si="166"/>
        <v>0</v>
      </c>
      <c r="T2008" s="127" t="str">
        <f>IF(M2008="nio",0,VLOOKUP(I2008,'2-Productie normen'!A:R,14,FALSE))</f>
        <v>B</v>
      </c>
      <c r="U2008" s="127"/>
      <c r="W2008" s="93">
        <f t="shared" si="167"/>
        <v>1944.8</v>
      </c>
    </row>
    <row r="2009" spans="1:23" ht="14.1" customHeight="1">
      <c r="A2009" s="109">
        <f t="shared" si="163"/>
        <v>2009</v>
      </c>
      <c r="B2009" s="476" t="str">
        <f>VLOOKUP(C2009,'1-Kosten per locatie'!$A$17:$D$89,4,FALSE)</f>
        <v>Facilitaire Services</v>
      </c>
      <c r="C2009" s="397" t="s">
        <v>206</v>
      </c>
      <c r="D2009" s="476" t="str">
        <f>VLOOKUP(C2009,'1-Kosten per locatie'!$A$17:$C$89,3,FALSE)</f>
        <v>Kantoor</v>
      </c>
      <c r="E2009" s="404" t="s">
        <v>240</v>
      </c>
      <c r="F2009" s="404"/>
      <c r="G2009" s="401">
        <v>305</v>
      </c>
      <c r="H2009" s="398" t="s">
        <v>215</v>
      </c>
      <c r="I2009" s="398" t="s">
        <v>149</v>
      </c>
      <c r="J2009" s="402" t="s">
        <v>198</v>
      </c>
      <c r="K2009" s="403">
        <v>18.7</v>
      </c>
      <c r="L2009" s="486">
        <f>VLOOKUP(D2009,'1-Kosten per locatie'!$E$3:$G$9,3,FALSE)</f>
        <v>1</v>
      </c>
      <c r="M2009" s="399">
        <v>104</v>
      </c>
      <c r="N2009" s="124"/>
      <c r="O2009" s="125" t="e">
        <f t="shared" si="164"/>
        <v>#DIV/0!</v>
      </c>
      <c r="P2009" s="125">
        <f t="shared" si="165"/>
        <v>0</v>
      </c>
      <c r="Q2009" s="383"/>
      <c r="R2009" s="126">
        <f>IF(M2009="nio",0,IF(M2009&gt;0,VLOOKUP(I2009,'2-Productie normen'!A:R,VLOOKUP(M2009,'2-Productie normen'!T:U,2,FALSE),FALSE)))</f>
        <v>0</v>
      </c>
      <c r="S2009" s="126">
        <f t="shared" si="166"/>
        <v>0</v>
      </c>
      <c r="T2009" s="127" t="str">
        <f>IF(M2009="nio",0,VLOOKUP(I2009,'2-Productie normen'!A:R,14,FALSE))</f>
        <v>B</v>
      </c>
      <c r="U2009" s="127"/>
      <c r="W2009" s="93">
        <f t="shared" si="167"/>
        <v>1944.8</v>
      </c>
    </row>
    <row r="2010" spans="1:23" ht="14.1" customHeight="1">
      <c r="A2010" s="109">
        <f t="shared" si="163"/>
        <v>2010</v>
      </c>
      <c r="B2010" s="476" t="str">
        <f>VLOOKUP(C2010,'1-Kosten per locatie'!$A$17:$D$89,4,FALSE)</f>
        <v>Facilitaire Services</v>
      </c>
      <c r="C2010" s="397" t="s">
        <v>206</v>
      </c>
      <c r="D2010" s="476" t="str">
        <f>VLOOKUP(C2010,'1-Kosten per locatie'!$A$17:$C$89,3,FALSE)</f>
        <v>Kantoor</v>
      </c>
      <c r="E2010" s="404" t="s">
        <v>240</v>
      </c>
      <c r="F2010" s="404"/>
      <c r="G2010" s="401">
        <v>306</v>
      </c>
      <c r="H2010" s="398" t="s">
        <v>215</v>
      </c>
      <c r="I2010" s="398" t="s">
        <v>149</v>
      </c>
      <c r="J2010" s="402" t="s">
        <v>198</v>
      </c>
      <c r="K2010" s="403">
        <v>28.4</v>
      </c>
      <c r="L2010" s="486">
        <f>VLOOKUP(D2010,'1-Kosten per locatie'!$E$3:$G$9,3,FALSE)</f>
        <v>1</v>
      </c>
      <c r="M2010" s="399">
        <v>104</v>
      </c>
      <c r="N2010" s="124"/>
      <c r="O2010" s="125" t="e">
        <f t="shared" si="164"/>
        <v>#DIV/0!</v>
      </c>
      <c r="P2010" s="125">
        <f t="shared" si="165"/>
        <v>0</v>
      </c>
      <c r="Q2010" s="383"/>
      <c r="R2010" s="126">
        <f>IF(M2010="nio",0,IF(M2010&gt;0,VLOOKUP(I2010,'2-Productie normen'!A:R,VLOOKUP(M2010,'2-Productie normen'!T:U,2,FALSE),FALSE)))</f>
        <v>0</v>
      </c>
      <c r="S2010" s="126">
        <f t="shared" si="166"/>
        <v>0</v>
      </c>
      <c r="T2010" s="127" t="str">
        <f>IF(M2010="nio",0,VLOOKUP(I2010,'2-Productie normen'!A:R,14,FALSE))</f>
        <v>B</v>
      </c>
      <c r="U2010" s="127"/>
      <c r="W2010" s="93">
        <f t="shared" si="167"/>
        <v>2953.6</v>
      </c>
    </row>
    <row r="2011" spans="1:23" ht="14.1" customHeight="1">
      <c r="A2011" s="109">
        <f t="shared" si="163"/>
        <v>2011</v>
      </c>
      <c r="B2011" s="476" t="str">
        <f>VLOOKUP(C2011,'1-Kosten per locatie'!$A$17:$D$89,4,FALSE)</f>
        <v>Facilitaire Services</v>
      </c>
      <c r="C2011" s="397" t="s">
        <v>206</v>
      </c>
      <c r="D2011" s="476" t="str">
        <f>VLOOKUP(C2011,'1-Kosten per locatie'!$A$17:$C$89,3,FALSE)</f>
        <v>Kantoor</v>
      </c>
      <c r="E2011" s="404" t="s">
        <v>240</v>
      </c>
      <c r="F2011" s="404"/>
      <c r="G2011" s="401">
        <v>307</v>
      </c>
      <c r="H2011" s="398" t="s">
        <v>215</v>
      </c>
      <c r="I2011" s="398" t="s">
        <v>149</v>
      </c>
      <c r="J2011" s="402" t="s">
        <v>198</v>
      </c>
      <c r="K2011" s="403">
        <v>18.7</v>
      </c>
      <c r="L2011" s="486">
        <f>VLOOKUP(D2011,'1-Kosten per locatie'!$E$3:$G$9,3,FALSE)</f>
        <v>1</v>
      </c>
      <c r="M2011" s="399">
        <v>104</v>
      </c>
      <c r="N2011" s="124"/>
      <c r="O2011" s="125" t="e">
        <f t="shared" si="164"/>
        <v>#DIV/0!</v>
      </c>
      <c r="P2011" s="125">
        <f t="shared" si="165"/>
        <v>0</v>
      </c>
      <c r="Q2011" s="383"/>
      <c r="R2011" s="126">
        <f>IF(M2011="nio",0,IF(M2011&gt;0,VLOOKUP(I2011,'2-Productie normen'!A:R,VLOOKUP(M2011,'2-Productie normen'!T:U,2,FALSE),FALSE)))</f>
        <v>0</v>
      </c>
      <c r="S2011" s="126">
        <f t="shared" si="166"/>
        <v>0</v>
      </c>
      <c r="T2011" s="127" t="str">
        <f>IF(M2011="nio",0,VLOOKUP(I2011,'2-Productie normen'!A:R,14,FALSE))</f>
        <v>B</v>
      </c>
      <c r="U2011" s="127"/>
      <c r="W2011" s="93">
        <f t="shared" si="167"/>
        <v>1944.8</v>
      </c>
    </row>
    <row r="2012" spans="1:23" ht="14.1" customHeight="1">
      <c r="A2012" s="109">
        <f t="shared" si="163"/>
        <v>2012</v>
      </c>
      <c r="B2012" s="476" t="str">
        <f>VLOOKUP(C2012,'1-Kosten per locatie'!$A$17:$D$89,4,FALSE)</f>
        <v>Facilitaire Services</v>
      </c>
      <c r="C2012" s="397" t="s">
        <v>206</v>
      </c>
      <c r="D2012" s="476" t="str">
        <f>VLOOKUP(C2012,'1-Kosten per locatie'!$A$17:$C$89,3,FALSE)</f>
        <v>Kantoor</v>
      </c>
      <c r="E2012" s="404" t="s">
        <v>240</v>
      </c>
      <c r="F2012" s="404"/>
      <c r="G2012" s="401"/>
      <c r="H2012" s="398" t="s">
        <v>241</v>
      </c>
      <c r="I2012" s="398" t="s">
        <v>296</v>
      </c>
      <c r="J2012" s="402" t="s">
        <v>306</v>
      </c>
      <c r="K2012" s="403">
        <v>19.440000000000001</v>
      </c>
      <c r="L2012" s="486">
        <f>VLOOKUP(D2012,'1-Kosten per locatie'!$E$3:$G$9,3,FALSE)</f>
        <v>1</v>
      </c>
      <c r="M2012" s="399">
        <v>156</v>
      </c>
      <c r="N2012" s="124"/>
      <c r="O2012" s="125" t="e">
        <f t="shared" si="164"/>
        <v>#DIV/0!</v>
      </c>
      <c r="P2012" s="125">
        <f t="shared" si="165"/>
        <v>0</v>
      </c>
      <c r="Q2012" s="383"/>
      <c r="R2012" s="126">
        <f>IF(M2012="nio",0,IF(M2012&gt;0,VLOOKUP(I2012,'2-Productie normen'!A:R,VLOOKUP(M2012,'2-Productie normen'!T:U,2,FALSE),FALSE)))</f>
        <v>0</v>
      </c>
      <c r="S2012" s="126">
        <f t="shared" si="166"/>
        <v>0</v>
      </c>
      <c r="T2012" s="127" t="str">
        <f>IF(M2012="nio",0,VLOOKUP(I2012,'2-Productie normen'!A:R,14,FALSE))</f>
        <v>V</v>
      </c>
      <c r="U2012" s="127"/>
      <c r="W2012" s="93">
        <f t="shared" si="167"/>
        <v>3032.6400000000003</v>
      </c>
    </row>
    <row r="2013" spans="1:23" ht="14.1" customHeight="1">
      <c r="A2013" s="109">
        <f t="shared" si="163"/>
        <v>2013</v>
      </c>
      <c r="B2013" s="476" t="str">
        <f>VLOOKUP(C2013,'1-Kosten per locatie'!$A$17:$D$89,4,FALSE)</f>
        <v>Facilitaire Services</v>
      </c>
      <c r="C2013" s="397" t="s">
        <v>206</v>
      </c>
      <c r="D2013" s="476" t="str">
        <f>VLOOKUP(C2013,'1-Kosten per locatie'!$A$17:$C$89,3,FALSE)</f>
        <v>Kantoor</v>
      </c>
      <c r="E2013" s="404" t="s">
        <v>240</v>
      </c>
      <c r="F2013" s="404"/>
      <c r="G2013" s="401">
        <v>308</v>
      </c>
      <c r="H2013" s="398" t="s">
        <v>215</v>
      </c>
      <c r="I2013" s="398" t="s">
        <v>149</v>
      </c>
      <c r="J2013" s="402" t="s">
        <v>198</v>
      </c>
      <c r="K2013" s="403">
        <v>18.079999999999998</v>
      </c>
      <c r="L2013" s="486">
        <f>VLOOKUP(D2013,'1-Kosten per locatie'!$E$3:$G$9,3,FALSE)</f>
        <v>1</v>
      </c>
      <c r="M2013" s="399">
        <v>104</v>
      </c>
      <c r="N2013" s="124"/>
      <c r="O2013" s="125" t="e">
        <f t="shared" si="164"/>
        <v>#DIV/0!</v>
      </c>
      <c r="P2013" s="125">
        <f t="shared" si="165"/>
        <v>0</v>
      </c>
      <c r="Q2013" s="383"/>
      <c r="R2013" s="126">
        <f>IF(M2013="nio",0,IF(M2013&gt;0,VLOOKUP(I2013,'2-Productie normen'!A:R,VLOOKUP(M2013,'2-Productie normen'!T:U,2,FALSE),FALSE)))</f>
        <v>0</v>
      </c>
      <c r="S2013" s="126">
        <f t="shared" si="166"/>
        <v>0</v>
      </c>
      <c r="T2013" s="127" t="str">
        <f>IF(M2013="nio",0,VLOOKUP(I2013,'2-Productie normen'!A:R,14,FALSE))</f>
        <v>B</v>
      </c>
      <c r="U2013" s="127"/>
      <c r="W2013" s="93">
        <f t="shared" si="167"/>
        <v>1880.3199999999997</v>
      </c>
    </row>
    <row r="2014" spans="1:23" ht="14.1" customHeight="1">
      <c r="A2014" s="109">
        <f t="shared" si="163"/>
        <v>2014</v>
      </c>
      <c r="B2014" s="476" t="str">
        <f>VLOOKUP(C2014,'1-Kosten per locatie'!$A$17:$D$89,4,FALSE)</f>
        <v>Facilitaire Services</v>
      </c>
      <c r="C2014" s="397" t="s">
        <v>206</v>
      </c>
      <c r="D2014" s="476" t="str">
        <f>VLOOKUP(C2014,'1-Kosten per locatie'!$A$17:$C$89,3,FALSE)</f>
        <v>Kantoor</v>
      </c>
      <c r="E2014" s="404" t="s">
        <v>240</v>
      </c>
      <c r="F2014" s="404"/>
      <c r="G2014" s="401">
        <v>309</v>
      </c>
      <c r="H2014" s="398" t="s">
        <v>215</v>
      </c>
      <c r="I2014" s="398" t="s">
        <v>149</v>
      </c>
      <c r="J2014" s="402" t="s">
        <v>198</v>
      </c>
      <c r="K2014" s="403">
        <v>18.079999999999998</v>
      </c>
      <c r="L2014" s="486">
        <f>VLOOKUP(D2014,'1-Kosten per locatie'!$E$3:$G$9,3,FALSE)</f>
        <v>1</v>
      </c>
      <c r="M2014" s="399">
        <v>104</v>
      </c>
      <c r="N2014" s="124"/>
      <c r="O2014" s="125" t="e">
        <f t="shared" si="164"/>
        <v>#DIV/0!</v>
      </c>
      <c r="P2014" s="125">
        <f t="shared" si="165"/>
        <v>0</v>
      </c>
      <c r="Q2014" s="383"/>
      <c r="R2014" s="126">
        <f>IF(M2014="nio",0,IF(M2014&gt;0,VLOOKUP(I2014,'2-Productie normen'!A:R,VLOOKUP(M2014,'2-Productie normen'!T:U,2,FALSE),FALSE)))</f>
        <v>0</v>
      </c>
      <c r="S2014" s="126">
        <f t="shared" si="166"/>
        <v>0</v>
      </c>
      <c r="T2014" s="127" t="str">
        <f>IF(M2014="nio",0,VLOOKUP(I2014,'2-Productie normen'!A:R,14,FALSE))</f>
        <v>B</v>
      </c>
      <c r="U2014" s="127"/>
      <c r="W2014" s="93">
        <f t="shared" si="167"/>
        <v>1880.3199999999997</v>
      </c>
    </row>
    <row r="2015" spans="1:23" ht="14.1" customHeight="1">
      <c r="A2015" s="109">
        <f t="shared" si="163"/>
        <v>2015</v>
      </c>
      <c r="B2015" s="476" t="str">
        <f>VLOOKUP(C2015,'1-Kosten per locatie'!$A$17:$D$89,4,FALSE)</f>
        <v>Facilitaire Services</v>
      </c>
      <c r="C2015" s="397" t="s">
        <v>206</v>
      </c>
      <c r="D2015" s="476" t="str">
        <f>VLOOKUP(C2015,'1-Kosten per locatie'!$A$17:$C$89,3,FALSE)</f>
        <v>Kantoor</v>
      </c>
      <c r="E2015" s="404" t="s">
        <v>240</v>
      </c>
      <c r="F2015" s="404"/>
      <c r="G2015" s="401">
        <v>310</v>
      </c>
      <c r="H2015" s="398" t="s">
        <v>215</v>
      </c>
      <c r="I2015" s="398" t="s">
        <v>149</v>
      </c>
      <c r="J2015" s="402" t="s">
        <v>198</v>
      </c>
      <c r="K2015" s="403">
        <v>18.079999999999998</v>
      </c>
      <c r="L2015" s="486">
        <f>VLOOKUP(D2015,'1-Kosten per locatie'!$E$3:$G$9,3,FALSE)</f>
        <v>1</v>
      </c>
      <c r="M2015" s="399">
        <v>104</v>
      </c>
      <c r="N2015" s="124"/>
      <c r="O2015" s="125" t="e">
        <f t="shared" si="164"/>
        <v>#DIV/0!</v>
      </c>
      <c r="P2015" s="125">
        <f t="shared" si="165"/>
        <v>0</v>
      </c>
      <c r="Q2015" s="383"/>
      <c r="R2015" s="126">
        <f>IF(M2015="nio",0,IF(M2015&gt;0,VLOOKUP(I2015,'2-Productie normen'!A:R,VLOOKUP(M2015,'2-Productie normen'!T:U,2,FALSE),FALSE)))</f>
        <v>0</v>
      </c>
      <c r="S2015" s="126">
        <f t="shared" si="166"/>
        <v>0</v>
      </c>
      <c r="T2015" s="127" t="str">
        <f>IF(M2015="nio",0,VLOOKUP(I2015,'2-Productie normen'!A:R,14,FALSE))</f>
        <v>B</v>
      </c>
      <c r="U2015" s="127"/>
      <c r="W2015" s="93">
        <f t="shared" si="167"/>
        <v>1880.3199999999997</v>
      </c>
    </row>
    <row r="2016" spans="1:23" ht="14.1" customHeight="1">
      <c r="A2016" s="109">
        <f t="shared" si="163"/>
        <v>2016</v>
      </c>
      <c r="B2016" s="476" t="str">
        <f>VLOOKUP(C2016,'1-Kosten per locatie'!$A$17:$D$89,4,FALSE)</f>
        <v>Facilitaire Services</v>
      </c>
      <c r="C2016" s="397" t="s">
        <v>206</v>
      </c>
      <c r="D2016" s="476" t="str">
        <f>VLOOKUP(C2016,'1-Kosten per locatie'!$A$17:$C$89,3,FALSE)</f>
        <v>Kantoor</v>
      </c>
      <c r="E2016" s="404" t="s">
        <v>240</v>
      </c>
      <c r="F2016" s="404"/>
      <c r="G2016" s="401">
        <v>311</v>
      </c>
      <c r="H2016" s="398" t="s">
        <v>215</v>
      </c>
      <c r="I2016" s="398" t="s">
        <v>149</v>
      </c>
      <c r="J2016" s="402" t="s">
        <v>198</v>
      </c>
      <c r="K2016" s="403">
        <v>18.079999999999998</v>
      </c>
      <c r="L2016" s="486">
        <f>VLOOKUP(D2016,'1-Kosten per locatie'!$E$3:$G$9,3,FALSE)</f>
        <v>1</v>
      </c>
      <c r="M2016" s="399">
        <v>104</v>
      </c>
      <c r="N2016" s="124"/>
      <c r="O2016" s="125" t="e">
        <f t="shared" si="164"/>
        <v>#DIV/0!</v>
      </c>
      <c r="P2016" s="125">
        <f t="shared" si="165"/>
        <v>0</v>
      </c>
      <c r="Q2016" s="383"/>
      <c r="R2016" s="126">
        <f>IF(M2016="nio",0,IF(M2016&gt;0,VLOOKUP(I2016,'2-Productie normen'!A:R,VLOOKUP(M2016,'2-Productie normen'!T:U,2,FALSE),FALSE)))</f>
        <v>0</v>
      </c>
      <c r="S2016" s="126">
        <f t="shared" si="166"/>
        <v>0</v>
      </c>
      <c r="T2016" s="127" t="str">
        <f>IF(M2016="nio",0,VLOOKUP(I2016,'2-Productie normen'!A:R,14,FALSE))</f>
        <v>B</v>
      </c>
      <c r="U2016" s="127"/>
      <c r="W2016" s="93">
        <f t="shared" si="167"/>
        <v>1880.3199999999997</v>
      </c>
    </row>
    <row r="2017" spans="1:23" ht="14.1" customHeight="1">
      <c r="A2017" s="109">
        <f t="shared" si="163"/>
        <v>2017</v>
      </c>
      <c r="B2017" s="476" t="str">
        <f>VLOOKUP(C2017,'1-Kosten per locatie'!$A$17:$D$89,4,FALSE)</f>
        <v>Facilitaire Services</v>
      </c>
      <c r="C2017" s="397" t="s">
        <v>206</v>
      </c>
      <c r="D2017" s="476" t="str">
        <f>VLOOKUP(C2017,'1-Kosten per locatie'!$A$17:$C$89,3,FALSE)</f>
        <v>Kantoor</v>
      </c>
      <c r="E2017" s="404" t="s">
        <v>240</v>
      </c>
      <c r="F2017" s="404"/>
      <c r="G2017" s="401">
        <v>312</v>
      </c>
      <c r="H2017" s="398" t="s">
        <v>215</v>
      </c>
      <c r="I2017" s="398" t="s">
        <v>149</v>
      </c>
      <c r="J2017" s="402" t="s">
        <v>198</v>
      </c>
      <c r="K2017" s="403">
        <v>27.02</v>
      </c>
      <c r="L2017" s="486">
        <f>VLOOKUP(D2017,'1-Kosten per locatie'!$E$3:$G$9,3,FALSE)</f>
        <v>1</v>
      </c>
      <c r="M2017" s="399">
        <v>104</v>
      </c>
      <c r="N2017" s="124"/>
      <c r="O2017" s="125" t="e">
        <f t="shared" si="164"/>
        <v>#DIV/0!</v>
      </c>
      <c r="P2017" s="125">
        <f t="shared" si="165"/>
        <v>0</v>
      </c>
      <c r="Q2017" s="383"/>
      <c r="R2017" s="126">
        <f>IF(M2017="nio",0,IF(M2017&gt;0,VLOOKUP(I2017,'2-Productie normen'!A:R,VLOOKUP(M2017,'2-Productie normen'!T:U,2,FALSE),FALSE)))</f>
        <v>0</v>
      </c>
      <c r="S2017" s="126">
        <f t="shared" si="166"/>
        <v>0</v>
      </c>
      <c r="T2017" s="127" t="str">
        <f>IF(M2017="nio",0,VLOOKUP(I2017,'2-Productie normen'!A:R,14,FALSE))</f>
        <v>B</v>
      </c>
      <c r="U2017" s="127"/>
      <c r="W2017" s="93">
        <f t="shared" si="167"/>
        <v>2810.08</v>
      </c>
    </row>
    <row r="2018" spans="1:23" ht="14.1" customHeight="1">
      <c r="A2018" s="109">
        <f t="shared" si="163"/>
        <v>2018</v>
      </c>
      <c r="B2018" s="476" t="str">
        <f>VLOOKUP(C2018,'1-Kosten per locatie'!$A$17:$D$89,4,FALSE)</f>
        <v>Facilitaire Services</v>
      </c>
      <c r="C2018" s="397" t="s">
        <v>206</v>
      </c>
      <c r="D2018" s="476" t="str">
        <f>VLOOKUP(C2018,'1-Kosten per locatie'!$A$17:$C$89,3,FALSE)</f>
        <v>Kantoor</v>
      </c>
      <c r="E2018" s="404" t="s">
        <v>240</v>
      </c>
      <c r="F2018" s="404"/>
      <c r="G2018" s="401"/>
      <c r="H2018" s="398" t="s">
        <v>213</v>
      </c>
      <c r="I2018" s="398" t="s">
        <v>15</v>
      </c>
      <c r="J2018" s="402" t="s">
        <v>304</v>
      </c>
      <c r="K2018" s="403">
        <v>9.7200000000000006</v>
      </c>
      <c r="L2018" s="486">
        <f>VLOOKUP(D2018,'1-Kosten per locatie'!$E$3:$G$9,3,FALSE)</f>
        <v>1</v>
      </c>
      <c r="M2018" s="399">
        <v>255</v>
      </c>
      <c r="N2018" s="124">
        <v>255</v>
      </c>
      <c r="O2018" s="125" t="e">
        <f t="shared" si="164"/>
        <v>#DIV/0!</v>
      </c>
      <c r="P2018" s="125" t="e">
        <f t="shared" si="165"/>
        <v>#DIV/0!</v>
      </c>
      <c r="Q2018" s="383"/>
      <c r="R2018" s="126">
        <f>IF(M2018="nio",0,IF(M2018&gt;0,VLOOKUP(I2018,'2-Productie normen'!A:R,VLOOKUP(M2018,'2-Productie normen'!T:U,2,FALSE),FALSE)))</f>
        <v>0</v>
      </c>
      <c r="S2018" s="126">
        <f t="shared" si="166"/>
        <v>0</v>
      </c>
      <c r="T2018" s="127" t="str">
        <f>IF(M2018="nio",0,VLOOKUP(I2018,'2-Productie normen'!A:R,14,FALSE))</f>
        <v>S</v>
      </c>
      <c r="U2018" s="127"/>
      <c r="W2018" s="93">
        <f t="shared" si="167"/>
        <v>4957.2000000000007</v>
      </c>
    </row>
    <row r="2019" spans="1:23" ht="14.1" customHeight="1">
      <c r="A2019" s="109">
        <f t="shared" si="163"/>
        <v>2019</v>
      </c>
      <c r="B2019" s="476" t="str">
        <f>VLOOKUP(C2019,'1-Kosten per locatie'!$A$17:$D$89,4,FALSE)</f>
        <v>Facilitaire Services</v>
      </c>
      <c r="C2019" s="397" t="s">
        <v>206</v>
      </c>
      <c r="D2019" s="476" t="str">
        <f>VLOOKUP(C2019,'1-Kosten per locatie'!$A$17:$C$89,3,FALSE)</f>
        <v>Kantoor</v>
      </c>
      <c r="E2019" s="404" t="s">
        <v>240</v>
      </c>
      <c r="F2019" s="404"/>
      <c r="G2019" s="401"/>
      <c r="H2019" s="398" t="s">
        <v>213</v>
      </c>
      <c r="I2019" s="398" t="s">
        <v>15</v>
      </c>
      <c r="J2019" s="402" t="s">
        <v>304</v>
      </c>
      <c r="K2019" s="403">
        <v>9.7200000000000006</v>
      </c>
      <c r="L2019" s="486">
        <f>VLOOKUP(D2019,'1-Kosten per locatie'!$E$3:$G$9,3,FALSE)</f>
        <v>1</v>
      </c>
      <c r="M2019" s="399">
        <v>255</v>
      </c>
      <c r="N2019" s="124">
        <v>255</v>
      </c>
      <c r="O2019" s="125" t="e">
        <f t="shared" si="164"/>
        <v>#DIV/0!</v>
      </c>
      <c r="P2019" s="125" t="e">
        <f t="shared" si="165"/>
        <v>#DIV/0!</v>
      </c>
      <c r="Q2019" s="383"/>
      <c r="R2019" s="126">
        <f>IF(M2019="nio",0,IF(M2019&gt;0,VLOOKUP(I2019,'2-Productie normen'!A:R,VLOOKUP(M2019,'2-Productie normen'!T:U,2,FALSE),FALSE)))</f>
        <v>0</v>
      </c>
      <c r="S2019" s="126">
        <f t="shared" si="166"/>
        <v>0</v>
      </c>
      <c r="T2019" s="127" t="str">
        <f>IF(M2019="nio",0,VLOOKUP(I2019,'2-Productie normen'!A:R,14,FALSE))</f>
        <v>S</v>
      </c>
      <c r="U2019" s="127"/>
      <c r="W2019" s="93">
        <f t="shared" si="167"/>
        <v>4957.2000000000007</v>
      </c>
    </row>
    <row r="2020" spans="1:23" ht="14.1" customHeight="1">
      <c r="A2020" s="109">
        <f t="shared" si="163"/>
        <v>2020</v>
      </c>
      <c r="B2020" s="476" t="str">
        <f>VLOOKUP(C2020,'1-Kosten per locatie'!$A$17:$D$89,4,FALSE)</f>
        <v>Facilitaire Services</v>
      </c>
      <c r="C2020" s="397" t="s">
        <v>206</v>
      </c>
      <c r="D2020" s="476" t="str">
        <f>VLOOKUP(C2020,'1-Kosten per locatie'!$A$17:$C$89,3,FALSE)</f>
        <v>Kantoor</v>
      </c>
      <c r="E2020" s="404" t="s">
        <v>240</v>
      </c>
      <c r="F2020" s="404"/>
      <c r="G2020" s="401"/>
      <c r="H2020" s="398" t="s">
        <v>214</v>
      </c>
      <c r="I2020" s="398" t="s">
        <v>294</v>
      </c>
      <c r="J2020" s="402" t="s">
        <v>304</v>
      </c>
      <c r="K2020" s="403">
        <v>8.2799999999999994</v>
      </c>
      <c r="L2020" s="486">
        <f>VLOOKUP(D2020,'1-Kosten per locatie'!$E$3:$G$9,3,FALSE)</f>
        <v>1</v>
      </c>
      <c r="M2020" s="399">
        <v>156</v>
      </c>
      <c r="N2020" s="124"/>
      <c r="O2020" s="125" t="e">
        <f t="shared" si="164"/>
        <v>#DIV/0!</v>
      </c>
      <c r="P2020" s="125">
        <f t="shared" si="165"/>
        <v>0</v>
      </c>
      <c r="Q2020" s="383"/>
      <c r="R2020" s="126">
        <f>IF(M2020="nio",0,IF(M2020&gt;0,VLOOKUP(I2020,'2-Productie normen'!A:R,VLOOKUP(M2020,'2-Productie normen'!T:U,2,FALSE),FALSE)))</f>
        <v>0</v>
      </c>
      <c r="S2020" s="126">
        <f t="shared" si="166"/>
        <v>0</v>
      </c>
      <c r="T2020" s="127" t="str">
        <f>IF(M2020="nio",0,VLOOKUP(I2020,'2-Productie normen'!A:R,14,FALSE))</f>
        <v>V</v>
      </c>
      <c r="U2020" s="127"/>
      <c r="W2020" s="93">
        <f t="shared" si="167"/>
        <v>1291.6799999999998</v>
      </c>
    </row>
    <row r="2021" spans="1:23" ht="14.1" customHeight="1">
      <c r="A2021" s="109">
        <f t="shared" si="163"/>
        <v>2021</v>
      </c>
      <c r="B2021" s="476" t="str">
        <f>VLOOKUP(C2021,'1-Kosten per locatie'!$A$17:$D$89,4,FALSE)</f>
        <v>Facilitaire Services</v>
      </c>
      <c r="C2021" s="397" t="s">
        <v>206</v>
      </c>
      <c r="D2021" s="476" t="str">
        <f>VLOOKUP(C2021,'1-Kosten per locatie'!$A$17:$C$89,3,FALSE)</f>
        <v>Kantoor</v>
      </c>
      <c r="E2021" s="404" t="s">
        <v>240</v>
      </c>
      <c r="F2021" s="404"/>
      <c r="G2021" s="401"/>
      <c r="H2021" s="398" t="s">
        <v>217</v>
      </c>
      <c r="I2021" s="398" t="s">
        <v>296</v>
      </c>
      <c r="J2021" s="402" t="s">
        <v>304</v>
      </c>
      <c r="K2021" s="403">
        <v>9.7200000000000006</v>
      </c>
      <c r="L2021" s="486">
        <f>VLOOKUP(D2021,'1-Kosten per locatie'!$E$3:$G$9,3,FALSE)</f>
        <v>1</v>
      </c>
      <c r="M2021" s="399">
        <v>156</v>
      </c>
      <c r="N2021" s="124"/>
      <c r="O2021" s="125" t="e">
        <f t="shared" si="164"/>
        <v>#DIV/0!</v>
      </c>
      <c r="P2021" s="125">
        <f t="shared" si="165"/>
        <v>0</v>
      </c>
      <c r="Q2021" s="383"/>
      <c r="R2021" s="126">
        <f>IF(M2021="nio",0,IF(M2021&gt;0,VLOOKUP(I2021,'2-Productie normen'!A:R,VLOOKUP(M2021,'2-Productie normen'!T:U,2,FALSE),FALSE)))</f>
        <v>0</v>
      </c>
      <c r="S2021" s="126">
        <f t="shared" si="166"/>
        <v>0</v>
      </c>
      <c r="T2021" s="127" t="str">
        <f>IF(M2021="nio",0,VLOOKUP(I2021,'2-Productie normen'!A:R,14,FALSE))</f>
        <v>V</v>
      </c>
      <c r="U2021" s="127"/>
      <c r="W2021" s="93">
        <f t="shared" si="167"/>
        <v>1516.3200000000002</v>
      </c>
    </row>
    <row r="2022" spans="1:23" ht="14.1" customHeight="1">
      <c r="A2022" s="109">
        <f t="shared" si="163"/>
        <v>2022</v>
      </c>
      <c r="B2022" s="476" t="str">
        <f>VLOOKUP(C2022,'1-Kosten per locatie'!$A$17:$D$89,4,FALSE)</f>
        <v>Facilitaire Services</v>
      </c>
      <c r="C2022" s="397" t="s">
        <v>206</v>
      </c>
      <c r="D2022" s="476" t="str">
        <f>VLOOKUP(C2022,'1-Kosten per locatie'!$A$17:$C$89,3,FALSE)</f>
        <v>Kantoor</v>
      </c>
      <c r="E2022" s="404" t="s">
        <v>240</v>
      </c>
      <c r="F2022" s="404"/>
      <c r="G2022" s="401">
        <v>313</v>
      </c>
      <c r="H2022" s="398" t="s">
        <v>215</v>
      </c>
      <c r="I2022" s="398" t="s">
        <v>149</v>
      </c>
      <c r="J2022" s="402" t="s">
        <v>198</v>
      </c>
      <c r="K2022" s="403">
        <v>28.56</v>
      </c>
      <c r="L2022" s="486">
        <f>VLOOKUP(D2022,'1-Kosten per locatie'!$E$3:$G$9,3,FALSE)</f>
        <v>1</v>
      </c>
      <c r="M2022" s="399">
        <v>104</v>
      </c>
      <c r="N2022" s="124"/>
      <c r="O2022" s="125" t="e">
        <f t="shared" si="164"/>
        <v>#DIV/0!</v>
      </c>
      <c r="P2022" s="125">
        <f t="shared" si="165"/>
        <v>0</v>
      </c>
      <c r="Q2022" s="383"/>
      <c r="R2022" s="126">
        <f>IF(M2022="nio",0,IF(M2022&gt;0,VLOOKUP(I2022,'2-Productie normen'!A:R,VLOOKUP(M2022,'2-Productie normen'!T:U,2,FALSE),FALSE)))</f>
        <v>0</v>
      </c>
      <c r="S2022" s="126">
        <f t="shared" si="166"/>
        <v>0</v>
      </c>
      <c r="T2022" s="127" t="str">
        <f>IF(M2022="nio",0,VLOOKUP(I2022,'2-Productie normen'!A:R,14,FALSE))</f>
        <v>B</v>
      </c>
      <c r="U2022" s="127"/>
      <c r="W2022" s="93">
        <f t="shared" si="167"/>
        <v>2970.24</v>
      </c>
    </row>
    <row r="2023" spans="1:23" ht="14.1" customHeight="1">
      <c r="A2023" s="109">
        <f t="shared" si="163"/>
        <v>2023</v>
      </c>
      <c r="B2023" s="476" t="str">
        <f>VLOOKUP(C2023,'1-Kosten per locatie'!$A$17:$D$89,4,FALSE)</f>
        <v>Facilitaire Services</v>
      </c>
      <c r="C2023" s="397" t="s">
        <v>206</v>
      </c>
      <c r="D2023" s="476" t="str">
        <f>VLOOKUP(C2023,'1-Kosten per locatie'!$A$17:$C$89,3,FALSE)</f>
        <v>Kantoor</v>
      </c>
      <c r="E2023" s="404" t="s">
        <v>240</v>
      </c>
      <c r="F2023" s="404"/>
      <c r="G2023" s="401">
        <v>314</v>
      </c>
      <c r="H2023" s="398" t="s">
        <v>215</v>
      </c>
      <c r="I2023" s="398" t="s">
        <v>149</v>
      </c>
      <c r="J2023" s="402" t="s">
        <v>198</v>
      </c>
      <c r="K2023" s="403">
        <v>18.7</v>
      </c>
      <c r="L2023" s="486">
        <f>VLOOKUP(D2023,'1-Kosten per locatie'!$E$3:$G$9,3,FALSE)</f>
        <v>1</v>
      </c>
      <c r="M2023" s="399">
        <v>104</v>
      </c>
      <c r="N2023" s="124"/>
      <c r="O2023" s="125" t="e">
        <f t="shared" si="164"/>
        <v>#DIV/0!</v>
      </c>
      <c r="P2023" s="125">
        <f t="shared" si="165"/>
        <v>0</v>
      </c>
      <c r="Q2023" s="383"/>
      <c r="R2023" s="126">
        <f>IF(M2023="nio",0,IF(M2023&gt;0,VLOOKUP(I2023,'2-Productie normen'!A:R,VLOOKUP(M2023,'2-Productie normen'!T:U,2,FALSE),FALSE)))</f>
        <v>0</v>
      </c>
      <c r="S2023" s="126">
        <f t="shared" si="166"/>
        <v>0</v>
      </c>
      <c r="T2023" s="127" t="str">
        <f>IF(M2023="nio",0,VLOOKUP(I2023,'2-Productie normen'!A:R,14,FALSE))</f>
        <v>B</v>
      </c>
      <c r="U2023" s="127"/>
      <c r="W2023" s="93">
        <f t="shared" si="167"/>
        <v>1944.8</v>
      </c>
    </row>
    <row r="2024" spans="1:23" ht="14.1" customHeight="1">
      <c r="A2024" s="109">
        <f t="shared" si="163"/>
        <v>2024</v>
      </c>
      <c r="B2024" s="476" t="str">
        <f>VLOOKUP(C2024,'1-Kosten per locatie'!$A$17:$D$89,4,FALSE)</f>
        <v>Facilitaire Services</v>
      </c>
      <c r="C2024" s="397" t="s">
        <v>206</v>
      </c>
      <c r="D2024" s="476" t="str">
        <f>VLOOKUP(C2024,'1-Kosten per locatie'!$A$17:$C$89,3,FALSE)</f>
        <v>Kantoor</v>
      </c>
      <c r="E2024" s="404" t="s">
        <v>240</v>
      </c>
      <c r="F2024" s="404"/>
      <c r="G2024" s="401">
        <v>315</v>
      </c>
      <c r="H2024" s="398" t="s">
        <v>215</v>
      </c>
      <c r="I2024" s="398" t="s">
        <v>149</v>
      </c>
      <c r="J2024" s="402" t="s">
        <v>198</v>
      </c>
      <c r="K2024" s="403">
        <v>18.7</v>
      </c>
      <c r="L2024" s="486">
        <f>VLOOKUP(D2024,'1-Kosten per locatie'!$E$3:$G$9,3,FALSE)</f>
        <v>1</v>
      </c>
      <c r="M2024" s="399">
        <v>104</v>
      </c>
      <c r="N2024" s="124"/>
      <c r="O2024" s="125" t="e">
        <f t="shared" si="164"/>
        <v>#DIV/0!</v>
      </c>
      <c r="P2024" s="125">
        <f t="shared" si="165"/>
        <v>0</v>
      </c>
      <c r="Q2024" s="383"/>
      <c r="R2024" s="126">
        <f>IF(M2024="nio",0,IF(M2024&gt;0,VLOOKUP(I2024,'2-Productie normen'!A:R,VLOOKUP(M2024,'2-Productie normen'!T:U,2,FALSE),FALSE)))</f>
        <v>0</v>
      </c>
      <c r="S2024" s="126">
        <f t="shared" si="166"/>
        <v>0</v>
      </c>
      <c r="T2024" s="127" t="str">
        <f>IF(M2024="nio",0,VLOOKUP(I2024,'2-Productie normen'!A:R,14,FALSE))</f>
        <v>B</v>
      </c>
      <c r="U2024" s="127"/>
      <c r="W2024" s="93">
        <f t="shared" si="167"/>
        <v>1944.8</v>
      </c>
    </row>
    <row r="2025" spans="1:23" ht="14.1" customHeight="1">
      <c r="A2025" s="109">
        <f t="shared" si="163"/>
        <v>2025</v>
      </c>
      <c r="B2025" s="476" t="str">
        <f>VLOOKUP(C2025,'1-Kosten per locatie'!$A$17:$D$89,4,FALSE)</f>
        <v>Facilitaire Services</v>
      </c>
      <c r="C2025" s="397" t="s">
        <v>206</v>
      </c>
      <c r="D2025" s="476" t="str">
        <f>VLOOKUP(C2025,'1-Kosten per locatie'!$A$17:$C$89,3,FALSE)</f>
        <v>Kantoor</v>
      </c>
      <c r="E2025" s="404" t="s">
        <v>240</v>
      </c>
      <c r="F2025" s="404"/>
      <c r="G2025" s="401">
        <v>316</v>
      </c>
      <c r="H2025" s="398" t="s">
        <v>215</v>
      </c>
      <c r="I2025" s="398" t="s">
        <v>149</v>
      </c>
      <c r="J2025" s="402" t="s">
        <v>198</v>
      </c>
      <c r="K2025" s="403">
        <v>18.7</v>
      </c>
      <c r="L2025" s="486">
        <f>VLOOKUP(D2025,'1-Kosten per locatie'!$E$3:$G$9,3,FALSE)</f>
        <v>1</v>
      </c>
      <c r="M2025" s="399">
        <v>104</v>
      </c>
      <c r="N2025" s="124"/>
      <c r="O2025" s="125" t="e">
        <f t="shared" si="164"/>
        <v>#DIV/0!</v>
      </c>
      <c r="P2025" s="125">
        <f t="shared" si="165"/>
        <v>0</v>
      </c>
      <c r="Q2025" s="383"/>
      <c r="R2025" s="126">
        <f>IF(M2025="nio",0,IF(M2025&gt;0,VLOOKUP(I2025,'2-Productie normen'!A:R,VLOOKUP(M2025,'2-Productie normen'!T:U,2,FALSE),FALSE)))</f>
        <v>0</v>
      </c>
      <c r="S2025" s="126">
        <f t="shared" si="166"/>
        <v>0</v>
      </c>
      <c r="T2025" s="127" t="str">
        <f>IF(M2025="nio",0,VLOOKUP(I2025,'2-Productie normen'!A:R,14,FALSE))</f>
        <v>B</v>
      </c>
      <c r="U2025" s="127"/>
      <c r="W2025" s="93">
        <f t="shared" si="167"/>
        <v>1944.8</v>
      </c>
    </row>
    <row r="2026" spans="1:23" ht="14.1" customHeight="1">
      <c r="A2026" s="109">
        <f t="shared" si="163"/>
        <v>2026</v>
      </c>
      <c r="B2026" s="476" t="str">
        <f>VLOOKUP(C2026,'1-Kosten per locatie'!$A$17:$D$89,4,FALSE)</f>
        <v>Facilitaire Services</v>
      </c>
      <c r="C2026" s="397" t="s">
        <v>206</v>
      </c>
      <c r="D2026" s="476" t="str">
        <f>VLOOKUP(C2026,'1-Kosten per locatie'!$A$17:$C$89,3,FALSE)</f>
        <v>Kantoor</v>
      </c>
      <c r="E2026" s="404" t="s">
        <v>240</v>
      </c>
      <c r="F2026" s="404"/>
      <c r="G2026" s="401">
        <v>317</v>
      </c>
      <c r="H2026" s="398" t="s">
        <v>215</v>
      </c>
      <c r="I2026" s="398" t="s">
        <v>149</v>
      </c>
      <c r="J2026" s="402" t="s">
        <v>198</v>
      </c>
      <c r="K2026" s="403">
        <v>18.7</v>
      </c>
      <c r="L2026" s="486">
        <f>VLOOKUP(D2026,'1-Kosten per locatie'!$E$3:$G$9,3,FALSE)</f>
        <v>1</v>
      </c>
      <c r="M2026" s="399">
        <v>104</v>
      </c>
      <c r="N2026" s="124"/>
      <c r="O2026" s="125" t="e">
        <f t="shared" si="164"/>
        <v>#DIV/0!</v>
      </c>
      <c r="P2026" s="125">
        <f t="shared" si="165"/>
        <v>0</v>
      </c>
      <c r="Q2026" s="383"/>
      <c r="R2026" s="126">
        <f>IF(M2026="nio",0,IF(M2026&gt;0,VLOOKUP(I2026,'2-Productie normen'!A:R,VLOOKUP(M2026,'2-Productie normen'!T:U,2,FALSE),FALSE)))</f>
        <v>0</v>
      </c>
      <c r="S2026" s="126">
        <f t="shared" si="166"/>
        <v>0</v>
      </c>
      <c r="T2026" s="127" t="str">
        <f>IF(M2026="nio",0,VLOOKUP(I2026,'2-Productie normen'!A:R,14,FALSE))</f>
        <v>B</v>
      </c>
      <c r="U2026" s="127"/>
      <c r="W2026" s="93">
        <f t="shared" si="167"/>
        <v>1944.8</v>
      </c>
    </row>
    <row r="2027" spans="1:23" ht="14.1" customHeight="1">
      <c r="A2027" s="109">
        <f t="shared" si="163"/>
        <v>2027</v>
      </c>
      <c r="B2027" s="476" t="str">
        <f>VLOOKUP(C2027,'1-Kosten per locatie'!$A$17:$D$89,4,FALSE)</f>
        <v>Facilitaire Services</v>
      </c>
      <c r="C2027" s="397" t="s">
        <v>206</v>
      </c>
      <c r="D2027" s="476" t="str">
        <f>VLOOKUP(C2027,'1-Kosten per locatie'!$A$17:$C$89,3,FALSE)</f>
        <v>Kantoor</v>
      </c>
      <c r="E2027" s="404" t="s">
        <v>240</v>
      </c>
      <c r="F2027" s="404"/>
      <c r="G2027" s="401">
        <v>318</v>
      </c>
      <c r="H2027" s="398" t="s">
        <v>215</v>
      </c>
      <c r="I2027" s="398" t="s">
        <v>149</v>
      </c>
      <c r="J2027" s="402" t="s">
        <v>198</v>
      </c>
      <c r="K2027" s="403">
        <v>18.7</v>
      </c>
      <c r="L2027" s="486">
        <f>VLOOKUP(D2027,'1-Kosten per locatie'!$E$3:$G$9,3,FALSE)</f>
        <v>1</v>
      </c>
      <c r="M2027" s="399">
        <v>104</v>
      </c>
      <c r="N2027" s="124"/>
      <c r="O2027" s="125" t="e">
        <f t="shared" si="164"/>
        <v>#DIV/0!</v>
      </c>
      <c r="P2027" s="125">
        <f t="shared" si="165"/>
        <v>0</v>
      </c>
      <c r="Q2027" s="383"/>
      <c r="R2027" s="126">
        <f>IF(M2027="nio",0,IF(M2027&gt;0,VLOOKUP(I2027,'2-Productie normen'!A:R,VLOOKUP(M2027,'2-Productie normen'!T:U,2,FALSE),FALSE)))</f>
        <v>0</v>
      </c>
      <c r="S2027" s="126">
        <f t="shared" si="166"/>
        <v>0</v>
      </c>
      <c r="T2027" s="127" t="str">
        <f>IF(M2027="nio",0,VLOOKUP(I2027,'2-Productie normen'!A:R,14,FALSE))</f>
        <v>B</v>
      </c>
      <c r="U2027" s="127"/>
      <c r="W2027" s="93">
        <f t="shared" si="167"/>
        <v>1944.8</v>
      </c>
    </row>
    <row r="2028" spans="1:23" ht="14.1" customHeight="1">
      <c r="A2028" s="109">
        <f t="shared" si="163"/>
        <v>2028</v>
      </c>
      <c r="B2028" s="476" t="str">
        <f>VLOOKUP(C2028,'1-Kosten per locatie'!$A$17:$D$89,4,FALSE)</f>
        <v>Facilitaire Services</v>
      </c>
      <c r="C2028" s="397" t="s">
        <v>206</v>
      </c>
      <c r="D2028" s="476" t="str">
        <f>VLOOKUP(C2028,'1-Kosten per locatie'!$A$17:$C$89,3,FALSE)</f>
        <v>Kantoor</v>
      </c>
      <c r="E2028" s="404" t="s">
        <v>240</v>
      </c>
      <c r="F2028" s="404"/>
      <c r="G2028" s="401">
        <v>319</v>
      </c>
      <c r="H2028" s="398" t="s">
        <v>215</v>
      </c>
      <c r="I2028" s="398" t="s">
        <v>149</v>
      </c>
      <c r="J2028" s="402" t="s">
        <v>198</v>
      </c>
      <c r="K2028" s="403">
        <v>18.7</v>
      </c>
      <c r="L2028" s="486">
        <f>VLOOKUP(D2028,'1-Kosten per locatie'!$E$3:$G$9,3,FALSE)</f>
        <v>1</v>
      </c>
      <c r="M2028" s="399">
        <v>104</v>
      </c>
      <c r="N2028" s="124"/>
      <c r="O2028" s="125" t="e">
        <f t="shared" si="164"/>
        <v>#DIV/0!</v>
      </c>
      <c r="P2028" s="125">
        <f t="shared" si="165"/>
        <v>0</v>
      </c>
      <c r="Q2028" s="383"/>
      <c r="R2028" s="126">
        <f>IF(M2028="nio",0,IF(M2028&gt;0,VLOOKUP(I2028,'2-Productie normen'!A:R,VLOOKUP(M2028,'2-Productie normen'!T:U,2,FALSE),FALSE)))</f>
        <v>0</v>
      </c>
      <c r="S2028" s="126">
        <f t="shared" si="166"/>
        <v>0</v>
      </c>
      <c r="T2028" s="127" t="str">
        <f>IF(M2028="nio",0,VLOOKUP(I2028,'2-Productie normen'!A:R,14,FALSE))</f>
        <v>B</v>
      </c>
      <c r="U2028" s="127"/>
      <c r="W2028" s="93">
        <f t="shared" si="167"/>
        <v>1944.8</v>
      </c>
    </row>
    <row r="2029" spans="1:23" ht="14.1" customHeight="1">
      <c r="A2029" s="109">
        <f t="shared" si="163"/>
        <v>2029</v>
      </c>
      <c r="B2029" s="476" t="str">
        <f>VLOOKUP(C2029,'1-Kosten per locatie'!$A$17:$D$89,4,FALSE)</f>
        <v>Facilitaire Services</v>
      </c>
      <c r="C2029" s="397" t="s">
        <v>206</v>
      </c>
      <c r="D2029" s="476" t="str">
        <f>VLOOKUP(C2029,'1-Kosten per locatie'!$A$17:$C$89,3,FALSE)</f>
        <v>Kantoor</v>
      </c>
      <c r="E2029" s="404" t="s">
        <v>240</v>
      </c>
      <c r="F2029" s="404"/>
      <c r="G2029" s="401">
        <v>320</v>
      </c>
      <c r="H2029" s="398" t="s">
        <v>215</v>
      </c>
      <c r="I2029" s="398" t="s">
        <v>149</v>
      </c>
      <c r="J2029" s="402" t="s">
        <v>198</v>
      </c>
      <c r="K2029" s="403">
        <v>28.3</v>
      </c>
      <c r="L2029" s="486">
        <f>VLOOKUP(D2029,'1-Kosten per locatie'!$E$3:$G$9,3,FALSE)</f>
        <v>1</v>
      </c>
      <c r="M2029" s="399">
        <v>104</v>
      </c>
      <c r="N2029" s="124"/>
      <c r="O2029" s="125" t="e">
        <f t="shared" si="164"/>
        <v>#DIV/0!</v>
      </c>
      <c r="P2029" s="125">
        <f t="shared" si="165"/>
        <v>0</v>
      </c>
      <c r="Q2029" s="383"/>
      <c r="R2029" s="126">
        <f>IF(M2029="nio",0,IF(M2029&gt;0,VLOOKUP(I2029,'2-Productie normen'!A:R,VLOOKUP(M2029,'2-Productie normen'!T:U,2,FALSE),FALSE)))</f>
        <v>0</v>
      </c>
      <c r="S2029" s="126">
        <f t="shared" si="166"/>
        <v>0</v>
      </c>
      <c r="T2029" s="127" t="str">
        <f>IF(M2029="nio",0,VLOOKUP(I2029,'2-Productie normen'!A:R,14,FALSE))</f>
        <v>B</v>
      </c>
      <c r="U2029" s="127"/>
      <c r="W2029" s="93">
        <f t="shared" si="167"/>
        <v>2943.2000000000003</v>
      </c>
    </row>
    <row r="2030" spans="1:23" ht="14.1" customHeight="1">
      <c r="A2030" s="109">
        <f t="shared" si="163"/>
        <v>2030</v>
      </c>
      <c r="B2030" s="476" t="str">
        <f>VLOOKUP(C2030,'1-Kosten per locatie'!$A$17:$D$89,4,FALSE)</f>
        <v>Facilitaire Services</v>
      </c>
      <c r="C2030" s="397" t="s">
        <v>206</v>
      </c>
      <c r="D2030" s="476" t="str">
        <f>VLOOKUP(C2030,'1-Kosten per locatie'!$A$17:$C$89,3,FALSE)</f>
        <v>Kantoor</v>
      </c>
      <c r="E2030" s="404" t="s">
        <v>240</v>
      </c>
      <c r="F2030" s="404"/>
      <c r="G2030" s="401">
        <v>321</v>
      </c>
      <c r="H2030" s="398" t="s">
        <v>215</v>
      </c>
      <c r="I2030" s="398" t="s">
        <v>149</v>
      </c>
      <c r="J2030" s="402" t="s">
        <v>198</v>
      </c>
      <c r="K2030" s="403">
        <v>28.3</v>
      </c>
      <c r="L2030" s="486">
        <f>VLOOKUP(D2030,'1-Kosten per locatie'!$E$3:$G$9,3,FALSE)</f>
        <v>1</v>
      </c>
      <c r="M2030" s="399">
        <v>104</v>
      </c>
      <c r="N2030" s="124"/>
      <c r="O2030" s="125" t="e">
        <f t="shared" si="164"/>
        <v>#DIV/0!</v>
      </c>
      <c r="P2030" s="125">
        <f t="shared" si="165"/>
        <v>0</v>
      </c>
      <c r="Q2030" s="383"/>
      <c r="R2030" s="126">
        <f>IF(M2030="nio",0,IF(M2030&gt;0,VLOOKUP(I2030,'2-Productie normen'!A:R,VLOOKUP(M2030,'2-Productie normen'!T:U,2,FALSE),FALSE)))</f>
        <v>0</v>
      </c>
      <c r="S2030" s="126">
        <f t="shared" si="166"/>
        <v>0</v>
      </c>
      <c r="T2030" s="127" t="str">
        <f>IF(M2030="nio",0,VLOOKUP(I2030,'2-Productie normen'!A:R,14,FALSE))</f>
        <v>B</v>
      </c>
      <c r="U2030" s="127"/>
      <c r="W2030" s="93">
        <f t="shared" si="167"/>
        <v>2943.2000000000003</v>
      </c>
    </row>
    <row r="2031" spans="1:23" ht="14.1" customHeight="1">
      <c r="A2031" s="109">
        <f t="shared" si="163"/>
        <v>2031</v>
      </c>
      <c r="B2031" s="476" t="str">
        <f>VLOOKUP(C2031,'1-Kosten per locatie'!$A$17:$D$89,4,FALSE)</f>
        <v>Facilitaire Services</v>
      </c>
      <c r="C2031" s="397" t="s">
        <v>206</v>
      </c>
      <c r="D2031" s="476" t="str">
        <f>VLOOKUP(C2031,'1-Kosten per locatie'!$A$17:$C$89,3,FALSE)</f>
        <v>Kantoor</v>
      </c>
      <c r="E2031" s="404" t="s">
        <v>240</v>
      </c>
      <c r="F2031" s="404"/>
      <c r="G2031" s="401">
        <v>322</v>
      </c>
      <c r="H2031" s="398" t="s">
        <v>215</v>
      </c>
      <c r="I2031" s="398" t="s">
        <v>149</v>
      </c>
      <c r="J2031" s="402" t="s">
        <v>198</v>
      </c>
      <c r="K2031" s="403">
        <v>18.7</v>
      </c>
      <c r="L2031" s="486">
        <f>VLOOKUP(D2031,'1-Kosten per locatie'!$E$3:$G$9,3,FALSE)</f>
        <v>1</v>
      </c>
      <c r="M2031" s="399">
        <v>104</v>
      </c>
      <c r="N2031" s="124"/>
      <c r="O2031" s="125" t="e">
        <f t="shared" si="164"/>
        <v>#DIV/0!</v>
      </c>
      <c r="P2031" s="125">
        <f t="shared" si="165"/>
        <v>0</v>
      </c>
      <c r="Q2031" s="383"/>
      <c r="R2031" s="126">
        <f>IF(M2031="nio",0,IF(M2031&gt;0,VLOOKUP(I2031,'2-Productie normen'!A:R,VLOOKUP(M2031,'2-Productie normen'!T:U,2,FALSE),FALSE)))</f>
        <v>0</v>
      </c>
      <c r="S2031" s="126">
        <f t="shared" si="166"/>
        <v>0</v>
      </c>
      <c r="T2031" s="127" t="str">
        <f>IF(M2031="nio",0,VLOOKUP(I2031,'2-Productie normen'!A:R,14,FALSE))</f>
        <v>B</v>
      </c>
      <c r="U2031" s="127"/>
      <c r="W2031" s="93">
        <f t="shared" si="167"/>
        <v>1944.8</v>
      </c>
    </row>
    <row r="2032" spans="1:23" ht="14.1" customHeight="1">
      <c r="A2032" s="109">
        <f t="shared" si="163"/>
        <v>2032</v>
      </c>
      <c r="B2032" s="476" t="str">
        <f>VLOOKUP(C2032,'1-Kosten per locatie'!$A$17:$D$89,4,FALSE)</f>
        <v>Facilitaire Services</v>
      </c>
      <c r="C2032" s="397" t="s">
        <v>206</v>
      </c>
      <c r="D2032" s="476" t="str">
        <f>VLOOKUP(C2032,'1-Kosten per locatie'!$A$17:$C$89,3,FALSE)</f>
        <v>Kantoor</v>
      </c>
      <c r="E2032" s="404" t="s">
        <v>240</v>
      </c>
      <c r="F2032" s="404"/>
      <c r="G2032" s="401">
        <v>323</v>
      </c>
      <c r="H2032" s="398" t="s">
        <v>215</v>
      </c>
      <c r="I2032" s="398" t="s">
        <v>149</v>
      </c>
      <c r="J2032" s="402" t="s">
        <v>198</v>
      </c>
      <c r="K2032" s="403">
        <v>22.5</v>
      </c>
      <c r="L2032" s="486">
        <f>VLOOKUP(D2032,'1-Kosten per locatie'!$E$3:$G$9,3,FALSE)</f>
        <v>1</v>
      </c>
      <c r="M2032" s="399">
        <v>104</v>
      </c>
      <c r="N2032" s="124"/>
      <c r="O2032" s="125" t="e">
        <f t="shared" si="164"/>
        <v>#DIV/0!</v>
      </c>
      <c r="P2032" s="125">
        <f t="shared" si="165"/>
        <v>0</v>
      </c>
      <c r="Q2032" s="383"/>
      <c r="R2032" s="126">
        <f>IF(M2032="nio",0,IF(M2032&gt;0,VLOOKUP(I2032,'2-Productie normen'!A:R,VLOOKUP(M2032,'2-Productie normen'!T:U,2,FALSE),FALSE)))</f>
        <v>0</v>
      </c>
      <c r="S2032" s="126">
        <f t="shared" si="166"/>
        <v>0</v>
      </c>
      <c r="T2032" s="127" t="str">
        <f>IF(M2032="nio",0,VLOOKUP(I2032,'2-Productie normen'!A:R,14,FALSE))</f>
        <v>B</v>
      </c>
      <c r="U2032" s="127"/>
      <c r="W2032" s="93">
        <f t="shared" si="167"/>
        <v>2340</v>
      </c>
    </row>
    <row r="2033" spans="1:23" ht="14.1" customHeight="1">
      <c r="A2033" s="109">
        <f t="shared" si="163"/>
        <v>2033</v>
      </c>
      <c r="B2033" s="476" t="str">
        <f>VLOOKUP(C2033,'1-Kosten per locatie'!$A$17:$D$89,4,FALSE)</f>
        <v>Facilitaire Services</v>
      </c>
      <c r="C2033" s="397" t="s">
        <v>206</v>
      </c>
      <c r="D2033" s="476" t="str">
        <f>VLOOKUP(C2033,'1-Kosten per locatie'!$A$17:$C$89,3,FALSE)</f>
        <v>Kantoor</v>
      </c>
      <c r="E2033" s="404" t="s">
        <v>240</v>
      </c>
      <c r="F2033" s="404"/>
      <c r="G2033" s="401">
        <v>324</v>
      </c>
      <c r="H2033" s="398" t="s">
        <v>215</v>
      </c>
      <c r="I2033" s="398" t="s">
        <v>149</v>
      </c>
      <c r="J2033" s="402" t="s">
        <v>198</v>
      </c>
      <c r="K2033" s="403">
        <v>21.53</v>
      </c>
      <c r="L2033" s="486">
        <f>VLOOKUP(D2033,'1-Kosten per locatie'!$E$3:$G$9,3,FALSE)</f>
        <v>1</v>
      </c>
      <c r="M2033" s="399">
        <v>104</v>
      </c>
      <c r="N2033" s="124"/>
      <c r="O2033" s="125" t="e">
        <f t="shared" si="164"/>
        <v>#DIV/0!</v>
      </c>
      <c r="P2033" s="125">
        <f t="shared" si="165"/>
        <v>0</v>
      </c>
      <c r="Q2033" s="383"/>
      <c r="R2033" s="126">
        <f>IF(M2033="nio",0,IF(M2033&gt;0,VLOOKUP(I2033,'2-Productie normen'!A:R,VLOOKUP(M2033,'2-Productie normen'!T:U,2,FALSE),FALSE)))</f>
        <v>0</v>
      </c>
      <c r="S2033" s="126">
        <f t="shared" si="166"/>
        <v>0</v>
      </c>
      <c r="T2033" s="127" t="str">
        <f>IF(M2033="nio",0,VLOOKUP(I2033,'2-Productie normen'!A:R,14,FALSE))</f>
        <v>B</v>
      </c>
      <c r="U2033" s="127"/>
      <c r="W2033" s="93">
        <f t="shared" si="167"/>
        <v>2239.12</v>
      </c>
    </row>
    <row r="2034" spans="1:23" ht="14.1" customHeight="1">
      <c r="A2034" s="109">
        <f t="shared" si="163"/>
        <v>2034</v>
      </c>
      <c r="B2034" s="476" t="str">
        <f>VLOOKUP(C2034,'1-Kosten per locatie'!$A$17:$D$89,4,FALSE)</f>
        <v>Facilitaire Services</v>
      </c>
      <c r="C2034" s="397" t="s">
        <v>206</v>
      </c>
      <c r="D2034" s="476" t="str">
        <f>VLOOKUP(C2034,'1-Kosten per locatie'!$A$17:$C$89,3,FALSE)</f>
        <v>Kantoor</v>
      </c>
      <c r="E2034" s="404" t="s">
        <v>240</v>
      </c>
      <c r="F2034" s="404"/>
      <c r="G2034" s="401">
        <v>325</v>
      </c>
      <c r="H2034" s="398" t="s">
        <v>215</v>
      </c>
      <c r="I2034" s="398" t="s">
        <v>149</v>
      </c>
      <c r="J2034" s="402" t="s">
        <v>198</v>
      </c>
      <c r="K2034" s="403">
        <v>21.53</v>
      </c>
      <c r="L2034" s="486">
        <f>VLOOKUP(D2034,'1-Kosten per locatie'!$E$3:$G$9,3,FALSE)</f>
        <v>1</v>
      </c>
      <c r="M2034" s="399">
        <v>104</v>
      </c>
      <c r="N2034" s="124"/>
      <c r="O2034" s="125" t="e">
        <f t="shared" si="164"/>
        <v>#DIV/0!</v>
      </c>
      <c r="P2034" s="125">
        <f t="shared" si="165"/>
        <v>0</v>
      </c>
      <c r="Q2034" s="383"/>
      <c r="R2034" s="126">
        <f>IF(M2034="nio",0,IF(M2034&gt;0,VLOOKUP(I2034,'2-Productie normen'!A:R,VLOOKUP(M2034,'2-Productie normen'!T:U,2,FALSE),FALSE)))</f>
        <v>0</v>
      </c>
      <c r="S2034" s="126">
        <f t="shared" si="166"/>
        <v>0</v>
      </c>
      <c r="T2034" s="127" t="str">
        <f>IF(M2034="nio",0,VLOOKUP(I2034,'2-Productie normen'!A:R,14,FALSE))</f>
        <v>B</v>
      </c>
      <c r="U2034" s="127"/>
      <c r="W2034" s="93">
        <f t="shared" si="167"/>
        <v>2239.12</v>
      </c>
    </row>
    <row r="2035" spans="1:23" ht="14.1" customHeight="1">
      <c r="A2035" s="109">
        <f t="shared" si="163"/>
        <v>2035</v>
      </c>
      <c r="B2035" s="476" t="str">
        <f>VLOOKUP(C2035,'1-Kosten per locatie'!$A$17:$D$89,4,FALSE)</f>
        <v>Facilitaire Services</v>
      </c>
      <c r="C2035" s="397" t="s">
        <v>206</v>
      </c>
      <c r="D2035" s="476" t="str">
        <f>VLOOKUP(C2035,'1-Kosten per locatie'!$A$17:$C$89,3,FALSE)</f>
        <v>Kantoor</v>
      </c>
      <c r="E2035" s="404" t="s">
        <v>240</v>
      </c>
      <c r="F2035" s="404"/>
      <c r="G2035" s="401">
        <v>326</v>
      </c>
      <c r="H2035" s="398" t="s">
        <v>215</v>
      </c>
      <c r="I2035" s="398" t="s">
        <v>149</v>
      </c>
      <c r="J2035" s="402" t="s">
        <v>198</v>
      </c>
      <c r="K2035" s="403">
        <v>32.79</v>
      </c>
      <c r="L2035" s="486">
        <f>VLOOKUP(D2035,'1-Kosten per locatie'!$E$3:$G$9,3,FALSE)</f>
        <v>1</v>
      </c>
      <c r="M2035" s="399">
        <v>104</v>
      </c>
      <c r="N2035" s="124"/>
      <c r="O2035" s="125" t="e">
        <f t="shared" si="164"/>
        <v>#DIV/0!</v>
      </c>
      <c r="P2035" s="125">
        <f t="shared" si="165"/>
        <v>0</v>
      </c>
      <c r="Q2035" s="383"/>
      <c r="R2035" s="126">
        <f>IF(M2035="nio",0,IF(M2035&gt;0,VLOOKUP(I2035,'2-Productie normen'!A:R,VLOOKUP(M2035,'2-Productie normen'!T:U,2,FALSE),FALSE)))</f>
        <v>0</v>
      </c>
      <c r="S2035" s="126">
        <f t="shared" si="166"/>
        <v>0</v>
      </c>
      <c r="T2035" s="127" t="str">
        <f>IF(M2035="nio",0,VLOOKUP(I2035,'2-Productie normen'!A:R,14,FALSE))</f>
        <v>B</v>
      </c>
      <c r="U2035" s="127"/>
      <c r="W2035" s="93">
        <f t="shared" si="167"/>
        <v>3410.16</v>
      </c>
    </row>
    <row r="2036" spans="1:23" ht="14.1" customHeight="1">
      <c r="A2036" s="109">
        <f t="shared" si="163"/>
        <v>2036</v>
      </c>
      <c r="B2036" s="476" t="str">
        <f>VLOOKUP(C2036,'1-Kosten per locatie'!$A$17:$D$89,4,FALSE)</f>
        <v>Facilitaire Services</v>
      </c>
      <c r="C2036" s="397" t="s">
        <v>206</v>
      </c>
      <c r="D2036" s="476" t="str">
        <f>VLOOKUP(C2036,'1-Kosten per locatie'!$A$17:$C$89,3,FALSE)</f>
        <v>Kantoor</v>
      </c>
      <c r="E2036" s="404" t="s">
        <v>240</v>
      </c>
      <c r="F2036" s="404"/>
      <c r="G2036" s="401">
        <v>327</v>
      </c>
      <c r="H2036" s="398" t="s">
        <v>215</v>
      </c>
      <c r="I2036" s="398" t="s">
        <v>149</v>
      </c>
      <c r="J2036" s="402" t="s">
        <v>198</v>
      </c>
      <c r="K2036" s="403">
        <v>39.6</v>
      </c>
      <c r="L2036" s="486">
        <f>VLOOKUP(D2036,'1-Kosten per locatie'!$E$3:$G$9,3,FALSE)</f>
        <v>1</v>
      </c>
      <c r="M2036" s="399">
        <v>104</v>
      </c>
      <c r="N2036" s="124"/>
      <c r="O2036" s="125" t="e">
        <f t="shared" si="164"/>
        <v>#DIV/0!</v>
      </c>
      <c r="P2036" s="125">
        <f t="shared" si="165"/>
        <v>0</v>
      </c>
      <c r="Q2036" s="383"/>
      <c r="R2036" s="126">
        <f>IF(M2036="nio",0,IF(M2036&gt;0,VLOOKUP(I2036,'2-Productie normen'!A:R,VLOOKUP(M2036,'2-Productie normen'!T:U,2,FALSE),FALSE)))</f>
        <v>0</v>
      </c>
      <c r="S2036" s="126">
        <f t="shared" si="166"/>
        <v>0</v>
      </c>
      <c r="T2036" s="127" t="str">
        <f>IF(M2036="nio",0,VLOOKUP(I2036,'2-Productie normen'!A:R,14,FALSE))</f>
        <v>B</v>
      </c>
      <c r="U2036" s="127"/>
      <c r="W2036" s="93">
        <f t="shared" si="167"/>
        <v>4118.4000000000005</v>
      </c>
    </row>
    <row r="2037" spans="1:23" ht="14.1" customHeight="1">
      <c r="A2037" s="109">
        <f t="shared" si="163"/>
        <v>2037</v>
      </c>
      <c r="B2037" s="476" t="str">
        <f>VLOOKUP(C2037,'1-Kosten per locatie'!$A$17:$D$89,4,FALSE)</f>
        <v>Facilitaire Services</v>
      </c>
      <c r="C2037" s="397" t="s">
        <v>206</v>
      </c>
      <c r="D2037" s="476" t="str">
        <f>VLOOKUP(C2037,'1-Kosten per locatie'!$A$17:$C$89,3,FALSE)</f>
        <v>Kantoor</v>
      </c>
      <c r="E2037" s="404" t="s">
        <v>240</v>
      </c>
      <c r="F2037" s="404"/>
      <c r="G2037" s="401">
        <v>329</v>
      </c>
      <c r="H2037" s="398" t="s">
        <v>215</v>
      </c>
      <c r="I2037" s="398" t="s">
        <v>149</v>
      </c>
      <c r="J2037" s="402" t="s">
        <v>198</v>
      </c>
      <c r="K2037" s="403">
        <v>44.1</v>
      </c>
      <c r="L2037" s="486">
        <f>VLOOKUP(D2037,'1-Kosten per locatie'!$E$3:$G$9,3,FALSE)</f>
        <v>1</v>
      </c>
      <c r="M2037" s="399">
        <v>104</v>
      </c>
      <c r="N2037" s="124"/>
      <c r="O2037" s="125" t="e">
        <f t="shared" si="164"/>
        <v>#DIV/0!</v>
      </c>
      <c r="P2037" s="125">
        <f t="shared" si="165"/>
        <v>0</v>
      </c>
      <c r="Q2037" s="383"/>
      <c r="R2037" s="126">
        <f>IF(M2037="nio",0,IF(M2037&gt;0,VLOOKUP(I2037,'2-Productie normen'!A:R,VLOOKUP(M2037,'2-Productie normen'!T:U,2,FALSE),FALSE)))</f>
        <v>0</v>
      </c>
      <c r="S2037" s="126">
        <f t="shared" si="166"/>
        <v>0</v>
      </c>
      <c r="T2037" s="127" t="str">
        <f>IF(M2037="nio",0,VLOOKUP(I2037,'2-Productie normen'!A:R,14,FALSE))</f>
        <v>B</v>
      </c>
      <c r="U2037" s="127"/>
      <c r="W2037" s="93">
        <f t="shared" si="167"/>
        <v>4586.4000000000005</v>
      </c>
    </row>
    <row r="2038" spans="1:23" ht="14.1" customHeight="1">
      <c r="A2038" s="109">
        <f t="shared" si="163"/>
        <v>2038</v>
      </c>
      <c r="B2038" s="476" t="str">
        <f>VLOOKUP(C2038,'1-Kosten per locatie'!$A$17:$D$89,4,FALSE)</f>
        <v>Facilitaire Services</v>
      </c>
      <c r="C2038" s="397" t="s">
        <v>206</v>
      </c>
      <c r="D2038" s="476" t="str">
        <f>VLOOKUP(C2038,'1-Kosten per locatie'!$A$17:$C$89,3,FALSE)</f>
        <v>Kantoor</v>
      </c>
      <c r="E2038" s="404" t="s">
        <v>240</v>
      </c>
      <c r="F2038" s="404"/>
      <c r="G2038" s="401">
        <v>330</v>
      </c>
      <c r="H2038" s="398" t="s">
        <v>215</v>
      </c>
      <c r="I2038" s="398" t="s">
        <v>149</v>
      </c>
      <c r="J2038" s="402" t="s">
        <v>198</v>
      </c>
      <c r="K2038" s="403">
        <v>29.9</v>
      </c>
      <c r="L2038" s="486">
        <f>VLOOKUP(D2038,'1-Kosten per locatie'!$E$3:$G$9,3,FALSE)</f>
        <v>1</v>
      </c>
      <c r="M2038" s="399">
        <v>104</v>
      </c>
      <c r="N2038" s="124"/>
      <c r="O2038" s="125" t="e">
        <f t="shared" si="164"/>
        <v>#DIV/0!</v>
      </c>
      <c r="P2038" s="125">
        <f t="shared" si="165"/>
        <v>0</v>
      </c>
      <c r="Q2038" s="383"/>
      <c r="R2038" s="126">
        <f>IF(M2038="nio",0,IF(M2038&gt;0,VLOOKUP(I2038,'2-Productie normen'!A:R,VLOOKUP(M2038,'2-Productie normen'!T:U,2,FALSE),FALSE)))</f>
        <v>0</v>
      </c>
      <c r="S2038" s="126">
        <f t="shared" si="166"/>
        <v>0</v>
      </c>
      <c r="T2038" s="127" t="str">
        <f>IF(M2038="nio",0,VLOOKUP(I2038,'2-Productie normen'!A:R,14,FALSE))</f>
        <v>B</v>
      </c>
      <c r="U2038" s="127"/>
      <c r="W2038" s="93">
        <f t="shared" si="167"/>
        <v>3109.6</v>
      </c>
    </row>
    <row r="2039" spans="1:23" ht="14.1" customHeight="1">
      <c r="A2039" s="109">
        <f t="shared" si="163"/>
        <v>2039</v>
      </c>
      <c r="B2039" s="476" t="str">
        <f>VLOOKUP(C2039,'1-Kosten per locatie'!$A$17:$D$89,4,FALSE)</f>
        <v>Facilitaire Services</v>
      </c>
      <c r="C2039" s="397" t="s">
        <v>206</v>
      </c>
      <c r="D2039" s="476" t="str">
        <f>VLOOKUP(C2039,'1-Kosten per locatie'!$A$17:$C$89,3,FALSE)</f>
        <v>Kantoor</v>
      </c>
      <c r="E2039" s="404" t="s">
        <v>240</v>
      </c>
      <c r="F2039" s="404"/>
      <c r="G2039" s="401">
        <v>331</v>
      </c>
      <c r="H2039" s="398" t="s">
        <v>215</v>
      </c>
      <c r="I2039" s="398" t="s">
        <v>149</v>
      </c>
      <c r="J2039" s="402" t="s">
        <v>198</v>
      </c>
      <c r="K2039" s="403">
        <v>34</v>
      </c>
      <c r="L2039" s="486">
        <f>VLOOKUP(D2039,'1-Kosten per locatie'!$E$3:$G$9,3,FALSE)</f>
        <v>1</v>
      </c>
      <c r="M2039" s="399">
        <v>104</v>
      </c>
      <c r="N2039" s="124"/>
      <c r="O2039" s="125" t="e">
        <f t="shared" si="164"/>
        <v>#DIV/0!</v>
      </c>
      <c r="P2039" s="125">
        <f t="shared" si="165"/>
        <v>0</v>
      </c>
      <c r="Q2039" s="383"/>
      <c r="R2039" s="126">
        <f>IF(M2039="nio",0,IF(M2039&gt;0,VLOOKUP(I2039,'2-Productie normen'!A:R,VLOOKUP(M2039,'2-Productie normen'!T:U,2,FALSE),FALSE)))</f>
        <v>0</v>
      </c>
      <c r="S2039" s="126">
        <f t="shared" si="166"/>
        <v>0</v>
      </c>
      <c r="T2039" s="127" t="str">
        <f>IF(M2039="nio",0,VLOOKUP(I2039,'2-Productie normen'!A:R,14,FALSE))</f>
        <v>B</v>
      </c>
      <c r="U2039" s="127"/>
      <c r="W2039" s="93">
        <f t="shared" si="167"/>
        <v>3536</v>
      </c>
    </row>
    <row r="2040" spans="1:23" ht="14.1" customHeight="1">
      <c r="A2040" s="109">
        <f t="shared" si="163"/>
        <v>2040</v>
      </c>
      <c r="B2040" s="476" t="str">
        <f>VLOOKUP(C2040,'1-Kosten per locatie'!$A$17:$D$89,4,FALSE)</f>
        <v>Facilitaire Services</v>
      </c>
      <c r="C2040" s="397" t="s">
        <v>206</v>
      </c>
      <c r="D2040" s="476" t="str">
        <f>VLOOKUP(C2040,'1-Kosten per locatie'!$A$17:$C$89,3,FALSE)</f>
        <v>Kantoor</v>
      </c>
      <c r="E2040" s="404" t="s">
        <v>240</v>
      </c>
      <c r="F2040" s="404"/>
      <c r="G2040" s="401">
        <v>332</v>
      </c>
      <c r="H2040" s="398" t="s">
        <v>215</v>
      </c>
      <c r="I2040" s="398" t="s">
        <v>149</v>
      </c>
      <c r="J2040" s="402" t="s">
        <v>198</v>
      </c>
      <c r="K2040" s="403">
        <v>31.5</v>
      </c>
      <c r="L2040" s="486">
        <f>VLOOKUP(D2040,'1-Kosten per locatie'!$E$3:$G$9,3,FALSE)</f>
        <v>1</v>
      </c>
      <c r="M2040" s="399">
        <v>104</v>
      </c>
      <c r="N2040" s="124"/>
      <c r="O2040" s="125" t="e">
        <f t="shared" si="164"/>
        <v>#DIV/0!</v>
      </c>
      <c r="P2040" s="125">
        <f t="shared" si="165"/>
        <v>0</v>
      </c>
      <c r="Q2040" s="383"/>
      <c r="R2040" s="126">
        <f>IF(M2040="nio",0,IF(M2040&gt;0,VLOOKUP(I2040,'2-Productie normen'!A:R,VLOOKUP(M2040,'2-Productie normen'!T:U,2,FALSE),FALSE)))</f>
        <v>0</v>
      </c>
      <c r="S2040" s="126">
        <f t="shared" si="166"/>
        <v>0</v>
      </c>
      <c r="T2040" s="127" t="str">
        <f>IF(M2040="nio",0,VLOOKUP(I2040,'2-Productie normen'!A:R,14,FALSE))</f>
        <v>B</v>
      </c>
      <c r="U2040" s="127"/>
      <c r="W2040" s="93">
        <f t="shared" si="167"/>
        <v>3276</v>
      </c>
    </row>
    <row r="2041" spans="1:23" ht="14.1" customHeight="1">
      <c r="A2041" s="109">
        <f t="shared" si="163"/>
        <v>2041</v>
      </c>
      <c r="B2041" s="476" t="str">
        <f>VLOOKUP(C2041,'1-Kosten per locatie'!$A$17:$D$89,4,FALSE)</f>
        <v>Facilitaire Services</v>
      </c>
      <c r="C2041" s="397" t="s">
        <v>206</v>
      </c>
      <c r="D2041" s="476" t="str">
        <f>VLOOKUP(C2041,'1-Kosten per locatie'!$A$17:$C$89,3,FALSE)</f>
        <v>Kantoor</v>
      </c>
      <c r="E2041" s="404" t="s">
        <v>240</v>
      </c>
      <c r="F2041" s="404"/>
      <c r="G2041" s="401"/>
      <c r="H2041" s="398" t="s">
        <v>226</v>
      </c>
      <c r="I2041" s="398" t="s">
        <v>298</v>
      </c>
      <c r="J2041" s="402" t="s">
        <v>305</v>
      </c>
      <c r="K2041" s="403">
        <v>4</v>
      </c>
      <c r="L2041" s="486">
        <f>VLOOKUP(D2041,'1-Kosten per locatie'!$E$3:$G$9,3,FALSE)</f>
        <v>1</v>
      </c>
      <c r="M2041" s="399">
        <v>255</v>
      </c>
      <c r="N2041" s="124"/>
      <c r="O2041" s="125" t="e">
        <f t="shared" si="164"/>
        <v>#DIV/0!</v>
      </c>
      <c r="P2041" s="125">
        <f t="shared" si="165"/>
        <v>0</v>
      </c>
      <c r="Q2041" s="383"/>
      <c r="R2041" s="126">
        <f>IF(M2041="nio",0,IF(M2041&gt;0,VLOOKUP(I2041,'2-Productie normen'!A:R,VLOOKUP(M2041,'2-Productie normen'!T:U,2,FALSE),FALSE)))</f>
        <v>0</v>
      </c>
      <c r="S2041" s="126">
        <f t="shared" si="166"/>
        <v>0</v>
      </c>
      <c r="T2041" s="127" t="str">
        <f>IF(M2041="nio",0,VLOOKUP(I2041,'2-Productie normen'!A:R,14,FALSE))</f>
        <v>V</v>
      </c>
      <c r="U2041" s="127"/>
      <c r="W2041" s="93">
        <f t="shared" si="167"/>
        <v>1020</v>
      </c>
    </row>
    <row r="2042" spans="1:23" ht="14.1" customHeight="1">
      <c r="A2042" s="109">
        <f t="shared" si="163"/>
        <v>2042</v>
      </c>
      <c r="B2042" s="476" t="str">
        <f>VLOOKUP(C2042,'1-Kosten per locatie'!$A$17:$D$89,4,FALSE)</f>
        <v>Facilitaire Services</v>
      </c>
      <c r="C2042" s="397" t="s">
        <v>206</v>
      </c>
      <c r="D2042" s="476" t="str">
        <f>VLOOKUP(C2042,'1-Kosten per locatie'!$A$17:$C$89,3,FALSE)</f>
        <v>Kantoor</v>
      </c>
      <c r="E2042" s="404" t="s">
        <v>242</v>
      </c>
      <c r="F2042" s="404"/>
      <c r="G2042" s="401">
        <v>401</v>
      </c>
      <c r="H2042" s="398" t="s">
        <v>243</v>
      </c>
      <c r="I2042" s="398" t="s">
        <v>297</v>
      </c>
      <c r="J2042" s="402" t="s">
        <v>198</v>
      </c>
      <c r="K2042" s="403">
        <v>88.92</v>
      </c>
      <c r="L2042" s="486">
        <f>VLOOKUP(D2042,'1-Kosten per locatie'!$E$3:$G$9,3,FALSE)</f>
        <v>1</v>
      </c>
      <c r="M2042" s="399">
        <v>255</v>
      </c>
      <c r="N2042" s="124"/>
      <c r="O2042" s="125" t="e">
        <f t="shared" si="164"/>
        <v>#DIV/0!</v>
      </c>
      <c r="P2042" s="125">
        <f t="shared" si="165"/>
        <v>0</v>
      </c>
      <c r="Q2042" s="383"/>
      <c r="R2042" s="126">
        <f>IF(M2042="nio",0,IF(M2042&gt;0,VLOOKUP(I2042,'2-Productie normen'!A:R,VLOOKUP(M2042,'2-Productie normen'!T:U,2,FALSE),FALSE)))</f>
        <v>0</v>
      </c>
      <c r="S2042" s="126">
        <f t="shared" si="166"/>
        <v>0</v>
      </c>
      <c r="T2042" s="127" t="str">
        <f>IF(M2042="nio",0,VLOOKUP(I2042,'2-Productie normen'!A:R,14,FALSE))</f>
        <v>B</v>
      </c>
      <c r="U2042" s="127"/>
      <c r="W2042" s="93">
        <f t="shared" si="167"/>
        <v>22674.600000000002</v>
      </c>
    </row>
    <row r="2043" spans="1:23" ht="14.1" customHeight="1">
      <c r="A2043" s="109">
        <f t="shared" si="163"/>
        <v>2043</v>
      </c>
      <c r="B2043" s="476" t="str">
        <f>VLOOKUP(C2043,'1-Kosten per locatie'!$A$17:$D$89,4,FALSE)</f>
        <v>Facilitaire Services</v>
      </c>
      <c r="C2043" s="397" t="s">
        <v>206</v>
      </c>
      <c r="D2043" s="476" t="str">
        <f>VLOOKUP(C2043,'1-Kosten per locatie'!$A$17:$C$89,3,FALSE)</f>
        <v>Kantoor</v>
      </c>
      <c r="E2043" s="404" t="s">
        <v>242</v>
      </c>
      <c r="F2043" s="404"/>
      <c r="G2043" s="401">
        <v>402</v>
      </c>
      <c r="H2043" s="398" t="s">
        <v>243</v>
      </c>
      <c r="I2043" s="398" t="s">
        <v>297</v>
      </c>
      <c r="J2043" s="402" t="s">
        <v>198</v>
      </c>
      <c r="K2043" s="403">
        <v>35.799999999999997</v>
      </c>
      <c r="L2043" s="486">
        <f>VLOOKUP(D2043,'1-Kosten per locatie'!$E$3:$G$9,3,FALSE)</f>
        <v>1</v>
      </c>
      <c r="M2043" s="399">
        <v>255</v>
      </c>
      <c r="N2043" s="124"/>
      <c r="O2043" s="125" t="e">
        <f t="shared" si="164"/>
        <v>#DIV/0!</v>
      </c>
      <c r="P2043" s="125">
        <f t="shared" si="165"/>
        <v>0</v>
      </c>
      <c r="Q2043" s="383"/>
      <c r="R2043" s="126">
        <f>IF(M2043="nio",0,IF(M2043&gt;0,VLOOKUP(I2043,'2-Productie normen'!A:R,VLOOKUP(M2043,'2-Productie normen'!T:U,2,FALSE),FALSE)))</f>
        <v>0</v>
      </c>
      <c r="S2043" s="126">
        <f t="shared" si="166"/>
        <v>0</v>
      </c>
      <c r="T2043" s="127" t="str">
        <f>IF(M2043="nio",0,VLOOKUP(I2043,'2-Productie normen'!A:R,14,FALSE))</f>
        <v>B</v>
      </c>
      <c r="U2043" s="127"/>
      <c r="W2043" s="93">
        <f t="shared" si="167"/>
        <v>9129</v>
      </c>
    </row>
    <row r="2044" spans="1:23" ht="14.1" customHeight="1">
      <c r="A2044" s="109">
        <f t="shared" si="163"/>
        <v>2044</v>
      </c>
      <c r="B2044" s="476" t="str">
        <f>VLOOKUP(C2044,'1-Kosten per locatie'!$A$17:$D$89,4,FALSE)</f>
        <v>Facilitaire Services</v>
      </c>
      <c r="C2044" s="397" t="s">
        <v>206</v>
      </c>
      <c r="D2044" s="476" t="str">
        <f>VLOOKUP(C2044,'1-Kosten per locatie'!$A$17:$C$89,3,FALSE)</f>
        <v>Kantoor</v>
      </c>
      <c r="E2044" s="404" t="s">
        <v>242</v>
      </c>
      <c r="F2044" s="404"/>
      <c r="G2044" s="401"/>
      <c r="H2044" s="398" t="s">
        <v>244</v>
      </c>
      <c r="I2044" s="398" t="s">
        <v>15</v>
      </c>
      <c r="J2044" s="402" t="s">
        <v>304</v>
      </c>
      <c r="K2044" s="403">
        <v>6</v>
      </c>
      <c r="L2044" s="486">
        <f>VLOOKUP(D2044,'1-Kosten per locatie'!$E$3:$G$9,3,FALSE)</f>
        <v>1</v>
      </c>
      <c r="M2044" s="399">
        <v>255</v>
      </c>
      <c r="N2044" s="124">
        <v>255</v>
      </c>
      <c r="O2044" s="125" t="e">
        <f t="shared" si="164"/>
        <v>#DIV/0!</v>
      </c>
      <c r="P2044" s="125" t="e">
        <f t="shared" si="165"/>
        <v>#DIV/0!</v>
      </c>
      <c r="Q2044" s="383"/>
      <c r="R2044" s="126">
        <f>IF(M2044="nio",0,IF(M2044&gt;0,VLOOKUP(I2044,'2-Productie normen'!A:R,VLOOKUP(M2044,'2-Productie normen'!T:U,2,FALSE),FALSE)))</f>
        <v>0</v>
      </c>
      <c r="S2044" s="126">
        <f t="shared" si="166"/>
        <v>0</v>
      </c>
      <c r="T2044" s="127" t="str">
        <f>IF(M2044="nio",0,VLOOKUP(I2044,'2-Productie normen'!A:R,14,FALSE))</f>
        <v>S</v>
      </c>
      <c r="U2044" s="127"/>
      <c r="W2044" s="93">
        <f t="shared" si="167"/>
        <v>3060</v>
      </c>
    </row>
    <row r="2045" spans="1:23" ht="14.1" customHeight="1">
      <c r="A2045" s="109">
        <f t="shared" si="163"/>
        <v>2045</v>
      </c>
      <c r="B2045" s="476" t="str">
        <f>VLOOKUP(C2045,'1-Kosten per locatie'!$A$17:$D$89,4,FALSE)</f>
        <v>Facilitaire Services</v>
      </c>
      <c r="C2045" s="397" t="s">
        <v>207</v>
      </c>
      <c r="D2045" s="476" t="str">
        <f>VLOOKUP(C2045,'1-Kosten per locatie'!$A$17:$C$89,3,FALSE)</f>
        <v>Kantoor</v>
      </c>
      <c r="E2045" s="404" t="s">
        <v>211</v>
      </c>
      <c r="F2045" s="404"/>
      <c r="G2045" s="401">
        <v>81</v>
      </c>
      <c r="H2045" s="398" t="s">
        <v>215</v>
      </c>
      <c r="I2045" s="398" t="s">
        <v>149</v>
      </c>
      <c r="J2045" s="402" t="s">
        <v>198</v>
      </c>
      <c r="K2045" s="403">
        <v>105.22</v>
      </c>
      <c r="L2045" s="486">
        <f>VLOOKUP(D2045,'1-Kosten per locatie'!$E$3:$G$9,3,FALSE)</f>
        <v>1</v>
      </c>
      <c r="M2045" s="399">
        <v>104</v>
      </c>
      <c r="N2045" s="124"/>
      <c r="O2045" s="125" t="e">
        <f t="shared" si="164"/>
        <v>#DIV/0!</v>
      </c>
      <c r="P2045" s="125">
        <f t="shared" si="165"/>
        <v>0</v>
      </c>
      <c r="Q2045" s="383"/>
      <c r="R2045" s="126">
        <f>IF(M2045="nio",0,IF(M2045&gt;0,VLOOKUP(I2045,'2-Productie normen'!A:R,VLOOKUP(M2045,'2-Productie normen'!T:U,2,FALSE),FALSE)))</f>
        <v>0</v>
      </c>
      <c r="S2045" s="126">
        <f t="shared" si="166"/>
        <v>0</v>
      </c>
      <c r="T2045" s="127" t="str">
        <f>IF(M2045="nio",0,VLOOKUP(I2045,'2-Productie normen'!A:R,14,FALSE))</f>
        <v>B</v>
      </c>
      <c r="U2045" s="127"/>
      <c r="W2045" s="93">
        <f t="shared" si="167"/>
        <v>10942.88</v>
      </c>
    </row>
    <row r="2046" spans="1:23" ht="14.1" customHeight="1">
      <c r="A2046" s="109">
        <f t="shared" si="163"/>
        <v>2046</v>
      </c>
      <c r="B2046" s="476" t="str">
        <f>VLOOKUP(C2046,'1-Kosten per locatie'!$A$17:$D$89,4,FALSE)</f>
        <v>Facilitaire Services</v>
      </c>
      <c r="C2046" s="397" t="s">
        <v>207</v>
      </c>
      <c r="D2046" s="476" t="str">
        <f>VLOOKUP(C2046,'1-Kosten per locatie'!$A$17:$C$89,3,FALSE)</f>
        <v>Kantoor</v>
      </c>
      <c r="E2046" s="404" t="s">
        <v>211</v>
      </c>
      <c r="F2046" s="404"/>
      <c r="G2046" s="401"/>
      <c r="H2046" s="398" t="s">
        <v>214</v>
      </c>
      <c r="I2046" s="398" t="s">
        <v>294</v>
      </c>
      <c r="J2046" s="402" t="s">
        <v>303</v>
      </c>
      <c r="K2046" s="403">
        <v>10.5</v>
      </c>
      <c r="L2046" s="486">
        <f>VLOOKUP(D2046,'1-Kosten per locatie'!$E$3:$G$9,3,FALSE)</f>
        <v>1</v>
      </c>
      <c r="M2046" s="399">
        <v>156</v>
      </c>
      <c r="N2046" s="124"/>
      <c r="O2046" s="125" t="e">
        <f t="shared" si="164"/>
        <v>#DIV/0!</v>
      </c>
      <c r="P2046" s="125">
        <f t="shared" si="165"/>
        <v>0</v>
      </c>
      <c r="Q2046" s="383"/>
      <c r="R2046" s="126">
        <f>IF(M2046="nio",0,IF(M2046&gt;0,VLOOKUP(I2046,'2-Productie normen'!A:R,VLOOKUP(M2046,'2-Productie normen'!T:U,2,FALSE),FALSE)))</f>
        <v>0</v>
      </c>
      <c r="S2046" s="126">
        <f t="shared" si="166"/>
        <v>0</v>
      </c>
      <c r="T2046" s="127" t="str">
        <f>IF(M2046="nio",0,VLOOKUP(I2046,'2-Productie normen'!A:R,14,FALSE))</f>
        <v>V</v>
      </c>
      <c r="U2046" s="127"/>
      <c r="W2046" s="93">
        <f t="shared" si="167"/>
        <v>1638</v>
      </c>
    </row>
    <row r="2047" spans="1:23" ht="14.1" customHeight="1">
      <c r="A2047" s="109">
        <f t="shared" si="163"/>
        <v>2047</v>
      </c>
      <c r="B2047" s="476" t="str">
        <f>VLOOKUP(C2047,'1-Kosten per locatie'!$A$17:$D$89,4,FALSE)</f>
        <v>Facilitaire Services</v>
      </c>
      <c r="C2047" s="397" t="s">
        <v>207</v>
      </c>
      <c r="D2047" s="476" t="str">
        <f>VLOOKUP(C2047,'1-Kosten per locatie'!$A$17:$C$89,3,FALSE)</f>
        <v>Kantoor</v>
      </c>
      <c r="E2047" s="404" t="s">
        <v>211</v>
      </c>
      <c r="F2047" s="404"/>
      <c r="G2047" s="401"/>
      <c r="H2047" s="398" t="s">
        <v>245</v>
      </c>
      <c r="I2047" s="433" t="s">
        <v>296</v>
      </c>
      <c r="J2047" s="402" t="s">
        <v>198</v>
      </c>
      <c r="K2047" s="403">
        <v>25.2</v>
      </c>
      <c r="L2047" s="486">
        <f>VLOOKUP(D2047,'1-Kosten per locatie'!$E$3:$G$9,3,FALSE)</f>
        <v>1</v>
      </c>
      <c r="M2047" s="399">
        <v>255</v>
      </c>
      <c r="N2047" s="124"/>
      <c r="O2047" s="125" t="e">
        <f t="shared" si="164"/>
        <v>#DIV/0!</v>
      </c>
      <c r="P2047" s="125">
        <f t="shared" si="165"/>
        <v>0</v>
      </c>
      <c r="Q2047" s="383"/>
      <c r="R2047" s="126">
        <f>IF(M2047="nio",0,IF(M2047&gt;0,VLOOKUP(I2047,'2-Productie normen'!A:R,VLOOKUP(M2047,'2-Productie normen'!T:U,2,FALSE),FALSE)))</f>
        <v>0</v>
      </c>
      <c r="S2047" s="126">
        <f t="shared" si="166"/>
        <v>0</v>
      </c>
      <c r="T2047" s="127" t="str">
        <f>IF(M2047="nio",0,VLOOKUP(I2047,'2-Productie normen'!A:R,14,FALSE))</f>
        <v>V</v>
      </c>
      <c r="U2047" s="127"/>
      <c r="W2047" s="93">
        <f t="shared" si="167"/>
        <v>6426</v>
      </c>
    </row>
    <row r="2048" spans="1:23" ht="14.1" customHeight="1">
      <c r="A2048" s="109">
        <f t="shared" si="163"/>
        <v>2048</v>
      </c>
      <c r="B2048" s="476" t="str">
        <f>VLOOKUP(C2048,'1-Kosten per locatie'!$A$17:$D$89,4,FALSE)</f>
        <v>Facilitaire Services</v>
      </c>
      <c r="C2048" s="397" t="s">
        <v>207</v>
      </c>
      <c r="D2048" s="476" t="str">
        <f>VLOOKUP(C2048,'1-Kosten per locatie'!$A$17:$C$89,3,FALSE)</f>
        <v>Kantoor</v>
      </c>
      <c r="E2048" s="404" t="s">
        <v>211</v>
      </c>
      <c r="F2048" s="404"/>
      <c r="G2048" s="401"/>
      <c r="H2048" s="398" t="s">
        <v>213</v>
      </c>
      <c r="I2048" s="398" t="s">
        <v>15</v>
      </c>
      <c r="J2048" s="402" t="s">
        <v>304</v>
      </c>
      <c r="K2048" s="403">
        <v>1.6</v>
      </c>
      <c r="L2048" s="486">
        <f>VLOOKUP(D2048,'1-Kosten per locatie'!$E$3:$G$9,3,FALSE)</f>
        <v>1</v>
      </c>
      <c r="M2048" s="399">
        <v>255</v>
      </c>
      <c r="N2048" s="124"/>
      <c r="O2048" s="125" t="e">
        <f t="shared" si="164"/>
        <v>#DIV/0!</v>
      </c>
      <c r="P2048" s="125">
        <f t="shared" si="165"/>
        <v>0</v>
      </c>
      <c r="Q2048" s="383"/>
      <c r="R2048" s="126">
        <f>IF(M2048="nio",0,IF(M2048&gt;0,VLOOKUP(I2048,'2-Productie normen'!A:R,VLOOKUP(M2048,'2-Productie normen'!T:U,2,FALSE),FALSE)))</f>
        <v>0</v>
      </c>
      <c r="S2048" s="126">
        <f t="shared" si="166"/>
        <v>0</v>
      </c>
      <c r="T2048" s="127" t="str">
        <f>IF(M2048="nio",0,VLOOKUP(I2048,'2-Productie normen'!A:R,14,FALSE))</f>
        <v>S</v>
      </c>
      <c r="U2048" s="127"/>
      <c r="W2048" s="93">
        <f t="shared" si="167"/>
        <v>408</v>
      </c>
    </row>
    <row r="2049" spans="1:23" ht="14.1" customHeight="1">
      <c r="A2049" s="109">
        <f t="shared" si="163"/>
        <v>2049</v>
      </c>
      <c r="B2049" s="476" t="str">
        <f>VLOOKUP(C2049,'1-Kosten per locatie'!$A$17:$D$89,4,FALSE)</f>
        <v>Facilitaire Services</v>
      </c>
      <c r="C2049" s="397" t="s">
        <v>207</v>
      </c>
      <c r="D2049" s="476" t="str">
        <f>VLOOKUP(C2049,'1-Kosten per locatie'!$A$17:$C$89,3,FALSE)</f>
        <v>Kantoor</v>
      </c>
      <c r="E2049" s="404" t="s">
        <v>211</v>
      </c>
      <c r="F2049" s="404"/>
      <c r="G2049" s="401"/>
      <c r="H2049" s="398" t="s">
        <v>193</v>
      </c>
      <c r="I2049" s="398" t="s">
        <v>296</v>
      </c>
      <c r="J2049" s="402" t="s">
        <v>198</v>
      </c>
      <c r="K2049" s="403">
        <v>95</v>
      </c>
      <c r="L2049" s="486">
        <f>VLOOKUP(D2049,'1-Kosten per locatie'!$E$3:$G$9,3,FALSE)</f>
        <v>1</v>
      </c>
      <c r="M2049" s="399">
        <v>156</v>
      </c>
      <c r="N2049" s="124"/>
      <c r="O2049" s="125" t="e">
        <f t="shared" si="164"/>
        <v>#DIV/0!</v>
      </c>
      <c r="P2049" s="125">
        <f t="shared" si="165"/>
        <v>0</v>
      </c>
      <c r="Q2049" s="383"/>
      <c r="R2049" s="126">
        <f>IF(M2049="nio",0,IF(M2049&gt;0,VLOOKUP(I2049,'2-Productie normen'!A:R,VLOOKUP(M2049,'2-Productie normen'!T:U,2,FALSE),FALSE)))</f>
        <v>0</v>
      </c>
      <c r="S2049" s="126">
        <f t="shared" si="166"/>
        <v>0</v>
      </c>
      <c r="T2049" s="127" t="str">
        <f>IF(M2049="nio",0,VLOOKUP(I2049,'2-Productie normen'!A:R,14,FALSE))</f>
        <v>V</v>
      </c>
      <c r="U2049" s="127"/>
      <c r="W2049" s="93">
        <f t="shared" si="167"/>
        <v>14820</v>
      </c>
    </row>
    <row r="2050" spans="1:23" ht="14.1" customHeight="1">
      <c r="A2050" s="109">
        <f t="shared" si="163"/>
        <v>2050</v>
      </c>
      <c r="B2050" s="476" t="str">
        <f>VLOOKUP(C2050,'1-Kosten per locatie'!$A$17:$D$89,4,FALSE)</f>
        <v>Facilitaire Services</v>
      </c>
      <c r="C2050" s="397" t="s">
        <v>207</v>
      </c>
      <c r="D2050" s="476" t="str">
        <f>VLOOKUP(C2050,'1-Kosten per locatie'!$A$17:$C$89,3,FALSE)</f>
        <v>Kantoor</v>
      </c>
      <c r="E2050" s="404" t="s">
        <v>211</v>
      </c>
      <c r="F2050" s="404"/>
      <c r="G2050" s="401">
        <v>82</v>
      </c>
      <c r="H2050" s="398" t="s">
        <v>215</v>
      </c>
      <c r="I2050" s="398" t="s">
        <v>149</v>
      </c>
      <c r="J2050" s="402" t="s">
        <v>198</v>
      </c>
      <c r="K2050" s="403">
        <v>25.79</v>
      </c>
      <c r="L2050" s="486">
        <f>VLOOKUP(D2050,'1-Kosten per locatie'!$E$3:$G$9,3,FALSE)</f>
        <v>1</v>
      </c>
      <c r="M2050" s="399">
        <v>104</v>
      </c>
      <c r="N2050" s="124"/>
      <c r="O2050" s="125" t="e">
        <f t="shared" si="164"/>
        <v>#DIV/0!</v>
      </c>
      <c r="P2050" s="125">
        <f t="shared" si="165"/>
        <v>0</v>
      </c>
      <c r="Q2050" s="383"/>
      <c r="R2050" s="126">
        <f>IF(M2050="nio",0,IF(M2050&gt;0,VLOOKUP(I2050,'2-Productie normen'!A:R,VLOOKUP(M2050,'2-Productie normen'!T:U,2,FALSE),FALSE)))</f>
        <v>0</v>
      </c>
      <c r="S2050" s="126">
        <f t="shared" si="166"/>
        <v>0</v>
      </c>
      <c r="T2050" s="127" t="str">
        <f>IF(M2050="nio",0,VLOOKUP(I2050,'2-Productie normen'!A:R,14,FALSE))</f>
        <v>B</v>
      </c>
      <c r="U2050" s="127"/>
      <c r="W2050" s="93">
        <f t="shared" si="167"/>
        <v>2682.16</v>
      </c>
    </row>
    <row r="2051" spans="1:23" ht="14.1" customHeight="1">
      <c r="A2051" s="109">
        <f t="shared" ref="A2051:A2114" si="168">A2050+1</f>
        <v>2051</v>
      </c>
      <c r="B2051" s="476" t="str">
        <f>VLOOKUP(C2051,'1-Kosten per locatie'!$A$17:$D$89,4,FALSE)</f>
        <v>Facilitaire Services</v>
      </c>
      <c r="C2051" s="397" t="s">
        <v>207</v>
      </c>
      <c r="D2051" s="476" t="str">
        <f>VLOOKUP(C2051,'1-Kosten per locatie'!$A$17:$C$89,3,FALSE)</f>
        <v>Kantoor</v>
      </c>
      <c r="E2051" s="404" t="s">
        <v>211</v>
      </c>
      <c r="F2051" s="404"/>
      <c r="G2051" s="401">
        <v>83</v>
      </c>
      <c r="H2051" s="398" t="s">
        <v>215</v>
      </c>
      <c r="I2051" s="398" t="s">
        <v>149</v>
      </c>
      <c r="J2051" s="402" t="s">
        <v>198</v>
      </c>
      <c r="K2051" s="403">
        <v>25.79</v>
      </c>
      <c r="L2051" s="486">
        <f>VLOOKUP(D2051,'1-Kosten per locatie'!$E$3:$G$9,3,FALSE)</f>
        <v>1</v>
      </c>
      <c r="M2051" s="399">
        <v>104</v>
      </c>
      <c r="N2051" s="124"/>
      <c r="O2051" s="125" t="e">
        <f t="shared" si="164"/>
        <v>#DIV/0!</v>
      </c>
      <c r="P2051" s="125">
        <f t="shared" si="165"/>
        <v>0</v>
      </c>
      <c r="Q2051" s="383"/>
      <c r="R2051" s="126">
        <f>IF(M2051="nio",0,IF(M2051&gt;0,VLOOKUP(I2051,'2-Productie normen'!A:R,VLOOKUP(M2051,'2-Productie normen'!T:U,2,FALSE),FALSE)))</f>
        <v>0</v>
      </c>
      <c r="S2051" s="126">
        <f t="shared" si="166"/>
        <v>0</v>
      </c>
      <c r="T2051" s="127" t="str">
        <f>IF(M2051="nio",0,VLOOKUP(I2051,'2-Productie normen'!A:R,14,FALSE))</f>
        <v>B</v>
      </c>
      <c r="U2051" s="127"/>
      <c r="W2051" s="93">
        <f t="shared" si="167"/>
        <v>2682.16</v>
      </c>
    </row>
    <row r="2052" spans="1:23" ht="14.1" customHeight="1">
      <c r="A2052" s="109">
        <f t="shared" si="168"/>
        <v>2052</v>
      </c>
      <c r="B2052" s="476" t="str">
        <f>VLOOKUP(C2052,'1-Kosten per locatie'!$A$17:$D$89,4,FALSE)</f>
        <v>Facilitaire Services</v>
      </c>
      <c r="C2052" s="397" t="s">
        <v>207</v>
      </c>
      <c r="D2052" s="476" t="str">
        <f>VLOOKUP(C2052,'1-Kosten per locatie'!$A$17:$C$89,3,FALSE)</f>
        <v>Kantoor</v>
      </c>
      <c r="E2052" s="404" t="s">
        <v>211</v>
      </c>
      <c r="F2052" s="404"/>
      <c r="G2052" s="401">
        <v>84</v>
      </c>
      <c r="H2052" s="398" t="s">
        <v>215</v>
      </c>
      <c r="I2052" s="398" t="s">
        <v>149</v>
      </c>
      <c r="J2052" s="402" t="s">
        <v>198</v>
      </c>
      <c r="K2052" s="403">
        <v>26</v>
      </c>
      <c r="L2052" s="486">
        <f>VLOOKUP(D2052,'1-Kosten per locatie'!$E$3:$G$9,3,FALSE)</f>
        <v>1</v>
      </c>
      <c r="M2052" s="399">
        <v>104</v>
      </c>
      <c r="N2052" s="124"/>
      <c r="O2052" s="125" t="e">
        <f t="shared" si="164"/>
        <v>#DIV/0!</v>
      </c>
      <c r="P2052" s="125">
        <f t="shared" si="165"/>
        <v>0</v>
      </c>
      <c r="Q2052" s="383"/>
      <c r="R2052" s="126">
        <f>IF(M2052="nio",0,IF(M2052&gt;0,VLOOKUP(I2052,'2-Productie normen'!A:R,VLOOKUP(M2052,'2-Productie normen'!T:U,2,FALSE),FALSE)))</f>
        <v>0</v>
      </c>
      <c r="S2052" s="126">
        <f t="shared" si="166"/>
        <v>0</v>
      </c>
      <c r="T2052" s="127" t="str">
        <f>IF(M2052="nio",0,VLOOKUP(I2052,'2-Productie normen'!A:R,14,FALSE))</f>
        <v>B</v>
      </c>
      <c r="U2052" s="127"/>
      <c r="W2052" s="93">
        <f t="shared" si="167"/>
        <v>2704</v>
      </c>
    </row>
    <row r="2053" spans="1:23" ht="14.1" customHeight="1">
      <c r="A2053" s="109">
        <f t="shared" si="168"/>
        <v>2053</v>
      </c>
      <c r="B2053" s="476" t="str">
        <f>VLOOKUP(C2053,'1-Kosten per locatie'!$A$17:$D$89,4,FALSE)</f>
        <v>Facilitaire Services</v>
      </c>
      <c r="C2053" s="397" t="s">
        <v>207</v>
      </c>
      <c r="D2053" s="476" t="str">
        <f>VLOOKUP(C2053,'1-Kosten per locatie'!$A$17:$C$89,3,FALSE)</f>
        <v>Kantoor</v>
      </c>
      <c r="E2053" s="404" t="s">
        <v>211</v>
      </c>
      <c r="F2053" s="404"/>
      <c r="G2053" s="401"/>
      <c r="H2053" s="398" t="s">
        <v>214</v>
      </c>
      <c r="I2053" s="398" t="s">
        <v>294</v>
      </c>
      <c r="J2053" s="402" t="s">
        <v>305</v>
      </c>
      <c r="K2053" s="403">
        <v>45</v>
      </c>
      <c r="L2053" s="486">
        <f>VLOOKUP(D2053,'1-Kosten per locatie'!$E$3:$G$9,3,FALSE)</f>
        <v>1</v>
      </c>
      <c r="M2053" s="399">
        <v>156</v>
      </c>
      <c r="N2053" s="124"/>
      <c r="O2053" s="125" t="e">
        <f t="shared" si="164"/>
        <v>#DIV/0!</v>
      </c>
      <c r="P2053" s="125">
        <f t="shared" si="165"/>
        <v>0</v>
      </c>
      <c r="Q2053" s="383"/>
      <c r="R2053" s="126">
        <f>IF(M2053="nio",0,IF(M2053&gt;0,VLOOKUP(I2053,'2-Productie normen'!A:R,VLOOKUP(M2053,'2-Productie normen'!T:U,2,FALSE),FALSE)))</f>
        <v>0</v>
      </c>
      <c r="S2053" s="126">
        <f t="shared" si="166"/>
        <v>0</v>
      </c>
      <c r="T2053" s="127" t="str">
        <f>IF(M2053="nio",0,VLOOKUP(I2053,'2-Productie normen'!A:R,14,FALSE))</f>
        <v>V</v>
      </c>
      <c r="U2053" s="127"/>
      <c r="W2053" s="93">
        <f t="shared" si="167"/>
        <v>7020</v>
      </c>
    </row>
    <row r="2054" spans="1:23" ht="14.1" customHeight="1">
      <c r="A2054" s="109">
        <f t="shared" si="168"/>
        <v>2054</v>
      </c>
      <c r="B2054" s="476" t="str">
        <f>VLOOKUP(C2054,'1-Kosten per locatie'!$A$17:$D$89,4,FALSE)</f>
        <v>Facilitaire Services</v>
      </c>
      <c r="C2054" s="397" t="s">
        <v>207</v>
      </c>
      <c r="D2054" s="476" t="str">
        <f>VLOOKUP(C2054,'1-Kosten per locatie'!$A$17:$C$89,3,FALSE)</f>
        <v>Kantoor</v>
      </c>
      <c r="E2054" s="404" t="s">
        <v>211</v>
      </c>
      <c r="F2054" s="404"/>
      <c r="G2054" s="401"/>
      <c r="H2054" s="398" t="s">
        <v>217</v>
      </c>
      <c r="I2054" s="398" t="s">
        <v>296</v>
      </c>
      <c r="J2054" s="402" t="s">
        <v>305</v>
      </c>
      <c r="K2054" s="403">
        <v>30</v>
      </c>
      <c r="L2054" s="486">
        <f>VLOOKUP(D2054,'1-Kosten per locatie'!$E$3:$G$9,3,FALSE)</f>
        <v>1</v>
      </c>
      <c r="M2054" s="399">
        <v>156</v>
      </c>
      <c r="N2054" s="124"/>
      <c r="O2054" s="125" t="e">
        <f t="shared" si="164"/>
        <v>#DIV/0!</v>
      </c>
      <c r="P2054" s="125">
        <f t="shared" si="165"/>
        <v>0</v>
      </c>
      <c r="Q2054" s="383"/>
      <c r="R2054" s="126">
        <f>IF(M2054="nio",0,IF(M2054&gt;0,VLOOKUP(I2054,'2-Productie normen'!A:R,VLOOKUP(M2054,'2-Productie normen'!T:U,2,FALSE),FALSE)))</f>
        <v>0</v>
      </c>
      <c r="S2054" s="126">
        <f t="shared" si="166"/>
        <v>0</v>
      </c>
      <c r="T2054" s="127" t="str">
        <f>IF(M2054="nio",0,VLOOKUP(I2054,'2-Productie normen'!A:R,14,FALSE))</f>
        <v>V</v>
      </c>
      <c r="U2054" s="127"/>
      <c r="W2054" s="93">
        <f t="shared" si="167"/>
        <v>4680</v>
      </c>
    </row>
    <row r="2055" spans="1:23" ht="14.1" customHeight="1">
      <c r="A2055" s="109">
        <f t="shared" si="168"/>
        <v>2055</v>
      </c>
      <c r="B2055" s="476" t="str">
        <f>VLOOKUP(C2055,'1-Kosten per locatie'!$A$17:$D$89,4,FALSE)</f>
        <v>Facilitaire Services</v>
      </c>
      <c r="C2055" s="397" t="s">
        <v>207</v>
      </c>
      <c r="D2055" s="476" t="str">
        <f>VLOOKUP(C2055,'1-Kosten per locatie'!$A$17:$C$89,3,FALSE)</f>
        <v>Kantoor</v>
      </c>
      <c r="E2055" s="404" t="s">
        <v>211</v>
      </c>
      <c r="F2055" s="404"/>
      <c r="G2055" s="401"/>
      <c r="H2055" s="398" t="s">
        <v>193</v>
      </c>
      <c r="I2055" s="398" t="s">
        <v>296</v>
      </c>
      <c r="J2055" s="402" t="s">
        <v>304</v>
      </c>
      <c r="K2055" s="403">
        <v>14.25</v>
      </c>
      <c r="L2055" s="486">
        <f>VLOOKUP(D2055,'1-Kosten per locatie'!$E$3:$G$9,3,FALSE)</f>
        <v>1</v>
      </c>
      <c r="M2055" s="399">
        <v>156</v>
      </c>
      <c r="N2055" s="124"/>
      <c r="O2055" s="125" t="e">
        <f t="shared" si="164"/>
        <v>#DIV/0!</v>
      </c>
      <c r="P2055" s="125">
        <f t="shared" si="165"/>
        <v>0</v>
      </c>
      <c r="Q2055" s="383"/>
      <c r="R2055" s="126">
        <f>IF(M2055="nio",0,IF(M2055&gt;0,VLOOKUP(I2055,'2-Productie normen'!A:R,VLOOKUP(M2055,'2-Productie normen'!T:U,2,FALSE),FALSE)))</f>
        <v>0</v>
      </c>
      <c r="S2055" s="126">
        <f t="shared" si="166"/>
        <v>0</v>
      </c>
      <c r="T2055" s="127" t="str">
        <f>IF(M2055="nio",0,VLOOKUP(I2055,'2-Productie normen'!A:R,14,FALSE))</f>
        <v>V</v>
      </c>
      <c r="U2055" s="127"/>
      <c r="W2055" s="93">
        <f t="shared" si="167"/>
        <v>2223</v>
      </c>
    </row>
    <row r="2056" spans="1:23" ht="14.1" customHeight="1">
      <c r="A2056" s="109">
        <f t="shared" si="168"/>
        <v>2056</v>
      </c>
      <c r="B2056" s="476" t="str">
        <f>VLOOKUP(C2056,'1-Kosten per locatie'!$A$17:$D$89,4,FALSE)</f>
        <v>Facilitaire Services</v>
      </c>
      <c r="C2056" s="397" t="s">
        <v>207</v>
      </c>
      <c r="D2056" s="476" t="str">
        <f>VLOOKUP(C2056,'1-Kosten per locatie'!$A$17:$C$89,3,FALSE)</f>
        <v>Kantoor</v>
      </c>
      <c r="E2056" s="404" t="s">
        <v>211</v>
      </c>
      <c r="F2056" s="404"/>
      <c r="G2056" s="401"/>
      <c r="H2056" s="398" t="s">
        <v>213</v>
      </c>
      <c r="I2056" s="398" t="s">
        <v>15</v>
      </c>
      <c r="J2056" s="402" t="s">
        <v>304</v>
      </c>
      <c r="K2056" s="403">
        <v>20</v>
      </c>
      <c r="L2056" s="486">
        <f>VLOOKUP(D2056,'1-Kosten per locatie'!$E$3:$G$9,3,FALSE)</f>
        <v>1</v>
      </c>
      <c r="M2056" s="399">
        <v>255</v>
      </c>
      <c r="N2056" s="124"/>
      <c r="O2056" s="125" t="e">
        <f t="shared" si="164"/>
        <v>#DIV/0!</v>
      </c>
      <c r="P2056" s="125">
        <f t="shared" si="165"/>
        <v>0</v>
      </c>
      <c r="Q2056" s="383"/>
      <c r="R2056" s="126">
        <f>IF(M2056="nio",0,IF(M2056&gt;0,VLOOKUP(I2056,'2-Productie normen'!A:R,VLOOKUP(M2056,'2-Productie normen'!T:U,2,FALSE),FALSE)))</f>
        <v>0</v>
      </c>
      <c r="S2056" s="126">
        <f t="shared" si="166"/>
        <v>0</v>
      </c>
      <c r="T2056" s="127" t="str">
        <f>IF(M2056="nio",0,VLOOKUP(I2056,'2-Productie normen'!A:R,14,FALSE))</f>
        <v>S</v>
      </c>
      <c r="U2056" s="127"/>
      <c r="W2056" s="93">
        <f t="shared" si="167"/>
        <v>5100</v>
      </c>
    </row>
    <row r="2057" spans="1:23" ht="14.1" customHeight="1">
      <c r="A2057" s="109">
        <f t="shared" si="168"/>
        <v>2057</v>
      </c>
      <c r="B2057" s="476" t="str">
        <f>VLOOKUP(C2057,'1-Kosten per locatie'!$A$17:$D$89,4,FALSE)</f>
        <v>Facilitaire Services</v>
      </c>
      <c r="C2057" s="397" t="s">
        <v>207</v>
      </c>
      <c r="D2057" s="476" t="str">
        <f>VLOOKUP(C2057,'1-Kosten per locatie'!$A$17:$C$89,3,FALSE)</f>
        <v>Kantoor</v>
      </c>
      <c r="E2057" s="404" t="s">
        <v>211</v>
      </c>
      <c r="F2057" s="404"/>
      <c r="G2057" s="401">
        <v>85</v>
      </c>
      <c r="H2057" s="398" t="s">
        <v>215</v>
      </c>
      <c r="I2057" s="398" t="s">
        <v>149</v>
      </c>
      <c r="J2057" s="402" t="s">
        <v>198</v>
      </c>
      <c r="K2057" s="403">
        <v>19.440000000000001</v>
      </c>
      <c r="L2057" s="486">
        <f>VLOOKUP(D2057,'1-Kosten per locatie'!$E$3:$G$9,3,FALSE)</f>
        <v>1</v>
      </c>
      <c r="M2057" s="399">
        <v>104</v>
      </c>
      <c r="N2057" s="124"/>
      <c r="O2057" s="125" t="e">
        <f t="shared" si="164"/>
        <v>#DIV/0!</v>
      </c>
      <c r="P2057" s="125">
        <f t="shared" si="165"/>
        <v>0</v>
      </c>
      <c r="Q2057" s="383"/>
      <c r="R2057" s="126">
        <f>IF(M2057="nio",0,IF(M2057&gt;0,VLOOKUP(I2057,'2-Productie normen'!A:R,VLOOKUP(M2057,'2-Productie normen'!T:U,2,FALSE),FALSE)))</f>
        <v>0</v>
      </c>
      <c r="S2057" s="126">
        <f t="shared" si="166"/>
        <v>0</v>
      </c>
      <c r="T2057" s="127" t="str">
        <f>IF(M2057="nio",0,VLOOKUP(I2057,'2-Productie normen'!A:R,14,FALSE))</f>
        <v>B</v>
      </c>
      <c r="U2057" s="127"/>
      <c r="W2057" s="93">
        <f t="shared" si="167"/>
        <v>2021.7600000000002</v>
      </c>
    </row>
    <row r="2058" spans="1:23" ht="14.1" customHeight="1">
      <c r="A2058" s="109">
        <f t="shared" si="168"/>
        <v>2058</v>
      </c>
      <c r="B2058" s="476" t="str">
        <f>VLOOKUP(C2058,'1-Kosten per locatie'!$A$17:$D$89,4,FALSE)</f>
        <v>Facilitaire Services</v>
      </c>
      <c r="C2058" s="397" t="s">
        <v>207</v>
      </c>
      <c r="D2058" s="476" t="str">
        <f>VLOOKUP(C2058,'1-Kosten per locatie'!$A$17:$C$89,3,FALSE)</f>
        <v>Kantoor</v>
      </c>
      <c r="E2058" s="404" t="s">
        <v>211</v>
      </c>
      <c r="F2058" s="404"/>
      <c r="G2058" s="401">
        <v>86</v>
      </c>
      <c r="H2058" s="398" t="s">
        <v>215</v>
      </c>
      <c r="I2058" s="398" t="s">
        <v>149</v>
      </c>
      <c r="J2058" s="402" t="s">
        <v>198</v>
      </c>
      <c r="K2058" s="403">
        <v>25</v>
      </c>
      <c r="L2058" s="486">
        <f>VLOOKUP(D2058,'1-Kosten per locatie'!$E$3:$G$9,3,FALSE)</f>
        <v>1</v>
      </c>
      <c r="M2058" s="399">
        <v>104</v>
      </c>
      <c r="N2058" s="124"/>
      <c r="O2058" s="125" t="e">
        <f t="shared" si="164"/>
        <v>#DIV/0!</v>
      </c>
      <c r="P2058" s="125">
        <f t="shared" si="165"/>
        <v>0</v>
      </c>
      <c r="Q2058" s="383"/>
      <c r="R2058" s="126">
        <f>IF(M2058="nio",0,IF(M2058&gt;0,VLOOKUP(I2058,'2-Productie normen'!A:R,VLOOKUP(M2058,'2-Productie normen'!T:U,2,FALSE),FALSE)))</f>
        <v>0</v>
      </c>
      <c r="S2058" s="126">
        <f t="shared" si="166"/>
        <v>0</v>
      </c>
      <c r="T2058" s="127" t="str">
        <f>IF(M2058="nio",0,VLOOKUP(I2058,'2-Productie normen'!A:R,14,FALSE))</f>
        <v>B</v>
      </c>
      <c r="U2058" s="127"/>
      <c r="W2058" s="93">
        <f t="shared" si="167"/>
        <v>2600</v>
      </c>
    </row>
    <row r="2059" spans="1:23" ht="14.1" customHeight="1">
      <c r="A2059" s="109">
        <f t="shared" si="168"/>
        <v>2059</v>
      </c>
      <c r="B2059" s="476" t="str">
        <f>VLOOKUP(C2059,'1-Kosten per locatie'!$A$17:$D$89,4,FALSE)</f>
        <v>Facilitaire Services</v>
      </c>
      <c r="C2059" s="397" t="s">
        <v>207</v>
      </c>
      <c r="D2059" s="476" t="str">
        <f>VLOOKUP(C2059,'1-Kosten per locatie'!$A$17:$C$89,3,FALSE)</f>
        <v>Kantoor</v>
      </c>
      <c r="E2059" s="404" t="s">
        <v>211</v>
      </c>
      <c r="F2059" s="404"/>
      <c r="G2059" s="401">
        <v>87</v>
      </c>
      <c r="H2059" s="398" t="s">
        <v>215</v>
      </c>
      <c r="I2059" s="398" t="s">
        <v>149</v>
      </c>
      <c r="J2059" s="402" t="s">
        <v>198</v>
      </c>
      <c r="K2059" s="403">
        <v>50</v>
      </c>
      <c r="L2059" s="486">
        <f>VLOOKUP(D2059,'1-Kosten per locatie'!$E$3:$G$9,3,FALSE)</f>
        <v>1</v>
      </c>
      <c r="M2059" s="399">
        <v>104</v>
      </c>
      <c r="N2059" s="124"/>
      <c r="O2059" s="125" t="e">
        <f t="shared" si="164"/>
        <v>#DIV/0!</v>
      </c>
      <c r="P2059" s="125">
        <f t="shared" si="165"/>
        <v>0</v>
      </c>
      <c r="Q2059" s="383"/>
      <c r="R2059" s="126">
        <f>IF(M2059="nio",0,IF(M2059&gt;0,VLOOKUP(I2059,'2-Productie normen'!A:R,VLOOKUP(M2059,'2-Productie normen'!T:U,2,FALSE),FALSE)))</f>
        <v>0</v>
      </c>
      <c r="S2059" s="126">
        <f t="shared" si="166"/>
        <v>0</v>
      </c>
      <c r="T2059" s="127" t="str">
        <f>IF(M2059="nio",0,VLOOKUP(I2059,'2-Productie normen'!A:R,14,FALSE))</f>
        <v>B</v>
      </c>
      <c r="U2059" s="127"/>
      <c r="W2059" s="93">
        <f t="shared" si="167"/>
        <v>5200</v>
      </c>
    </row>
    <row r="2060" spans="1:23" ht="14.1" customHeight="1">
      <c r="A2060" s="109">
        <f t="shared" si="168"/>
        <v>2060</v>
      </c>
      <c r="B2060" s="476" t="str">
        <f>VLOOKUP(C2060,'1-Kosten per locatie'!$A$17:$D$89,4,FALSE)</f>
        <v>Facilitaire Services</v>
      </c>
      <c r="C2060" s="397" t="s">
        <v>207</v>
      </c>
      <c r="D2060" s="476" t="str">
        <f>VLOOKUP(C2060,'1-Kosten per locatie'!$A$17:$C$89,3,FALSE)</f>
        <v>Kantoor</v>
      </c>
      <c r="E2060" s="404" t="s">
        <v>211</v>
      </c>
      <c r="F2060" s="404"/>
      <c r="G2060" s="401">
        <v>88</v>
      </c>
      <c r="H2060" s="398" t="s">
        <v>215</v>
      </c>
      <c r="I2060" s="398" t="s">
        <v>149</v>
      </c>
      <c r="J2060" s="402" t="s">
        <v>198</v>
      </c>
      <c r="K2060" s="403">
        <v>25.79</v>
      </c>
      <c r="L2060" s="486">
        <f>VLOOKUP(D2060,'1-Kosten per locatie'!$E$3:$G$9,3,FALSE)</f>
        <v>1</v>
      </c>
      <c r="M2060" s="399">
        <v>104</v>
      </c>
      <c r="N2060" s="124"/>
      <c r="O2060" s="125" t="e">
        <f t="shared" si="164"/>
        <v>#DIV/0!</v>
      </c>
      <c r="P2060" s="125">
        <f t="shared" si="165"/>
        <v>0</v>
      </c>
      <c r="Q2060" s="383"/>
      <c r="R2060" s="126">
        <f>IF(M2060="nio",0,IF(M2060&gt;0,VLOOKUP(I2060,'2-Productie normen'!A:R,VLOOKUP(M2060,'2-Productie normen'!T:U,2,FALSE),FALSE)))</f>
        <v>0</v>
      </c>
      <c r="S2060" s="126">
        <f t="shared" si="166"/>
        <v>0</v>
      </c>
      <c r="T2060" s="127" t="str">
        <f>IF(M2060="nio",0,VLOOKUP(I2060,'2-Productie normen'!A:R,14,FALSE))</f>
        <v>B</v>
      </c>
      <c r="U2060" s="127"/>
      <c r="W2060" s="93">
        <f t="shared" si="167"/>
        <v>2682.16</v>
      </c>
    </row>
    <row r="2061" spans="1:23" ht="14.1" customHeight="1">
      <c r="A2061" s="109">
        <f t="shared" si="168"/>
        <v>2061</v>
      </c>
      <c r="B2061" s="476" t="str">
        <f>VLOOKUP(C2061,'1-Kosten per locatie'!$A$17:$D$89,4,FALSE)</f>
        <v>Facilitaire Services</v>
      </c>
      <c r="C2061" s="397" t="s">
        <v>207</v>
      </c>
      <c r="D2061" s="476" t="str">
        <f>VLOOKUP(C2061,'1-Kosten per locatie'!$A$17:$C$89,3,FALSE)</f>
        <v>Kantoor</v>
      </c>
      <c r="E2061" s="404" t="s">
        <v>211</v>
      </c>
      <c r="F2061" s="404"/>
      <c r="G2061" s="401">
        <v>89</v>
      </c>
      <c r="H2061" s="398" t="s">
        <v>215</v>
      </c>
      <c r="I2061" s="398" t="s">
        <v>149</v>
      </c>
      <c r="J2061" s="402" t="s">
        <v>198</v>
      </c>
      <c r="K2061" s="403">
        <v>25.79</v>
      </c>
      <c r="L2061" s="486">
        <f>VLOOKUP(D2061,'1-Kosten per locatie'!$E$3:$G$9,3,FALSE)</f>
        <v>1</v>
      </c>
      <c r="M2061" s="399">
        <v>104</v>
      </c>
      <c r="N2061" s="124"/>
      <c r="O2061" s="125" t="e">
        <f t="shared" ref="O2061:O2124" si="169">IF(M2061="nio",0,IF(M2061&gt;0,M2061*K2061/R2061,0))*L2061</f>
        <v>#DIV/0!</v>
      </c>
      <c r="P2061" s="125">
        <f t="shared" ref="P2061:P2124" si="170">IF(N2061&gt;0,N2061*K2061/S2061,0)*L2061</f>
        <v>0</v>
      </c>
      <c r="Q2061" s="383"/>
      <c r="R2061" s="126">
        <f>IF(M2061="nio",0,IF(M2061&gt;0,VLOOKUP(I2061,'2-Productie normen'!A:R,VLOOKUP(M2061,'2-Productie normen'!T:U,2,FALSE),FALSE)))</f>
        <v>0</v>
      </c>
      <c r="S2061" s="126">
        <f t="shared" ref="S2061:S2124" si="171">IF(N2061&gt;0,R2061*$S$8,0)</f>
        <v>0</v>
      </c>
      <c r="T2061" s="127" t="str">
        <f>IF(M2061="nio",0,VLOOKUP(I2061,'2-Productie normen'!A:R,14,FALSE))</f>
        <v>B</v>
      </c>
      <c r="U2061" s="127"/>
      <c r="W2061" s="93">
        <f t="shared" ref="W2061:W2124" si="172">SUM(M2061:N2061)*K2061</f>
        <v>2682.16</v>
      </c>
    </row>
    <row r="2062" spans="1:23" ht="14.1" customHeight="1">
      <c r="A2062" s="109">
        <f t="shared" si="168"/>
        <v>2062</v>
      </c>
      <c r="B2062" s="476" t="str">
        <f>VLOOKUP(C2062,'1-Kosten per locatie'!$A$17:$D$89,4,FALSE)</f>
        <v>Facilitaire Services</v>
      </c>
      <c r="C2062" s="397" t="s">
        <v>207</v>
      </c>
      <c r="D2062" s="476" t="str">
        <f>VLOOKUP(C2062,'1-Kosten per locatie'!$A$17:$C$89,3,FALSE)</f>
        <v>Kantoor</v>
      </c>
      <c r="E2062" s="404" t="s">
        <v>211</v>
      </c>
      <c r="F2062" s="404"/>
      <c r="G2062" s="401">
        <v>90</v>
      </c>
      <c r="H2062" s="398" t="s">
        <v>215</v>
      </c>
      <c r="I2062" s="398" t="s">
        <v>149</v>
      </c>
      <c r="J2062" s="402" t="s">
        <v>198</v>
      </c>
      <c r="K2062" s="403">
        <v>25.79</v>
      </c>
      <c r="L2062" s="486">
        <f>VLOOKUP(D2062,'1-Kosten per locatie'!$E$3:$G$9,3,FALSE)</f>
        <v>1</v>
      </c>
      <c r="M2062" s="399">
        <v>104</v>
      </c>
      <c r="N2062" s="124"/>
      <c r="O2062" s="125" t="e">
        <f t="shared" si="169"/>
        <v>#DIV/0!</v>
      </c>
      <c r="P2062" s="125">
        <f t="shared" si="170"/>
        <v>0</v>
      </c>
      <c r="Q2062" s="383"/>
      <c r="R2062" s="126">
        <f>IF(M2062="nio",0,IF(M2062&gt;0,VLOOKUP(I2062,'2-Productie normen'!A:R,VLOOKUP(M2062,'2-Productie normen'!T:U,2,FALSE),FALSE)))</f>
        <v>0</v>
      </c>
      <c r="S2062" s="126">
        <f t="shared" si="171"/>
        <v>0</v>
      </c>
      <c r="T2062" s="127" t="str">
        <f>IF(M2062="nio",0,VLOOKUP(I2062,'2-Productie normen'!A:R,14,FALSE))</f>
        <v>B</v>
      </c>
      <c r="U2062" s="127"/>
      <c r="W2062" s="93">
        <f t="shared" si="172"/>
        <v>2682.16</v>
      </c>
    </row>
    <row r="2063" spans="1:23" ht="14.1" customHeight="1">
      <c r="A2063" s="109">
        <f t="shared" si="168"/>
        <v>2063</v>
      </c>
      <c r="B2063" s="476" t="str">
        <f>VLOOKUP(C2063,'1-Kosten per locatie'!$A$17:$D$89,4,FALSE)</f>
        <v>Facilitaire Services</v>
      </c>
      <c r="C2063" s="397" t="s">
        <v>207</v>
      </c>
      <c r="D2063" s="476" t="str">
        <f>VLOOKUP(C2063,'1-Kosten per locatie'!$A$17:$C$89,3,FALSE)</f>
        <v>Kantoor</v>
      </c>
      <c r="E2063" s="404" t="s">
        <v>211</v>
      </c>
      <c r="F2063" s="404"/>
      <c r="G2063" s="401">
        <v>91</v>
      </c>
      <c r="H2063" s="398" t="s">
        <v>246</v>
      </c>
      <c r="I2063" s="398" t="s">
        <v>300</v>
      </c>
      <c r="J2063" s="402" t="s">
        <v>198</v>
      </c>
      <c r="K2063" s="403">
        <v>25.79</v>
      </c>
      <c r="L2063" s="486">
        <f>VLOOKUP(D2063,'1-Kosten per locatie'!$E$3:$G$9,3,FALSE)</f>
        <v>1</v>
      </c>
      <c r="M2063" s="399">
        <v>12</v>
      </c>
      <c r="N2063" s="124"/>
      <c r="O2063" s="125" t="e">
        <f t="shared" si="169"/>
        <v>#DIV/0!</v>
      </c>
      <c r="P2063" s="125">
        <f t="shared" si="170"/>
        <v>0</v>
      </c>
      <c r="Q2063" s="383"/>
      <c r="R2063" s="126">
        <f>IF(M2063="nio",0,IF(M2063&gt;0,VLOOKUP(I2063,'2-Productie normen'!A:R,VLOOKUP(M2063,'2-Productie normen'!T:U,2,FALSE),FALSE)))</f>
        <v>0</v>
      </c>
      <c r="S2063" s="126">
        <f t="shared" si="171"/>
        <v>0</v>
      </c>
      <c r="T2063" s="127" t="str">
        <f>IF(M2063="nio",0,VLOOKUP(I2063,'2-Productie normen'!A:R,14,FALSE))</f>
        <v>V</v>
      </c>
      <c r="U2063" s="127"/>
      <c r="W2063" s="93">
        <f t="shared" si="172"/>
        <v>309.48</v>
      </c>
    </row>
    <row r="2064" spans="1:23" ht="14.1" customHeight="1">
      <c r="A2064" s="109">
        <f t="shared" si="168"/>
        <v>2064</v>
      </c>
      <c r="B2064" s="476" t="str">
        <f>VLOOKUP(C2064,'1-Kosten per locatie'!$A$17:$D$89,4,FALSE)</f>
        <v>Facilitaire Services</v>
      </c>
      <c r="C2064" s="397" t="s">
        <v>207</v>
      </c>
      <c r="D2064" s="476" t="str">
        <f>VLOOKUP(C2064,'1-Kosten per locatie'!$A$17:$C$89,3,FALSE)</f>
        <v>Kantoor</v>
      </c>
      <c r="E2064" s="404" t="s">
        <v>211</v>
      </c>
      <c r="F2064" s="404"/>
      <c r="G2064" s="401">
        <v>92</v>
      </c>
      <c r="H2064" s="398" t="s">
        <v>247</v>
      </c>
      <c r="I2064" s="398" t="s">
        <v>297</v>
      </c>
      <c r="J2064" s="402" t="s">
        <v>198</v>
      </c>
      <c r="K2064" s="403">
        <v>26</v>
      </c>
      <c r="L2064" s="486">
        <f>VLOOKUP(D2064,'1-Kosten per locatie'!$E$3:$G$9,3,FALSE)</f>
        <v>1</v>
      </c>
      <c r="M2064" s="399">
        <v>255</v>
      </c>
      <c r="N2064" s="124"/>
      <c r="O2064" s="125" t="e">
        <f t="shared" si="169"/>
        <v>#DIV/0!</v>
      </c>
      <c r="P2064" s="125">
        <f t="shared" si="170"/>
        <v>0</v>
      </c>
      <c r="Q2064" s="383"/>
      <c r="R2064" s="126">
        <f>IF(M2064="nio",0,IF(M2064&gt;0,VLOOKUP(I2064,'2-Productie normen'!A:R,VLOOKUP(M2064,'2-Productie normen'!T:U,2,FALSE),FALSE)))</f>
        <v>0</v>
      </c>
      <c r="S2064" s="126">
        <f t="shared" si="171"/>
        <v>0</v>
      </c>
      <c r="T2064" s="127" t="str">
        <f>IF(M2064="nio",0,VLOOKUP(I2064,'2-Productie normen'!A:R,14,FALSE))</f>
        <v>B</v>
      </c>
      <c r="U2064" s="127"/>
      <c r="W2064" s="93">
        <f t="shared" si="172"/>
        <v>6630</v>
      </c>
    </row>
    <row r="2065" spans="1:23" ht="14.1" customHeight="1">
      <c r="A2065" s="109">
        <f t="shared" si="168"/>
        <v>2065</v>
      </c>
      <c r="B2065" s="476" t="str">
        <f>VLOOKUP(C2065,'1-Kosten per locatie'!$A$17:$D$89,4,FALSE)</f>
        <v>Facilitaire Services</v>
      </c>
      <c r="C2065" s="397" t="s">
        <v>207</v>
      </c>
      <c r="D2065" s="476" t="str">
        <f>VLOOKUP(C2065,'1-Kosten per locatie'!$A$17:$C$89,3,FALSE)</f>
        <v>Kantoor</v>
      </c>
      <c r="E2065" s="404" t="s">
        <v>211</v>
      </c>
      <c r="F2065" s="404"/>
      <c r="G2065" s="401"/>
      <c r="H2065" s="398" t="s">
        <v>226</v>
      </c>
      <c r="I2065" s="398" t="s">
        <v>298</v>
      </c>
      <c r="J2065" s="402" t="s">
        <v>305</v>
      </c>
      <c r="K2065" s="403">
        <v>14</v>
      </c>
      <c r="L2065" s="486">
        <f>VLOOKUP(D2065,'1-Kosten per locatie'!$E$3:$G$9,3,FALSE)</f>
        <v>1</v>
      </c>
      <c r="M2065" s="399">
        <v>255</v>
      </c>
      <c r="N2065" s="124"/>
      <c r="O2065" s="125" t="e">
        <f t="shared" si="169"/>
        <v>#DIV/0!</v>
      </c>
      <c r="P2065" s="125">
        <f t="shared" si="170"/>
        <v>0</v>
      </c>
      <c r="Q2065" s="383"/>
      <c r="R2065" s="126">
        <f>IF(M2065="nio",0,IF(M2065&gt;0,VLOOKUP(I2065,'2-Productie normen'!A:R,VLOOKUP(M2065,'2-Productie normen'!T:U,2,FALSE),FALSE)))</f>
        <v>0</v>
      </c>
      <c r="S2065" s="126">
        <f t="shared" si="171"/>
        <v>0</v>
      </c>
      <c r="T2065" s="127" t="str">
        <f>IF(M2065="nio",0,VLOOKUP(I2065,'2-Productie normen'!A:R,14,FALSE))</f>
        <v>V</v>
      </c>
      <c r="U2065" s="127"/>
      <c r="W2065" s="93">
        <f t="shared" si="172"/>
        <v>3570</v>
      </c>
    </row>
    <row r="2066" spans="1:23" ht="14.1" customHeight="1">
      <c r="A2066" s="109">
        <f t="shared" si="168"/>
        <v>2066</v>
      </c>
      <c r="B2066" s="476" t="str">
        <f>VLOOKUP(C2066,'1-Kosten per locatie'!$A$17:$D$89,4,FALSE)</f>
        <v>Facilitaire Services</v>
      </c>
      <c r="C2066" s="397" t="s">
        <v>207</v>
      </c>
      <c r="D2066" s="476" t="str">
        <f>VLOOKUP(C2066,'1-Kosten per locatie'!$A$17:$C$89,3,FALSE)</f>
        <v>Kantoor</v>
      </c>
      <c r="E2066" s="404" t="s">
        <v>229</v>
      </c>
      <c r="F2066" s="404"/>
      <c r="G2066" s="401">
        <v>181</v>
      </c>
      <c r="H2066" s="398" t="s">
        <v>215</v>
      </c>
      <c r="I2066" s="398" t="s">
        <v>149</v>
      </c>
      <c r="J2066" s="402" t="s">
        <v>198</v>
      </c>
      <c r="K2066" s="403">
        <v>105.22</v>
      </c>
      <c r="L2066" s="486">
        <f>VLOOKUP(D2066,'1-Kosten per locatie'!$E$3:$G$9,3,FALSE)</f>
        <v>1</v>
      </c>
      <c r="M2066" s="399">
        <v>104</v>
      </c>
      <c r="N2066" s="124"/>
      <c r="O2066" s="125" t="e">
        <f t="shared" si="169"/>
        <v>#DIV/0!</v>
      </c>
      <c r="P2066" s="125">
        <f t="shared" si="170"/>
        <v>0</v>
      </c>
      <c r="Q2066" s="383"/>
      <c r="R2066" s="126">
        <f>IF(M2066="nio",0,IF(M2066&gt;0,VLOOKUP(I2066,'2-Productie normen'!A:R,VLOOKUP(M2066,'2-Productie normen'!T:U,2,FALSE),FALSE)))</f>
        <v>0</v>
      </c>
      <c r="S2066" s="126">
        <f t="shared" si="171"/>
        <v>0</v>
      </c>
      <c r="T2066" s="127" t="str">
        <f>IF(M2066="nio",0,VLOOKUP(I2066,'2-Productie normen'!A:R,14,FALSE))</f>
        <v>B</v>
      </c>
      <c r="U2066" s="127"/>
      <c r="W2066" s="93">
        <f t="shared" si="172"/>
        <v>10942.88</v>
      </c>
    </row>
    <row r="2067" spans="1:23" ht="14.1" customHeight="1">
      <c r="A2067" s="109">
        <f t="shared" si="168"/>
        <v>2067</v>
      </c>
      <c r="B2067" s="476" t="str">
        <f>VLOOKUP(C2067,'1-Kosten per locatie'!$A$17:$D$89,4,FALSE)</f>
        <v>Facilitaire Services</v>
      </c>
      <c r="C2067" s="397" t="s">
        <v>207</v>
      </c>
      <c r="D2067" s="476" t="str">
        <f>VLOOKUP(C2067,'1-Kosten per locatie'!$A$17:$C$89,3,FALSE)</f>
        <v>Kantoor</v>
      </c>
      <c r="E2067" s="404" t="s">
        <v>229</v>
      </c>
      <c r="F2067" s="404"/>
      <c r="G2067" s="401"/>
      <c r="H2067" s="398" t="s">
        <v>214</v>
      </c>
      <c r="I2067" s="398" t="s">
        <v>294</v>
      </c>
      <c r="J2067" s="402" t="s">
        <v>303</v>
      </c>
      <c r="K2067" s="403">
        <v>9</v>
      </c>
      <c r="L2067" s="486">
        <f>VLOOKUP(D2067,'1-Kosten per locatie'!$E$3:$G$9,3,FALSE)</f>
        <v>1</v>
      </c>
      <c r="M2067" s="399">
        <v>156</v>
      </c>
      <c r="N2067" s="124"/>
      <c r="O2067" s="125" t="e">
        <f t="shared" si="169"/>
        <v>#DIV/0!</v>
      </c>
      <c r="P2067" s="125">
        <f t="shared" si="170"/>
        <v>0</v>
      </c>
      <c r="Q2067" s="383"/>
      <c r="R2067" s="126">
        <f>IF(M2067="nio",0,IF(M2067&gt;0,VLOOKUP(I2067,'2-Productie normen'!A:R,VLOOKUP(M2067,'2-Productie normen'!T:U,2,FALSE),FALSE)))</f>
        <v>0</v>
      </c>
      <c r="S2067" s="126">
        <f t="shared" si="171"/>
        <v>0</v>
      </c>
      <c r="T2067" s="127" t="str">
        <f>IF(M2067="nio",0,VLOOKUP(I2067,'2-Productie normen'!A:R,14,FALSE))</f>
        <v>V</v>
      </c>
      <c r="U2067" s="127"/>
      <c r="W2067" s="93">
        <f t="shared" si="172"/>
        <v>1404</v>
      </c>
    </row>
    <row r="2068" spans="1:23" ht="14.1" customHeight="1">
      <c r="A2068" s="109">
        <f t="shared" si="168"/>
        <v>2068</v>
      </c>
      <c r="B2068" s="476" t="str">
        <f>VLOOKUP(C2068,'1-Kosten per locatie'!$A$17:$D$89,4,FALSE)</f>
        <v>Facilitaire Services</v>
      </c>
      <c r="C2068" s="397" t="s">
        <v>207</v>
      </c>
      <c r="D2068" s="476" t="str">
        <f>VLOOKUP(C2068,'1-Kosten per locatie'!$A$17:$C$89,3,FALSE)</f>
        <v>Kantoor</v>
      </c>
      <c r="E2068" s="404" t="s">
        <v>229</v>
      </c>
      <c r="F2068" s="404"/>
      <c r="G2068" s="401"/>
      <c r="H2068" s="398" t="s">
        <v>217</v>
      </c>
      <c r="I2068" s="398" t="s">
        <v>296</v>
      </c>
      <c r="J2068" s="402" t="s">
        <v>198</v>
      </c>
      <c r="K2068" s="403">
        <v>19.5</v>
      </c>
      <c r="L2068" s="486">
        <f>VLOOKUP(D2068,'1-Kosten per locatie'!$E$3:$G$9,3,FALSE)</f>
        <v>1</v>
      </c>
      <c r="M2068" s="399">
        <v>156</v>
      </c>
      <c r="N2068" s="124"/>
      <c r="O2068" s="125" t="e">
        <f t="shared" si="169"/>
        <v>#DIV/0!</v>
      </c>
      <c r="P2068" s="125">
        <f t="shared" si="170"/>
        <v>0</v>
      </c>
      <c r="Q2068" s="383"/>
      <c r="R2068" s="126">
        <f>IF(M2068="nio",0,IF(M2068&gt;0,VLOOKUP(I2068,'2-Productie normen'!A:R,VLOOKUP(M2068,'2-Productie normen'!T:U,2,FALSE),FALSE)))</f>
        <v>0</v>
      </c>
      <c r="S2068" s="126">
        <f t="shared" si="171"/>
        <v>0</v>
      </c>
      <c r="T2068" s="127" t="str">
        <f>IF(M2068="nio",0,VLOOKUP(I2068,'2-Productie normen'!A:R,14,FALSE))</f>
        <v>V</v>
      </c>
      <c r="U2068" s="127"/>
      <c r="W2068" s="93">
        <f t="shared" si="172"/>
        <v>3042</v>
      </c>
    </row>
    <row r="2069" spans="1:23" ht="14.1" customHeight="1">
      <c r="A2069" s="109">
        <f t="shared" si="168"/>
        <v>2069</v>
      </c>
      <c r="B2069" s="476" t="str">
        <f>VLOOKUP(C2069,'1-Kosten per locatie'!$A$17:$D$89,4,FALSE)</f>
        <v>Facilitaire Services</v>
      </c>
      <c r="C2069" s="397" t="s">
        <v>207</v>
      </c>
      <c r="D2069" s="476" t="str">
        <f>VLOOKUP(C2069,'1-Kosten per locatie'!$A$17:$C$89,3,FALSE)</f>
        <v>Kantoor</v>
      </c>
      <c r="E2069" s="404" t="s">
        <v>229</v>
      </c>
      <c r="F2069" s="404"/>
      <c r="G2069" s="401"/>
      <c r="H2069" s="398" t="s">
        <v>213</v>
      </c>
      <c r="I2069" s="398" t="s">
        <v>15</v>
      </c>
      <c r="J2069" s="402" t="s">
        <v>304</v>
      </c>
      <c r="K2069" s="403">
        <v>2</v>
      </c>
      <c r="L2069" s="486">
        <f>VLOOKUP(D2069,'1-Kosten per locatie'!$E$3:$G$9,3,FALSE)</f>
        <v>1</v>
      </c>
      <c r="M2069" s="399">
        <v>255</v>
      </c>
      <c r="N2069" s="124"/>
      <c r="O2069" s="125" t="e">
        <f t="shared" si="169"/>
        <v>#DIV/0!</v>
      </c>
      <c r="P2069" s="125">
        <f t="shared" si="170"/>
        <v>0</v>
      </c>
      <c r="Q2069" s="383"/>
      <c r="R2069" s="126">
        <f>IF(M2069="nio",0,IF(M2069&gt;0,VLOOKUP(I2069,'2-Productie normen'!A:R,VLOOKUP(M2069,'2-Productie normen'!T:U,2,FALSE),FALSE)))</f>
        <v>0</v>
      </c>
      <c r="S2069" s="126">
        <f t="shared" si="171"/>
        <v>0</v>
      </c>
      <c r="T2069" s="127" t="str">
        <f>IF(M2069="nio",0,VLOOKUP(I2069,'2-Productie normen'!A:R,14,FALSE))</f>
        <v>S</v>
      </c>
      <c r="U2069" s="127"/>
      <c r="W2069" s="93">
        <f t="shared" si="172"/>
        <v>510</v>
      </c>
    </row>
    <row r="2070" spans="1:23" ht="14.1" customHeight="1">
      <c r="A2070" s="109">
        <f t="shared" si="168"/>
        <v>2070</v>
      </c>
      <c r="B2070" s="476" t="str">
        <f>VLOOKUP(C2070,'1-Kosten per locatie'!$A$17:$D$89,4,FALSE)</f>
        <v>Facilitaire Services</v>
      </c>
      <c r="C2070" s="397" t="s">
        <v>207</v>
      </c>
      <c r="D2070" s="476" t="str">
        <f>VLOOKUP(C2070,'1-Kosten per locatie'!$A$17:$C$89,3,FALSE)</f>
        <v>Kantoor</v>
      </c>
      <c r="E2070" s="404" t="s">
        <v>229</v>
      </c>
      <c r="F2070" s="404"/>
      <c r="G2070" s="401"/>
      <c r="H2070" s="398" t="s">
        <v>193</v>
      </c>
      <c r="I2070" s="398" t="s">
        <v>296</v>
      </c>
      <c r="J2070" s="402" t="s">
        <v>198</v>
      </c>
      <c r="K2070" s="403">
        <v>44.8</v>
      </c>
      <c r="L2070" s="486">
        <f>VLOOKUP(D2070,'1-Kosten per locatie'!$E$3:$G$9,3,FALSE)</f>
        <v>1</v>
      </c>
      <c r="M2070" s="399">
        <v>156</v>
      </c>
      <c r="N2070" s="124"/>
      <c r="O2070" s="125" t="e">
        <f t="shared" si="169"/>
        <v>#DIV/0!</v>
      </c>
      <c r="P2070" s="125">
        <f t="shared" si="170"/>
        <v>0</v>
      </c>
      <c r="Q2070" s="383"/>
      <c r="R2070" s="126">
        <f>IF(M2070="nio",0,IF(M2070&gt;0,VLOOKUP(I2070,'2-Productie normen'!A:R,VLOOKUP(M2070,'2-Productie normen'!T:U,2,FALSE),FALSE)))</f>
        <v>0</v>
      </c>
      <c r="S2070" s="126">
        <f t="shared" si="171"/>
        <v>0</v>
      </c>
      <c r="T2070" s="127" t="str">
        <f>IF(M2070="nio",0,VLOOKUP(I2070,'2-Productie normen'!A:R,14,FALSE))</f>
        <v>V</v>
      </c>
      <c r="U2070" s="127"/>
      <c r="W2070" s="93">
        <f t="shared" si="172"/>
        <v>6988.7999999999993</v>
      </c>
    </row>
    <row r="2071" spans="1:23" ht="14.1" customHeight="1">
      <c r="A2071" s="109">
        <f t="shared" si="168"/>
        <v>2071</v>
      </c>
      <c r="B2071" s="476" t="str">
        <f>VLOOKUP(C2071,'1-Kosten per locatie'!$A$17:$D$89,4,FALSE)</f>
        <v>Facilitaire Services</v>
      </c>
      <c r="C2071" s="397" t="s">
        <v>207</v>
      </c>
      <c r="D2071" s="476" t="str">
        <f>VLOOKUP(C2071,'1-Kosten per locatie'!$A$17:$C$89,3,FALSE)</f>
        <v>Kantoor</v>
      </c>
      <c r="E2071" s="404" t="s">
        <v>229</v>
      </c>
      <c r="F2071" s="404"/>
      <c r="G2071" s="401">
        <v>182</v>
      </c>
      <c r="H2071" s="398" t="s">
        <v>215</v>
      </c>
      <c r="I2071" s="398" t="s">
        <v>149</v>
      </c>
      <c r="J2071" s="402" t="s">
        <v>198</v>
      </c>
      <c r="K2071" s="403">
        <v>25.66</v>
      </c>
      <c r="L2071" s="486">
        <f>VLOOKUP(D2071,'1-Kosten per locatie'!$E$3:$G$9,3,FALSE)</f>
        <v>1</v>
      </c>
      <c r="M2071" s="399">
        <v>104</v>
      </c>
      <c r="N2071" s="124"/>
      <c r="O2071" s="125" t="e">
        <f t="shared" si="169"/>
        <v>#DIV/0!</v>
      </c>
      <c r="P2071" s="125">
        <f t="shared" si="170"/>
        <v>0</v>
      </c>
      <c r="Q2071" s="383"/>
      <c r="R2071" s="126">
        <f>IF(M2071="nio",0,IF(M2071&gt;0,VLOOKUP(I2071,'2-Productie normen'!A:R,VLOOKUP(M2071,'2-Productie normen'!T:U,2,FALSE),FALSE)))</f>
        <v>0</v>
      </c>
      <c r="S2071" s="126">
        <f t="shared" si="171"/>
        <v>0</v>
      </c>
      <c r="T2071" s="127" t="str">
        <f>IF(M2071="nio",0,VLOOKUP(I2071,'2-Productie normen'!A:R,14,FALSE))</f>
        <v>B</v>
      </c>
      <c r="U2071" s="127"/>
      <c r="W2071" s="93">
        <f t="shared" si="172"/>
        <v>2668.64</v>
      </c>
    </row>
    <row r="2072" spans="1:23" ht="14.1" customHeight="1">
      <c r="A2072" s="109">
        <f t="shared" si="168"/>
        <v>2072</v>
      </c>
      <c r="B2072" s="476" t="str">
        <f>VLOOKUP(C2072,'1-Kosten per locatie'!$A$17:$D$89,4,FALSE)</f>
        <v>Facilitaire Services</v>
      </c>
      <c r="C2072" s="397" t="s">
        <v>207</v>
      </c>
      <c r="D2072" s="476" t="str">
        <f>VLOOKUP(C2072,'1-Kosten per locatie'!$A$17:$C$89,3,FALSE)</f>
        <v>Kantoor</v>
      </c>
      <c r="E2072" s="404" t="s">
        <v>229</v>
      </c>
      <c r="F2072" s="404"/>
      <c r="G2072" s="401">
        <v>183</v>
      </c>
      <c r="H2072" s="398" t="s">
        <v>215</v>
      </c>
      <c r="I2072" s="398" t="s">
        <v>149</v>
      </c>
      <c r="J2072" s="402" t="s">
        <v>198</v>
      </c>
      <c r="K2072" s="403">
        <v>25.66</v>
      </c>
      <c r="L2072" s="486">
        <f>VLOOKUP(D2072,'1-Kosten per locatie'!$E$3:$G$9,3,FALSE)</f>
        <v>1</v>
      </c>
      <c r="M2072" s="399">
        <v>104</v>
      </c>
      <c r="N2072" s="124"/>
      <c r="O2072" s="125" t="e">
        <f t="shared" si="169"/>
        <v>#DIV/0!</v>
      </c>
      <c r="P2072" s="125">
        <f t="shared" si="170"/>
        <v>0</v>
      </c>
      <c r="Q2072" s="383"/>
      <c r="R2072" s="126">
        <f>IF(M2072="nio",0,IF(M2072&gt;0,VLOOKUP(I2072,'2-Productie normen'!A:R,VLOOKUP(M2072,'2-Productie normen'!T:U,2,FALSE),FALSE)))</f>
        <v>0</v>
      </c>
      <c r="S2072" s="126">
        <f t="shared" si="171"/>
        <v>0</v>
      </c>
      <c r="T2072" s="127" t="str">
        <f>IF(M2072="nio",0,VLOOKUP(I2072,'2-Productie normen'!A:R,14,FALSE))</f>
        <v>B</v>
      </c>
      <c r="U2072" s="127"/>
      <c r="W2072" s="93">
        <f t="shared" si="172"/>
        <v>2668.64</v>
      </c>
    </row>
    <row r="2073" spans="1:23" ht="14.1" customHeight="1">
      <c r="A2073" s="109">
        <f t="shared" si="168"/>
        <v>2073</v>
      </c>
      <c r="B2073" s="476" t="str">
        <f>VLOOKUP(C2073,'1-Kosten per locatie'!$A$17:$D$89,4,FALSE)</f>
        <v>Facilitaire Services</v>
      </c>
      <c r="C2073" s="397" t="s">
        <v>207</v>
      </c>
      <c r="D2073" s="476" t="str">
        <f>VLOOKUP(C2073,'1-Kosten per locatie'!$A$17:$C$89,3,FALSE)</f>
        <v>Kantoor</v>
      </c>
      <c r="E2073" s="404" t="s">
        <v>229</v>
      </c>
      <c r="F2073" s="404"/>
      <c r="G2073" s="401">
        <v>184</v>
      </c>
      <c r="H2073" s="398" t="s">
        <v>215</v>
      </c>
      <c r="I2073" s="398" t="s">
        <v>149</v>
      </c>
      <c r="J2073" s="402" t="s">
        <v>198</v>
      </c>
      <c r="K2073" s="403">
        <v>52.3</v>
      </c>
      <c r="L2073" s="486">
        <f>VLOOKUP(D2073,'1-Kosten per locatie'!$E$3:$G$9,3,FALSE)</f>
        <v>1</v>
      </c>
      <c r="M2073" s="399">
        <v>104</v>
      </c>
      <c r="N2073" s="124"/>
      <c r="O2073" s="125" t="e">
        <f t="shared" si="169"/>
        <v>#DIV/0!</v>
      </c>
      <c r="P2073" s="125">
        <f t="shared" si="170"/>
        <v>0</v>
      </c>
      <c r="Q2073" s="383"/>
      <c r="R2073" s="126">
        <f>IF(M2073="nio",0,IF(M2073&gt;0,VLOOKUP(I2073,'2-Productie normen'!A:R,VLOOKUP(M2073,'2-Productie normen'!T:U,2,FALSE),FALSE)))</f>
        <v>0</v>
      </c>
      <c r="S2073" s="126">
        <f t="shared" si="171"/>
        <v>0</v>
      </c>
      <c r="T2073" s="127" t="str">
        <f>IF(M2073="nio",0,VLOOKUP(I2073,'2-Productie normen'!A:R,14,FALSE))</f>
        <v>B</v>
      </c>
      <c r="U2073" s="127"/>
      <c r="W2073" s="93">
        <f t="shared" si="172"/>
        <v>5439.2</v>
      </c>
    </row>
    <row r="2074" spans="1:23" ht="14.1" customHeight="1">
      <c r="A2074" s="109">
        <f t="shared" si="168"/>
        <v>2074</v>
      </c>
      <c r="B2074" s="476" t="str">
        <f>VLOOKUP(C2074,'1-Kosten per locatie'!$A$17:$D$89,4,FALSE)</f>
        <v>Facilitaire Services</v>
      </c>
      <c r="C2074" s="397" t="s">
        <v>207</v>
      </c>
      <c r="D2074" s="476" t="str">
        <f>VLOOKUP(C2074,'1-Kosten per locatie'!$A$17:$C$89,3,FALSE)</f>
        <v>Kantoor</v>
      </c>
      <c r="E2074" s="404" t="s">
        <v>229</v>
      </c>
      <c r="F2074" s="404"/>
      <c r="G2074" s="401"/>
      <c r="H2074" s="398" t="s">
        <v>214</v>
      </c>
      <c r="I2074" s="398" t="s">
        <v>294</v>
      </c>
      <c r="J2074" s="402" t="s">
        <v>305</v>
      </c>
      <c r="K2074" s="403">
        <v>45</v>
      </c>
      <c r="L2074" s="486">
        <f>VLOOKUP(D2074,'1-Kosten per locatie'!$E$3:$G$9,3,FALSE)</f>
        <v>1</v>
      </c>
      <c r="M2074" s="399">
        <v>156</v>
      </c>
      <c r="N2074" s="124"/>
      <c r="O2074" s="125" t="e">
        <f t="shared" si="169"/>
        <v>#DIV/0!</v>
      </c>
      <c r="P2074" s="125">
        <f t="shared" si="170"/>
        <v>0</v>
      </c>
      <c r="Q2074" s="383"/>
      <c r="R2074" s="126">
        <f>IF(M2074="nio",0,IF(M2074&gt;0,VLOOKUP(I2074,'2-Productie normen'!A:R,VLOOKUP(M2074,'2-Productie normen'!T:U,2,FALSE),FALSE)))</f>
        <v>0</v>
      </c>
      <c r="S2074" s="126">
        <f t="shared" si="171"/>
        <v>0</v>
      </c>
      <c r="T2074" s="127" t="str">
        <f>IF(M2074="nio",0,VLOOKUP(I2074,'2-Productie normen'!A:R,14,FALSE))</f>
        <v>V</v>
      </c>
      <c r="U2074" s="127"/>
      <c r="W2074" s="93">
        <f t="shared" si="172"/>
        <v>7020</v>
      </c>
    </row>
    <row r="2075" spans="1:23" ht="14.1" customHeight="1">
      <c r="A2075" s="109">
        <f t="shared" si="168"/>
        <v>2075</v>
      </c>
      <c r="B2075" s="476" t="str">
        <f>VLOOKUP(C2075,'1-Kosten per locatie'!$A$17:$D$89,4,FALSE)</f>
        <v>Facilitaire Services</v>
      </c>
      <c r="C2075" s="397" t="s">
        <v>207</v>
      </c>
      <c r="D2075" s="476" t="str">
        <f>VLOOKUP(C2075,'1-Kosten per locatie'!$A$17:$C$89,3,FALSE)</f>
        <v>Kantoor</v>
      </c>
      <c r="E2075" s="404" t="s">
        <v>229</v>
      </c>
      <c r="F2075" s="404"/>
      <c r="G2075" s="401">
        <v>185</v>
      </c>
      <c r="H2075" s="398" t="s">
        <v>192</v>
      </c>
      <c r="I2075" s="398" t="s">
        <v>297</v>
      </c>
      <c r="J2075" s="402" t="s">
        <v>198</v>
      </c>
      <c r="K2075" s="403">
        <v>19.440000000000001</v>
      </c>
      <c r="L2075" s="486">
        <f>VLOOKUP(D2075,'1-Kosten per locatie'!$E$3:$G$9,3,FALSE)</f>
        <v>1</v>
      </c>
      <c r="M2075" s="399">
        <v>255</v>
      </c>
      <c r="N2075" s="124"/>
      <c r="O2075" s="125" t="e">
        <f t="shared" si="169"/>
        <v>#DIV/0!</v>
      </c>
      <c r="P2075" s="125">
        <f t="shared" si="170"/>
        <v>0</v>
      </c>
      <c r="Q2075" s="383"/>
      <c r="R2075" s="126">
        <f>IF(M2075="nio",0,IF(M2075&gt;0,VLOOKUP(I2075,'2-Productie normen'!A:R,VLOOKUP(M2075,'2-Productie normen'!T:U,2,FALSE),FALSE)))</f>
        <v>0</v>
      </c>
      <c r="S2075" s="126">
        <f t="shared" si="171"/>
        <v>0</v>
      </c>
      <c r="T2075" s="127" t="str">
        <f>IF(M2075="nio",0,VLOOKUP(I2075,'2-Productie normen'!A:R,14,FALSE))</f>
        <v>B</v>
      </c>
      <c r="U2075" s="127"/>
      <c r="W2075" s="93">
        <f t="shared" si="172"/>
        <v>4957.2000000000007</v>
      </c>
    </row>
    <row r="2076" spans="1:23" ht="14.1" customHeight="1">
      <c r="A2076" s="109">
        <f t="shared" si="168"/>
        <v>2076</v>
      </c>
      <c r="B2076" s="476" t="str">
        <f>VLOOKUP(C2076,'1-Kosten per locatie'!$A$17:$D$89,4,FALSE)</f>
        <v>Facilitaire Services</v>
      </c>
      <c r="C2076" s="397" t="s">
        <v>207</v>
      </c>
      <c r="D2076" s="476" t="str">
        <f>VLOOKUP(C2076,'1-Kosten per locatie'!$A$17:$C$89,3,FALSE)</f>
        <v>Kantoor</v>
      </c>
      <c r="E2076" s="404" t="s">
        <v>229</v>
      </c>
      <c r="F2076" s="404"/>
      <c r="G2076" s="401">
        <v>186</v>
      </c>
      <c r="H2076" s="398" t="s">
        <v>215</v>
      </c>
      <c r="I2076" s="398" t="s">
        <v>149</v>
      </c>
      <c r="J2076" s="402" t="s">
        <v>198</v>
      </c>
      <c r="K2076" s="403">
        <v>52.01</v>
      </c>
      <c r="L2076" s="486">
        <f>VLOOKUP(D2076,'1-Kosten per locatie'!$E$3:$G$9,3,FALSE)</f>
        <v>1</v>
      </c>
      <c r="M2076" s="399">
        <v>104</v>
      </c>
      <c r="N2076" s="124"/>
      <c r="O2076" s="125" t="e">
        <f t="shared" si="169"/>
        <v>#DIV/0!</v>
      </c>
      <c r="P2076" s="125">
        <f t="shared" si="170"/>
        <v>0</v>
      </c>
      <c r="Q2076" s="383"/>
      <c r="R2076" s="126">
        <f>IF(M2076="nio",0,IF(M2076&gt;0,VLOOKUP(I2076,'2-Productie normen'!A:R,VLOOKUP(M2076,'2-Productie normen'!T:U,2,FALSE),FALSE)))</f>
        <v>0</v>
      </c>
      <c r="S2076" s="126">
        <f t="shared" si="171"/>
        <v>0</v>
      </c>
      <c r="T2076" s="127" t="str">
        <f>IF(M2076="nio",0,VLOOKUP(I2076,'2-Productie normen'!A:R,14,FALSE))</f>
        <v>B</v>
      </c>
      <c r="U2076" s="127"/>
      <c r="W2076" s="93">
        <f t="shared" si="172"/>
        <v>5409.04</v>
      </c>
    </row>
    <row r="2077" spans="1:23" ht="14.1" customHeight="1">
      <c r="A2077" s="109">
        <f t="shared" si="168"/>
        <v>2077</v>
      </c>
      <c r="B2077" s="476" t="str">
        <f>VLOOKUP(C2077,'1-Kosten per locatie'!$A$17:$D$89,4,FALSE)</f>
        <v>Facilitaire Services</v>
      </c>
      <c r="C2077" s="397" t="s">
        <v>207</v>
      </c>
      <c r="D2077" s="476" t="str">
        <f>VLOOKUP(C2077,'1-Kosten per locatie'!$A$17:$C$89,3,FALSE)</f>
        <v>Kantoor</v>
      </c>
      <c r="E2077" s="404" t="s">
        <v>229</v>
      </c>
      <c r="F2077" s="404"/>
      <c r="G2077" s="401">
        <v>187</v>
      </c>
      <c r="H2077" s="398" t="s">
        <v>215</v>
      </c>
      <c r="I2077" s="398" t="s">
        <v>149</v>
      </c>
      <c r="J2077" s="402" t="s">
        <v>198</v>
      </c>
      <c r="K2077" s="403">
        <v>52.14</v>
      </c>
      <c r="L2077" s="486">
        <f>VLOOKUP(D2077,'1-Kosten per locatie'!$E$3:$G$9,3,FALSE)</f>
        <v>1</v>
      </c>
      <c r="M2077" s="399">
        <v>104</v>
      </c>
      <c r="N2077" s="124"/>
      <c r="O2077" s="125" t="e">
        <f t="shared" si="169"/>
        <v>#DIV/0!</v>
      </c>
      <c r="P2077" s="125">
        <f t="shared" si="170"/>
        <v>0</v>
      </c>
      <c r="Q2077" s="383"/>
      <c r="R2077" s="126">
        <f>IF(M2077="nio",0,IF(M2077&gt;0,VLOOKUP(I2077,'2-Productie normen'!A:R,VLOOKUP(M2077,'2-Productie normen'!T:U,2,FALSE),FALSE)))</f>
        <v>0</v>
      </c>
      <c r="S2077" s="126">
        <f t="shared" si="171"/>
        <v>0</v>
      </c>
      <c r="T2077" s="127" t="str">
        <f>IF(M2077="nio",0,VLOOKUP(I2077,'2-Productie normen'!A:R,14,FALSE))</f>
        <v>B</v>
      </c>
      <c r="U2077" s="127"/>
      <c r="W2077" s="93">
        <f t="shared" si="172"/>
        <v>5422.56</v>
      </c>
    </row>
    <row r="2078" spans="1:23" ht="14.1" customHeight="1">
      <c r="A2078" s="109">
        <f t="shared" si="168"/>
        <v>2078</v>
      </c>
      <c r="B2078" s="476" t="str">
        <f>VLOOKUP(C2078,'1-Kosten per locatie'!$A$17:$D$89,4,FALSE)</f>
        <v>Facilitaire Services</v>
      </c>
      <c r="C2078" s="397" t="s">
        <v>207</v>
      </c>
      <c r="D2078" s="476" t="str">
        <f>VLOOKUP(C2078,'1-Kosten per locatie'!$A$17:$C$89,3,FALSE)</f>
        <v>Kantoor</v>
      </c>
      <c r="E2078" s="404" t="s">
        <v>229</v>
      </c>
      <c r="F2078" s="404"/>
      <c r="G2078" s="401">
        <v>188</v>
      </c>
      <c r="H2078" s="398" t="s">
        <v>215</v>
      </c>
      <c r="I2078" s="398" t="s">
        <v>149</v>
      </c>
      <c r="J2078" s="402" t="s">
        <v>198</v>
      </c>
      <c r="K2078" s="403">
        <v>35.659999999999997</v>
      </c>
      <c r="L2078" s="486">
        <f>VLOOKUP(D2078,'1-Kosten per locatie'!$E$3:$G$9,3,FALSE)</f>
        <v>1</v>
      </c>
      <c r="M2078" s="399">
        <v>104</v>
      </c>
      <c r="N2078" s="124"/>
      <c r="O2078" s="125" t="e">
        <f t="shared" si="169"/>
        <v>#DIV/0!</v>
      </c>
      <c r="P2078" s="125">
        <f t="shared" si="170"/>
        <v>0</v>
      </c>
      <c r="Q2078" s="383"/>
      <c r="R2078" s="126">
        <f>IF(M2078="nio",0,IF(M2078&gt;0,VLOOKUP(I2078,'2-Productie normen'!A:R,VLOOKUP(M2078,'2-Productie normen'!T:U,2,FALSE),FALSE)))</f>
        <v>0</v>
      </c>
      <c r="S2078" s="126">
        <f t="shared" si="171"/>
        <v>0</v>
      </c>
      <c r="T2078" s="127" t="str">
        <f>IF(M2078="nio",0,VLOOKUP(I2078,'2-Productie normen'!A:R,14,FALSE))</f>
        <v>B</v>
      </c>
      <c r="U2078" s="127"/>
      <c r="W2078" s="93">
        <f t="shared" si="172"/>
        <v>3708.6399999999994</v>
      </c>
    </row>
    <row r="2079" spans="1:23" ht="14.1" customHeight="1">
      <c r="A2079" s="109">
        <f t="shared" si="168"/>
        <v>2079</v>
      </c>
      <c r="B2079" s="476" t="str">
        <f>VLOOKUP(C2079,'1-Kosten per locatie'!$A$17:$D$89,4,FALSE)</f>
        <v>Facilitaire Services</v>
      </c>
      <c r="C2079" s="397" t="s">
        <v>207</v>
      </c>
      <c r="D2079" s="476" t="str">
        <f>VLOOKUP(C2079,'1-Kosten per locatie'!$A$17:$C$89,3,FALSE)</f>
        <v>Kantoor</v>
      </c>
      <c r="E2079" s="404" t="s">
        <v>229</v>
      </c>
      <c r="F2079" s="404"/>
      <c r="G2079" s="401">
        <v>189</v>
      </c>
      <c r="H2079" s="398" t="s">
        <v>215</v>
      </c>
      <c r="I2079" s="398" t="s">
        <v>149</v>
      </c>
      <c r="J2079" s="402" t="s">
        <v>198</v>
      </c>
      <c r="K2079" s="403">
        <v>41.03</v>
      </c>
      <c r="L2079" s="486">
        <f>VLOOKUP(D2079,'1-Kosten per locatie'!$E$3:$G$9,3,FALSE)</f>
        <v>1</v>
      </c>
      <c r="M2079" s="399">
        <v>104</v>
      </c>
      <c r="N2079" s="124"/>
      <c r="O2079" s="125" t="e">
        <f t="shared" si="169"/>
        <v>#DIV/0!</v>
      </c>
      <c r="P2079" s="125">
        <f t="shared" si="170"/>
        <v>0</v>
      </c>
      <c r="Q2079" s="383"/>
      <c r="R2079" s="126">
        <f>IF(M2079="nio",0,IF(M2079&gt;0,VLOOKUP(I2079,'2-Productie normen'!A:R,VLOOKUP(M2079,'2-Productie normen'!T:U,2,FALSE),FALSE)))</f>
        <v>0</v>
      </c>
      <c r="S2079" s="126">
        <f t="shared" si="171"/>
        <v>0</v>
      </c>
      <c r="T2079" s="127" t="str">
        <f>IF(M2079="nio",0,VLOOKUP(I2079,'2-Productie normen'!A:R,14,FALSE))</f>
        <v>B</v>
      </c>
      <c r="U2079" s="127"/>
      <c r="W2079" s="93">
        <f t="shared" si="172"/>
        <v>4267.12</v>
      </c>
    </row>
    <row r="2080" spans="1:23" ht="14.1" customHeight="1">
      <c r="A2080" s="109">
        <f t="shared" si="168"/>
        <v>2080</v>
      </c>
      <c r="B2080" s="476" t="str">
        <f>VLOOKUP(C2080,'1-Kosten per locatie'!$A$17:$D$89,4,FALSE)</f>
        <v>Facilitaire Services</v>
      </c>
      <c r="C2080" s="397" t="s">
        <v>207</v>
      </c>
      <c r="D2080" s="476" t="str">
        <f>VLOOKUP(C2080,'1-Kosten per locatie'!$A$17:$C$89,3,FALSE)</f>
        <v>Kantoor</v>
      </c>
      <c r="E2080" s="404" t="s">
        <v>238</v>
      </c>
      <c r="F2080" s="404"/>
      <c r="G2080" s="401"/>
      <c r="H2080" s="398" t="s">
        <v>217</v>
      </c>
      <c r="I2080" s="398" t="s">
        <v>296</v>
      </c>
      <c r="J2080" s="402" t="s">
        <v>198</v>
      </c>
      <c r="K2080" s="403">
        <v>13</v>
      </c>
      <c r="L2080" s="486">
        <f>VLOOKUP(D2080,'1-Kosten per locatie'!$E$3:$G$9,3,FALSE)</f>
        <v>1</v>
      </c>
      <c r="M2080" s="399">
        <v>156</v>
      </c>
      <c r="N2080" s="124"/>
      <c r="O2080" s="125" t="e">
        <f t="shared" si="169"/>
        <v>#DIV/0!</v>
      </c>
      <c r="P2080" s="125">
        <f t="shared" si="170"/>
        <v>0</v>
      </c>
      <c r="Q2080" s="383"/>
      <c r="R2080" s="126">
        <f>IF(M2080="nio",0,IF(M2080&gt;0,VLOOKUP(I2080,'2-Productie normen'!A:R,VLOOKUP(M2080,'2-Productie normen'!T:U,2,FALSE),FALSE)))</f>
        <v>0</v>
      </c>
      <c r="S2080" s="126">
        <f t="shared" si="171"/>
        <v>0</v>
      </c>
      <c r="T2080" s="127" t="str">
        <f>IF(M2080="nio",0,VLOOKUP(I2080,'2-Productie normen'!A:R,14,FALSE))</f>
        <v>V</v>
      </c>
      <c r="U2080" s="127"/>
      <c r="W2080" s="93">
        <f t="shared" si="172"/>
        <v>2028</v>
      </c>
    </row>
    <row r="2081" spans="1:23" ht="14.1" customHeight="1">
      <c r="A2081" s="109">
        <f t="shared" si="168"/>
        <v>2081</v>
      </c>
      <c r="B2081" s="476" t="str">
        <f>VLOOKUP(C2081,'1-Kosten per locatie'!$A$17:$D$89,4,FALSE)</f>
        <v>Facilitaire Services</v>
      </c>
      <c r="C2081" s="397" t="s">
        <v>207</v>
      </c>
      <c r="D2081" s="476" t="str">
        <f>VLOOKUP(C2081,'1-Kosten per locatie'!$A$17:$C$89,3,FALSE)</f>
        <v>Kantoor</v>
      </c>
      <c r="E2081" s="404" t="s">
        <v>238</v>
      </c>
      <c r="F2081" s="404"/>
      <c r="G2081" s="401"/>
      <c r="H2081" s="398" t="s">
        <v>213</v>
      </c>
      <c r="I2081" s="398" t="s">
        <v>15</v>
      </c>
      <c r="J2081" s="402" t="s">
        <v>304</v>
      </c>
      <c r="K2081" s="403">
        <v>8.5</v>
      </c>
      <c r="L2081" s="486">
        <f>VLOOKUP(D2081,'1-Kosten per locatie'!$E$3:$G$9,3,FALSE)</f>
        <v>1</v>
      </c>
      <c r="M2081" s="399">
        <v>255</v>
      </c>
      <c r="N2081" s="124"/>
      <c r="O2081" s="125" t="e">
        <f t="shared" si="169"/>
        <v>#DIV/0!</v>
      </c>
      <c r="P2081" s="125">
        <f t="shared" si="170"/>
        <v>0</v>
      </c>
      <c r="Q2081" s="383"/>
      <c r="R2081" s="126">
        <f>IF(M2081="nio",0,IF(M2081&gt;0,VLOOKUP(I2081,'2-Productie normen'!A:R,VLOOKUP(M2081,'2-Productie normen'!T:U,2,FALSE),FALSE)))</f>
        <v>0</v>
      </c>
      <c r="S2081" s="126">
        <f t="shared" si="171"/>
        <v>0</v>
      </c>
      <c r="T2081" s="127" t="str">
        <f>IF(M2081="nio",0,VLOOKUP(I2081,'2-Productie normen'!A:R,14,FALSE))</f>
        <v>S</v>
      </c>
      <c r="U2081" s="127"/>
      <c r="W2081" s="93">
        <f t="shared" si="172"/>
        <v>2167.5</v>
      </c>
    </row>
    <row r="2082" spans="1:23" ht="14.1" customHeight="1">
      <c r="A2082" s="109">
        <f t="shared" si="168"/>
        <v>2082</v>
      </c>
      <c r="B2082" s="476" t="str">
        <f>VLOOKUP(C2082,'1-Kosten per locatie'!$A$17:$D$89,4,FALSE)</f>
        <v>Facilitaire Services</v>
      </c>
      <c r="C2082" s="397" t="s">
        <v>207</v>
      </c>
      <c r="D2082" s="476" t="str">
        <f>VLOOKUP(C2082,'1-Kosten per locatie'!$A$17:$C$89,3,FALSE)</f>
        <v>Kantoor</v>
      </c>
      <c r="E2082" s="404" t="s">
        <v>238</v>
      </c>
      <c r="F2082" s="404"/>
      <c r="G2082" s="401"/>
      <c r="H2082" s="398" t="s">
        <v>193</v>
      </c>
      <c r="I2082" s="398" t="s">
        <v>296</v>
      </c>
      <c r="J2082" s="402" t="s">
        <v>198</v>
      </c>
      <c r="K2082" s="403">
        <v>48.4</v>
      </c>
      <c r="L2082" s="486">
        <f>VLOOKUP(D2082,'1-Kosten per locatie'!$E$3:$G$9,3,FALSE)</f>
        <v>1</v>
      </c>
      <c r="M2082" s="399">
        <v>156</v>
      </c>
      <c r="N2082" s="124"/>
      <c r="O2082" s="125" t="e">
        <f t="shared" si="169"/>
        <v>#DIV/0!</v>
      </c>
      <c r="P2082" s="125">
        <f t="shared" si="170"/>
        <v>0</v>
      </c>
      <c r="Q2082" s="383"/>
      <c r="R2082" s="126">
        <f>IF(M2082="nio",0,IF(M2082&gt;0,VLOOKUP(I2082,'2-Productie normen'!A:R,VLOOKUP(M2082,'2-Productie normen'!T:U,2,FALSE),FALSE)))</f>
        <v>0</v>
      </c>
      <c r="S2082" s="126">
        <f t="shared" si="171"/>
        <v>0</v>
      </c>
      <c r="T2082" s="127" t="str">
        <f>IF(M2082="nio",0,VLOOKUP(I2082,'2-Productie normen'!A:R,14,FALSE))</f>
        <v>V</v>
      </c>
      <c r="U2082" s="127"/>
      <c r="W2082" s="93">
        <f t="shared" si="172"/>
        <v>7550.4</v>
      </c>
    </row>
    <row r="2083" spans="1:23" ht="14.1" customHeight="1">
      <c r="A2083" s="109">
        <f t="shared" si="168"/>
        <v>2083</v>
      </c>
      <c r="B2083" s="476" t="str">
        <f>VLOOKUP(C2083,'1-Kosten per locatie'!$A$17:$D$89,4,FALSE)</f>
        <v>Facilitaire Services</v>
      </c>
      <c r="C2083" s="397" t="s">
        <v>207</v>
      </c>
      <c r="D2083" s="476" t="str">
        <f>VLOOKUP(C2083,'1-Kosten per locatie'!$A$17:$C$89,3,FALSE)</f>
        <v>Kantoor</v>
      </c>
      <c r="E2083" s="404" t="s">
        <v>238</v>
      </c>
      <c r="F2083" s="404"/>
      <c r="G2083" s="401">
        <v>281</v>
      </c>
      <c r="H2083" s="398" t="s">
        <v>215</v>
      </c>
      <c r="I2083" s="398" t="s">
        <v>149</v>
      </c>
      <c r="J2083" s="402" t="s">
        <v>198</v>
      </c>
      <c r="K2083" s="403">
        <v>89.59</v>
      </c>
      <c r="L2083" s="486">
        <f>VLOOKUP(D2083,'1-Kosten per locatie'!$E$3:$G$9,3,FALSE)</f>
        <v>1</v>
      </c>
      <c r="M2083" s="399">
        <v>104</v>
      </c>
      <c r="N2083" s="124"/>
      <c r="O2083" s="125" t="e">
        <f t="shared" si="169"/>
        <v>#DIV/0!</v>
      </c>
      <c r="P2083" s="125">
        <f t="shared" si="170"/>
        <v>0</v>
      </c>
      <c r="Q2083" s="383"/>
      <c r="R2083" s="126">
        <f>IF(M2083="nio",0,IF(M2083&gt;0,VLOOKUP(I2083,'2-Productie normen'!A:R,VLOOKUP(M2083,'2-Productie normen'!T:U,2,FALSE),FALSE)))</f>
        <v>0</v>
      </c>
      <c r="S2083" s="126">
        <f t="shared" si="171"/>
        <v>0</v>
      </c>
      <c r="T2083" s="127" t="str">
        <f>IF(M2083="nio",0,VLOOKUP(I2083,'2-Productie normen'!A:R,14,FALSE))</f>
        <v>B</v>
      </c>
      <c r="U2083" s="127"/>
      <c r="W2083" s="93">
        <f t="shared" si="172"/>
        <v>9317.36</v>
      </c>
    </row>
    <row r="2084" spans="1:23" ht="14.1" customHeight="1">
      <c r="A2084" s="109">
        <f t="shared" si="168"/>
        <v>2084</v>
      </c>
      <c r="B2084" s="476" t="str">
        <f>VLOOKUP(C2084,'1-Kosten per locatie'!$A$17:$D$89,4,FALSE)</f>
        <v>Facilitaire Services</v>
      </c>
      <c r="C2084" s="397" t="s">
        <v>207</v>
      </c>
      <c r="D2084" s="476" t="str">
        <f>VLOOKUP(C2084,'1-Kosten per locatie'!$A$17:$C$89,3,FALSE)</f>
        <v>Kantoor</v>
      </c>
      <c r="E2084" s="404" t="s">
        <v>238</v>
      </c>
      <c r="F2084" s="404"/>
      <c r="G2084" s="401">
        <v>282</v>
      </c>
      <c r="H2084" s="398" t="s">
        <v>215</v>
      </c>
      <c r="I2084" s="398" t="s">
        <v>149</v>
      </c>
      <c r="J2084" s="402" t="s">
        <v>198</v>
      </c>
      <c r="K2084" s="403">
        <v>111</v>
      </c>
      <c r="L2084" s="486">
        <f>VLOOKUP(D2084,'1-Kosten per locatie'!$E$3:$G$9,3,FALSE)</f>
        <v>1</v>
      </c>
      <c r="M2084" s="399">
        <v>104</v>
      </c>
      <c r="N2084" s="124"/>
      <c r="O2084" s="125" t="e">
        <f t="shared" si="169"/>
        <v>#DIV/0!</v>
      </c>
      <c r="P2084" s="125">
        <f t="shared" si="170"/>
        <v>0</v>
      </c>
      <c r="Q2084" s="383"/>
      <c r="R2084" s="126">
        <f>IF(M2084="nio",0,IF(M2084&gt;0,VLOOKUP(I2084,'2-Productie normen'!A:R,VLOOKUP(M2084,'2-Productie normen'!T:U,2,FALSE),FALSE)))</f>
        <v>0</v>
      </c>
      <c r="S2084" s="126">
        <f t="shared" si="171"/>
        <v>0</v>
      </c>
      <c r="T2084" s="127" t="str">
        <f>IF(M2084="nio",0,VLOOKUP(I2084,'2-Productie normen'!A:R,14,FALSE))</f>
        <v>B</v>
      </c>
      <c r="U2084" s="127"/>
      <c r="W2084" s="93">
        <f t="shared" si="172"/>
        <v>11544</v>
      </c>
    </row>
    <row r="2085" spans="1:23" ht="14.1" customHeight="1">
      <c r="A2085" s="109">
        <f t="shared" si="168"/>
        <v>2085</v>
      </c>
      <c r="B2085" s="476" t="str">
        <f>VLOOKUP(C2085,'1-Kosten per locatie'!$A$17:$D$89,4,FALSE)</f>
        <v>Facilitaire Services</v>
      </c>
      <c r="C2085" s="397" t="s">
        <v>207</v>
      </c>
      <c r="D2085" s="476" t="str">
        <f>VLOOKUP(C2085,'1-Kosten per locatie'!$A$17:$C$89,3,FALSE)</f>
        <v>Kantoor</v>
      </c>
      <c r="E2085" s="404" t="s">
        <v>238</v>
      </c>
      <c r="F2085" s="404"/>
      <c r="G2085" s="401">
        <v>283</v>
      </c>
      <c r="H2085" s="398" t="s">
        <v>215</v>
      </c>
      <c r="I2085" s="398" t="s">
        <v>149</v>
      </c>
      <c r="J2085" s="402" t="s">
        <v>198</v>
      </c>
      <c r="K2085" s="403">
        <v>52.02</v>
      </c>
      <c r="L2085" s="486">
        <f>VLOOKUP(D2085,'1-Kosten per locatie'!$E$3:$G$9,3,FALSE)</f>
        <v>1</v>
      </c>
      <c r="M2085" s="399">
        <v>104</v>
      </c>
      <c r="N2085" s="124"/>
      <c r="O2085" s="125" t="e">
        <f t="shared" si="169"/>
        <v>#DIV/0!</v>
      </c>
      <c r="P2085" s="125">
        <f t="shared" si="170"/>
        <v>0</v>
      </c>
      <c r="Q2085" s="383"/>
      <c r="R2085" s="126">
        <f>IF(M2085="nio",0,IF(M2085&gt;0,VLOOKUP(I2085,'2-Productie normen'!A:R,VLOOKUP(M2085,'2-Productie normen'!T:U,2,FALSE),FALSE)))</f>
        <v>0</v>
      </c>
      <c r="S2085" s="126">
        <f t="shared" si="171"/>
        <v>0</v>
      </c>
      <c r="T2085" s="127" t="str">
        <f>IF(M2085="nio",0,VLOOKUP(I2085,'2-Productie normen'!A:R,14,FALSE))</f>
        <v>B</v>
      </c>
      <c r="U2085" s="127"/>
      <c r="W2085" s="93">
        <f t="shared" si="172"/>
        <v>5410.08</v>
      </c>
    </row>
    <row r="2086" spans="1:23" ht="14.1" customHeight="1">
      <c r="A2086" s="109">
        <f t="shared" si="168"/>
        <v>2086</v>
      </c>
      <c r="B2086" s="476" t="str">
        <f>VLOOKUP(C2086,'1-Kosten per locatie'!$A$17:$D$89,4,FALSE)</f>
        <v>Facilitaire Services</v>
      </c>
      <c r="C2086" s="397" t="s">
        <v>207</v>
      </c>
      <c r="D2086" s="476" t="str">
        <f>VLOOKUP(C2086,'1-Kosten per locatie'!$A$17:$C$89,3,FALSE)</f>
        <v>Kantoor</v>
      </c>
      <c r="E2086" s="404" t="s">
        <v>238</v>
      </c>
      <c r="F2086" s="404"/>
      <c r="G2086" s="401"/>
      <c r="H2086" s="398" t="s">
        <v>217</v>
      </c>
      <c r="I2086" s="398" t="s">
        <v>296</v>
      </c>
      <c r="J2086" s="402" t="s">
        <v>198</v>
      </c>
      <c r="K2086" s="403">
        <v>15.75</v>
      </c>
      <c r="L2086" s="486">
        <f>VLOOKUP(D2086,'1-Kosten per locatie'!$E$3:$G$9,3,FALSE)</f>
        <v>1</v>
      </c>
      <c r="M2086" s="399">
        <v>156</v>
      </c>
      <c r="N2086" s="124"/>
      <c r="O2086" s="125" t="e">
        <f t="shared" si="169"/>
        <v>#DIV/0!</v>
      </c>
      <c r="P2086" s="125">
        <f t="shared" si="170"/>
        <v>0</v>
      </c>
      <c r="Q2086" s="383"/>
      <c r="R2086" s="126">
        <f>IF(M2086="nio",0,IF(M2086&gt;0,VLOOKUP(I2086,'2-Productie normen'!A:R,VLOOKUP(M2086,'2-Productie normen'!T:U,2,FALSE),FALSE)))</f>
        <v>0</v>
      </c>
      <c r="S2086" s="126">
        <f t="shared" si="171"/>
        <v>0</v>
      </c>
      <c r="T2086" s="127" t="str">
        <f>IF(M2086="nio",0,VLOOKUP(I2086,'2-Productie normen'!A:R,14,FALSE))</f>
        <v>V</v>
      </c>
      <c r="U2086" s="127"/>
      <c r="W2086" s="93">
        <f t="shared" si="172"/>
        <v>2457</v>
      </c>
    </row>
    <row r="2087" spans="1:23" ht="14.1" customHeight="1">
      <c r="A2087" s="109">
        <f t="shared" si="168"/>
        <v>2087</v>
      </c>
      <c r="B2087" s="476" t="str">
        <f>VLOOKUP(C2087,'1-Kosten per locatie'!$A$17:$D$89,4,FALSE)</f>
        <v>Facilitaire Services</v>
      </c>
      <c r="C2087" s="397" t="s">
        <v>207</v>
      </c>
      <c r="D2087" s="476" t="str">
        <f>VLOOKUP(C2087,'1-Kosten per locatie'!$A$17:$C$89,3,FALSE)</f>
        <v>Kantoor</v>
      </c>
      <c r="E2087" s="404" t="s">
        <v>238</v>
      </c>
      <c r="F2087" s="404"/>
      <c r="G2087" s="401">
        <v>284</v>
      </c>
      <c r="H2087" s="398" t="s">
        <v>215</v>
      </c>
      <c r="I2087" s="398" t="s">
        <v>149</v>
      </c>
      <c r="J2087" s="402" t="s">
        <v>198</v>
      </c>
      <c r="K2087" s="403">
        <v>27</v>
      </c>
      <c r="L2087" s="486">
        <f>VLOOKUP(D2087,'1-Kosten per locatie'!$E$3:$G$9,3,FALSE)</f>
        <v>1</v>
      </c>
      <c r="M2087" s="399">
        <v>104</v>
      </c>
      <c r="N2087" s="124"/>
      <c r="O2087" s="125" t="e">
        <f t="shared" si="169"/>
        <v>#DIV/0!</v>
      </c>
      <c r="P2087" s="125">
        <f t="shared" si="170"/>
        <v>0</v>
      </c>
      <c r="Q2087" s="383"/>
      <c r="R2087" s="126">
        <f>IF(M2087="nio",0,IF(M2087&gt;0,VLOOKUP(I2087,'2-Productie normen'!A:R,VLOOKUP(M2087,'2-Productie normen'!T:U,2,FALSE),FALSE)))</f>
        <v>0</v>
      </c>
      <c r="S2087" s="126">
        <f t="shared" si="171"/>
        <v>0</v>
      </c>
      <c r="T2087" s="127" t="str">
        <f>IF(M2087="nio",0,VLOOKUP(I2087,'2-Productie normen'!A:R,14,FALSE))</f>
        <v>B</v>
      </c>
      <c r="U2087" s="127"/>
      <c r="W2087" s="93">
        <f t="shared" si="172"/>
        <v>2808</v>
      </c>
    </row>
    <row r="2088" spans="1:23" ht="14.1" customHeight="1">
      <c r="A2088" s="109">
        <f t="shared" si="168"/>
        <v>2088</v>
      </c>
      <c r="B2088" s="476" t="str">
        <f>VLOOKUP(C2088,'1-Kosten per locatie'!$A$17:$D$89,4,FALSE)</f>
        <v>Facilitaire Services</v>
      </c>
      <c r="C2088" s="397" t="s">
        <v>207</v>
      </c>
      <c r="D2088" s="476" t="str">
        <f>VLOOKUP(C2088,'1-Kosten per locatie'!$A$17:$C$89,3,FALSE)</f>
        <v>Kantoor</v>
      </c>
      <c r="E2088" s="404" t="s">
        <v>238</v>
      </c>
      <c r="F2088" s="404"/>
      <c r="G2088" s="401">
        <v>285</v>
      </c>
      <c r="H2088" s="398" t="s">
        <v>215</v>
      </c>
      <c r="I2088" s="398" t="s">
        <v>149</v>
      </c>
      <c r="J2088" s="402" t="s">
        <v>198</v>
      </c>
      <c r="K2088" s="403">
        <v>27</v>
      </c>
      <c r="L2088" s="486">
        <f>VLOOKUP(D2088,'1-Kosten per locatie'!$E$3:$G$9,3,FALSE)</f>
        <v>1</v>
      </c>
      <c r="M2088" s="399">
        <v>104</v>
      </c>
      <c r="N2088" s="124"/>
      <c r="O2088" s="125" t="e">
        <f t="shared" si="169"/>
        <v>#DIV/0!</v>
      </c>
      <c r="P2088" s="125">
        <f t="shared" si="170"/>
        <v>0</v>
      </c>
      <c r="Q2088" s="383"/>
      <c r="R2088" s="126">
        <f>IF(M2088="nio",0,IF(M2088&gt;0,VLOOKUP(I2088,'2-Productie normen'!A:R,VLOOKUP(M2088,'2-Productie normen'!T:U,2,FALSE),FALSE)))</f>
        <v>0</v>
      </c>
      <c r="S2088" s="126">
        <f t="shared" si="171"/>
        <v>0</v>
      </c>
      <c r="T2088" s="127" t="str">
        <f>IF(M2088="nio",0,VLOOKUP(I2088,'2-Productie normen'!A:R,14,FALSE))</f>
        <v>B</v>
      </c>
      <c r="U2088" s="127"/>
      <c r="W2088" s="93">
        <f t="shared" si="172"/>
        <v>2808</v>
      </c>
    </row>
    <row r="2089" spans="1:23" ht="14.1" customHeight="1">
      <c r="A2089" s="109">
        <f t="shared" si="168"/>
        <v>2089</v>
      </c>
      <c r="B2089" s="476" t="str">
        <f>VLOOKUP(C2089,'1-Kosten per locatie'!$A$17:$D$89,4,FALSE)</f>
        <v>Facilitaire Services</v>
      </c>
      <c r="C2089" s="397" t="s">
        <v>207</v>
      </c>
      <c r="D2089" s="476" t="str">
        <f>VLOOKUP(C2089,'1-Kosten per locatie'!$A$17:$C$89,3,FALSE)</f>
        <v>Kantoor</v>
      </c>
      <c r="E2089" s="404" t="s">
        <v>238</v>
      </c>
      <c r="F2089" s="404"/>
      <c r="G2089" s="401"/>
      <c r="H2089" s="398" t="s">
        <v>241</v>
      </c>
      <c r="I2089" s="398" t="s">
        <v>296</v>
      </c>
      <c r="J2089" s="402" t="s">
        <v>198</v>
      </c>
      <c r="K2089" s="403">
        <v>7.5</v>
      </c>
      <c r="L2089" s="486">
        <f>VLOOKUP(D2089,'1-Kosten per locatie'!$E$3:$G$9,3,FALSE)</f>
        <v>1</v>
      </c>
      <c r="M2089" s="399">
        <v>156</v>
      </c>
      <c r="N2089" s="124"/>
      <c r="O2089" s="125" t="e">
        <f t="shared" si="169"/>
        <v>#DIV/0!</v>
      </c>
      <c r="P2089" s="125">
        <f t="shared" si="170"/>
        <v>0</v>
      </c>
      <c r="Q2089" s="383"/>
      <c r="R2089" s="126">
        <f>IF(M2089="nio",0,IF(M2089&gt;0,VLOOKUP(I2089,'2-Productie normen'!A:R,VLOOKUP(M2089,'2-Productie normen'!T:U,2,FALSE),FALSE)))</f>
        <v>0</v>
      </c>
      <c r="S2089" s="126">
        <f t="shared" si="171"/>
        <v>0</v>
      </c>
      <c r="T2089" s="127" t="str">
        <f>IF(M2089="nio",0,VLOOKUP(I2089,'2-Productie normen'!A:R,14,FALSE))</f>
        <v>V</v>
      </c>
      <c r="U2089" s="127"/>
      <c r="W2089" s="93">
        <f t="shared" si="172"/>
        <v>1170</v>
      </c>
    </row>
    <row r="2090" spans="1:23" ht="14.1" customHeight="1">
      <c r="A2090" s="109">
        <f t="shared" si="168"/>
        <v>2090</v>
      </c>
      <c r="B2090" s="476" t="str">
        <f>VLOOKUP(C2090,'1-Kosten per locatie'!$A$17:$D$89,4,FALSE)</f>
        <v>Facilitaire Services</v>
      </c>
      <c r="C2090" s="397" t="s">
        <v>207</v>
      </c>
      <c r="D2090" s="476" t="str">
        <f>VLOOKUP(C2090,'1-Kosten per locatie'!$A$17:$C$89,3,FALSE)</f>
        <v>Kantoor</v>
      </c>
      <c r="E2090" s="404" t="s">
        <v>238</v>
      </c>
      <c r="F2090" s="404"/>
      <c r="G2090" s="401"/>
      <c r="H2090" s="398" t="s">
        <v>248</v>
      </c>
      <c r="I2090" s="398" t="s">
        <v>296</v>
      </c>
      <c r="J2090" s="402" t="s">
        <v>307</v>
      </c>
      <c r="K2090" s="403">
        <v>8</v>
      </c>
      <c r="L2090" s="486">
        <f>VLOOKUP(D2090,'1-Kosten per locatie'!$E$3:$G$9,3,FALSE)</f>
        <v>1</v>
      </c>
      <c r="M2090" s="399">
        <v>156</v>
      </c>
      <c r="N2090" s="124"/>
      <c r="O2090" s="125" t="e">
        <f t="shared" si="169"/>
        <v>#DIV/0!</v>
      </c>
      <c r="P2090" s="125">
        <f t="shared" si="170"/>
        <v>0</v>
      </c>
      <c r="Q2090" s="383"/>
      <c r="R2090" s="126">
        <f>IF(M2090="nio",0,IF(M2090&gt;0,VLOOKUP(I2090,'2-Productie normen'!A:R,VLOOKUP(M2090,'2-Productie normen'!T:U,2,FALSE),FALSE)))</f>
        <v>0</v>
      </c>
      <c r="S2090" s="126">
        <f t="shared" si="171"/>
        <v>0</v>
      </c>
      <c r="T2090" s="127" t="str">
        <f>IF(M2090="nio",0,VLOOKUP(I2090,'2-Productie normen'!A:R,14,FALSE))</f>
        <v>V</v>
      </c>
      <c r="U2090" s="127"/>
      <c r="W2090" s="93">
        <f t="shared" si="172"/>
        <v>1248</v>
      </c>
    </row>
    <row r="2091" spans="1:23" ht="14.1" customHeight="1">
      <c r="A2091" s="109">
        <f t="shared" si="168"/>
        <v>2091</v>
      </c>
      <c r="B2091" s="476" t="str">
        <f>VLOOKUP(C2091,'1-Kosten per locatie'!$A$17:$D$89,4,FALSE)</f>
        <v>Facilitaire Services</v>
      </c>
      <c r="C2091" s="397" t="s">
        <v>207</v>
      </c>
      <c r="D2091" s="476" t="str">
        <f>VLOOKUP(C2091,'1-Kosten per locatie'!$A$17:$C$89,3,FALSE)</f>
        <v>Kantoor</v>
      </c>
      <c r="E2091" s="404" t="s">
        <v>238</v>
      </c>
      <c r="F2091" s="404"/>
      <c r="G2091" s="401">
        <v>286</v>
      </c>
      <c r="H2091" s="398" t="s">
        <v>215</v>
      </c>
      <c r="I2091" s="398" t="s">
        <v>149</v>
      </c>
      <c r="J2091" s="402" t="s">
        <v>198</v>
      </c>
      <c r="K2091" s="403">
        <v>25</v>
      </c>
      <c r="L2091" s="486">
        <f>VLOOKUP(D2091,'1-Kosten per locatie'!$E$3:$G$9,3,FALSE)</f>
        <v>1</v>
      </c>
      <c r="M2091" s="399">
        <v>104</v>
      </c>
      <c r="N2091" s="124"/>
      <c r="O2091" s="125" t="e">
        <f t="shared" si="169"/>
        <v>#DIV/0!</v>
      </c>
      <c r="P2091" s="125">
        <f t="shared" si="170"/>
        <v>0</v>
      </c>
      <c r="Q2091" s="383"/>
      <c r="R2091" s="126">
        <f>IF(M2091="nio",0,IF(M2091&gt;0,VLOOKUP(I2091,'2-Productie normen'!A:R,VLOOKUP(M2091,'2-Productie normen'!T:U,2,FALSE),FALSE)))</f>
        <v>0</v>
      </c>
      <c r="S2091" s="126">
        <f t="shared" si="171"/>
        <v>0</v>
      </c>
      <c r="T2091" s="127" t="str">
        <f>IF(M2091="nio",0,VLOOKUP(I2091,'2-Productie normen'!A:R,14,FALSE))</f>
        <v>B</v>
      </c>
      <c r="U2091" s="127"/>
      <c r="W2091" s="93">
        <f t="shared" si="172"/>
        <v>2600</v>
      </c>
    </row>
    <row r="2092" spans="1:23" ht="14.1" customHeight="1">
      <c r="A2092" s="109">
        <f t="shared" si="168"/>
        <v>2092</v>
      </c>
      <c r="B2092" s="476" t="str">
        <f>VLOOKUP(C2092,'1-Kosten per locatie'!$A$17:$D$89,4,FALSE)</f>
        <v>Facilitaire Services</v>
      </c>
      <c r="C2092" s="397" t="s">
        <v>207</v>
      </c>
      <c r="D2092" s="476" t="str">
        <f>VLOOKUP(C2092,'1-Kosten per locatie'!$A$17:$C$89,3,FALSE)</f>
        <v>Kantoor</v>
      </c>
      <c r="E2092" s="404" t="s">
        <v>238</v>
      </c>
      <c r="F2092" s="404"/>
      <c r="G2092" s="401">
        <v>287</v>
      </c>
      <c r="H2092" s="398" t="s">
        <v>249</v>
      </c>
      <c r="I2092" s="398" t="s">
        <v>297</v>
      </c>
      <c r="J2092" s="402" t="s">
        <v>198</v>
      </c>
      <c r="K2092" s="403">
        <v>27.38</v>
      </c>
      <c r="L2092" s="486">
        <f>VLOOKUP(D2092,'1-Kosten per locatie'!$E$3:$G$9,3,FALSE)</f>
        <v>1</v>
      </c>
      <c r="M2092" s="399">
        <v>255</v>
      </c>
      <c r="N2092" s="124"/>
      <c r="O2092" s="125" t="e">
        <f t="shared" si="169"/>
        <v>#DIV/0!</v>
      </c>
      <c r="P2092" s="125">
        <f t="shared" si="170"/>
        <v>0</v>
      </c>
      <c r="Q2092" s="383"/>
      <c r="R2092" s="126">
        <f>IF(M2092="nio",0,IF(M2092&gt;0,VLOOKUP(I2092,'2-Productie normen'!A:R,VLOOKUP(M2092,'2-Productie normen'!T:U,2,FALSE),FALSE)))</f>
        <v>0</v>
      </c>
      <c r="S2092" s="126">
        <f t="shared" si="171"/>
        <v>0</v>
      </c>
      <c r="T2092" s="127" t="str">
        <f>IF(M2092="nio",0,VLOOKUP(I2092,'2-Productie normen'!A:R,14,FALSE))</f>
        <v>B</v>
      </c>
      <c r="U2092" s="127"/>
      <c r="W2092" s="93">
        <f t="shared" si="172"/>
        <v>6981.9</v>
      </c>
    </row>
    <row r="2093" spans="1:23" ht="14.1" customHeight="1">
      <c r="A2093" s="109">
        <f t="shared" si="168"/>
        <v>2093</v>
      </c>
      <c r="B2093" s="476" t="str">
        <f>VLOOKUP(C2093,'1-Kosten per locatie'!$A$17:$D$89,4,FALSE)</f>
        <v>Facilitaire Services</v>
      </c>
      <c r="C2093" s="397" t="s">
        <v>207</v>
      </c>
      <c r="D2093" s="476" t="str">
        <f>VLOOKUP(C2093,'1-Kosten per locatie'!$A$17:$C$89,3,FALSE)</f>
        <v>Kantoor</v>
      </c>
      <c r="E2093" s="404" t="s">
        <v>238</v>
      </c>
      <c r="F2093" s="404"/>
      <c r="G2093" s="401"/>
      <c r="H2093" s="398" t="s">
        <v>226</v>
      </c>
      <c r="I2093" s="398" t="s">
        <v>298</v>
      </c>
      <c r="J2093" s="402" t="s">
        <v>305</v>
      </c>
      <c r="K2093" s="403">
        <v>12</v>
      </c>
      <c r="L2093" s="486">
        <f>VLOOKUP(D2093,'1-Kosten per locatie'!$E$3:$G$9,3,FALSE)</f>
        <v>1</v>
      </c>
      <c r="M2093" s="399">
        <v>255</v>
      </c>
      <c r="N2093" s="124"/>
      <c r="O2093" s="125" t="e">
        <f t="shared" si="169"/>
        <v>#DIV/0!</v>
      </c>
      <c r="P2093" s="125">
        <f t="shared" si="170"/>
        <v>0</v>
      </c>
      <c r="Q2093" s="383"/>
      <c r="R2093" s="126">
        <f>IF(M2093="nio",0,IF(M2093&gt;0,VLOOKUP(I2093,'2-Productie normen'!A:R,VLOOKUP(M2093,'2-Productie normen'!T:U,2,FALSE),FALSE)))</f>
        <v>0</v>
      </c>
      <c r="S2093" s="126">
        <f t="shared" si="171"/>
        <v>0</v>
      </c>
      <c r="T2093" s="127" t="str">
        <f>IF(M2093="nio",0,VLOOKUP(I2093,'2-Productie normen'!A:R,14,FALSE))</f>
        <v>V</v>
      </c>
      <c r="U2093" s="127"/>
      <c r="W2093" s="93">
        <f t="shared" si="172"/>
        <v>3060</v>
      </c>
    </row>
    <row r="2094" spans="1:23" ht="14.1" customHeight="1">
      <c r="A2094" s="109">
        <f t="shared" si="168"/>
        <v>2094</v>
      </c>
      <c r="B2094" s="476" t="str">
        <f>VLOOKUP(C2094,'1-Kosten per locatie'!$A$17:$D$89,4,FALSE)</f>
        <v>Facilitaire Services</v>
      </c>
      <c r="C2094" s="397" t="s">
        <v>207</v>
      </c>
      <c r="D2094" s="476" t="str">
        <f>VLOOKUP(C2094,'1-Kosten per locatie'!$A$17:$C$89,3,FALSE)</f>
        <v>Kantoor</v>
      </c>
      <c r="E2094" s="404" t="s">
        <v>238</v>
      </c>
      <c r="F2094" s="404"/>
      <c r="G2094" s="401"/>
      <c r="H2094" s="398" t="s">
        <v>214</v>
      </c>
      <c r="I2094" s="398" t="s">
        <v>294</v>
      </c>
      <c r="J2094" s="402" t="s">
        <v>303</v>
      </c>
      <c r="K2094" s="403">
        <v>15</v>
      </c>
      <c r="L2094" s="486">
        <f>VLOOKUP(D2094,'1-Kosten per locatie'!$E$3:$G$9,3,FALSE)</f>
        <v>1</v>
      </c>
      <c r="M2094" s="399">
        <v>156</v>
      </c>
      <c r="N2094" s="124"/>
      <c r="O2094" s="125" t="e">
        <f t="shared" si="169"/>
        <v>#DIV/0!</v>
      </c>
      <c r="P2094" s="125">
        <f t="shared" si="170"/>
        <v>0</v>
      </c>
      <c r="Q2094" s="383"/>
      <c r="R2094" s="126">
        <f>IF(M2094="nio",0,IF(M2094&gt;0,VLOOKUP(I2094,'2-Productie normen'!A:R,VLOOKUP(M2094,'2-Productie normen'!T:U,2,FALSE),FALSE)))</f>
        <v>0</v>
      </c>
      <c r="S2094" s="126">
        <f t="shared" si="171"/>
        <v>0</v>
      </c>
      <c r="T2094" s="127" t="str">
        <f>IF(M2094="nio",0,VLOOKUP(I2094,'2-Productie normen'!A:R,14,FALSE))</f>
        <v>V</v>
      </c>
      <c r="U2094" s="127"/>
      <c r="W2094" s="93">
        <f t="shared" si="172"/>
        <v>2340</v>
      </c>
    </row>
    <row r="2095" spans="1:23" ht="14.1" customHeight="1">
      <c r="A2095" s="109">
        <f t="shared" si="168"/>
        <v>2095</v>
      </c>
      <c r="B2095" s="476" t="str">
        <f>VLOOKUP(C2095,'1-Kosten per locatie'!$A$17:$D$89,4,FALSE)</f>
        <v>Facilitaire Services</v>
      </c>
      <c r="C2095" s="397" t="s">
        <v>207</v>
      </c>
      <c r="D2095" s="476" t="str">
        <f>VLOOKUP(C2095,'1-Kosten per locatie'!$A$17:$C$89,3,FALSE)</f>
        <v>Kantoor</v>
      </c>
      <c r="E2095" s="404" t="s">
        <v>94</v>
      </c>
      <c r="F2095" s="404"/>
      <c r="G2095" s="401"/>
      <c r="H2095" s="398" t="s">
        <v>214</v>
      </c>
      <c r="I2095" s="398" t="s">
        <v>294</v>
      </c>
      <c r="J2095" s="402" t="s">
        <v>304</v>
      </c>
      <c r="K2095" s="403">
        <v>13</v>
      </c>
      <c r="L2095" s="486">
        <f>VLOOKUP(D2095,'1-Kosten per locatie'!$E$3:$G$9,3,FALSE)</f>
        <v>1</v>
      </c>
      <c r="M2095" s="399">
        <v>156</v>
      </c>
      <c r="N2095" s="124"/>
      <c r="O2095" s="125" t="e">
        <f t="shared" si="169"/>
        <v>#DIV/0!</v>
      </c>
      <c r="P2095" s="125">
        <f t="shared" si="170"/>
        <v>0</v>
      </c>
      <c r="Q2095" s="383"/>
      <c r="R2095" s="126">
        <f>IF(M2095="nio",0,IF(M2095&gt;0,VLOOKUP(I2095,'2-Productie normen'!A:R,VLOOKUP(M2095,'2-Productie normen'!T:U,2,FALSE),FALSE)))</f>
        <v>0</v>
      </c>
      <c r="S2095" s="126">
        <f t="shared" si="171"/>
        <v>0</v>
      </c>
      <c r="T2095" s="127" t="str">
        <f>IF(M2095="nio",0,VLOOKUP(I2095,'2-Productie normen'!A:R,14,FALSE))</f>
        <v>V</v>
      </c>
      <c r="U2095" s="127"/>
      <c r="W2095" s="93">
        <f t="shared" si="172"/>
        <v>2028</v>
      </c>
    </row>
    <row r="2096" spans="1:23" ht="14.1" customHeight="1">
      <c r="A2096" s="109">
        <f t="shared" si="168"/>
        <v>2096</v>
      </c>
      <c r="B2096" s="476" t="str">
        <f>VLOOKUP(C2096,'1-Kosten per locatie'!$A$17:$D$89,4,FALSE)</f>
        <v>Facilitaire Services</v>
      </c>
      <c r="C2096" s="397" t="s">
        <v>207</v>
      </c>
      <c r="D2096" s="476" t="str">
        <f>VLOOKUP(C2096,'1-Kosten per locatie'!$A$17:$C$89,3,FALSE)</f>
        <v>Kantoor</v>
      </c>
      <c r="E2096" s="404" t="s">
        <v>94</v>
      </c>
      <c r="F2096" s="404"/>
      <c r="G2096" s="401"/>
      <c r="H2096" s="398" t="s">
        <v>217</v>
      </c>
      <c r="I2096" s="398" t="s">
        <v>296</v>
      </c>
      <c r="J2096" s="402" t="s">
        <v>304</v>
      </c>
      <c r="K2096" s="403">
        <v>8</v>
      </c>
      <c r="L2096" s="486">
        <f>VLOOKUP(D2096,'1-Kosten per locatie'!$E$3:$G$9,3,FALSE)</f>
        <v>1</v>
      </c>
      <c r="M2096" s="399">
        <v>156</v>
      </c>
      <c r="N2096" s="124"/>
      <c r="O2096" s="125" t="e">
        <f t="shared" si="169"/>
        <v>#DIV/0!</v>
      </c>
      <c r="P2096" s="125">
        <f t="shared" si="170"/>
        <v>0</v>
      </c>
      <c r="Q2096" s="383"/>
      <c r="R2096" s="126">
        <f>IF(M2096="nio",0,IF(M2096&gt;0,VLOOKUP(I2096,'2-Productie normen'!A:R,VLOOKUP(M2096,'2-Productie normen'!T:U,2,FALSE),FALSE)))</f>
        <v>0</v>
      </c>
      <c r="S2096" s="126">
        <f t="shared" si="171"/>
        <v>0</v>
      </c>
      <c r="T2096" s="127" t="str">
        <f>IF(M2096="nio",0,VLOOKUP(I2096,'2-Productie normen'!A:R,14,FALSE))</f>
        <v>V</v>
      </c>
      <c r="U2096" s="127"/>
      <c r="W2096" s="93">
        <f t="shared" si="172"/>
        <v>1248</v>
      </c>
    </row>
    <row r="2097" spans="1:23" ht="14.1" customHeight="1">
      <c r="A2097" s="109">
        <f t="shared" si="168"/>
        <v>2097</v>
      </c>
      <c r="B2097" s="476" t="str">
        <f>VLOOKUP(C2097,'1-Kosten per locatie'!$A$17:$D$89,4,FALSE)</f>
        <v>Facilitaire Services</v>
      </c>
      <c r="C2097" s="397" t="s">
        <v>208</v>
      </c>
      <c r="D2097" s="476" t="str">
        <f>VLOOKUP(C2097,'1-Kosten per locatie'!$A$17:$C$89,3,FALSE)</f>
        <v>Kantoor</v>
      </c>
      <c r="E2097" s="404" t="s">
        <v>211</v>
      </c>
      <c r="F2097" s="404"/>
      <c r="G2097" s="401">
        <v>51</v>
      </c>
      <c r="H2097" s="398" t="s">
        <v>215</v>
      </c>
      <c r="I2097" s="398" t="s">
        <v>149</v>
      </c>
      <c r="J2097" s="402" t="s">
        <v>198</v>
      </c>
      <c r="K2097" s="403">
        <v>37.5</v>
      </c>
      <c r="L2097" s="486">
        <f>VLOOKUP(D2097,'1-Kosten per locatie'!$E$3:$G$9,3,FALSE)</f>
        <v>1</v>
      </c>
      <c r="M2097" s="399">
        <v>104</v>
      </c>
      <c r="N2097" s="124"/>
      <c r="O2097" s="125" t="e">
        <f t="shared" si="169"/>
        <v>#DIV/0!</v>
      </c>
      <c r="P2097" s="125">
        <f t="shared" si="170"/>
        <v>0</v>
      </c>
      <c r="Q2097" s="383"/>
      <c r="R2097" s="126">
        <f>IF(M2097="nio",0,IF(M2097&gt;0,VLOOKUP(I2097,'2-Productie normen'!A:R,VLOOKUP(M2097,'2-Productie normen'!T:U,2,FALSE),FALSE)))</f>
        <v>0</v>
      </c>
      <c r="S2097" s="126">
        <f t="shared" si="171"/>
        <v>0</v>
      </c>
      <c r="T2097" s="127" t="str">
        <f>IF(M2097="nio",0,VLOOKUP(I2097,'2-Productie normen'!A:R,14,FALSE))</f>
        <v>B</v>
      </c>
      <c r="U2097" s="127"/>
      <c r="W2097" s="93">
        <f t="shared" si="172"/>
        <v>3900</v>
      </c>
    </row>
    <row r="2098" spans="1:23" ht="14.1" customHeight="1">
      <c r="A2098" s="109">
        <f t="shared" si="168"/>
        <v>2098</v>
      </c>
      <c r="B2098" s="476" t="str">
        <f>VLOOKUP(C2098,'1-Kosten per locatie'!$A$17:$D$89,4,FALSE)</f>
        <v>Facilitaire Services</v>
      </c>
      <c r="C2098" s="397" t="s">
        <v>208</v>
      </c>
      <c r="D2098" s="476" t="str">
        <f>VLOOKUP(C2098,'1-Kosten per locatie'!$A$17:$C$89,3,FALSE)</f>
        <v>Kantoor</v>
      </c>
      <c r="E2098" s="404" t="s">
        <v>211</v>
      </c>
      <c r="F2098" s="404"/>
      <c r="G2098" s="401"/>
      <c r="H2098" s="398" t="s">
        <v>214</v>
      </c>
      <c r="I2098" s="398" t="s">
        <v>294</v>
      </c>
      <c r="J2098" s="402" t="s">
        <v>304</v>
      </c>
      <c r="K2098" s="403">
        <v>21</v>
      </c>
      <c r="L2098" s="486">
        <f>VLOOKUP(D2098,'1-Kosten per locatie'!$E$3:$G$9,3,FALSE)</f>
        <v>1</v>
      </c>
      <c r="M2098" s="399">
        <v>156</v>
      </c>
      <c r="N2098" s="124"/>
      <c r="O2098" s="125" t="e">
        <f t="shared" si="169"/>
        <v>#DIV/0!</v>
      </c>
      <c r="P2098" s="125">
        <f t="shared" si="170"/>
        <v>0</v>
      </c>
      <c r="Q2098" s="383"/>
      <c r="R2098" s="126">
        <f>IF(M2098="nio",0,IF(M2098&gt;0,VLOOKUP(I2098,'2-Productie normen'!A:R,VLOOKUP(M2098,'2-Productie normen'!T:U,2,FALSE),FALSE)))</f>
        <v>0</v>
      </c>
      <c r="S2098" s="126">
        <f t="shared" si="171"/>
        <v>0</v>
      </c>
      <c r="T2098" s="127" t="str">
        <f>IF(M2098="nio",0,VLOOKUP(I2098,'2-Productie normen'!A:R,14,FALSE))</f>
        <v>V</v>
      </c>
      <c r="U2098" s="127"/>
      <c r="W2098" s="93">
        <f t="shared" si="172"/>
        <v>3276</v>
      </c>
    </row>
    <row r="2099" spans="1:23" ht="14.1" customHeight="1">
      <c r="A2099" s="109">
        <f t="shared" si="168"/>
        <v>2099</v>
      </c>
      <c r="B2099" s="476" t="str">
        <f>VLOOKUP(C2099,'1-Kosten per locatie'!$A$17:$D$89,4,FALSE)</f>
        <v>Facilitaire Services</v>
      </c>
      <c r="C2099" s="397" t="s">
        <v>208</v>
      </c>
      <c r="D2099" s="476" t="str">
        <f>VLOOKUP(C2099,'1-Kosten per locatie'!$A$17:$C$89,3,FALSE)</f>
        <v>Kantoor</v>
      </c>
      <c r="E2099" s="404" t="s">
        <v>211</v>
      </c>
      <c r="F2099" s="404"/>
      <c r="G2099" s="401"/>
      <c r="H2099" s="398" t="s">
        <v>217</v>
      </c>
      <c r="I2099" s="433" t="s">
        <v>296</v>
      </c>
      <c r="J2099" s="402" t="s">
        <v>304</v>
      </c>
      <c r="K2099" s="403">
        <v>52</v>
      </c>
      <c r="L2099" s="486">
        <f>VLOOKUP(D2099,'1-Kosten per locatie'!$E$3:$G$9,3,FALSE)</f>
        <v>1</v>
      </c>
      <c r="M2099" s="399">
        <v>255</v>
      </c>
      <c r="N2099" s="124"/>
      <c r="O2099" s="125" t="e">
        <f t="shared" si="169"/>
        <v>#DIV/0!</v>
      </c>
      <c r="P2099" s="125">
        <f t="shared" si="170"/>
        <v>0</v>
      </c>
      <c r="Q2099" s="383"/>
      <c r="R2099" s="126">
        <f>IF(M2099="nio",0,IF(M2099&gt;0,VLOOKUP(I2099,'2-Productie normen'!A:R,VLOOKUP(M2099,'2-Productie normen'!T:U,2,FALSE),FALSE)))</f>
        <v>0</v>
      </c>
      <c r="S2099" s="126">
        <f t="shared" si="171"/>
        <v>0</v>
      </c>
      <c r="T2099" s="127" t="str">
        <f>IF(M2099="nio",0,VLOOKUP(I2099,'2-Productie normen'!A:R,14,FALSE))</f>
        <v>V</v>
      </c>
      <c r="U2099" s="127"/>
      <c r="W2099" s="93">
        <f t="shared" si="172"/>
        <v>13260</v>
      </c>
    </row>
    <row r="2100" spans="1:23" ht="14.1" customHeight="1">
      <c r="A2100" s="109">
        <f t="shared" si="168"/>
        <v>2100</v>
      </c>
      <c r="B2100" s="476" t="str">
        <f>VLOOKUP(C2100,'1-Kosten per locatie'!$A$17:$D$89,4,FALSE)</f>
        <v>Facilitaire Services</v>
      </c>
      <c r="C2100" s="397" t="s">
        <v>208</v>
      </c>
      <c r="D2100" s="476" t="str">
        <f>VLOOKUP(C2100,'1-Kosten per locatie'!$A$17:$C$89,3,FALSE)</f>
        <v>Kantoor</v>
      </c>
      <c r="E2100" s="404" t="s">
        <v>211</v>
      </c>
      <c r="F2100" s="404"/>
      <c r="G2100" s="401"/>
      <c r="H2100" s="398" t="s">
        <v>195</v>
      </c>
      <c r="I2100" s="398" t="s">
        <v>295</v>
      </c>
      <c r="J2100" s="402" t="s">
        <v>305</v>
      </c>
      <c r="K2100" s="403">
        <v>1.5</v>
      </c>
      <c r="L2100" s="486">
        <f>VLOOKUP(D2100,'1-Kosten per locatie'!$E$3:$G$9,3,FALSE)</f>
        <v>1</v>
      </c>
      <c r="M2100" s="399">
        <v>255</v>
      </c>
      <c r="N2100" s="124"/>
      <c r="O2100" s="125" t="e">
        <f t="shared" si="169"/>
        <v>#DIV/0!</v>
      </c>
      <c r="P2100" s="125">
        <f t="shared" si="170"/>
        <v>0</v>
      </c>
      <c r="Q2100" s="383"/>
      <c r="R2100" s="126">
        <f>IF(M2100="nio",0,IF(M2100&gt;0,VLOOKUP(I2100,'2-Productie normen'!A:R,VLOOKUP(M2100,'2-Productie normen'!T:U,2,FALSE),FALSE)))</f>
        <v>0</v>
      </c>
      <c r="S2100" s="126">
        <f t="shared" si="171"/>
        <v>0</v>
      </c>
      <c r="T2100" s="127" t="str">
        <f>IF(M2100="nio",0,VLOOKUP(I2100,'2-Productie normen'!A:R,14,FALSE))</f>
        <v>V</v>
      </c>
      <c r="U2100" s="127"/>
      <c r="W2100" s="93">
        <f t="shared" si="172"/>
        <v>382.5</v>
      </c>
    </row>
    <row r="2101" spans="1:23" ht="14.1" customHeight="1">
      <c r="A2101" s="109">
        <f t="shared" si="168"/>
        <v>2101</v>
      </c>
      <c r="B2101" s="476" t="str">
        <f>VLOOKUP(C2101,'1-Kosten per locatie'!$A$17:$D$89,4,FALSE)</f>
        <v>Facilitaire Services</v>
      </c>
      <c r="C2101" s="397" t="s">
        <v>208</v>
      </c>
      <c r="D2101" s="476" t="str">
        <f>VLOOKUP(C2101,'1-Kosten per locatie'!$A$17:$C$89,3,FALSE)</f>
        <v>Kantoor</v>
      </c>
      <c r="E2101" s="404" t="s">
        <v>211</v>
      </c>
      <c r="F2101" s="404"/>
      <c r="G2101" s="401"/>
      <c r="H2101" s="398" t="s">
        <v>193</v>
      </c>
      <c r="I2101" s="398" t="s">
        <v>296</v>
      </c>
      <c r="J2101" s="402" t="s">
        <v>198</v>
      </c>
      <c r="K2101" s="403">
        <v>50</v>
      </c>
      <c r="L2101" s="486">
        <f>VLOOKUP(D2101,'1-Kosten per locatie'!$E$3:$G$9,3,FALSE)</f>
        <v>1</v>
      </c>
      <c r="M2101" s="399">
        <v>156</v>
      </c>
      <c r="N2101" s="124"/>
      <c r="O2101" s="125" t="e">
        <f t="shared" si="169"/>
        <v>#DIV/0!</v>
      </c>
      <c r="P2101" s="125">
        <f t="shared" si="170"/>
        <v>0</v>
      </c>
      <c r="Q2101" s="383"/>
      <c r="R2101" s="126">
        <f>IF(M2101="nio",0,IF(M2101&gt;0,VLOOKUP(I2101,'2-Productie normen'!A:R,VLOOKUP(M2101,'2-Productie normen'!T:U,2,FALSE),FALSE)))</f>
        <v>0</v>
      </c>
      <c r="S2101" s="126">
        <f t="shared" si="171"/>
        <v>0</v>
      </c>
      <c r="T2101" s="127" t="str">
        <f>IF(M2101="nio",0,VLOOKUP(I2101,'2-Productie normen'!A:R,14,FALSE))</f>
        <v>V</v>
      </c>
      <c r="U2101" s="127"/>
      <c r="W2101" s="93">
        <f t="shared" si="172"/>
        <v>7800</v>
      </c>
    </row>
    <row r="2102" spans="1:23" ht="14.1" customHeight="1">
      <c r="A2102" s="109">
        <f t="shared" si="168"/>
        <v>2102</v>
      </c>
      <c r="B2102" s="476" t="str">
        <f>VLOOKUP(C2102,'1-Kosten per locatie'!$A$17:$D$89,4,FALSE)</f>
        <v>Facilitaire Services</v>
      </c>
      <c r="C2102" s="397" t="s">
        <v>208</v>
      </c>
      <c r="D2102" s="476" t="str">
        <f>VLOOKUP(C2102,'1-Kosten per locatie'!$A$17:$C$89,3,FALSE)</f>
        <v>Kantoor</v>
      </c>
      <c r="E2102" s="404" t="s">
        <v>211</v>
      </c>
      <c r="F2102" s="404"/>
      <c r="G2102" s="401"/>
      <c r="H2102" s="398" t="s">
        <v>213</v>
      </c>
      <c r="I2102" s="398" t="s">
        <v>15</v>
      </c>
      <c r="J2102" s="402" t="s">
        <v>304</v>
      </c>
      <c r="K2102" s="403">
        <v>14.1</v>
      </c>
      <c r="L2102" s="486">
        <f>VLOOKUP(D2102,'1-Kosten per locatie'!$E$3:$G$9,3,FALSE)</f>
        <v>1</v>
      </c>
      <c r="M2102" s="399">
        <v>255</v>
      </c>
      <c r="N2102" s="124">
        <v>255</v>
      </c>
      <c r="O2102" s="125" t="e">
        <f t="shared" si="169"/>
        <v>#DIV/0!</v>
      </c>
      <c r="P2102" s="125" t="e">
        <f t="shared" si="170"/>
        <v>#DIV/0!</v>
      </c>
      <c r="Q2102" s="383"/>
      <c r="R2102" s="126">
        <f>IF(M2102="nio",0,IF(M2102&gt;0,VLOOKUP(I2102,'2-Productie normen'!A:R,VLOOKUP(M2102,'2-Productie normen'!T:U,2,FALSE),FALSE)))</f>
        <v>0</v>
      </c>
      <c r="S2102" s="126">
        <f t="shared" si="171"/>
        <v>0</v>
      </c>
      <c r="T2102" s="127" t="str">
        <f>IF(M2102="nio",0,VLOOKUP(I2102,'2-Productie normen'!A:R,14,FALSE))</f>
        <v>S</v>
      </c>
      <c r="U2102" s="127"/>
      <c r="W2102" s="93">
        <f t="shared" si="172"/>
        <v>7191</v>
      </c>
    </row>
    <row r="2103" spans="1:23" ht="14.1" customHeight="1">
      <c r="A2103" s="109">
        <f t="shared" si="168"/>
        <v>2103</v>
      </c>
      <c r="B2103" s="476" t="str">
        <f>VLOOKUP(C2103,'1-Kosten per locatie'!$A$17:$D$89,4,FALSE)</f>
        <v>Facilitaire Services</v>
      </c>
      <c r="C2103" s="397" t="s">
        <v>208</v>
      </c>
      <c r="D2103" s="476" t="str">
        <f>VLOOKUP(C2103,'1-Kosten per locatie'!$A$17:$C$89,3,FALSE)</f>
        <v>Kantoor</v>
      </c>
      <c r="E2103" s="404" t="s">
        <v>211</v>
      </c>
      <c r="F2103" s="404"/>
      <c r="G2103" s="401">
        <v>52</v>
      </c>
      <c r="H2103" s="398" t="s">
        <v>215</v>
      </c>
      <c r="I2103" s="398" t="s">
        <v>149</v>
      </c>
      <c r="J2103" s="402" t="s">
        <v>198</v>
      </c>
      <c r="K2103" s="403">
        <v>15</v>
      </c>
      <c r="L2103" s="486">
        <f>VLOOKUP(D2103,'1-Kosten per locatie'!$E$3:$G$9,3,FALSE)</f>
        <v>1</v>
      </c>
      <c r="M2103" s="399">
        <v>104</v>
      </c>
      <c r="N2103" s="124"/>
      <c r="O2103" s="125" t="e">
        <f t="shared" si="169"/>
        <v>#DIV/0!</v>
      </c>
      <c r="P2103" s="125">
        <f t="shared" si="170"/>
        <v>0</v>
      </c>
      <c r="Q2103" s="383"/>
      <c r="R2103" s="126">
        <f>IF(M2103="nio",0,IF(M2103&gt;0,VLOOKUP(I2103,'2-Productie normen'!A:R,VLOOKUP(M2103,'2-Productie normen'!T:U,2,FALSE),FALSE)))</f>
        <v>0</v>
      </c>
      <c r="S2103" s="126">
        <f t="shared" si="171"/>
        <v>0</v>
      </c>
      <c r="T2103" s="127" t="str">
        <f>IF(M2103="nio",0,VLOOKUP(I2103,'2-Productie normen'!A:R,14,FALSE))</f>
        <v>B</v>
      </c>
      <c r="U2103" s="127"/>
      <c r="W2103" s="93">
        <f t="shared" si="172"/>
        <v>1560</v>
      </c>
    </row>
    <row r="2104" spans="1:23" ht="14.1" customHeight="1">
      <c r="A2104" s="109">
        <f t="shared" si="168"/>
        <v>2104</v>
      </c>
      <c r="B2104" s="476" t="str">
        <f>VLOOKUP(C2104,'1-Kosten per locatie'!$A$17:$D$89,4,FALSE)</f>
        <v>Facilitaire Services</v>
      </c>
      <c r="C2104" s="397" t="s">
        <v>208</v>
      </c>
      <c r="D2104" s="476" t="str">
        <f>VLOOKUP(C2104,'1-Kosten per locatie'!$A$17:$C$89,3,FALSE)</f>
        <v>Kantoor</v>
      </c>
      <c r="E2104" s="404" t="s">
        <v>211</v>
      </c>
      <c r="F2104" s="404"/>
      <c r="G2104" s="401">
        <v>53</v>
      </c>
      <c r="H2104" s="398" t="s">
        <v>215</v>
      </c>
      <c r="I2104" s="398" t="s">
        <v>149</v>
      </c>
      <c r="J2104" s="402" t="s">
        <v>198</v>
      </c>
      <c r="K2104" s="403">
        <v>18</v>
      </c>
      <c r="L2104" s="486">
        <f>VLOOKUP(D2104,'1-Kosten per locatie'!$E$3:$G$9,3,FALSE)</f>
        <v>1</v>
      </c>
      <c r="M2104" s="399">
        <v>104</v>
      </c>
      <c r="N2104" s="124"/>
      <c r="O2104" s="125" t="e">
        <f t="shared" si="169"/>
        <v>#DIV/0!</v>
      </c>
      <c r="P2104" s="125">
        <f t="shared" si="170"/>
        <v>0</v>
      </c>
      <c r="Q2104" s="383"/>
      <c r="R2104" s="126">
        <f>IF(M2104="nio",0,IF(M2104&gt;0,VLOOKUP(I2104,'2-Productie normen'!A:R,VLOOKUP(M2104,'2-Productie normen'!T:U,2,FALSE),FALSE)))</f>
        <v>0</v>
      </c>
      <c r="S2104" s="126">
        <f t="shared" si="171"/>
        <v>0</v>
      </c>
      <c r="T2104" s="127" t="str">
        <f>IF(M2104="nio",0,VLOOKUP(I2104,'2-Productie normen'!A:R,14,FALSE))</f>
        <v>B</v>
      </c>
      <c r="U2104" s="127"/>
      <c r="W2104" s="93">
        <f t="shared" si="172"/>
        <v>1872</v>
      </c>
    </row>
    <row r="2105" spans="1:23" ht="14.1" customHeight="1">
      <c r="A2105" s="109">
        <f t="shared" si="168"/>
        <v>2105</v>
      </c>
      <c r="B2105" s="476" t="str">
        <f>VLOOKUP(C2105,'1-Kosten per locatie'!$A$17:$D$89,4,FALSE)</f>
        <v>Facilitaire Services</v>
      </c>
      <c r="C2105" s="397" t="s">
        <v>208</v>
      </c>
      <c r="D2105" s="476" t="str">
        <f>VLOOKUP(C2105,'1-Kosten per locatie'!$A$17:$C$89,3,FALSE)</f>
        <v>Kantoor</v>
      </c>
      <c r="E2105" s="404" t="s">
        <v>211</v>
      </c>
      <c r="F2105" s="404"/>
      <c r="G2105" s="401">
        <v>54</v>
      </c>
      <c r="H2105" s="398" t="s">
        <v>215</v>
      </c>
      <c r="I2105" s="398" t="s">
        <v>149</v>
      </c>
      <c r="J2105" s="402" t="s">
        <v>198</v>
      </c>
      <c r="K2105" s="403">
        <v>15</v>
      </c>
      <c r="L2105" s="486">
        <f>VLOOKUP(D2105,'1-Kosten per locatie'!$E$3:$G$9,3,FALSE)</f>
        <v>1</v>
      </c>
      <c r="M2105" s="399">
        <v>104</v>
      </c>
      <c r="N2105" s="124"/>
      <c r="O2105" s="125" t="e">
        <f t="shared" si="169"/>
        <v>#DIV/0!</v>
      </c>
      <c r="P2105" s="125">
        <f t="shared" si="170"/>
        <v>0</v>
      </c>
      <c r="Q2105" s="383"/>
      <c r="R2105" s="126">
        <f>IF(M2105="nio",0,IF(M2105&gt;0,VLOOKUP(I2105,'2-Productie normen'!A:R,VLOOKUP(M2105,'2-Productie normen'!T:U,2,FALSE),FALSE)))</f>
        <v>0</v>
      </c>
      <c r="S2105" s="126">
        <f t="shared" si="171"/>
        <v>0</v>
      </c>
      <c r="T2105" s="127" t="str">
        <f>IF(M2105="nio",0,VLOOKUP(I2105,'2-Productie normen'!A:R,14,FALSE))</f>
        <v>B</v>
      </c>
      <c r="U2105" s="127"/>
      <c r="W2105" s="93">
        <f t="shared" si="172"/>
        <v>1560</v>
      </c>
    </row>
    <row r="2106" spans="1:23" ht="14.1" customHeight="1">
      <c r="A2106" s="109">
        <f t="shared" si="168"/>
        <v>2106</v>
      </c>
      <c r="B2106" s="476" t="str">
        <f>VLOOKUP(C2106,'1-Kosten per locatie'!$A$17:$D$89,4,FALSE)</f>
        <v>Facilitaire Services</v>
      </c>
      <c r="C2106" s="397" t="s">
        <v>208</v>
      </c>
      <c r="D2106" s="476" t="str">
        <f>VLOOKUP(C2106,'1-Kosten per locatie'!$A$17:$C$89,3,FALSE)</f>
        <v>Kantoor</v>
      </c>
      <c r="E2106" s="404" t="s">
        <v>211</v>
      </c>
      <c r="F2106" s="404"/>
      <c r="G2106" s="401">
        <v>55</v>
      </c>
      <c r="H2106" s="398" t="s">
        <v>215</v>
      </c>
      <c r="I2106" s="398" t="s">
        <v>149</v>
      </c>
      <c r="J2106" s="402" t="s">
        <v>198</v>
      </c>
      <c r="K2106" s="403">
        <v>21</v>
      </c>
      <c r="L2106" s="486">
        <f>VLOOKUP(D2106,'1-Kosten per locatie'!$E$3:$G$9,3,FALSE)</f>
        <v>1</v>
      </c>
      <c r="M2106" s="399">
        <v>104</v>
      </c>
      <c r="N2106" s="124"/>
      <c r="O2106" s="125" t="e">
        <f t="shared" si="169"/>
        <v>#DIV/0!</v>
      </c>
      <c r="P2106" s="125">
        <f t="shared" si="170"/>
        <v>0</v>
      </c>
      <c r="Q2106" s="383"/>
      <c r="R2106" s="126">
        <f>IF(M2106="nio",0,IF(M2106&gt;0,VLOOKUP(I2106,'2-Productie normen'!A:R,VLOOKUP(M2106,'2-Productie normen'!T:U,2,FALSE),FALSE)))</f>
        <v>0</v>
      </c>
      <c r="S2106" s="126">
        <f t="shared" si="171"/>
        <v>0</v>
      </c>
      <c r="T2106" s="127" t="str">
        <f>IF(M2106="nio",0,VLOOKUP(I2106,'2-Productie normen'!A:R,14,FALSE))</f>
        <v>B</v>
      </c>
      <c r="U2106" s="127"/>
      <c r="W2106" s="93">
        <f t="shared" si="172"/>
        <v>2184</v>
      </c>
    </row>
    <row r="2107" spans="1:23" ht="14.1" customHeight="1">
      <c r="A2107" s="109">
        <f t="shared" si="168"/>
        <v>2107</v>
      </c>
      <c r="B2107" s="476" t="str">
        <f>VLOOKUP(C2107,'1-Kosten per locatie'!$A$17:$D$89,4,FALSE)</f>
        <v>Facilitaire Services</v>
      </c>
      <c r="C2107" s="397" t="s">
        <v>208</v>
      </c>
      <c r="D2107" s="476" t="str">
        <f>VLOOKUP(C2107,'1-Kosten per locatie'!$A$17:$C$89,3,FALSE)</f>
        <v>Kantoor</v>
      </c>
      <c r="E2107" s="404" t="s">
        <v>211</v>
      </c>
      <c r="F2107" s="404"/>
      <c r="G2107" s="401"/>
      <c r="H2107" s="398" t="s">
        <v>217</v>
      </c>
      <c r="I2107" s="398" t="s">
        <v>293</v>
      </c>
      <c r="J2107" s="402" t="s">
        <v>304</v>
      </c>
      <c r="K2107" s="403">
        <v>14.5</v>
      </c>
      <c r="L2107" s="486">
        <f>VLOOKUP(D2107,'1-Kosten per locatie'!$E$3:$G$9,3,FALSE)</f>
        <v>1</v>
      </c>
      <c r="M2107" s="399">
        <v>255</v>
      </c>
      <c r="N2107" s="124"/>
      <c r="O2107" s="125" t="e">
        <f t="shared" si="169"/>
        <v>#DIV/0!</v>
      </c>
      <c r="P2107" s="125">
        <f t="shared" si="170"/>
        <v>0</v>
      </c>
      <c r="Q2107" s="383"/>
      <c r="R2107" s="126">
        <f>IF(M2107="nio",0,IF(M2107&gt;0,VLOOKUP(I2107,'2-Productie normen'!A:R,VLOOKUP(M2107,'2-Productie normen'!T:U,2,FALSE),FALSE)))</f>
        <v>0</v>
      </c>
      <c r="S2107" s="126">
        <f t="shared" si="171"/>
        <v>0</v>
      </c>
      <c r="T2107" s="127" t="str">
        <f>IF(M2107="nio",0,VLOOKUP(I2107,'2-Productie normen'!A:R,14,FALSE))</f>
        <v>V</v>
      </c>
      <c r="U2107" s="127"/>
      <c r="W2107" s="93">
        <f t="shared" si="172"/>
        <v>3697.5</v>
      </c>
    </row>
    <row r="2108" spans="1:23" ht="14.1" customHeight="1">
      <c r="A2108" s="109">
        <f t="shared" si="168"/>
        <v>2108</v>
      </c>
      <c r="B2108" s="476" t="str">
        <f>VLOOKUP(C2108,'1-Kosten per locatie'!$A$17:$D$89,4,FALSE)</f>
        <v>Facilitaire Services</v>
      </c>
      <c r="C2108" s="397" t="s">
        <v>208</v>
      </c>
      <c r="D2108" s="476" t="str">
        <f>VLOOKUP(C2108,'1-Kosten per locatie'!$A$17:$C$89,3,FALSE)</f>
        <v>Kantoor</v>
      </c>
      <c r="E2108" s="404" t="s">
        <v>211</v>
      </c>
      <c r="F2108" s="404"/>
      <c r="G2108" s="401"/>
      <c r="H2108" s="398" t="s">
        <v>214</v>
      </c>
      <c r="I2108" s="398" t="s">
        <v>294</v>
      </c>
      <c r="J2108" s="402" t="s">
        <v>304</v>
      </c>
      <c r="K2108" s="403">
        <v>7.5</v>
      </c>
      <c r="L2108" s="486">
        <f>VLOOKUP(D2108,'1-Kosten per locatie'!$E$3:$G$9,3,FALSE)</f>
        <v>1</v>
      </c>
      <c r="M2108" s="399">
        <v>156</v>
      </c>
      <c r="N2108" s="124"/>
      <c r="O2108" s="125" t="e">
        <f t="shared" si="169"/>
        <v>#DIV/0!</v>
      </c>
      <c r="P2108" s="125">
        <f t="shared" si="170"/>
        <v>0</v>
      </c>
      <c r="Q2108" s="383"/>
      <c r="R2108" s="126">
        <f>IF(M2108="nio",0,IF(M2108&gt;0,VLOOKUP(I2108,'2-Productie normen'!A:R,VLOOKUP(M2108,'2-Productie normen'!T:U,2,FALSE),FALSE)))</f>
        <v>0</v>
      </c>
      <c r="S2108" s="126">
        <f t="shared" si="171"/>
        <v>0</v>
      </c>
      <c r="T2108" s="127" t="str">
        <f>IF(M2108="nio",0,VLOOKUP(I2108,'2-Productie normen'!A:R,14,FALSE))</f>
        <v>V</v>
      </c>
      <c r="U2108" s="127"/>
      <c r="W2108" s="93">
        <f t="shared" si="172"/>
        <v>1170</v>
      </c>
    </row>
    <row r="2109" spans="1:23" ht="14.1" customHeight="1">
      <c r="A2109" s="109">
        <f t="shared" si="168"/>
        <v>2109</v>
      </c>
      <c r="B2109" s="476" t="str">
        <f>VLOOKUP(C2109,'1-Kosten per locatie'!$A$17:$D$89,4,FALSE)</f>
        <v>Facilitaire Services</v>
      </c>
      <c r="C2109" s="397" t="s">
        <v>208</v>
      </c>
      <c r="D2109" s="476" t="str">
        <f>VLOOKUP(C2109,'1-Kosten per locatie'!$A$17:$C$89,3,FALSE)</f>
        <v>Kantoor</v>
      </c>
      <c r="E2109" s="404" t="s">
        <v>211</v>
      </c>
      <c r="F2109" s="404"/>
      <c r="G2109" s="401">
        <v>56</v>
      </c>
      <c r="H2109" s="398" t="s">
        <v>215</v>
      </c>
      <c r="I2109" s="398" t="s">
        <v>149</v>
      </c>
      <c r="J2109" s="402" t="s">
        <v>198</v>
      </c>
      <c r="K2109" s="403">
        <v>26.15</v>
      </c>
      <c r="L2109" s="486">
        <f>VLOOKUP(D2109,'1-Kosten per locatie'!$E$3:$G$9,3,FALSE)</f>
        <v>1</v>
      </c>
      <c r="M2109" s="399">
        <v>104</v>
      </c>
      <c r="N2109" s="124"/>
      <c r="O2109" s="125" t="e">
        <f t="shared" si="169"/>
        <v>#DIV/0!</v>
      </c>
      <c r="P2109" s="125">
        <f t="shared" si="170"/>
        <v>0</v>
      </c>
      <c r="Q2109" s="383"/>
      <c r="R2109" s="126">
        <f>IF(M2109="nio",0,IF(M2109&gt;0,VLOOKUP(I2109,'2-Productie normen'!A:R,VLOOKUP(M2109,'2-Productie normen'!T:U,2,FALSE),FALSE)))</f>
        <v>0</v>
      </c>
      <c r="S2109" s="126">
        <f t="shared" si="171"/>
        <v>0</v>
      </c>
      <c r="T2109" s="127" t="str">
        <f>IF(M2109="nio",0,VLOOKUP(I2109,'2-Productie normen'!A:R,14,FALSE))</f>
        <v>B</v>
      </c>
      <c r="U2109" s="127"/>
      <c r="W2109" s="93">
        <f t="shared" si="172"/>
        <v>2719.6</v>
      </c>
    </row>
    <row r="2110" spans="1:23" ht="14.1" customHeight="1">
      <c r="A2110" s="109">
        <f t="shared" si="168"/>
        <v>2110</v>
      </c>
      <c r="B2110" s="476" t="str">
        <f>VLOOKUP(C2110,'1-Kosten per locatie'!$A$17:$D$89,4,FALSE)</f>
        <v>Facilitaire Services</v>
      </c>
      <c r="C2110" s="397" t="s">
        <v>208</v>
      </c>
      <c r="D2110" s="476" t="str">
        <f>VLOOKUP(C2110,'1-Kosten per locatie'!$A$17:$C$89,3,FALSE)</f>
        <v>Kantoor</v>
      </c>
      <c r="E2110" s="404" t="s">
        <v>211</v>
      </c>
      <c r="F2110" s="404"/>
      <c r="G2110" s="401">
        <v>57</v>
      </c>
      <c r="H2110" s="398" t="s">
        <v>215</v>
      </c>
      <c r="I2110" s="398" t="s">
        <v>149</v>
      </c>
      <c r="J2110" s="402" t="s">
        <v>198</v>
      </c>
      <c r="K2110" s="403">
        <v>64</v>
      </c>
      <c r="L2110" s="486">
        <f>VLOOKUP(D2110,'1-Kosten per locatie'!$E$3:$G$9,3,FALSE)</f>
        <v>1</v>
      </c>
      <c r="M2110" s="399">
        <v>104</v>
      </c>
      <c r="N2110" s="124"/>
      <c r="O2110" s="125" t="e">
        <f t="shared" si="169"/>
        <v>#DIV/0!</v>
      </c>
      <c r="P2110" s="125">
        <f t="shared" si="170"/>
        <v>0</v>
      </c>
      <c r="Q2110" s="383"/>
      <c r="R2110" s="126">
        <f>IF(M2110="nio",0,IF(M2110&gt;0,VLOOKUP(I2110,'2-Productie normen'!A:R,VLOOKUP(M2110,'2-Productie normen'!T:U,2,FALSE),FALSE)))</f>
        <v>0</v>
      </c>
      <c r="S2110" s="126">
        <f t="shared" si="171"/>
        <v>0</v>
      </c>
      <c r="T2110" s="127" t="str">
        <f>IF(M2110="nio",0,VLOOKUP(I2110,'2-Productie normen'!A:R,14,FALSE))</f>
        <v>B</v>
      </c>
      <c r="U2110" s="127"/>
      <c r="W2110" s="93">
        <f t="shared" si="172"/>
        <v>6656</v>
      </c>
    </row>
    <row r="2111" spans="1:23" ht="14.1" customHeight="1">
      <c r="A2111" s="109">
        <f t="shared" si="168"/>
        <v>2111</v>
      </c>
      <c r="B2111" s="476" t="str">
        <f>VLOOKUP(C2111,'1-Kosten per locatie'!$A$17:$D$89,4,FALSE)</f>
        <v>Facilitaire Services</v>
      </c>
      <c r="C2111" s="397" t="s">
        <v>208</v>
      </c>
      <c r="D2111" s="476" t="str">
        <f>VLOOKUP(C2111,'1-Kosten per locatie'!$A$17:$C$89,3,FALSE)</f>
        <v>Kantoor</v>
      </c>
      <c r="E2111" s="404" t="s">
        <v>211</v>
      </c>
      <c r="F2111" s="404"/>
      <c r="G2111" s="401"/>
      <c r="H2111" s="398" t="s">
        <v>193</v>
      </c>
      <c r="I2111" s="398" t="s">
        <v>296</v>
      </c>
      <c r="J2111" s="402" t="s">
        <v>198</v>
      </c>
      <c r="K2111" s="403">
        <v>17</v>
      </c>
      <c r="L2111" s="486">
        <f>VLOOKUP(D2111,'1-Kosten per locatie'!$E$3:$G$9,3,FALSE)</f>
        <v>1</v>
      </c>
      <c r="M2111" s="399">
        <v>156</v>
      </c>
      <c r="N2111" s="124"/>
      <c r="O2111" s="125" t="e">
        <f t="shared" si="169"/>
        <v>#DIV/0!</v>
      </c>
      <c r="P2111" s="125">
        <f t="shared" si="170"/>
        <v>0</v>
      </c>
      <c r="Q2111" s="383"/>
      <c r="R2111" s="126">
        <f>IF(M2111="nio",0,IF(M2111&gt;0,VLOOKUP(I2111,'2-Productie normen'!A:R,VLOOKUP(M2111,'2-Productie normen'!T:U,2,FALSE),FALSE)))</f>
        <v>0</v>
      </c>
      <c r="S2111" s="126">
        <f t="shared" si="171"/>
        <v>0</v>
      </c>
      <c r="T2111" s="127" t="str">
        <f>IF(M2111="nio",0,VLOOKUP(I2111,'2-Productie normen'!A:R,14,FALSE))</f>
        <v>V</v>
      </c>
      <c r="U2111" s="127"/>
      <c r="W2111" s="93">
        <f t="shared" si="172"/>
        <v>2652</v>
      </c>
    </row>
    <row r="2112" spans="1:23" ht="14.1" customHeight="1">
      <c r="A2112" s="109">
        <f t="shared" si="168"/>
        <v>2112</v>
      </c>
      <c r="B2112" s="476" t="str">
        <f>VLOOKUP(C2112,'1-Kosten per locatie'!$A$17:$D$89,4,FALSE)</f>
        <v>Facilitaire Services</v>
      </c>
      <c r="C2112" s="397" t="s">
        <v>208</v>
      </c>
      <c r="D2112" s="476" t="str">
        <f>VLOOKUP(C2112,'1-Kosten per locatie'!$A$17:$C$89,3,FALSE)</f>
        <v>Kantoor</v>
      </c>
      <c r="E2112" s="404" t="s">
        <v>211</v>
      </c>
      <c r="F2112" s="404"/>
      <c r="G2112" s="401">
        <v>58</v>
      </c>
      <c r="H2112" s="398" t="s">
        <v>215</v>
      </c>
      <c r="I2112" s="398" t="s">
        <v>149</v>
      </c>
      <c r="J2112" s="402" t="s">
        <v>198</v>
      </c>
      <c r="K2112" s="403">
        <v>16</v>
      </c>
      <c r="L2112" s="486">
        <f>VLOOKUP(D2112,'1-Kosten per locatie'!$E$3:$G$9,3,FALSE)</f>
        <v>1</v>
      </c>
      <c r="M2112" s="399">
        <v>104</v>
      </c>
      <c r="N2112" s="124"/>
      <c r="O2112" s="125" t="e">
        <f t="shared" si="169"/>
        <v>#DIV/0!</v>
      </c>
      <c r="P2112" s="125">
        <f t="shared" si="170"/>
        <v>0</v>
      </c>
      <c r="Q2112" s="383"/>
      <c r="R2112" s="126">
        <f>IF(M2112="nio",0,IF(M2112&gt;0,VLOOKUP(I2112,'2-Productie normen'!A:R,VLOOKUP(M2112,'2-Productie normen'!T:U,2,FALSE),FALSE)))</f>
        <v>0</v>
      </c>
      <c r="S2112" s="126">
        <f t="shared" si="171"/>
        <v>0</v>
      </c>
      <c r="T2112" s="127" t="str">
        <f>IF(M2112="nio",0,VLOOKUP(I2112,'2-Productie normen'!A:R,14,FALSE))</f>
        <v>B</v>
      </c>
      <c r="U2112" s="127"/>
      <c r="W2112" s="93">
        <f t="shared" si="172"/>
        <v>1664</v>
      </c>
    </row>
    <row r="2113" spans="1:23" ht="14.1" customHeight="1">
      <c r="A2113" s="109">
        <f t="shared" si="168"/>
        <v>2113</v>
      </c>
      <c r="B2113" s="476" t="str">
        <f>VLOOKUP(C2113,'1-Kosten per locatie'!$A$17:$D$89,4,FALSE)</f>
        <v>Facilitaire Services</v>
      </c>
      <c r="C2113" s="397" t="s">
        <v>208</v>
      </c>
      <c r="D2113" s="476" t="str">
        <f>VLOOKUP(C2113,'1-Kosten per locatie'!$A$17:$C$89,3,FALSE)</f>
        <v>Kantoor</v>
      </c>
      <c r="E2113" s="404" t="s">
        <v>211</v>
      </c>
      <c r="F2113" s="404"/>
      <c r="G2113" s="401">
        <v>59</v>
      </c>
      <c r="H2113" s="398" t="s">
        <v>215</v>
      </c>
      <c r="I2113" s="398" t="s">
        <v>149</v>
      </c>
      <c r="J2113" s="402" t="s">
        <v>198</v>
      </c>
      <c r="K2113" s="403">
        <v>17.100000000000001</v>
      </c>
      <c r="L2113" s="486">
        <f>VLOOKUP(D2113,'1-Kosten per locatie'!$E$3:$G$9,3,FALSE)</f>
        <v>1</v>
      </c>
      <c r="M2113" s="399">
        <v>104</v>
      </c>
      <c r="N2113" s="124"/>
      <c r="O2113" s="125" t="e">
        <f t="shared" si="169"/>
        <v>#DIV/0!</v>
      </c>
      <c r="P2113" s="125">
        <f t="shared" si="170"/>
        <v>0</v>
      </c>
      <c r="Q2113" s="383"/>
      <c r="R2113" s="126">
        <f>IF(M2113="nio",0,IF(M2113&gt;0,VLOOKUP(I2113,'2-Productie normen'!A:R,VLOOKUP(M2113,'2-Productie normen'!T:U,2,FALSE),FALSE)))</f>
        <v>0</v>
      </c>
      <c r="S2113" s="126">
        <f t="shared" si="171"/>
        <v>0</v>
      </c>
      <c r="T2113" s="127" t="str">
        <f>IF(M2113="nio",0,VLOOKUP(I2113,'2-Productie normen'!A:R,14,FALSE))</f>
        <v>B</v>
      </c>
      <c r="U2113" s="127"/>
      <c r="W2113" s="93">
        <f t="shared" si="172"/>
        <v>1778.4</v>
      </c>
    </row>
    <row r="2114" spans="1:23" ht="14.1" customHeight="1">
      <c r="A2114" s="109">
        <f t="shared" si="168"/>
        <v>2114</v>
      </c>
      <c r="B2114" s="476" t="str">
        <f>VLOOKUP(C2114,'1-Kosten per locatie'!$A$17:$D$89,4,FALSE)</f>
        <v>Facilitaire Services</v>
      </c>
      <c r="C2114" s="397" t="s">
        <v>208</v>
      </c>
      <c r="D2114" s="476" t="str">
        <f>VLOOKUP(C2114,'1-Kosten per locatie'!$A$17:$C$89,3,FALSE)</f>
        <v>Kantoor</v>
      </c>
      <c r="E2114" s="404" t="s">
        <v>211</v>
      </c>
      <c r="F2114" s="404"/>
      <c r="G2114" s="401">
        <v>60</v>
      </c>
      <c r="H2114" s="398" t="s">
        <v>215</v>
      </c>
      <c r="I2114" s="398" t="s">
        <v>149</v>
      </c>
      <c r="J2114" s="402" t="s">
        <v>198</v>
      </c>
      <c r="K2114" s="403">
        <v>24</v>
      </c>
      <c r="L2114" s="486">
        <f>VLOOKUP(D2114,'1-Kosten per locatie'!$E$3:$G$9,3,FALSE)</f>
        <v>1</v>
      </c>
      <c r="M2114" s="399">
        <v>104</v>
      </c>
      <c r="N2114" s="124"/>
      <c r="O2114" s="125" t="e">
        <f t="shared" si="169"/>
        <v>#DIV/0!</v>
      </c>
      <c r="P2114" s="125">
        <f t="shared" si="170"/>
        <v>0</v>
      </c>
      <c r="Q2114" s="383"/>
      <c r="R2114" s="126">
        <f>IF(M2114="nio",0,IF(M2114&gt;0,VLOOKUP(I2114,'2-Productie normen'!A:R,VLOOKUP(M2114,'2-Productie normen'!T:U,2,FALSE),FALSE)))</f>
        <v>0</v>
      </c>
      <c r="S2114" s="126">
        <f t="shared" si="171"/>
        <v>0</v>
      </c>
      <c r="T2114" s="127" t="str">
        <f>IF(M2114="nio",0,VLOOKUP(I2114,'2-Productie normen'!A:R,14,FALSE))</f>
        <v>B</v>
      </c>
      <c r="U2114" s="127"/>
      <c r="W2114" s="93">
        <f t="shared" si="172"/>
        <v>2496</v>
      </c>
    </row>
    <row r="2115" spans="1:23" ht="14.1" customHeight="1">
      <c r="A2115" s="109">
        <f t="shared" ref="A2115:A2178" si="173">A2114+1</f>
        <v>2115</v>
      </c>
      <c r="B2115" s="476" t="str">
        <f>VLOOKUP(C2115,'1-Kosten per locatie'!$A$17:$D$89,4,FALSE)</f>
        <v>Facilitaire Services</v>
      </c>
      <c r="C2115" s="397" t="s">
        <v>208</v>
      </c>
      <c r="D2115" s="476" t="str">
        <f>VLOOKUP(C2115,'1-Kosten per locatie'!$A$17:$C$89,3,FALSE)</f>
        <v>Kantoor</v>
      </c>
      <c r="E2115" s="404" t="s">
        <v>211</v>
      </c>
      <c r="F2115" s="404"/>
      <c r="G2115" s="401">
        <v>61</v>
      </c>
      <c r="H2115" s="398" t="s">
        <v>215</v>
      </c>
      <c r="I2115" s="398" t="s">
        <v>149</v>
      </c>
      <c r="J2115" s="402" t="s">
        <v>198</v>
      </c>
      <c r="K2115" s="403">
        <v>30.85</v>
      </c>
      <c r="L2115" s="486">
        <f>VLOOKUP(D2115,'1-Kosten per locatie'!$E$3:$G$9,3,FALSE)</f>
        <v>1</v>
      </c>
      <c r="M2115" s="399">
        <v>104</v>
      </c>
      <c r="N2115" s="124"/>
      <c r="O2115" s="125" t="e">
        <f t="shared" si="169"/>
        <v>#DIV/0!</v>
      </c>
      <c r="P2115" s="125">
        <f t="shared" si="170"/>
        <v>0</v>
      </c>
      <c r="Q2115" s="383"/>
      <c r="R2115" s="126">
        <f>IF(M2115="nio",0,IF(M2115&gt;0,VLOOKUP(I2115,'2-Productie normen'!A:R,VLOOKUP(M2115,'2-Productie normen'!T:U,2,FALSE),FALSE)))</f>
        <v>0</v>
      </c>
      <c r="S2115" s="126">
        <f t="shared" si="171"/>
        <v>0</v>
      </c>
      <c r="T2115" s="127" t="str">
        <f>IF(M2115="nio",0,VLOOKUP(I2115,'2-Productie normen'!A:R,14,FALSE))</f>
        <v>B</v>
      </c>
      <c r="U2115" s="127"/>
      <c r="W2115" s="93">
        <f t="shared" si="172"/>
        <v>3208.4</v>
      </c>
    </row>
    <row r="2116" spans="1:23" ht="14.1" customHeight="1">
      <c r="A2116" s="109">
        <f t="shared" si="173"/>
        <v>2116</v>
      </c>
      <c r="B2116" s="476" t="str">
        <f>VLOOKUP(C2116,'1-Kosten per locatie'!$A$17:$D$89,4,FALSE)</f>
        <v>Facilitaire Services</v>
      </c>
      <c r="C2116" s="397" t="s">
        <v>208</v>
      </c>
      <c r="D2116" s="476" t="str">
        <f>VLOOKUP(C2116,'1-Kosten per locatie'!$A$17:$C$89,3,FALSE)</f>
        <v>Kantoor</v>
      </c>
      <c r="E2116" s="404" t="s">
        <v>211</v>
      </c>
      <c r="F2116" s="404"/>
      <c r="G2116" s="401">
        <v>62</v>
      </c>
      <c r="H2116" s="398" t="s">
        <v>215</v>
      </c>
      <c r="I2116" s="398" t="s">
        <v>149</v>
      </c>
      <c r="J2116" s="402" t="s">
        <v>198</v>
      </c>
      <c r="K2116" s="403">
        <v>15</v>
      </c>
      <c r="L2116" s="486">
        <f>VLOOKUP(D2116,'1-Kosten per locatie'!$E$3:$G$9,3,FALSE)</f>
        <v>1</v>
      </c>
      <c r="M2116" s="399">
        <v>104</v>
      </c>
      <c r="N2116" s="124"/>
      <c r="O2116" s="125" t="e">
        <f t="shared" si="169"/>
        <v>#DIV/0!</v>
      </c>
      <c r="P2116" s="125">
        <f t="shared" si="170"/>
        <v>0</v>
      </c>
      <c r="Q2116" s="383"/>
      <c r="R2116" s="126">
        <f>IF(M2116="nio",0,IF(M2116&gt;0,VLOOKUP(I2116,'2-Productie normen'!A:R,VLOOKUP(M2116,'2-Productie normen'!T:U,2,FALSE),FALSE)))</f>
        <v>0</v>
      </c>
      <c r="S2116" s="126">
        <f t="shared" si="171"/>
        <v>0</v>
      </c>
      <c r="T2116" s="127" t="str">
        <f>IF(M2116="nio",0,VLOOKUP(I2116,'2-Productie normen'!A:R,14,FALSE))</f>
        <v>B</v>
      </c>
      <c r="U2116" s="127"/>
      <c r="W2116" s="93">
        <f t="shared" si="172"/>
        <v>1560</v>
      </c>
    </row>
    <row r="2117" spans="1:23" ht="14.1" customHeight="1">
      <c r="A2117" s="109">
        <f t="shared" si="173"/>
        <v>2117</v>
      </c>
      <c r="B2117" s="476" t="str">
        <f>VLOOKUP(C2117,'1-Kosten per locatie'!$A$17:$D$89,4,FALSE)</f>
        <v>Facilitaire Services</v>
      </c>
      <c r="C2117" s="397" t="s">
        <v>208</v>
      </c>
      <c r="D2117" s="476" t="str">
        <f>VLOOKUP(C2117,'1-Kosten per locatie'!$A$17:$C$89,3,FALSE)</f>
        <v>Kantoor</v>
      </c>
      <c r="E2117" s="404" t="s">
        <v>211</v>
      </c>
      <c r="F2117" s="404"/>
      <c r="G2117" s="401" t="s">
        <v>250</v>
      </c>
      <c r="H2117" s="398" t="s">
        <v>192</v>
      </c>
      <c r="I2117" s="398" t="s">
        <v>297</v>
      </c>
      <c r="J2117" s="402" t="s">
        <v>198</v>
      </c>
      <c r="K2117" s="403">
        <v>21.38</v>
      </c>
      <c r="L2117" s="486">
        <f>VLOOKUP(D2117,'1-Kosten per locatie'!$E$3:$G$9,3,FALSE)</f>
        <v>1</v>
      </c>
      <c r="M2117" s="399">
        <v>255</v>
      </c>
      <c r="N2117" s="124"/>
      <c r="O2117" s="125" t="e">
        <f t="shared" si="169"/>
        <v>#DIV/0!</v>
      </c>
      <c r="P2117" s="125">
        <f t="shared" si="170"/>
        <v>0</v>
      </c>
      <c r="Q2117" s="383"/>
      <c r="R2117" s="126">
        <f>IF(M2117="nio",0,IF(M2117&gt;0,VLOOKUP(I2117,'2-Productie normen'!A:R,VLOOKUP(M2117,'2-Productie normen'!T:U,2,FALSE),FALSE)))</f>
        <v>0</v>
      </c>
      <c r="S2117" s="126">
        <f t="shared" si="171"/>
        <v>0</v>
      </c>
      <c r="T2117" s="127" t="str">
        <f>IF(M2117="nio",0,VLOOKUP(I2117,'2-Productie normen'!A:R,14,FALSE))</f>
        <v>B</v>
      </c>
      <c r="U2117" s="127"/>
      <c r="W2117" s="93">
        <f t="shared" si="172"/>
        <v>5451.9</v>
      </c>
    </row>
    <row r="2118" spans="1:23" ht="14.1" customHeight="1">
      <c r="A2118" s="109">
        <f t="shared" si="173"/>
        <v>2118</v>
      </c>
      <c r="B2118" s="476" t="str">
        <f>VLOOKUP(C2118,'1-Kosten per locatie'!$A$17:$D$89,4,FALSE)</f>
        <v>Facilitaire Services</v>
      </c>
      <c r="C2118" s="397" t="s">
        <v>208</v>
      </c>
      <c r="D2118" s="476" t="str">
        <f>VLOOKUP(C2118,'1-Kosten per locatie'!$A$17:$C$89,3,FALSE)</f>
        <v>Kantoor</v>
      </c>
      <c r="E2118" s="404" t="s">
        <v>211</v>
      </c>
      <c r="F2118" s="404"/>
      <c r="G2118" s="401" t="s">
        <v>251</v>
      </c>
      <c r="H2118" s="398" t="s">
        <v>192</v>
      </c>
      <c r="I2118" s="398" t="s">
        <v>297</v>
      </c>
      <c r="J2118" s="402" t="s">
        <v>198</v>
      </c>
      <c r="K2118" s="403">
        <v>21.38</v>
      </c>
      <c r="L2118" s="486">
        <f>VLOOKUP(D2118,'1-Kosten per locatie'!$E$3:$G$9,3,FALSE)</f>
        <v>1</v>
      </c>
      <c r="M2118" s="399">
        <v>255</v>
      </c>
      <c r="N2118" s="124"/>
      <c r="O2118" s="125" t="e">
        <f t="shared" si="169"/>
        <v>#DIV/0!</v>
      </c>
      <c r="P2118" s="125">
        <f t="shared" si="170"/>
        <v>0</v>
      </c>
      <c r="Q2118" s="383"/>
      <c r="R2118" s="126">
        <f>IF(M2118="nio",0,IF(M2118&gt;0,VLOOKUP(I2118,'2-Productie normen'!A:R,VLOOKUP(M2118,'2-Productie normen'!T:U,2,FALSE),FALSE)))</f>
        <v>0</v>
      </c>
      <c r="S2118" s="126">
        <f t="shared" si="171"/>
        <v>0</v>
      </c>
      <c r="T2118" s="127" t="str">
        <f>IF(M2118="nio",0,VLOOKUP(I2118,'2-Productie normen'!A:R,14,FALSE))</f>
        <v>B</v>
      </c>
      <c r="U2118" s="127"/>
      <c r="W2118" s="93">
        <f t="shared" si="172"/>
        <v>5451.9</v>
      </c>
    </row>
    <row r="2119" spans="1:23" ht="14.1" customHeight="1">
      <c r="A2119" s="109">
        <f t="shared" si="173"/>
        <v>2119</v>
      </c>
      <c r="B2119" s="476" t="str">
        <f>VLOOKUP(C2119,'1-Kosten per locatie'!$A$17:$D$89,4,FALSE)</f>
        <v>Facilitaire Services</v>
      </c>
      <c r="C2119" s="397" t="s">
        <v>208</v>
      </c>
      <c r="D2119" s="476" t="str">
        <f>VLOOKUP(C2119,'1-Kosten per locatie'!$A$17:$C$89,3,FALSE)</f>
        <v>Kantoor</v>
      </c>
      <c r="E2119" s="404" t="s">
        <v>211</v>
      </c>
      <c r="F2119" s="404"/>
      <c r="G2119" s="401">
        <v>63</v>
      </c>
      <c r="H2119" s="398" t="s">
        <v>215</v>
      </c>
      <c r="I2119" s="398" t="s">
        <v>149</v>
      </c>
      <c r="J2119" s="402" t="s">
        <v>198</v>
      </c>
      <c r="K2119" s="403">
        <v>24</v>
      </c>
      <c r="L2119" s="486">
        <f>VLOOKUP(D2119,'1-Kosten per locatie'!$E$3:$G$9,3,FALSE)</f>
        <v>1</v>
      </c>
      <c r="M2119" s="399">
        <v>104</v>
      </c>
      <c r="N2119" s="124"/>
      <c r="O2119" s="125" t="e">
        <f t="shared" si="169"/>
        <v>#DIV/0!</v>
      </c>
      <c r="P2119" s="125">
        <f t="shared" si="170"/>
        <v>0</v>
      </c>
      <c r="Q2119" s="383"/>
      <c r="R2119" s="126">
        <f>IF(M2119="nio",0,IF(M2119&gt;0,VLOOKUP(I2119,'2-Productie normen'!A:R,VLOOKUP(M2119,'2-Productie normen'!T:U,2,FALSE),FALSE)))</f>
        <v>0</v>
      </c>
      <c r="S2119" s="126">
        <f t="shared" si="171"/>
        <v>0</v>
      </c>
      <c r="T2119" s="127" t="str">
        <f>IF(M2119="nio",0,VLOOKUP(I2119,'2-Productie normen'!A:R,14,FALSE))</f>
        <v>B</v>
      </c>
      <c r="U2119" s="127"/>
      <c r="W2119" s="93">
        <f t="shared" si="172"/>
        <v>2496</v>
      </c>
    </row>
    <row r="2120" spans="1:23" ht="14.1" customHeight="1">
      <c r="A2120" s="109">
        <f t="shared" si="173"/>
        <v>2120</v>
      </c>
      <c r="B2120" s="476" t="str">
        <f>VLOOKUP(C2120,'1-Kosten per locatie'!$A$17:$D$89,4,FALSE)</f>
        <v>Facilitaire Services</v>
      </c>
      <c r="C2120" s="397" t="s">
        <v>208</v>
      </c>
      <c r="D2120" s="476" t="str">
        <f>VLOOKUP(C2120,'1-Kosten per locatie'!$A$17:$C$89,3,FALSE)</f>
        <v>Kantoor</v>
      </c>
      <c r="E2120" s="404" t="s">
        <v>211</v>
      </c>
      <c r="F2120" s="404"/>
      <c r="G2120" s="401">
        <v>64</v>
      </c>
      <c r="H2120" s="398" t="s">
        <v>215</v>
      </c>
      <c r="I2120" s="398" t="s">
        <v>149</v>
      </c>
      <c r="J2120" s="402" t="s">
        <v>198</v>
      </c>
      <c r="K2120" s="403">
        <v>31.1</v>
      </c>
      <c r="L2120" s="486">
        <f>VLOOKUP(D2120,'1-Kosten per locatie'!$E$3:$G$9,3,FALSE)</f>
        <v>1</v>
      </c>
      <c r="M2120" s="399">
        <v>104</v>
      </c>
      <c r="N2120" s="124"/>
      <c r="O2120" s="125" t="e">
        <f t="shared" si="169"/>
        <v>#DIV/0!</v>
      </c>
      <c r="P2120" s="125">
        <f t="shared" si="170"/>
        <v>0</v>
      </c>
      <c r="Q2120" s="383"/>
      <c r="R2120" s="126">
        <f>IF(M2120="nio",0,IF(M2120&gt;0,VLOOKUP(I2120,'2-Productie normen'!A:R,VLOOKUP(M2120,'2-Productie normen'!T:U,2,FALSE),FALSE)))</f>
        <v>0</v>
      </c>
      <c r="S2120" s="126">
        <f t="shared" si="171"/>
        <v>0</v>
      </c>
      <c r="T2120" s="127" t="str">
        <f>IF(M2120="nio",0,VLOOKUP(I2120,'2-Productie normen'!A:R,14,FALSE))</f>
        <v>B</v>
      </c>
      <c r="U2120" s="127"/>
      <c r="W2120" s="93">
        <f t="shared" si="172"/>
        <v>3234.4</v>
      </c>
    </row>
    <row r="2121" spans="1:23" ht="14.1" customHeight="1">
      <c r="A2121" s="109">
        <f t="shared" si="173"/>
        <v>2121</v>
      </c>
      <c r="B2121" s="476" t="str">
        <f>VLOOKUP(C2121,'1-Kosten per locatie'!$A$17:$D$89,4,FALSE)</f>
        <v>Facilitaire Services</v>
      </c>
      <c r="C2121" s="397" t="s">
        <v>208</v>
      </c>
      <c r="D2121" s="476" t="str">
        <f>VLOOKUP(C2121,'1-Kosten per locatie'!$A$17:$C$89,3,FALSE)</f>
        <v>Kantoor</v>
      </c>
      <c r="E2121" s="404" t="s">
        <v>229</v>
      </c>
      <c r="F2121" s="404"/>
      <c r="G2121" s="401">
        <v>151</v>
      </c>
      <c r="H2121" s="398" t="s">
        <v>215</v>
      </c>
      <c r="I2121" s="398" t="s">
        <v>149</v>
      </c>
      <c r="J2121" s="402" t="s">
        <v>198</v>
      </c>
      <c r="K2121" s="403">
        <v>18</v>
      </c>
      <c r="L2121" s="486">
        <f>VLOOKUP(D2121,'1-Kosten per locatie'!$E$3:$G$9,3,FALSE)</f>
        <v>1</v>
      </c>
      <c r="M2121" s="399">
        <v>104</v>
      </c>
      <c r="N2121" s="124"/>
      <c r="O2121" s="125" t="e">
        <f t="shared" si="169"/>
        <v>#DIV/0!</v>
      </c>
      <c r="P2121" s="125">
        <f t="shared" si="170"/>
        <v>0</v>
      </c>
      <c r="Q2121" s="383"/>
      <c r="R2121" s="126">
        <f>IF(M2121="nio",0,IF(M2121&gt;0,VLOOKUP(I2121,'2-Productie normen'!A:R,VLOOKUP(M2121,'2-Productie normen'!T:U,2,FALSE),FALSE)))</f>
        <v>0</v>
      </c>
      <c r="S2121" s="126">
        <f t="shared" si="171"/>
        <v>0</v>
      </c>
      <c r="T2121" s="127" t="str">
        <f>IF(M2121="nio",0,VLOOKUP(I2121,'2-Productie normen'!A:R,14,FALSE))</f>
        <v>B</v>
      </c>
      <c r="U2121" s="127"/>
      <c r="W2121" s="93">
        <f t="shared" si="172"/>
        <v>1872</v>
      </c>
    </row>
    <row r="2122" spans="1:23" ht="14.1" customHeight="1">
      <c r="A2122" s="109">
        <f t="shared" si="173"/>
        <v>2122</v>
      </c>
      <c r="B2122" s="476" t="str">
        <f>VLOOKUP(C2122,'1-Kosten per locatie'!$A$17:$D$89,4,FALSE)</f>
        <v>Facilitaire Services</v>
      </c>
      <c r="C2122" s="397" t="s">
        <v>208</v>
      </c>
      <c r="D2122" s="476" t="str">
        <f>VLOOKUP(C2122,'1-Kosten per locatie'!$A$17:$C$89,3,FALSE)</f>
        <v>Kantoor</v>
      </c>
      <c r="E2122" s="404" t="s">
        <v>229</v>
      </c>
      <c r="F2122" s="404"/>
      <c r="G2122" s="401">
        <v>152</v>
      </c>
      <c r="H2122" s="398" t="s">
        <v>215</v>
      </c>
      <c r="I2122" s="398" t="s">
        <v>149</v>
      </c>
      <c r="J2122" s="402" t="s">
        <v>198</v>
      </c>
      <c r="K2122" s="403">
        <v>22</v>
      </c>
      <c r="L2122" s="486">
        <f>VLOOKUP(D2122,'1-Kosten per locatie'!$E$3:$G$9,3,FALSE)</f>
        <v>1</v>
      </c>
      <c r="M2122" s="399">
        <v>104</v>
      </c>
      <c r="N2122" s="124"/>
      <c r="O2122" s="125" t="e">
        <f t="shared" si="169"/>
        <v>#DIV/0!</v>
      </c>
      <c r="P2122" s="125">
        <f t="shared" si="170"/>
        <v>0</v>
      </c>
      <c r="Q2122" s="383"/>
      <c r="R2122" s="126">
        <f>IF(M2122="nio",0,IF(M2122&gt;0,VLOOKUP(I2122,'2-Productie normen'!A:R,VLOOKUP(M2122,'2-Productie normen'!T:U,2,FALSE),FALSE)))</f>
        <v>0</v>
      </c>
      <c r="S2122" s="126">
        <f t="shared" si="171"/>
        <v>0</v>
      </c>
      <c r="T2122" s="127" t="str">
        <f>IF(M2122="nio",0,VLOOKUP(I2122,'2-Productie normen'!A:R,14,FALSE))</f>
        <v>B</v>
      </c>
      <c r="U2122" s="127"/>
      <c r="W2122" s="93">
        <f t="shared" si="172"/>
        <v>2288</v>
      </c>
    </row>
    <row r="2123" spans="1:23" ht="14.1" customHeight="1">
      <c r="A2123" s="109">
        <f t="shared" si="173"/>
        <v>2123</v>
      </c>
      <c r="B2123" s="476" t="str">
        <f>VLOOKUP(C2123,'1-Kosten per locatie'!$A$17:$D$89,4,FALSE)</f>
        <v>Facilitaire Services</v>
      </c>
      <c r="C2123" s="397" t="s">
        <v>208</v>
      </c>
      <c r="D2123" s="476" t="str">
        <f>VLOOKUP(C2123,'1-Kosten per locatie'!$A$17:$C$89,3,FALSE)</f>
        <v>Kantoor</v>
      </c>
      <c r="E2123" s="404" t="s">
        <v>229</v>
      </c>
      <c r="F2123" s="404"/>
      <c r="G2123" s="401">
        <v>153</v>
      </c>
      <c r="H2123" s="398" t="s">
        <v>215</v>
      </c>
      <c r="I2123" s="398" t="s">
        <v>149</v>
      </c>
      <c r="J2123" s="402" t="s">
        <v>198</v>
      </c>
      <c r="K2123" s="403">
        <v>21</v>
      </c>
      <c r="L2123" s="486">
        <f>VLOOKUP(D2123,'1-Kosten per locatie'!$E$3:$G$9,3,FALSE)</f>
        <v>1</v>
      </c>
      <c r="M2123" s="399">
        <v>104</v>
      </c>
      <c r="N2123" s="124"/>
      <c r="O2123" s="125" t="e">
        <f t="shared" si="169"/>
        <v>#DIV/0!</v>
      </c>
      <c r="P2123" s="125">
        <f t="shared" si="170"/>
        <v>0</v>
      </c>
      <c r="Q2123" s="383"/>
      <c r="R2123" s="126">
        <f>IF(M2123="nio",0,IF(M2123&gt;0,VLOOKUP(I2123,'2-Productie normen'!A:R,VLOOKUP(M2123,'2-Productie normen'!T:U,2,FALSE),FALSE)))</f>
        <v>0</v>
      </c>
      <c r="S2123" s="126">
        <f t="shared" si="171"/>
        <v>0</v>
      </c>
      <c r="T2123" s="127" t="str">
        <f>IF(M2123="nio",0,VLOOKUP(I2123,'2-Productie normen'!A:R,14,FALSE))</f>
        <v>B</v>
      </c>
      <c r="U2123" s="127"/>
      <c r="W2123" s="93">
        <f t="shared" si="172"/>
        <v>2184</v>
      </c>
    </row>
    <row r="2124" spans="1:23" ht="14.1" customHeight="1">
      <c r="A2124" s="109">
        <f t="shared" si="173"/>
        <v>2124</v>
      </c>
      <c r="B2124" s="476" t="str">
        <f>VLOOKUP(C2124,'1-Kosten per locatie'!$A$17:$D$89,4,FALSE)</f>
        <v>Facilitaire Services</v>
      </c>
      <c r="C2124" s="397" t="s">
        <v>208</v>
      </c>
      <c r="D2124" s="476" t="str">
        <f>VLOOKUP(C2124,'1-Kosten per locatie'!$A$17:$C$89,3,FALSE)</f>
        <v>Kantoor</v>
      </c>
      <c r="E2124" s="404" t="s">
        <v>229</v>
      </c>
      <c r="F2124" s="404"/>
      <c r="G2124" s="401">
        <v>154</v>
      </c>
      <c r="H2124" s="398" t="s">
        <v>215</v>
      </c>
      <c r="I2124" s="398" t="s">
        <v>149</v>
      </c>
      <c r="J2124" s="402" t="s">
        <v>198</v>
      </c>
      <c r="K2124" s="403">
        <v>24</v>
      </c>
      <c r="L2124" s="486">
        <f>VLOOKUP(D2124,'1-Kosten per locatie'!$E$3:$G$9,3,FALSE)</f>
        <v>1</v>
      </c>
      <c r="M2124" s="399">
        <v>104</v>
      </c>
      <c r="N2124" s="124"/>
      <c r="O2124" s="125" t="e">
        <f t="shared" si="169"/>
        <v>#DIV/0!</v>
      </c>
      <c r="P2124" s="125">
        <f t="shared" si="170"/>
        <v>0</v>
      </c>
      <c r="Q2124" s="383"/>
      <c r="R2124" s="126">
        <f>IF(M2124="nio",0,IF(M2124&gt;0,VLOOKUP(I2124,'2-Productie normen'!A:R,VLOOKUP(M2124,'2-Productie normen'!T:U,2,FALSE),FALSE)))</f>
        <v>0</v>
      </c>
      <c r="S2124" s="126">
        <f t="shared" si="171"/>
        <v>0</v>
      </c>
      <c r="T2124" s="127" t="str">
        <f>IF(M2124="nio",0,VLOOKUP(I2124,'2-Productie normen'!A:R,14,FALSE))</f>
        <v>B</v>
      </c>
      <c r="U2124" s="127"/>
      <c r="W2124" s="93">
        <f t="shared" si="172"/>
        <v>2496</v>
      </c>
    </row>
    <row r="2125" spans="1:23" ht="14.1" customHeight="1">
      <c r="A2125" s="109">
        <f t="shared" si="173"/>
        <v>2125</v>
      </c>
      <c r="B2125" s="476" t="str">
        <f>VLOOKUP(C2125,'1-Kosten per locatie'!$A$17:$D$89,4,FALSE)</f>
        <v>Facilitaire Services</v>
      </c>
      <c r="C2125" s="397" t="s">
        <v>208</v>
      </c>
      <c r="D2125" s="476" t="str">
        <f>VLOOKUP(C2125,'1-Kosten per locatie'!$A$17:$C$89,3,FALSE)</f>
        <v>Kantoor</v>
      </c>
      <c r="E2125" s="404" t="s">
        <v>229</v>
      </c>
      <c r="F2125" s="404"/>
      <c r="G2125" s="401">
        <v>155</v>
      </c>
      <c r="H2125" s="398" t="s">
        <v>215</v>
      </c>
      <c r="I2125" s="398" t="s">
        <v>149</v>
      </c>
      <c r="J2125" s="402" t="s">
        <v>198</v>
      </c>
      <c r="K2125" s="403">
        <v>19</v>
      </c>
      <c r="L2125" s="486">
        <f>VLOOKUP(D2125,'1-Kosten per locatie'!$E$3:$G$9,3,FALSE)</f>
        <v>1</v>
      </c>
      <c r="M2125" s="399">
        <v>104</v>
      </c>
      <c r="N2125" s="124"/>
      <c r="O2125" s="125" t="e">
        <f t="shared" ref="O2125:O2188" si="174">IF(M2125="nio",0,IF(M2125&gt;0,M2125*K2125/R2125,0))*L2125</f>
        <v>#DIV/0!</v>
      </c>
      <c r="P2125" s="125">
        <f t="shared" ref="P2125:P2188" si="175">IF(N2125&gt;0,N2125*K2125/S2125,0)*L2125</f>
        <v>0</v>
      </c>
      <c r="Q2125" s="383"/>
      <c r="R2125" s="126">
        <f>IF(M2125="nio",0,IF(M2125&gt;0,VLOOKUP(I2125,'2-Productie normen'!A:R,VLOOKUP(M2125,'2-Productie normen'!T:U,2,FALSE),FALSE)))</f>
        <v>0</v>
      </c>
      <c r="S2125" s="126">
        <f t="shared" ref="S2125:S2188" si="176">IF(N2125&gt;0,R2125*$S$8,0)</f>
        <v>0</v>
      </c>
      <c r="T2125" s="127" t="str">
        <f>IF(M2125="nio",0,VLOOKUP(I2125,'2-Productie normen'!A:R,14,FALSE))</f>
        <v>B</v>
      </c>
      <c r="U2125" s="127"/>
      <c r="W2125" s="93">
        <f t="shared" ref="W2125:W2188" si="177">SUM(M2125:N2125)*K2125</f>
        <v>1976</v>
      </c>
    </row>
    <row r="2126" spans="1:23" ht="14.1" customHeight="1">
      <c r="A2126" s="109">
        <f t="shared" si="173"/>
        <v>2126</v>
      </c>
      <c r="B2126" s="476" t="str">
        <f>VLOOKUP(C2126,'1-Kosten per locatie'!$A$17:$D$89,4,FALSE)</f>
        <v>Facilitaire Services</v>
      </c>
      <c r="C2126" s="397" t="s">
        <v>208</v>
      </c>
      <c r="D2126" s="476" t="str">
        <f>VLOOKUP(C2126,'1-Kosten per locatie'!$A$17:$C$89,3,FALSE)</f>
        <v>Kantoor</v>
      </c>
      <c r="E2126" s="404" t="s">
        <v>229</v>
      </c>
      <c r="F2126" s="404"/>
      <c r="G2126" s="401"/>
      <c r="H2126" s="398" t="s">
        <v>193</v>
      </c>
      <c r="I2126" s="398" t="s">
        <v>296</v>
      </c>
      <c r="J2126" s="402" t="s">
        <v>198</v>
      </c>
      <c r="K2126" s="403">
        <v>49</v>
      </c>
      <c r="L2126" s="486">
        <f>VLOOKUP(D2126,'1-Kosten per locatie'!$E$3:$G$9,3,FALSE)</f>
        <v>1</v>
      </c>
      <c r="M2126" s="399">
        <v>156</v>
      </c>
      <c r="N2126" s="124"/>
      <c r="O2126" s="125" t="e">
        <f t="shared" si="174"/>
        <v>#DIV/0!</v>
      </c>
      <c r="P2126" s="125">
        <f t="shared" si="175"/>
        <v>0</v>
      </c>
      <c r="Q2126" s="383"/>
      <c r="R2126" s="126">
        <f>IF(M2126="nio",0,IF(M2126&gt;0,VLOOKUP(I2126,'2-Productie normen'!A:R,VLOOKUP(M2126,'2-Productie normen'!T:U,2,FALSE),FALSE)))</f>
        <v>0</v>
      </c>
      <c r="S2126" s="126">
        <f t="shared" si="176"/>
        <v>0</v>
      </c>
      <c r="T2126" s="127" t="str">
        <f>IF(M2126="nio",0,VLOOKUP(I2126,'2-Productie normen'!A:R,14,FALSE))</f>
        <v>V</v>
      </c>
      <c r="U2126" s="127"/>
      <c r="W2126" s="93">
        <f t="shared" si="177"/>
        <v>7644</v>
      </c>
    </row>
    <row r="2127" spans="1:23" ht="14.1" customHeight="1">
      <c r="A2127" s="109">
        <f t="shared" si="173"/>
        <v>2127</v>
      </c>
      <c r="B2127" s="476" t="str">
        <f>VLOOKUP(C2127,'1-Kosten per locatie'!$A$17:$D$89,4,FALSE)</f>
        <v>Facilitaire Services</v>
      </c>
      <c r="C2127" s="397" t="s">
        <v>208</v>
      </c>
      <c r="D2127" s="476" t="str">
        <f>VLOOKUP(C2127,'1-Kosten per locatie'!$A$17:$C$89,3,FALSE)</f>
        <v>Kantoor</v>
      </c>
      <c r="E2127" s="404" t="s">
        <v>229</v>
      </c>
      <c r="F2127" s="404"/>
      <c r="G2127" s="401"/>
      <c r="H2127" s="398" t="s">
        <v>214</v>
      </c>
      <c r="I2127" s="398" t="s">
        <v>294</v>
      </c>
      <c r="J2127" s="402" t="s">
        <v>304</v>
      </c>
      <c r="K2127" s="403">
        <v>21</v>
      </c>
      <c r="L2127" s="486">
        <f>VLOOKUP(D2127,'1-Kosten per locatie'!$E$3:$G$9,3,FALSE)</f>
        <v>1</v>
      </c>
      <c r="M2127" s="399">
        <v>156</v>
      </c>
      <c r="N2127" s="124"/>
      <c r="O2127" s="125" t="e">
        <f t="shared" si="174"/>
        <v>#DIV/0!</v>
      </c>
      <c r="P2127" s="125">
        <f t="shared" si="175"/>
        <v>0</v>
      </c>
      <c r="Q2127" s="383"/>
      <c r="R2127" s="126">
        <f>IF(M2127="nio",0,IF(M2127&gt;0,VLOOKUP(I2127,'2-Productie normen'!A:R,VLOOKUP(M2127,'2-Productie normen'!T:U,2,FALSE),FALSE)))</f>
        <v>0</v>
      </c>
      <c r="S2127" s="126">
        <f t="shared" si="176"/>
        <v>0</v>
      </c>
      <c r="T2127" s="127" t="str">
        <f>IF(M2127="nio",0,VLOOKUP(I2127,'2-Productie normen'!A:R,14,FALSE))</f>
        <v>V</v>
      </c>
      <c r="U2127" s="127"/>
      <c r="W2127" s="93">
        <f t="shared" si="177"/>
        <v>3276</v>
      </c>
    </row>
    <row r="2128" spans="1:23" ht="14.1" customHeight="1">
      <c r="A2128" s="109">
        <f t="shared" si="173"/>
        <v>2128</v>
      </c>
      <c r="B2128" s="476" t="str">
        <f>VLOOKUP(C2128,'1-Kosten per locatie'!$A$17:$D$89,4,FALSE)</f>
        <v>Facilitaire Services</v>
      </c>
      <c r="C2128" s="397" t="s">
        <v>208</v>
      </c>
      <c r="D2128" s="476" t="str">
        <f>VLOOKUP(C2128,'1-Kosten per locatie'!$A$17:$C$89,3,FALSE)</f>
        <v>Kantoor</v>
      </c>
      <c r="E2128" s="404" t="s">
        <v>229</v>
      </c>
      <c r="F2128" s="404"/>
      <c r="G2128" s="401"/>
      <c r="H2128" s="398" t="s">
        <v>217</v>
      </c>
      <c r="I2128" s="433" t="s">
        <v>296</v>
      </c>
      <c r="J2128" s="402" t="s">
        <v>304</v>
      </c>
      <c r="K2128" s="403">
        <v>28</v>
      </c>
      <c r="L2128" s="486">
        <f>VLOOKUP(D2128,'1-Kosten per locatie'!$E$3:$G$9,3,FALSE)</f>
        <v>1</v>
      </c>
      <c r="M2128" s="399">
        <v>255</v>
      </c>
      <c r="N2128" s="124"/>
      <c r="O2128" s="125" t="e">
        <f t="shared" si="174"/>
        <v>#DIV/0!</v>
      </c>
      <c r="P2128" s="125">
        <f t="shared" si="175"/>
        <v>0</v>
      </c>
      <c r="Q2128" s="383"/>
      <c r="R2128" s="126">
        <f>IF(M2128="nio",0,IF(M2128&gt;0,VLOOKUP(I2128,'2-Productie normen'!A:R,VLOOKUP(M2128,'2-Productie normen'!T:U,2,FALSE),FALSE)))</f>
        <v>0</v>
      </c>
      <c r="S2128" s="126">
        <f t="shared" si="176"/>
        <v>0</v>
      </c>
      <c r="T2128" s="127" t="str">
        <f>IF(M2128="nio",0,VLOOKUP(I2128,'2-Productie normen'!A:R,14,FALSE))</f>
        <v>V</v>
      </c>
      <c r="U2128" s="127"/>
      <c r="W2128" s="93">
        <f t="shared" si="177"/>
        <v>7140</v>
      </c>
    </row>
    <row r="2129" spans="1:23" ht="14.1" customHeight="1">
      <c r="A2129" s="109">
        <f t="shared" si="173"/>
        <v>2129</v>
      </c>
      <c r="B2129" s="476" t="str">
        <f>VLOOKUP(C2129,'1-Kosten per locatie'!$A$17:$D$89,4,FALSE)</f>
        <v>Facilitaire Services</v>
      </c>
      <c r="C2129" s="397" t="s">
        <v>208</v>
      </c>
      <c r="D2129" s="476" t="str">
        <f>VLOOKUP(C2129,'1-Kosten per locatie'!$A$17:$C$89,3,FALSE)</f>
        <v>Kantoor</v>
      </c>
      <c r="E2129" s="404" t="s">
        <v>229</v>
      </c>
      <c r="F2129" s="404"/>
      <c r="G2129" s="401"/>
      <c r="H2129" s="398" t="s">
        <v>213</v>
      </c>
      <c r="I2129" s="398" t="s">
        <v>15</v>
      </c>
      <c r="J2129" s="402" t="s">
        <v>304</v>
      </c>
      <c r="K2129" s="403">
        <v>14.39</v>
      </c>
      <c r="L2129" s="486">
        <f>VLOOKUP(D2129,'1-Kosten per locatie'!$E$3:$G$9,3,FALSE)</f>
        <v>1</v>
      </c>
      <c r="M2129" s="399">
        <v>255</v>
      </c>
      <c r="N2129" s="124">
        <v>255</v>
      </c>
      <c r="O2129" s="125" t="e">
        <f t="shared" si="174"/>
        <v>#DIV/0!</v>
      </c>
      <c r="P2129" s="125" t="e">
        <f t="shared" si="175"/>
        <v>#DIV/0!</v>
      </c>
      <c r="Q2129" s="383"/>
      <c r="R2129" s="126">
        <f>IF(M2129="nio",0,IF(M2129&gt;0,VLOOKUP(I2129,'2-Productie normen'!A:R,VLOOKUP(M2129,'2-Productie normen'!T:U,2,FALSE),FALSE)))</f>
        <v>0</v>
      </c>
      <c r="S2129" s="126">
        <f t="shared" si="176"/>
        <v>0</v>
      </c>
      <c r="T2129" s="127" t="str">
        <f>IF(M2129="nio",0,VLOOKUP(I2129,'2-Productie normen'!A:R,14,FALSE))</f>
        <v>S</v>
      </c>
      <c r="U2129" s="127"/>
      <c r="W2129" s="93">
        <f t="shared" si="177"/>
        <v>7338.9000000000005</v>
      </c>
    </row>
    <row r="2130" spans="1:23" ht="14.1" customHeight="1">
      <c r="A2130" s="109">
        <f t="shared" si="173"/>
        <v>2130</v>
      </c>
      <c r="B2130" s="476" t="str">
        <f>VLOOKUP(C2130,'1-Kosten per locatie'!$A$17:$D$89,4,FALSE)</f>
        <v>Facilitaire Services</v>
      </c>
      <c r="C2130" s="397" t="s">
        <v>208</v>
      </c>
      <c r="D2130" s="476" t="str">
        <f>VLOOKUP(C2130,'1-Kosten per locatie'!$A$17:$C$89,3,FALSE)</f>
        <v>Kantoor</v>
      </c>
      <c r="E2130" s="404" t="s">
        <v>229</v>
      </c>
      <c r="F2130" s="404"/>
      <c r="G2130" s="401"/>
      <c r="H2130" s="398" t="s">
        <v>213</v>
      </c>
      <c r="I2130" s="398" t="s">
        <v>15</v>
      </c>
      <c r="J2130" s="402" t="s">
        <v>304</v>
      </c>
      <c r="K2130" s="403">
        <v>4.4000000000000004</v>
      </c>
      <c r="L2130" s="486">
        <f>VLOOKUP(D2130,'1-Kosten per locatie'!$E$3:$G$9,3,FALSE)</f>
        <v>1</v>
      </c>
      <c r="M2130" s="399">
        <v>255</v>
      </c>
      <c r="N2130" s="124">
        <v>255</v>
      </c>
      <c r="O2130" s="125" t="e">
        <f t="shared" si="174"/>
        <v>#DIV/0!</v>
      </c>
      <c r="P2130" s="125" t="e">
        <f t="shared" si="175"/>
        <v>#DIV/0!</v>
      </c>
      <c r="Q2130" s="383"/>
      <c r="R2130" s="126">
        <f>IF(M2130="nio",0,IF(M2130&gt;0,VLOOKUP(I2130,'2-Productie normen'!A:R,VLOOKUP(M2130,'2-Productie normen'!T:U,2,FALSE),FALSE)))</f>
        <v>0</v>
      </c>
      <c r="S2130" s="126">
        <f t="shared" si="176"/>
        <v>0</v>
      </c>
      <c r="T2130" s="127" t="str">
        <f>IF(M2130="nio",0,VLOOKUP(I2130,'2-Productie normen'!A:R,14,FALSE))</f>
        <v>S</v>
      </c>
      <c r="U2130" s="127"/>
      <c r="W2130" s="93">
        <f t="shared" si="177"/>
        <v>2244</v>
      </c>
    </row>
    <row r="2131" spans="1:23" ht="14.1" customHeight="1">
      <c r="A2131" s="109">
        <f t="shared" si="173"/>
        <v>2131</v>
      </c>
      <c r="B2131" s="476" t="str">
        <f>VLOOKUP(C2131,'1-Kosten per locatie'!$A$17:$D$89,4,FALSE)</f>
        <v>Facilitaire Services</v>
      </c>
      <c r="C2131" s="397" t="s">
        <v>208</v>
      </c>
      <c r="D2131" s="476" t="str">
        <f>VLOOKUP(C2131,'1-Kosten per locatie'!$A$17:$C$89,3,FALSE)</f>
        <v>Kantoor</v>
      </c>
      <c r="E2131" s="404" t="s">
        <v>229</v>
      </c>
      <c r="F2131" s="404"/>
      <c r="G2131" s="401"/>
      <c r="H2131" s="398" t="s">
        <v>193</v>
      </c>
      <c r="I2131" s="398" t="s">
        <v>296</v>
      </c>
      <c r="J2131" s="402" t="s">
        <v>304</v>
      </c>
      <c r="K2131" s="403">
        <v>50</v>
      </c>
      <c r="L2131" s="486">
        <f>VLOOKUP(D2131,'1-Kosten per locatie'!$E$3:$G$9,3,FALSE)</f>
        <v>1</v>
      </c>
      <c r="M2131" s="399">
        <v>156</v>
      </c>
      <c r="N2131" s="124"/>
      <c r="O2131" s="125" t="e">
        <f t="shared" si="174"/>
        <v>#DIV/0!</v>
      </c>
      <c r="P2131" s="125">
        <f t="shared" si="175"/>
        <v>0</v>
      </c>
      <c r="Q2131" s="383"/>
      <c r="R2131" s="126">
        <f>IF(M2131="nio",0,IF(M2131&gt;0,VLOOKUP(I2131,'2-Productie normen'!A:R,VLOOKUP(M2131,'2-Productie normen'!T:U,2,FALSE),FALSE)))</f>
        <v>0</v>
      </c>
      <c r="S2131" s="126">
        <f t="shared" si="176"/>
        <v>0</v>
      </c>
      <c r="T2131" s="127" t="str">
        <f>IF(M2131="nio",0,VLOOKUP(I2131,'2-Productie normen'!A:R,14,FALSE))</f>
        <v>V</v>
      </c>
      <c r="U2131" s="127"/>
      <c r="W2131" s="93">
        <f t="shared" si="177"/>
        <v>7800</v>
      </c>
    </row>
    <row r="2132" spans="1:23" ht="14.1" customHeight="1">
      <c r="A2132" s="109">
        <f t="shared" si="173"/>
        <v>2132</v>
      </c>
      <c r="B2132" s="476" t="str">
        <f>VLOOKUP(C2132,'1-Kosten per locatie'!$A$17:$D$89,4,FALSE)</f>
        <v>Facilitaire Services</v>
      </c>
      <c r="C2132" s="397" t="s">
        <v>208</v>
      </c>
      <c r="D2132" s="476" t="str">
        <f>VLOOKUP(C2132,'1-Kosten per locatie'!$A$17:$C$89,3,FALSE)</f>
        <v>Kantoor</v>
      </c>
      <c r="E2132" s="404" t="s">
        <v>229</v>
      </c>
      <c r="F2132" s="404"/>
      <c r="G2132" s="401">
        <v>156</v>
      </c>
      <c r="H2132" s="398" t="s">
        <v>215</v>
      </c>
      <c r="I2132" s="398" t="s">
        <v>149</v>
      </c>
      <c r="J2132" s="402" t="s">
        <v>198</v>
      </c>
      <c r="K2132" s="403">
        <v>20</v>
      </c>
      <c r="L2132" s="486">
        <f>VLOOKUP(D2132,'1-Kosten per locatie'!$E$3:$G$9,3,FALSE)</f>
        <v>1</v>
      </c>
      <c r="M2132" s="399">
        <v>104</v>
      </c>
      <c r="N2132" s="124"/>
      <c r="O2132" s="125" t="e">
        <f t="shared" si="174"/>
        <v>#DIV/0!</v>
      </c>
      <c r="P2132" s="125">
        <f t="shared" si="175"/>
        <v>0</v>
      </c>
      <c r="Q2132" s="383"/>
      <c r="R2132" s="126">
        <f>IF(M2132="nio",0,IF(M2132&gt;0,VLOOKUP(I2132,'2-Productie normen'!A:R,VLOOKUP(M2132,'2-Productie normen'!T:U,2,FALSE),FALSE)))</f>
        <v>0</v>
      </c>
      <c r="S2132" s="126">
        <f t="shared" si="176"/>
        <v>0</v>
      </c>
      <c r="T2132" s="127" t="str">
        <f>IF(M2132="nio",0,VLOOKUP(I2132,'2-Productie normen'!A:R,14,FALSE))</f>
        <v>B</v>
      </c>
      <c r="U2132" s="127"/>
      <c r="W2132" s="93">
        <f t="shared" si="177"/>
        <v>2080</v>
      </c>
    </row>
    <row r="2133" spans="1:23" ht="14.1" customHeight="1">
      <c r="A2133" s="109">
        <f t="shared" si="173"/>
        <v>2133</v>
      </c>
      <c r="B2133" s="476" t="str">
        <f>VLOOKUP(C2133,'1-Kosten per locatie'!$A$17:$D$89,4,FALSE)</f>
        <v>Facilitaire Services</v>
      </c>
      <c r="C2133" s="397" t="s">
        <v>208</v>
      </c>
      <c r="D2133" s="476" t="str">
        <f>VLOOKUP(C2133,'1-Kosten per locatie'!$A$17:$C$89,3,FALSE)</f>
        <v>Kantoor</v>
      </c>
      <c r="E2133" s="404" t="s">
        <v>229</v>
      </c>
      <c r="F2133" s="404"/>
      <c r="G2133" s="401">
        <v>157</v>
      </c>
      <c r="H2133" s="398" t="s">
        <v>215</v>
      </c>
      <c r="I2133" s="398" t="s">
        <v>149</v>
      </c>
      <c r="J2133" s="402" t="s">
        <v>198</v>
      </c>
      <c r="K2133" s="403">
        <v>27</v>
      </c>
      <c r="L2133" s="486">
        <f>VLOOKUP(D2133,'1-Kosten per locatie'!$E$3:$G$9,3,FALSE)</f>
        <v>1</v>
      </c>
      <c r="M2133" s="399">
        <v>104</v>
      </c>
      <c r="N2133" s="124"/>
      <c r="O2133" s="125" t="e">
        <f t="shared" si="174"/>
        <v>#DIV/0!</v>
      </c>
      <c r="P2133" s="125">
        <f t="shared" si="175"/>
        <v>0</v>
      </c>
      <c r="Q2133" s="383"/>
      <c r="R2133" s="126">
        <f>IF(M2133="nio",0,IF(M2133&gt;0,VLOOKUP(I2133,'2-Productie normen'!A:R,VLOOKUP(M2133,'2-Productie normen'!T:U,2,FALSE),FALSE)))</f>
        <v>0</v>
      </c>
      <c r="S2133" s="126">
        <f t="shared" si="176"/>
        <v>0</v>
      </c>
      <c r="T2133" s="127" t="str">
        <f>IF(M2133="nio",0,VLOOKUP(I2133,'2-Productie normen'!A:R,14,FALSE))</f>
        <v>B</v>
      </c>
      <c r="U2133" s="127"/>
      <c r="W2133" s="93">
        <f t="shared" si="177"/>
        <v>2808</v>
      </c>
    </row>
    <row r="2134" spans="1:23" ht="14.1" customHeight="1">
      <c r="A2134" s="109">
        <f t="shared" si="173"/>
        <v>2134</v>
      </c>
      <c r="B2134" s="476" t="str">
        <f>VLOOKUP(C2134,'1-Kosten per locatie'!$A$17:$D$89,4,FALSE)</f>
        <v>Facilitaire Services</v>
      </c>
      <c r="C2134" s="397" t="s">
        <v>208</v>
      </c>
      <c r="D2134" s="476" t="str">
        <f>VLOOKUP(C2134,'1-Kosten per locatie'!$A$17:$C$89,3,FALSE)</f>
        <v>Kantoor</v>
      </c>
      <c r="E2134" s="404" t="s">
        <v>229</v>
      </c>
      <c r="F2134" s="404"/>
      <c r="G2134" s="401">
        <v>158</v>
      </c>
      <c r="H2134" s="398" t="s">
        <v>215</v>
      </c>
      <c r="I2134" s="398" t="s">
        <v>149</v>
      </c>
      <c r="J2134" s="402" t="s">
        <v>198</v>
      </c>
      <c r="K2134" s="403">
        <v>24</v>
      </c>
      <c r="L2134" s="486">
        <f>VLOOKUP(D2134,'1-Kosten per locatie'!$E$3:$G$9,3,FALSE)</f>
        <v>1</v>
      </c>
      <c r="M2134" s="399">
        <v>104</v>
      </c>
      <c r="N2134" s="124"/>
      <c r="O2134" s="125" t="e">
        <f t="shared" si="174"/>
        <v>#DIV/0!</v>
      </c>
      <c r="P2134" s="125">
        <f t="shared" si="175"/>
        <v>0</v>
      </c>
      <c r="Q2134" s="383"/>
      <c r="R2134" s="126">
        <f>IF(M2134="nio",0,IF(M2134&gt;0,VLOOKUP(I2134,'2-Productie normen'!A:R,VLOOKUP(M2134,'2-Productie normen'!T:U,2,FALSE),FALSE)))</f>
        <v>0</v>
      </c>
      <c r="S2134" s="126">
        <f t="shared" si="176"/>
        <v>0</v>
      </c>
      <c r="T2134" s="127" t="str">
        <f>IF(M2134="nio",0,VLOOKUP(I2134,'2-Productie normen'!A:R,14,FALSE))</f>
        <v>B</v>
      </c>
      <c r="U2134" s="127"/>
      <c r="W2134" s="93">
        <f t="shared" si="177"/>
        <v>2496</v>
      </c>
    </row>
    <row r="2135" spans="1:23" ht="14.1" customHeight="1">
      <c r="A2135" s="109">
        <f t="shared" si="173"/>
        <v>2135</v>
      </c>
      <c r="B2135" s="476" t="str">
        <f>VLOOKUP(C2135,'1-Kosten per locatie'!$A$17:$D$89,4,FALSE)</f>
        <v>Facilitaire Services</v>
      </c>
      <c r="C2135" s="397" t="s">
        <v>208</v>
      </c>
      <c r="D2135" s="476" t="str">
        <f>VLOOKUP(C2135,'1-Kosten per locatie'!$A$17:$C$89,3,FALSE)</f>
        <v>Kantoor</v>
      </c>
      <c r="E2135" s="404" t="s">
        <v>229</v>
      </c>
      <c r="F2135" s="404"/>
      <c r="G2135" s="401">
        <v>159</v>
      </c>
      <c r="H2135" s="398" t="s">
        <v>215</v>
      </c>
      <c r="I2135" s="398" t="s">
        <v>149</v>
      </c>
      <c r="J2135" s="402" t="s">
        <v>198</v>
      </c>
      <c r="K2135" s="403">
        <v>19</v>
      </c>
      <c r="L2135" s="486">
        <f>VLOOKUP(D2135,'1-Kosten per locatie'!$E$3:$G$9,3,FALSE)</f>
        <v>1</v>
      </c>
      <c r="M2135" s="399">
        <v>104</v>
      </c>
      <c r="N2135" s="124"/>
      <c r="O2135" s="125" t="e">
        <f t="shared" si="174"/>
        <v>#DIV/0!</v>
      </c>
      <c r="P2135" s="125">
        <f t="shared" si="175"/>
        <v>0</v>
      </c>
      <c r="Q2135" s="383"/>
      <c r="R2135" s="126">
        <f>IF(M2135="nio",0,IF(M2135&gt;0,VLOOKUP(I2135,'2-Productie normen'!A:R,VLOOKUP(M2135,'2-Productie normen'!T:U,2,FALSE),FALSE)))</f>
        <v>0</v>
      </c>
      <c r="S2135" s="126">
        <f t="shared" si="176"/>
        <v>0</v>
      </c>
      <c r="T2135" s="127" t="str">
        <f>IF(M2135="nio",0,VLOOKUP(I2135,'2-Productie normen'!A:R,14,FALSE))</f>
        <v>B</v>
      </c>
      <c r="U2135" s="127"/>
      <c r="W2135" s="93">
        <f t="shared" si="177"/>
        <v>1976</v>
      </c>
    </row>
    <row r="2136" spans="1:23" ht="14.1" customHeight="1">
      <c r="A2136" s="109">
        <f t="shared" si="173"/>
        <v>2136</v>
      </c>
      <c r="B2136" s="476" t="str">
        <f>VLOOKUP(C2136,'1-Kosten per locatie'!$A$17:$D$89,4,FALSE)</f>
        <v>Facilitaire Services</v>
      </c>
      <c r="C2136" s="397" t="s">
        <v>208</v>
      </c>
      <c r="D2136" s="476" t="str">
        <f>VLOOKUP(C2136,'1-Kosten per locatie'!$A$17:$C$89,3,FALSE)</f>
        <v>Kantoor</v>
      </c>
      <c r="E2136" s="404" t="s">
        <v>229</v>
      </c>
      <c r="F2136" s="404"/>
      <c r="G2136" s="401">
        <v>160</v>
      </c>
      <c r="H2136" s="398" t="s">
        <v>215</v>
      </c>
      <c r="I2136" s="398" t="s">
        <v>149</v>
      </c>
      <c r="J2136" s="402" t="s">
        <v>198</v>
      </c>
      <c r="K2136" s="403">
        <v>19.559999999999999</v>
      </c>
      <c r="L2136" s="486">
        <f>VLOOKUP(D2136,'1-Kosten per locatie'!$E$3:$G$9,3,FALSE)</f>
        <v>1</v>
      </c>
      <c r="M2136" s="399">
        <v>104</v>
      </c>
      <c r="N2136" s="124"/>
      <c r="O2136" s="125" t="e">
        <f t="shared" si="174"/>
        <v>#DIV/0!</v>
      </c>
      <c r="P2136" s="125">
        <f t="shared" si="175"/>
        <v>0</v>
      </c>
      <c r="Q2136" s="383"/>
      <c r="R2136" s="126">
        <f>IF(M2136="nio",0,IF(M2136&gt;0,VLOOKUP(I2136,'2-Productie normen'!A:R,VLOOKUP(M2136,'2-Productie normen'!T:U,2,FALSE),FALSE)))</f>
        <v>0</v>
      </c>
      <c r="S2136" s="126">
        <f t="shared" si="176"/>
        <v>0</v>
      </c>
      <c r="T2136" s="127" t="str">
        <f>IF(M2136="nio",0,VLOOKUP(I2136,'2-Productie normen'!A:R,14,FALSE))</f>
        <v>B</v>
      </c>
      <c r="U2136" s="127"/>
      <c r="W2136" s="93">
        <f t="shared" si="177"/>
        <v>2034.2399999999998</v>
      </c>
    </row>
    <row r="2137" spans="1:23" ht="14.1" customHeight="1">
      <c r="A2137" s="109">
        <f t="shared" si="173"/>
        <v>2137</v>
      </c>
      <c r="B2137" s="476" t="str">
        <f>VLOOKUP(C2137,'1-Kosten per locatie'!$A$17:$D$89,4,FALSE)</f>
        <v>Facilitaire Services</v>
      </c>
      <c r="C2137" s="397" t="s">
        <v>208</v>
      </c>
      <c r="D2137" s="476" t="str">
        <f>VLOOKUP(C2137,'1-Kosten per locatie'!$A$17:$C$89,3,FALSE)</f>
        <v>Kantoor</v>
      </c>
      <c r="E2137" s="404" t="s">
        <v>229</v>
      </c>
      <c r="F2137" s="404"/>
      <c r="G2137" s="401">
        <v>161</v>
      </c>
      <c r="H2137" s="398" t="s">
        <v>215</v>
      </c>
      <c r="I2137" s="398" t="s">
        <v>149</v>
      </c>
      <c r="J2137" s="402" t="s">
        <v>198</v>
      </c>
      <c r="K2137" s="403">
        <v>25</v>
      </c>
      <c r="L2137" s="486">
        <f>VLOOKUP(D2137,'1-Kosten per locatie'!$E$3:$G$9,3,FALSE)</f>
        <v>1</v>
      </c>
      <c r="M2137" s="399">
        <v>104</v>
      </c>
      <c r="N2137" s="124"/>
      <c r="O2137" s="125" t="e">
        <f t="shared" si="174"/>
        <v>#DIV/0!</v>
      </c>
      <c r="P2137" s="125">
        <f t="shared" si="175"/>
        <v>0</v>
      </c>
      <c r="Q2137" s="383"/>
      <c r="R2137" s="126">
        <f>IF(M2137="nio",0,IF(M2137&gt;0,VLOOKUP(I2137,'2-Productie normen'!A:R,VLOOKUP(M2137,'2-Productie normen'!T:U,2,FALSE),FALSE)))</f>
        <v>0</v>
      </c>
      <c r="S2137" s="126">
        <f t="shared" si="176"/>
        <v>0</v>
      </c>
      <c r="T2137" s="127" t="str">
        <f>IF(M2137="nio",0,VLOOKUP(I2137,'2-Productie normen'!A:R,14,FALSE))</f>
        <v>B</v>
      </c>
      <c r="U2137" s="127"/>
      <c r="W2137" s="93">
        <f t="shared" si="177"/>
        <v>2600</v>
      </c>
    </row>
    <row r="2138" spans="1:23" ht="14.1" customHeight="1">
      <c r="A2138" s="109">
        <f t="shared" si="173"/>
        <v>2138</v>
      </c>
      <c r="B2138" s="476" t="str">
        <f>VLOOKUP(C2138,'1-Kosten per locatie'!$A$17:$D$89,4,FALSE)</f>
        <v>Facilitaire Services</v>
      </c>
      <c r="C2138" s="397" t="s">
        <v>208</v>
      </c>
      <c r="D2138" s="476" t="str">
        <f>VLOOKUP(C2138,'1-Kosten per locatie'!$A$17:$C$89,3,FALSE)</f>
        <v>Kantoor</v>
      </c>
      <c r="E2138" s="404" t="s">
        <v>229</v>
      </c>
      <c r="F2138" s="404"/>
      <c r="G2138" s="401"/>
      <c r="H2138" s="398" t="s">
        <v>214</v>
      </c>
      <c r="I2138" s="398" t="s">
        <v>294</v>
      </c>
      <c r="J2138" s="402" t="s">
        <v>304</v>
      </c>
      <c r="K2138" s="403">
        <v>13.5</v>
      </c>
      <c r="L2138" s="486">
        <f>VLOOKUP(D2138,'1-Kosten per locatie'!$E$3:$G$9,3,FALSE)</f>
        <v>1</v>
      </c>
      <c r="M2138" s="399">
        <v>156</v>
      </c>
      <c r="N2138" s="124"/>
      <c r="O2138" s="125" t="e">
        <f t="shared" si="174"/>
        <v>#DIV/0!</v>
      </c>
      <c r="P2138" s="125">
        <f t="shared" si="175"/>
        <v>0</v>
      </c>
      <c r="Q2138" s="383"/>
      <c r="R2138" s="126">
        <f>IF(M2138="nio",0,IF(M2138&gt;0,VLOOKUP(I2138,'2-Productie normen'!A:R,VLOOKUP(M2138,'2-Productie normen'!T:U,2,FALSE),FALSE)))</f>
        <v>0</v>
      </c>
      <c r="S2138" s="126">
        <f t="shared" si="176"/>
        <v>0</v>
      </c>
      <c r="T2138" s="127" t="str">
        <f>IF(M2138="nio",0,VLOOKUP(I2138,'2-Productie normen'!A:R,14,FALSE))</f>
        <v>V</v>
      </c>
      <c r="U2138" s="127"/>
      <c r="W2138" s="93">
        <f t="shared" si="177"/>
        <v>2106</v>
      </c>
    </row>
    <row r="2139" spans="1:23" ht="14.1" customHeight="1">
      <c r="A2139" s="109">
        <f t="shared" si="173"/>
        <v>2139</v>
      </c>
      <c r="B2139" s="476" t="str">
        <f>VLOOKUP(C2139,'1-Kosten per locatie'!$A$17:$D$89,4,FALSE)</f>
        <v>Facilitaire Services</v>
      </c>
      <c r="C2139" s="397" t="s">
        <v>208</v>
      </c>
      <c r="D2139" s="476" t="str">
        <f>VLOOKUP(C2139,'1-Kosten per locatie'!$A$17:$C$89,3,FALSE)</f>
        <v>Kantoor</v>
      </c>
      <c r="E2139" s="404" t="s">
        <v>229</v>
      </c>
      <c r="F2139" s="404"/>
      <c r="G2139" s="401">
        <v>162</v>
      </c>
      <c r="H2139" s="398" t="s">
        <v>215</v>
      </c>
      <c r="I2139" s="398" t="s">
        <v>149</v>
      </c>
      <c r="J2139" s="402" t="s">
        <v>198</v>
      </c>
      <c r="K2139" s="403">
        <v>20</v>
      </c>
      <c r="L2139" s="486">
        <f>VLOOKUP(D2139,'1-Kosten per locatie'!$E$3:$G$9,3,FALSE)</f>
        <v>1</v>
      </c>
      <c r="M2139" s="399">
        <v>104</v>
      </c>
      <c r="N2139" s="124"/>
      <c r="O2139" s="125" t="e">
        <f t="shared" si="174"/>
        <v>#DIV/0!</v>
      </c>
      <c r="P2139" s="125">
        <f t="shared" si="175"/>
        <v>0</v>
      </c>
      <c r="Q2139" s="383"/>
      <c r="R2139" s="126">
        <f>IF(M2139="nio",0,IF(M2139&gt;0,VLOOKUP(I2139,'2-Productie normen'!A:R,VLOOKUP(M2139,'2-Productie normen'!T:U,2,FALSE),FALSE)))</f>
        <v>0</v>
      </c>
      <c r="S2139" s="126">
        <f t="shared" si="176"/>
        <v>0</v>
      </c>
      <c r="T2139" s="127" t="str">
        <f>IF(M2139="nio",0,VLOOKUP(I2139,'2-Productie normen'!A:R,14,FALSE))</f>
        <v>B</v>
      </c>
      <c r="U2139" s="127"/>
      <c r="W2139" s="93">
        <f t="shared" si="177"/>
        <v>2080</v>
      </c>
    </row>
    <row r="2140" spans="1:23" ht="14.1" customHeight="1">
      <c r="A2140" s="109">
        <f t="shared" si="173"/>
        <v>2140</v>
      </c>
      <c r="B2140" s="476" t="str">
        <f>VLOOKUP(C2140,'1-Kosten per locatie'!$A$17:$D$89,4,FALSE)</f>
        <v>Facilitaire Services</v>
      </c>
      <c r="C2140" s="397" t="s">
        <v>208</v>
      </c>
      <c r="D2140" s="476" t="str">
        <f>VLOOKUP(C2140,'1-Kosten per locatie'!$A$17:$C$89,3,FALSE)</f>
        <v>Kantoor</v>
      </c>
      <c r="E2140" s="404" t="s">
        <v>229</v>
      </c>
      <c r="F2140" s="404"/>
      <c r="G2140" s="401">
        <v>163</v>
      </c>
      <c r="H2140" s="398" t="s">
        <v>215</v>
      </c>
      <c r="I2140" s="398" t="s">
        <v>149</v>
      </c>
      <c r="J2140" s="402" t="s">
        <v>198</v>
      </c>
      <c r="K2140" s="403">
        <v>21.8</v>
      </c>
      <c r="L2140" s="486">
        <f>VLOOKUP(D2140,'1-Kosten per locatie'!$E$3:$G$9,3,FALSE)</f>
        <v>1</v>
      </c>
      <c r="M2140" s="399">
        <v>104</v>
      </c>
      <c r="N2140" s="124"/>
      <c r="O2140" s="125" t="e">
        <f t="shared" si="174"/>
        <v>#DIV/0!</v>
      </c>
      <c r="P2140" s="125">
        <f t="shared" si="175"/>
        <v>0</v>
      </c>
      <c r="Q2140" s="383"/>
      <c r="R2140" s="126">
        <f>IF(M2140="nio",0,IF(M2140&gt;0,VLOOKUP(I2140,'2-Productie normen'!A:R,VLOOKUP(M2140,'2-Productie normen'!T:U,2,FALSE),FALSE)))</f>
        <v>0</v>
      </c>
      <c r="S2140" s="126">
        <f t="shared" si="176"/>
        <v>0</v>
      </c>
      <c r="T2140" s="127" t="str">
        <f>IF(M2140="nio",0,VLOOKUP(I2140,'2-Productie normen'!A:R,14,FALSE))</f>
        <v>B</v>
      </c>
      <c r="U2140" s="127"/>
      <c r="W2140" s="93">
        <f t="shared" si="177"/>
        <v>2267.2000000000003</v>
      </c>
    </row>
    <row r="2141" spans="1:23" ht="14.1" customHeight="1">
      <c r="A2141" s="109">
        <f t="shared" si="173"/>
        <v>2141</v>
      </c>
      <c r="B2141" s="476" t="str">
        <f>VLOOKUP(C2141,'1-Kosten per locatie'!$A$17:$D$89,4,FALSE)</f>
        <v>Facilitaire Services</v>
      </c>
      <c r="C2141" s="397" t="s">
        <v>208</v>
      </c>
      <c r="D2141" s="476" t="str">
        <f>VLOOKUP(C2141,'1-Kosten per locatie'!$A$17:$C$89,3,FALSE)</f>
        <v>Kantoor</v>
      </c>
      <c r="E2141" s="404" t="s">
        <v>229</v>
      </c>
      <c r="F2141" s="404"/>
      <c r="G2141" s="401">
        <v>164</v>
      </c>
      <c r="H2141" s="398" t="s">
        <v>215</v>
      </c>
      <c r="I2141" s="398" t="s">
        <v>149</v>
      </c>
      <c r="J2141" s="402" t="s">
        <v>198</v>
      </c>
      <c r="K2141" s="403">
        <v>20</v>
      </c>
      <c r="L2141" s="486">
        <f>VLOOKUP(D2141,'1-Kosten per locatie'!$E$3:$G$9,3,FALSE)</f>
        <v>1</v>
      </c>
      <c r="M2141" s="399">
        <v>104</v>
      </c>
      <c r="N2141" s="124"/>
      <c r="O2141" s="125" t="e">
        <f t="shared" si="174"/>
        <v>#DIV/0!</v>
      </c>
      <c r="P2141" s="125">
        <f t="shared" si="175"/>
        <v>0</v>
      </c>
      <c r="Q2141" s="383"/>
      <c r="R2141" s="126">
        <f>IF(M2141="nio",0,IF(M2141&gt;0,VLOOKUP(I2141,'2-Productie normen'!A:R,VLOOKUP(M2141,'2-Productie normen'!T:U,2,FALSE),FALSE)))</f>
        <v>0</v>
      </c>
      <c r="S2141" s="126">
        <f t="shared" si="176"/>
        <v>0</v>
      </c>
      <c r="T2141" s="127" t="str">
        <f>IF(M2141="nio",0,VLOOKUP(I2141,'2-Productie normen'!A:R,14,FALSE))</f>
        <v>B</v>
      </c>
      <c r="U2141" s="127"/>
      <c r="W2141" s="93">
        <f t="shared" si="177"/>
        <v>2080</v>
      </c>
    </row>
    <row r="2142" spans="1:23" ht="14.1" customHeight="1">
      <c r="A2142" s="109">
        <f t="shared" si="173"/>
        <v>2142</v>
      </c>
      <c r="B2142" s="476" t="str">
        <f>VLOOKUP(C2142,'1-Kosten per locatie'!$A$17:$D$89,4,FALSE)</f>
        <v>Facilitaire Services</v>
      </c>
      <c r="C2142" s="397" t="s">
        <v>208</v>
      </c>
      <c r="D2142" s="476" t="str">
        <f>VLOOKUP(C2142,'1-Kosten per locatie'!$A$17:$C$89,3,FALSE)</f>
        <v>Kantoor</v>
      </c>
      <c r="E2142" s="404" t="s">
        <v>229</v>
      </c>
      <c r="F2142" s="404"/>
      <c r="G2142" s="401"/>
      <c r="H2142" s="398" t="s">
        <v>193</v>
      </c>
      <c r="I2142" s="398" t="s">
        <v>296</v>
      </c>
      <c r="J2142" s="402" t="s">
        <v>304</v>
      </c>
      <c r="K2142" s="403">
        <v>14.88</v>
      </c>
      <c r="L2142" s="486">
        <f>VLOOKUP(D2142,'1-Kosten per locatie'!$E$3:$G$9,3,FALSE)</f>
        <v>1</v>
      </c>
      <c r="M2142" s="399">
        <v>156</v>
      </c>
      <c r="N2142" s="124"/>
      <c r="O2142" s="125" t="e">
        <f t="shared" si="174"/>
        <v>#DIV/0!</v>
      </c>
      <c r="P2142" s="125">
        <f t="shared" si="175"/>
        <v>0</v>
      </c>
      <c r="Q2142" s="383"/>
      <c r="R2142" s="126">
        <f>IF(M2142="nio",0,IF(M2142&gt;0,VLOOKUP(I2142,'2-Productie normen'!A:R,VLOOKUP(M2142,'2-Productie normen'!T:U,2,FALSE),FALSE)))</f>
        <v>0</v>
      </c>
      <c r="S2142" s="126">
        <f t="shared" si="176"/>
        <v>0</v>
      </c>
      <c r="T2142" s="127" t="str">
        <f>IF(M2142="nio",0,VLOOKUP(I2142,'2-Productie normen'!A:R,14,FALSE))</f>
        <v>V</v>
      </c>
      <c r="U2142" s="127"/>
      <c r="W2142" s="93">
        <f t="shared" si="177"/>
        <v>2321.2800000000002</v>
      </c>
    </row>
    <row r="2143" spans="1:23" ht="14.1" customHeight="1">
      <c r="A2143" s="109">
        <f t="shared" si="173"/>
        <v>2143</v>
      </c>
      <c r="B2143" s="476" t="str">
        <f>VLOOKUP(C2143,'1-Kosten per locatie'!$A$17:$D$89,4,FALSE)</f>
        <v>Facilitaire Services</v>
      </c>
      <c r="C2143" s="397" t="s">
        <v>208</v>
      </c>
      <c r="D2143" s="476" t="str">
        <f>VLOOKUP(C2143,'1-Kosten per locatie'!$A$17:$C$89,3,FALSE)</f>
        <v>Kantoor</v>
      </c>
      <c r="E2143" s="404" t="s">
        <v>229</v>
      </c>
      <c r="F2143" s="404"/>
      <c r="G2143" s="401">
        <v>165</v>
      </c>
      <c r="H2143" s="398" t="s">
        <v>215</v>
      </c>
      <c r="I2143" s="398" t="s">
        <v>149</v>
      </c>
      <c r="J2143" s="402" t="s">
        <v>198</v>
      </c>
      <c r="K2143" s="403">
        <v>33</v>
      </c>
      <c r="L2143" s="486">
        <f>VLOOKUP(D2143,'1-Kosten per locatie'!$E$3:$G$9,3,FALSE)</f>
        <v>1</v>
      </c>
      <c r="M2143" s="399">
        <v>104</v>
      </c>
      <c r="N2143" s="124"/>
      <c r="O2143" s="125" t="e">
        <f t="shared" si="174"/>
        <v>#DIV/0!</v>
      </c>
      <c r="P2143" s="125">
        <f t="shared" si="175"/>
        <v>0</v>
      </c>
      <c r="Q2143" s="383"/>
      <c r="R2143" s="126">
        <f>IF(M2143="nio",0,IF(M2143&gt;0,VLOOKUP(I2143,'2-Productie normen'!A:R,VLOOKUP(M2143,'2-Productie normen'!T:U,2,FALSE),FALSE)))</f>
        <v>0</v>
      </c>
      <c r="S2143" s="126">
        <f t="shared" si="176"/>
        <v>0</v>
      </c>
      <c r="T2143" s="127" t="str">
        <f>IF(M2143="nio",0,VLOOKUP(I2143,'2-Productie normen'!A:R,14,FALSE))</f>
        <v>B</v>
      </c>
      <c r="U2143" s="127"/>
      <c r="W2143" s="93">
        <f t="shared" si="177"/>
        <v>3432</v>
      </c>
    </row>
    <row r="2144" spans="1:23" ht="14.1" customHeight="1">
      <c r="A2144" s="109">
        <f t="shared" si="173"/>
        <v>2144</v>
      </c>
      <c r="B2144" s="476" t="str">
        <f>VLOOKUP(C2144,'1-Kosten per locatie'!$A$17:$D$89,4,FALSE)</f>
        <v>Facilitaire Services</v>
      </c>
      <c r="C2144" s="397" t="s">
        <v>208</v>
      </c>
      <c r="D2144" s="476" t="str">
        <f>VLOOKUP(C2144,'1-Kosten per locatie'!$A$17:$C$89,3,FALSE)</f>
        <v>Kantoor</v>
      </c>
      <c r="E2144" s="404" t="s">
        <v>229</v>
      </c>
      <c r="F2144" s="404"/>
      <c r="G2144" s="401">
        <v>166</v>
      </c>
      <c r="H2144" s="398" t="s">
        <v>215</v>
      </c>
      <c r="I2144" s="398" t="s">
        <v>149</v>
      </c>
      <c r="J2144" s="402" t="s">
        <v>198</v>
      </c>
      <c r="K2144" s="403">
        <v>17.100000000000001</v>
      </c>
      <c r="L2144" s="486">
        <f>VLOOKUP(D2144,'1-Kosten per locatie'!$E$3:$G$9,3,FALSE)</f>
        <v>1</v>
      </c>
      <c r="M2144" s="399">
        <v>104</v>
      </c>
      <c r="N2144" s="124"/>
      <c r="O2144" s="125" t="e">
        <f t="shared" si="174"/>
        <v>#DIV/0!</v>
      </c>
      <c r="P2144" s="125">
        <f t="shared" si="175"/>
        <v>0</v>
      </c>
      <c r="Q2144" s="383"/>
      <c r="R2144" s="126">
        <f>IF(M2144="nio",0,IF(M2144&gt;0,VLOOKUP(I2144,'2-Productie normen'!A:R,VLOOKUP(M2144,'2-Productie normen'!T:U,2,FALSE),FALSE)))</f>
        <v>0</v>
      </c>
      <c r="S2144" s="126">
        <f t="shared" si="176"/>
        <v>0</v>
      </c>
      <c r="T2144" s="127" t="str">
        <f>IF(M2144="nio",0,VLOOKUP(I2144,'2-Productie normen'!A:R,14,FALSE))</f>
        <v>B</v>
      </c>
      <c r="U2144" s="127"/>
      <c r="W2144" s="93">
        <f t="shared" si="177"/>
        <v>1778.4</v>
      </c>
    </row>
    <row r="2145" spans="1:23" ht="14.1" customHeight="1">
      <c r="A2145" s="109">
        <f t="shared" si="173"/>
        <v>2145</v>
      </c>
      <c r="B2145" s="476" t="str">
        <f>VLOOKUP(C2145,'1-Kosten per locatie'!$A$17:$D$89,4,FALSE)</f>
        <v>Facilitaire Services</v>
      </c>
      <c r="C2145" s="397" t="s">
        <v>208</v>
      </c>
      <c r="D2145" s="476" t="str">
        <f>VLOOKUP(C2145,'1-Kosten per locatie'!$A$17:$C$89,3,FALSE)</f>
        <v>Kantoor</v>
      </c>
      <c r="E2145" s="404" t="s">
        <v>229</v>
      </c>
      <c r="F2145" s="404"/>
      <c r="G2145" s="401">
        <v>167</v>
      </c>
      <c r="H2145" s="398" t="s">
        <v>215</v>
      </c>
      <c r="I2145" s="398" t="s">
        <v>149</v>
      </c>
      <c r="J2145" s="402" t="s">
        <v>198</v>
      </c>
      <c r="K2145" s="403">
        <v>21.3</v>
      </c>
      <c r="L2145" s="486">
        <f>VLOOKUP(D2145,'1-Kosten per locatie'!$E$3:$G$9,3,FALSE)</f>
        <v>1</v>
      </c>
      <c r="M2145" s="399">
        <v>104</v>
      </c>
      <c r="N2145" s="124"/>
      <c r="O2145" s="125" t="e">
        <f t="shared" si="174"/>
        <v>#DIV/0!</v>
      </c>
      <c r="P2145" s="125">
        <f t="shared" si="175"/>
        <v>0</v>
      </c>
      <c r="Q2145" s="383"/>
      <c r="R2145" s="126">
        <f>IF(M2145="nio",0,IF(M2145&gt;0,VLOOKUP(I2145,'2-Productie normen'!A:R,VLOOKUP(M2145,'2-Productie normen'!T:U,2,FALSE),FALSE)))</f>
        <v>0</v>
      </c>
      <c r="S2145" s="126">
        <f t="shared" si="176"/>
        <v>0</v>
      </c>
      <c r="T2145" s="127" t="str">
        <f>IF(M2145="nio",0,VLOOKUP(I2145,'2-Productie normen'!A:R,14,FALSE))</f>
        <v>B</v>
      </c>
      <c r="U2145" s="127"/>
      <c r="W2145" s="93">
        <f t="shared" si="177"/>
        <v>2215.2000000000003</v>
      </c>
    </row>
    <row r="2146" spans="1:23" ht="14.1" customHeight="1">
      <c r="A2146" s="109">
        <f t="shared" si="173"/>
        <v>2146</v>
      </c>
      <c r="B2146" s="476" t="str">
        <f>VLOOKUP(C2146,'1-Kosten per locatie'!$A$17:$D$89,4,FALSE)</f>
        <v>Facilitaire Services</v>
      </c>
      <c r="C2146" s="397" t="s">
        <v>208</v>
      </c>
      <c r="D2146" s="476" t="str">
        <f>VLOOKUP(C2146,'1-Kosten per locatie'!$A$17:$C$89,3,FALSE)</f>
        <v>Kantoor</v>
      </c>
      <c r="E2146" s="404" t="s">
        <v>229</v>
      </c>
      <c r="F2146" s="404"/>
      <c r="G2146" s="401">
        <v>168</v>
      </c>
      <c r="H2146" s="398" t="s">
        <v>215</v>
      </c>
      <c r="I2146" s="398" t="s">
        <v>149</v>
      </c>
      <c r="J2146" s="402" t="s">
        <v>198</v>
      </c>
      <c r="K2146" s="403">
        <v>25.7</v>
      </c>
      <c r="L2146" s="486">
        <f>VLOOKUP(D2146,'1-Kosten per locatie'!$E$3:$G$9,3,FALSE)</f>
        <v>1</v>
      </c>
      <c r="M2146" s="399">
        <v>104</v>
      </c>
      <c r="N2146" s="124"/>
      <c r="O2146" s="125" t="e">
        <f t="shared" si="174"/>
        <v>#DIV/0!</v>
      </c>
      <c r="P2146" s="125">
        <f t="shared" si="175"/>
        <v>0</v>
      </c>
      <c r="Q2146" s="383"/>
      <c r="R2146" s="126">
        <f>IF(M2146="nio",0,IF(M2146&gt;0,VLOOKUP(I2146,'2-Productie normen'!A:R,VLOOKUP(M2146,'2-Productie normen'!T:U,2,FALSE),FALSE)))</f>
        <v>0</v>
      </c>
      <c r="S2146" s="126">
        <f t="shared" si="176"/>
        <v>0</v>
      </c>
      <c r="T2146" s="127" t="str">
        <f>IF(M2146="nio",0,VLOOKUP(I2146,'2-Productie normen'!A:R,14,FALSE))</f>
        <v>B</v>
      </c>
      <c r="U2146" s="127"/>
      <c r="W2146" s="93">
        <f t="shared" si="177"/>
        <v>2672.7999999999997</v>
      </c>
    </row>
    <row r="2147" spans="1:23" ht="14.1" customHeight="1">
      <c r="A2147" s="109">
        <f t="shared" si="173"/>
        <v>2147</v>
      </c>
      <c r="B2147" s="476" t="str">
        <f>VLOOKUP(C2147,'1-Kosten per locatie'!$A$17:$D$89,4,FALSE)</f>
        <v>Facilitaire Services</v>
      </c>
      <c r="C2147" s="397" t="s">
        <v>208</v>
      </c>
      <c r="D2147" s="476" t="str">
        <f>VLOOKUP(C2147,'1-Kosten per locatie'!$A$17:$C$89,3,FALSE)</f>
        <v>Kantoor</v>
      </c>
      <c r="E2147" s="404" t="s">
        <v>229</v>
      </c>
      <c r="F2147" s="404"/>
      <c r="G2147" s="401">
        <v>170</v>
      </c>
      <c r="H2147" s="398" t="s">
        <v>215</v>
      </c>
      <c r="I2147" s="398" t="s">
        <v>149</v>
      </c>
      <c r="J2147" s="402" t="s">
        <v>198</v>
      </c>
      <c r="K2147" s="403">
        <v>20.32</v>
      </c>
      <c r="L2147" s="486">
        <f>VLOOKUP(D2147,'1-Kosten per locatie'!$E$3:$G$9,3,FALSE)</f>
        <v>1</v>
      </c>
      <c r="M2147" s="399">
        <v>104</v>
      </c>
      <c r="N2147" s="124"/>
      <c r="O2147" s="125" t="e">
        <f t="shared" si="174"/>
        <v>#DIV/0!</v>
      </c>
      <c r="P2147" s="125">
        <f t="shared" si="175"/>
        <v>0</v>
      </c>
      <c r="Q2147" s="383"/>
      <c r="R2147" s="126">
        <f>IF(M2147="nio",0,IF(M2147&gt;0,VLOOKUP(I2147,'2-Productie normen'!A:R,VLOOKUP(M2147,'2-Productie normen'!T:U,2,FALSE),FALSE)))</f>
        <v>0</v>
      </c>
      <c r="S2147" s="126">
        <f t="shared" si="176"/>
        <v>0</v>
      </c>
      <c r="T2147" s="127" t="str">
        <f>IF(M2147="nio",0,VLOOKUP(I2147,'2-Productie normen'!A:R,14,FALSE))</f>
        <v>B</v>
      </c>
      <c r="U2147" s="127"/>
      <c r="W2147" s="93">
        <f t="shared" si="177"/>
        <v>2113.2800000000002</v>
      </c>
    </row>
    <row r="2148" spans="1:23" ht="14.1" customHeight="1">
      <c r="A2148" s="109">
        <f t="shared" si="173"/>
        <v>2148</v>
      </c>
      <c r="B2148" s="476" t="str">
        <f>VLOOKUP(C2148,'1-Kosten per locatie'!$A$17:$D$89,4,FALSE)</f>
        <v>Facilitaire Services</v>
      </c>
      <c r="C2148" s="397" t="s">
        <v>208</v>
      </c>
      <c r="D2148" s="476" t="str">
        <f>VLOOKUP(C2148,'1-Kosten per locatie'!$A$17:$C$89,3,FALSE)</f>
        <v>Kantoor</v>
      </c>
      <c r="E2148" s="404" t="s">
        <v>229</v>
      </c>
      <c r="F2148" s="404"/>
      <c r="G2148" s="401">
        <v>171</v>
      </c>
      <c r="H2148" s="398" t="s">
        <v>215</v>
      </c>
      <c r="I2148" s="398" t="s">
        <v>149</v>
      </c>
      <c r="J2148" s="402" t="s">
        <v>198</v>
      </c>
      <c r="K2148" s="403">
        <v>25.77</v>
      </c>
      <c r="L2148" s="486">
        <f>VLOOKUP(D2148,'1-Kosten per locatie'!$E$3:$G$9,3,FALSE)</f>
        <v>1</v>
      </c>
      <c r="M2148" s="399">
        <v>104</v>
      </c>
      <c r="N2148" s="124"/>
      <c r="O2148" s="125" t="e">
        <f t="shared" si="174"/>
        <v>#DIV/0!</v>
      </c>
      <c r="P2148" s="125">
        <f t="shared" si="175"/>
        <v>0</v>
      </c>
      <c r="Q2148" s="383"/>
      <c r="R2148" s="126">
        <f>IF(M2148="nio",0,IF(M2148&gt;0,VLOOKUP(I2148,'2-Productie normen'!A:R,VLOOKUP(M2148,'2-Productie normen'!T:U,2,FALSE),FALSE)))</f>
        <v>0</v>
      </c>
      <c r="S2148" s="126">
        <f t="shared" si="176"/>
        <v>0</v>
      </c>
      <c r="T2148" s="127" t="str">
        <f>IF(M2148="nio",0,VLOOKUP(I2148,'2-Productie normen'!A:R,14,FALSE))</f>
        <v>B</v>
      </c>
      <c r="U2148" s="127"/>
      <c r="W2148" s="93">
        <f t="shared" si="177"/>
        <v>2680.08</v>
      </c>
    </row>
    <row r="2149" spans="1:23" ht="14.1" customHeight="1">
      <c r="A2149" s="109">
        <f t="shared" si="173"/>
        <v>2149</v>
      </c>
      <c r="B2149" s="476" t="str">
        <f>VLOOKUP(C2149,'1-Kosten per locatie'!$A$17:$D$89,4,FALSE)</f>
        <v>Facilitaire Services</v>
      </c>
      <c r="C2149" s="397" t="s">
        <v>208</v>
      </c>
      <c r="D2149" s="476" t="str">
        <f>VLOOKUP(C2149,'1-Kosten per locatie'!$A$17:$C$89,3,FALSE)</f>
        <v>Kantoor</v>
      </c>
      <c r="E2149" s="404" t="s">
        <v>229</v>
      </c>
      <c r="F2149" s="404"/>
      <c r="G2149" s="401" t="s">
        <v>252</v>
      </c>
      <c r="H2149" s="398" t="s">
        <v>215</v>
      </c>
      <c r="I2149" s="398" t="s">
        <v>149</v>
      </c>
      <c r="J2149" s="402" t="s">
        <v>198</v>
      </c>
      <c r="K2149" s="403">
        <v>20.45</v>
      </c>
      <c r="L2149" s="486">
        <f>VLOOKUP(D2149,'1-Kosten per locatie'!$E$3:$G$9,3,FALSE)</f>
        <v>1</v>
      </c>
      <c r="M2149" s="399">
        <v>104</v>
      </c>
      <c r="N2149" s="124"/>
      <c r="O2149" s="125" t="e">
        <f t="shared" si="174"/>
        <v>#DIV/0!</v>
      </c>
      <c r="P2149" s="125">
        <f t="shared" si="175"/>
        <v>0</v>
      </c>
      <c r="Q2149" s="383"/>
      <c r="R2149" s="126">
        <f>IF(M2149="nio",0,IF(M2149&gt;0,VLOOKUP(I2149,'2-Productie normen'!A:R,VLOOKUP(M2149,'2-Productie normen'!T:U,2,FALSE),FALSE)))</f>
        <v>0</v>
      </c>
      <c r="S2149" s="126">
        <f t="shared" si="176"/>
        <v>0</v>
      </c>
      <c r="T2149" s="127" t="str">
        <f>IF(M2149="nio",0,VLOOKUP(I2149,'2-Productie normen'!A:R,14,FALSE))</f>
        <v>B</v>
      </c>
      <c r="U2149" s="127"/>
      <c r="W2149" s="93">
        <f t="shared" si="177"/>
        <v>2126.7999999999997</v>
      </c>
    </row>
    <row r="2150" spans="1:23" ht="14.1" customHeight="1">
      <c r="A2150" s="109">
        <f t="shared" si="173"/>
        <v>2150</v>
      </c>
      <c r="B2150" s="476" t="str">
        <f>VLOOKUP(C2150,'1-Kosten per locatie'!$A$17:$D$89,4,FALSE)</f>
        <v>Facilitaire Services</v>
      </c>
      <c r="C2150" s="397" t="s">
        <v>208</v>
      </c>
      <c r="D2150" s="476" t="str">
        <f>VLOOKUP(C2150,'1-Kosten per locatie'!$A$17:$C$89,3,FALSE)</f>
        <v>Kantoor</v>
      </c>
      <c r="E2150" s="404" t="s">
        <v>229</v>
      </c>
      <c r="F2150" s="404"/>
      <c r="G2150" s="401"/>
      <c r="H2150" s="398" t="s">
        <v>228</v>
      </c>
      <c r="I2150" s="398" t="s">
        <v>149</v>
      </c>
      <c r="J2150" s="402" t="s">
        <v>305</v>
      </c>
      <c r="K2150" s="403">
        <v>6</v>
      </c>
      <c r="L2150" s="486">
        <f>VLOOKUP(D2150,'1-Kosten per locatie'!$E$3:$G$9,3,FALSE)</f>
        <v>1</v>
      </c>
      <c r="M2150" s="399">
        <v>104</v>
      </c>
      <c r="N2150" s="124"/>
      <c r="O2150" s="125" t="e">
        <f t="shared" si="174"/>
        <v>#DIV/0!</v>
      </c>
      <c r="P2150" s="125">
        <f t="shared" si="175"/>
        <v>0</v>
      </c>
      <c r="Q2150" s="383"/>
      <c r="R2150" s="126">
        <f>IF(M2150="nio",0,IF(M2150&gt;0,VLOOKUP(I2150,'2-Productie normen'!A:R,VLOOKUP(M2150,'2-Productie normen'!T:U,2,FALSE),FALSE)))</f>
        <v>0</v>
      </c>
      <c r="S2150" s="126">
        <f t="shared" si="176"/>
        <v>0</v>
      </c>
      <c r="T2150" s="127" t="str">
        <f>IF(M2150="nio",0,VLOOKUP(I2150,'2-Productie normen'!A:R,14,FALSE))</f>
        <v>B</v>
      </c>
      <c r="U2150" s="127"/>
      <c r="W2150" s="93">
        <f t="shared" si="177"/>
        <v>624</v>
      </c>
    </row>
    <row r="2151" spans="1:23" ht="14.1" customHeight="1">
      <c r="A2151" s="109">
        <f t="shared" si="173"/>
        <v>2151</v>
      </c>
      <c r="B2151" s="476" t="str">
        <f>VLOOKUP(C2151,'1-Kosten per locatie'!$A$17:$D$89,4,FALSE)</f>
        <v>Facilitaire Services</v>
      </c>
      <c r="C2151" s="397" t="s">
        <v>208</v>
      </c>
      <c r="D2151" s="476" t="str">
        <f>VLOOKUP(C2151,'1-Kosten per locatie'!$A$17:$C$89,3,FALSE)</f>
        <v>Kantoor</v>
      </c>
      <c r="E2151" s="404" t="s">
        <v>229</v>
      </c>
      <c r="F2151" s="404"/>
      <c r="G2151" s="401"/>
      <c r="H2151" s="398" t="s">
        <v>226</v>
      </c>
      <c r="I2151" s="398" t="s">
        <v>298</v>
      </c>
      <c r="J2151" s="402" t="s">
        <v>305</v>
      </c>
      <c r="K2151" s="403">
        <v>5</v>
      </c>
      <c r="L2151" s="486">
        <f>VLOOKUP(D2151,'1-Kosten per locatie'!$E$3:$G$9,3,FALSE)</f>
        <v>1</v>
      </c>
      <c r="M2151" s="399">
        <v>255</v>
      </c>
      <c r="N2151" s="124"/>
      <c r="O2151" s="125" t="e">
        <f t="shared" si="174"/>
        <v>#DIV/0!</v>
      </c>
      <c r="P2151" s="125">
        <f t="shared" si="175"/>
        <v>0</v>
      </c>
      <c r="Q2151" s="383"/>
      <c r="R2151" s="126">
        <f>IF(M2151="nio",0,IF(M2151&gt;0,VLOOKUP(I2151,'2-Productie normen'!A:R,VLOOKUP(M2151,'2-Productie normen'!T:U,2,FALSE),FALSE)))</f>
        <v>0</v>
      </c>
      <c r="S2151" s="126">
        <f t="shared" si="176"/>
        <v>0</v>
      </c>
      <c r="T2151" s="127" t="str">
        <f>IF(M2151="nio",0,VLOOKUP(I2151,'2-Productie normen'!A:R,14,FALSE))</f>
        <v>V</v>
      </c>
      <c r="U2151" s="127"/>
      <c r="W2151" s="93">
        <f t="shared" si="177"/>
        <v>1275</v>
      </c>
    </row>
    <row r="2152" spans="1:23" ht="14.1" customHeight="1">
      <c r="A2152" s="109">
        <f t="shared" si="173"/>
        <v>2152</v>
      </c>
      <c r="B2152" s="476" t="str">
        <f>VLOOKUP(C2152,'1-Kosten per locatie'!$A$17:$D$89,4,FALSE)</f>
        <v>Facilitaire Services</v>
      </c>
      <c r="C2152" s="397" t="s">
        <v>208</v>
      </c>
      <c r="D2152" s="476" t="str">
        <f>VLOOKUP(C2152,'1-Kosten per locatie'!$A$17:$C$89,3,FALSE)</f>
        <v>Kantoor</v>
      </c>
      <c r="E2152" s="404" t="s">
        <v>238</v>
      </c>
      <c r="F2152" s="404"/>
      <c r="G2152" s="401">
        <v>251</v>
      </c>
      <c r="H2152" s="398" t="s">
        <v>215</v>
      </c>
      <c r="I2152" s="398" t="s">
        <v>149</v>
      </c>
      <c r="J2152" s="402" t="s">
        <v>198</v>
      </c>
      <c r="K2152" s="403">
        <v>38.5</v>
      </c>
      <c r="L2152" s="486">
        <f>VLOOKUP(D2152,'1-Kosten per locatie'!$E$3:$G$9,3,FALSE)</f>
        <v>1</v>
      </c>
      <c r="M2152" s="399">
        <v>104</v>
      </c>
      <c r="N2152" s="124"/>
      <c r="O2152" s="125" t="e">
        <f t="shared" si="174"/>
        <v>#DIV/0!</v>
      </c>
      <c r="P2152" s="125">
        <f t="shared" si="175"/>
        <v>0</v>
      </c>
      <c r="Q2152" s="383"/>
      <c r="R2152" s="126">
        <f>IF(M2152="nio",0,IF(M2152&gt;0,VLOOKUP(I2152,'2-Productie normen'!A:R,VLOOKUP(M2152,'2-Productie normen'!T:U,2,FALSE),FALSE)))</f>
        <v>0</v>
      </c>
      <c r="S2152" s="126">
        <f t="shared" si="176"/>
        <v>0</v>
      </c>
      <c r="T2152" s="127" t="str">
        <f>IF(M2152="nio",0,VLOOKUP(I2152,'2-Productie normen'!A:R,14,FALSE))</f>
        <v>B</v>
      </c>
      <c r="U2152" s="127"/>
      <c r="W2152" s="93">
        <f t="shared" si="177"/>
        <v>4004</v>
      </c>
    </row>
    <row r="2153" spans="1:23" ht="14.1" customHeight="1">
      <c r="A2153" s="109">
        <f t="shared" si="173"/>
        <v>2153</v>
      </c>
      <c r="B2153" s="476" t="str">
        <f>VLOOKUP(C2153,'1-Kosten per locatie'!$A$17:$D$89,4,FALSE)</f>
        <v>Facilitaire Services</v>
      </c>
      <c r="C2153" s="397" t="s">
        <v>208</v>
      </c>
      <c r="D2153" s="476" t="str">
        <f>VLOOKUP(C2153,'1-Kosten per locatie'!$A$17:$C$89,3,FALSE)</f>
        <v>Kantoor</v>
      </c>
      <c r="E2153" s="404" t="s">
        <v>238</v>
      </c>
      <c r="F2153" s="404"/>
      <c r="G2153" s="401">
        <v>252</v>
      </c>
      <c r="H2153" s="398" t="s">
        <v>253</v>
      </c>
      <c r="I2153" s="398" t="s">
        <v>301</v>
      </c>
      <c r="J2153" s="402" t="s">
        <v>305</v>
      </c>
      <c r="K2153" s="403">
        <v>28</v>
      </c>
      <c r="L2153" s="486">
        <f>VLOOKUP(D2153,'1-Kosten per locatie'!$E$3:$G$9,3,FALSE)</f>
        <v>1</v>
      </c>
      <c r="M2153" s="399">
        <v>255</v>
      </c>
      <c r="N2153" s="124"/>
      <c r="O2153" s="125" t="e">
        <f t="shared" si="174"/>
        <v>#DIV/0!</v>
      </c>
      <c r="P2153" s="125">
        <f t="shared" si="175"/>
        <v>0</v>
      </c>
      <c r="Q2153" s="383"/>
      <c r="R2153" s="126">
        <f>IF(M2153="nio",0,IF(M2153&gt;0,VLOOKUP(I2153,'2-Productie normen'!A:R,VLOOKUP(M2153,'2-Productie normen'!T:U,2,FALSE),FALSE)))</f>
        <v>0</v>
      </c>
      <c r="S2153" s="126">
        <f t="shared" si="176"/>
        <v>0</v>
      </c>
      <c r="T2153" s="127" t="str">
        <f>IF(M2153="nio",0,VLOOKUP(I2153,'2-Productie normen'!A:R,14,FALSE))</f>
        <v>V</v>
      </c>
      <c r="U2153" s="127"/>
      <c r="W2153" s="93">
        <f t="shared" si="177"/>
        <v>7140</v>
      </c>
    </row>
    <row r="2154" spans="1:23" ht="14.1" customHeight="1">
      <c r="A2154" s="109">
        <f t="shared" si="173"/>
        <v>2154</v>
      </c>
      <c r="B2154" s="476" t="str">
        <f>VLOOKUP(C2154,'1-Kosten per locatie'!$A$17:$D$89,4,FALSE)</f>
        <v>Facilitaire Services</v>
      </c>
      <c r="C2154" s="397" t="s">
        <v>208</v>
      </c>
      <c r="D2154" s="476" t="str">
        <f>VLOOKUP(C2154,'1-Kosten per locatie'!$A$17:$C$89,3,FALSE)</f>
        <v>Kantoor</v>
      </c>
      <c r="E2154" s="404" t="s">
        <v>238</v>
      </c>
      <c r="F2154" s="404"/>
      <c r="G2154" s="401" t="s">
        <v>254</v>
      </c>
      <c r="H2154" s="398" t="s">
        <v>196</v>
      </c>
      <c r="I2154" s="398" t="s">
        <v>149</v>
      </c>
      <c r="J2154" s="402" t="s">
        <v>198</v>
      </c>
      <c r="K2154" s="403">
        <v>77</v>
      </c>
      <c r="L2154" s="486">
        <f>VLOOKUP(D2154,'1-Kosten per locatie'!$E$3:$G$9,3,FALSE)</f>
        <v>1</v>
      </c>
      <c r="M2154" s="399">
        <v>104</v>
      </c>
      <c r="N2154" s="124"/>
      <c r="O2154" s="125" t="e">
        <f t="shared" si="174"/>
        <v>#DIV/0!</v>
      </c>
      <c r="P2154" s="125">
        <f t="shared" si="175"/>
        <v>0</v>
      </c>
      <c r="Q2154" s="383"/>
      <c r="R2154" s="126">
        <f>IF(M2154="nio",0,IF(M2154&gt;0,VLOOKUP(I2154,'2-Productie normen'!A:R,VLOOKUP(M2154,'2-Productie normen'!T:U,2,FALSE),FALSE)))</f>
        <v>0</v>
      </c>
      <c r="S2154" s="126">
        <f t="shared" si="176"/>
        <v>0</v>
      </c>
      <c r="T2154" s="127" t="str">
        <f>IF(M2154="nio",0,VLOOKUP(I2154,'2-Productie normen'!A:R,14,FALSE))</f>
        <v>B</v>
      </c>
      <c r="U2154" s="127"/>
      <c r="W2154" s="93">
        <f t="shared" si="177"/>
        <v>8008</v>
      </c>
    </row>
    <row r="2155" spans="1:23" ht="14.1" customHeight="1">
      <c r="A2155" s="109">
        <f t="shared" si="173"/>
        <v>2155</v>
      </c>
      <c r="B2155" s="476" t="str">
        <f>VLOOKUP(C2155,'1-Kosten per locatie'!$A$17:$D$89,4,FALSE)</f>
        <v>Facilitaire Services</v>
      </c>
      <c r="C2155" s="397" t="s">
        <v>208</v>
      </c>
      <c r="D2155" s="476" t="str">
        <f>VLOOKUP(C2155,'1-Kosten per locatie'!$A$17:$C$89,3,FALSE)</f>
        <v>Kantoor</v>
      </c>
      <c r="E2155" s="404" t="s">
        <v>238</v>
      </c>
      <c r="F2155" s="404"/>
      <c r="G2155" s="401"/>
      <c r="H2155" s="398" t="s">
        <v>193</v>
      </c>
      <c r="I2155" s="398" t="s">
        <v>296</v>
      </c>
      <c r="J2155" s="402" t="s">
        <v>198</v>
      </c>
      <c r="K2155" s="403">
        <v>45</v>
      </c>
      <c r="L2155" s="486">
        <f>VLOOKUP(D2155,'1-Kosten per locatie'!$E$3:$G$9,3,FALSE)</f>
        <v>1</v>
      </c>
      <c r="M2155" s="399">
        <v>156</v>
      </c>
      <c r="N2155" s="124"/>
      <c r="O2155" s="125" t="e">
        <f t="shared" si="174"/>
        <v>#DIV/0!</v>
      </c>
      <c r="P2155" s="125">
        <f t="shared" si="175"/>
        <v>0</v>
      </c>
      <c r="Q2155" s="383"/>
      <c r="R2155" s="126">
        <f>IF(M2155="nio",0,IF(M2155&gt;0,VLOOKUP(I2155,'2-Productie normen'!A:R,VLOOKUP(M2155,'2-Productie normen'!T:U,2,FALSE),FALSE)))</f>
        <v>0</v>
      </c>
      <c r="S2155" s="126">
        <f t="shared" si="176"/>
        <v>0</v>
      </c>
      <c r="T2155" s="127" t="str">
        <f>IF(M2155="nio",0,VLOOKUP(I2155,'2-Productie normen'!A:R,14,FALSE))</f>
        <v>V</v>
      </c>
      <c r="U2155" s="127"/>
      <c r="W2155" s="93">
        <f t="shared" si="177"/>
        <v>7020</v>
      </c>
    </row>
    <row r="2156" spans="1:23" ht="14.1" customHeight="1">
      <c r="A2156" s="109">
        <f t="shared" si="173"/>
        <v>2156</v>
      </c>
      <c r="B2156" s="476" t="str">
        <f>VLOOKUP(C2156,'1-Kosten per locatie'!$A$17:$D$89,4,FALSE)</f>
        <v>Facilitaire Services</v>
      </c>
      <c r="C2156" s="397" t="s">
        <v>208</v>
      </c>
      <c r="D2156" s="476" t="str">
        <f>VLOOKUP(C2156,'1-Kosten per locatie'!$A$17:$C$89,3,FALSE)</f>
        <v>Kantoor</v>
      </c>
      <c r="E2156" s="404" t="s">
        <v>238</v>
      </c>
      <c r="F2156" s="404"/>
      <c r="G2156" s="401"/>
      <c r="H2156" s="398" t="s">
        <v>214</v>
      </c>
      <c r="I2156" s="398" t="s">
        <v>294</v>
      </c>
      <c r="J2156" s="402" t="s">
        <v>304</v>
      </c>
      <c r="K2156" s="403">
        <v>21</v>
      </c>
      <c r="L2156" s="486">
        <f>VLOOKUP(D2156,'1-Kosten per locatie'!$E$3:$G$9,3,FALSE)</f>
        <v>1</v>
      </c>
      <c r="M2156" s="399">
        <v>156</v>
      </c>
      <c r="N2156" s="124"/>
      <c r="O2156" s="125" t="e">
        <f t="shared" si="174"/>
        <v>#DIV/0!</v>
      </c>
      <c r="P2156" s="125">
        <f t="shared" si="175"/>
        <v>0</v>
      </c>
      <c r="Q2156" s="383"/>
      <c r="R2156" s="126">
        <f>IF(M2156="nio",0,IF(M2156&gt;0,VLOOKUP(I2156,'2-Productie normen'!A:R,VLOOKUP(M2156,'2-Productie normen'!T:U,2,FALSE),FALSE)))</f>
        <v>0</v>
      </c>
      <c r="S2156" s="126">
        <f t="shared" si="176"/>
        <v>0</v>
      </c>
      <c r="T2156" s="127" t="str">
        <f>IF(M2156="nio",0,VLOOKUP(I2156,'2-Productie normen'!A:R,14,FALSE))</f>
        <v>V</v>
      </c>
      <c r="U2156" s="127"/>
      <c r="W2156" s="93">
        <f t="shared" si="177"/>
        <v>3276</v>
      </c>
    </row>
    <row r="2157" spans="1:23" ht="14.1" customHeight="1">
      <c r="A2157" s="109">
        <f t="shared" si="173"/>
        <v>2157</v>
      </c>
      <c r="B2157" s="476" t="str">
        <f>VLOOKUP(C2157,'1-Kosten per locatie'!$A$17:$D$89,4,FALSE)</f>
        <v>Facilitaire Services</v>
      </c>
      <c r="C2157" s="397" t="s">
        <v>208</v>
      </c>
      <c r="D2157" s="476" t="str">
        <f>VLOOKUP(C2157,'1-Kosten per locatie'!$A$17:$C$89,3,FALSE)</f>
        <v>Kantoor</v>
      </c>
      <c r="E2157" s="404" t="s">
        <v>238</v>
      </c>
      <c r="F2157" s="404"/>
      <c r="G2157" s="401"/>
      <c r="H2157" s="398" t="s">
        <v>217</v>
      </c>
      <c r="I2157" s="433" t="s">
        <v>296</v>
      </c>
      <c r="J2157" s="402" t="s">
        <v>304</v>
      </c>
      <c r="K2157" s="403">
        <v>28</v>
      </c>
      <c r="L2157" s="486">
        <f>VLOOKUP(D2157,'1-Kosten per locatie'!$E$3:$G$9,3,FALSE)</f>
        <v>1</v>
      </c>
      <c r="M2157" s="399">
        <v>255</v>
      </c>
      <c r="N2157" s="124"/>
      <c r="O2157" s="125" t="e">
        <f t="shared" si="174"/>
        <v>#DIV/0!</v>
      </c>
      <c r="P2157" s="125">
        <f t="shared" si="175"/>
        <v>0</v>
      </c>
      <c r="Q2157" s="383"/>
      <c r="R2157" s="126">
        <f>IF(M2157="nio",0,IF(M2157&gt;0,VLOOKUP(I2157,'2-Productie normen'!A:R,VLOOKUP(M2157,'2-Productie normen'!T:U,2,FALSE),FALSE)))</f>
        <v>0</v>
      </c>
      <c r="S2157" s="126">
        <f t="shared" si="176"/>
        <v>0</v>
      </c>
      <c r="T2157" s="127" t="str">
        <f>IF(M2157="nio",0,VLOOKUP(I2157,'2-Productie normen'!A:R,14,FALSE))</f>
        <v>V</v>
      </c>
      <c r="U2157" s="127"/>
      <c r="W2157" s="93">
        <f t="shared" si="177"/>
        <v>7140</v>
      </c>
    </row>
    <row r="2158" spans="1:23" ht="14.1" customHeight="1">
      <c r="A2158" s="109">
        <f t="shared" si="173"/>
        <v>2158</v>
      </c>
      <c r="B2158" s="476" t="str">
        <f>VLOOKUP(C2158,'1-Kosten per locatie'!$A$17:$D$89,4,FALSE)</f>
        <v>Facilitaire Services</v>
      </c>
      <c r="C2158" s="397" t="s">
        <v>208</v>
      </c>
      <c r="D2158" s="476" t="str">
        <f>VLOOKUP(C2158,'1-Kosten per locatie'!$A$17:$C$89,3,FALSE)</f>
        <v>Kantoor</v>
      </c>
      <c r="E2158" s="404" t="s">
        <v>238</v>
      </c>
      <c r="F2158" s="404"/>
      <c r="G2158" s="401"/>
      <c r="H2158" s="398" t="s">
        <v>213</v>
      </c>
      <c r="I2158" s="398" t="s">
        <v>15</v>
      </c>
      <c r="J2158" s="402" t="s">
        <v>304</v>
      </c>
      <c r="K2158" s="403">
        <v>12.28</v>
      </c>
      <c r="L2158" s="486">
        <f>VLOOKUP(D2158,'1-Kosten per locatie'!$E$3:$G$9,3,FALSE)</f>
        <v>1</v>
      </c>
      <c r="M2158" s="399">
        <v>255</v>
      </c>
      <c r="N2158" s="124">
        <v>255</v>
      </c>
      <c r="O2158" s="125" t="e">
        <f t="shared" si="174"/>
        <v>#DIV/0!</v>
      </c>
      <c r="P2158" s="125" t="e">
        <f t="shared" si="175"/>
        <v>#DIV/0!</v>
      </c>
      <c r="Q2158" s="383"/>
      <c r="R2158" s="126">
        <f>IF(M2158="nio",0,IF(M2158&gt;0,VLOOKUP(I2158,'2-Productie normen'!A:R,VLOOKUP(M2158,'2-Productie normen'!T:U,2,FALSE),FALSE)))</f>
        <v>0</v>
      </c>
      <c r="S2158" s="126">
        <f t="shared" si="176"/>
        <v>0</v>
      </c>
      <c r="T2158" s="127" t="str">
        <f>IF(M2158="nio",0,VLOOKUP(I2158,'2-Productie normen'!A:R,14,FALSE))</f>
        <v>S</v>
      </c>
      <c r="U2158" s="127"/>
      <c r="W2158" s="93">
        <f t="shared" si="177"/>
        <v>6262.7999999999993</v>
      </c>
    </row>
    <row r="2159" spans="1:23" ht="14.1" customHeight="1">
      <c r="A2159" s="109">
        <f t="shared" si="173"/>
        <v>2159</v>
      </c>
      <c r="B2159" s="476" t="str">
        <f>VLOOKUP(C2159,'1-Kosten per locatie'!$A$17:$D$89,4,FALSE)</f>
        <v>Facilitaire Services</v>
      </c>
      <c r="C2159" s="397" t="s">
        <v>208</v>
      </c>
      <c r="D2159" s="476" t="str">
        <f>VLOOKUP(C2159,'1-Kosten per locatie'!$A$17:$C$89,3,FALSE)</f>
        <v>Kantoor</v>
      </c>
      <c r="E2159" s="404" t="s">
        <v>238</v>
      </c>
      <c r="F2159" s="404"/>
      <c r="G2159" s="401"/>
      <c r="H2159" s="398" t="s">
        <v>193</v>
      </c>
      <c r="I2159" s="398" t="s">
        <v>296</v>
      </c>
      <c r="J2159" s="402" t="s">
        <v>198</v>
      </c>
      <c r="K2159" s="403">
        <v>37.5</v>
      </c>
      <c r="L2159" s="486">
        <f>VLOOKUP(D2159,'1-Kosten per locatie'!$E$3:$G$9,3,FALSE)</f>
        <v>1</v>
      </c>
      <c r="M2159" s="399">
        <v>156</v>
      </c>
      <c r="N2159" s="124"/>
      <c r="O2159" s="125" t="e">
        <f t="shared" si="174"/>
        <v>#DIV/0!</v>
      </c>
      <c r="P2159" s="125">
        <f t="shared" si="175"/>
        <v>0</v>
      </c>
      <c r="Q2159" s="383"/>
      <c r="R2159" s="126">
        <f>IF(M2159="nio",0,IF(M2159&gt;0,VLOOKUP(I2159,'2-Productie normen'!A:R,VLOOKUP(M2159,'2-Productie normen'!T:U,2,FALSE),FALSE)))</f>
        <v>0</v>
      </c>
      <c r="S2159" s="126">
        <f t="shared" si="176"/>
        <v>0</v>
      </c>
      <c r="T2159" s="127" t="str">
        <f>IF(M2159="nio",0,VLOOKUP(I2159,'2-Productie normen'!A:R,14,FALSE))</f>
        <v>V</v>
      </c>
      <c r="U2159" s="127"/>
      <c r="W2159" s="93">
        <f t="shared" si="177"/>
        <v>5850</v>
      </c>
    </row>
    <row r="2160" spans="1:23" ht="14.1" customHeight="1">
      <c r="A2160" s="109">
        <f t="shared" si="173"/>
        <v>2160</v>
      </c>
      <c r="B2160" s="476" t="str">
        <f>VLOOKUP(C2160,'1-Kosten per locatie'!$A$17:$D$89,4,FALSE)</f>
        <v>Facilitaire Services</v>
      </c>
      <c r="C2160" s="397" t="s">
        <v>208</v>
      </c>
      <c r="D2160" s="476" t="str">
        <f>VLOOKUP(C2160,'1-Kosten per locatie'!$A$17:$C$89,3,FALSE)</f>
        <v>Kantoor</v>
      </c>
      <c r="E2160" s="404" t="s">
        <v>238</v>
      </c>
      <c r="F2160" s="404"/>
      <c r="G2160" s="401">
        <v>254</v>
      </c>
      <c r="H2160" s="398" t="s">
        <v>215</v>
      </c>
      <c r="I2160" s="398" t="s">
        <v>149</v>
      </c>
      <c r="J2160" s="402" t="s">
        <v>198</v>
      </c>
      <c r="K2160" s="403">
        <v>16</v>
      </c>
      <c r="L2160" s="486">
        <f>VLOOKUP(D2160,'1-Kosten per locatie'!$E$3:$G$9,3,FALSE)</f>
        <v>1</v>
      </c>
      <c r="M2160" s="399">
        <v>104</v>
      </c>
      <c r="N2160" s="124"/>
      <c r="O2160" s="125" t="e">
        <f t="shared" si="174"/>
        <v>#DIV/0!</v>
      </c>
      <c r="P2160" s="125">
        <f t="shared" si="175"/>
        <v>0</v>
      </c>
      <c r="Q2160" s="383"/>
      <c r="R2160" s="126">
        <f>IF(M2160="nio",0,IF(M2160&gt;0,VLOOKUP(I2160,'2-Productie normen'!A:R,VLOOKUP(M2160,'2-Productie normen'!T:U,2,FALSE),FALSE)))</f>
        <v>0</v>
      </c>
      <c r="S2160" s="126">
        <f t="shared" si="176"/>
        <v>0</v>
      </c>
      <c r="T2160" s="127" t="str">
        <f>IF(M2160="nio",0,VLOOKUP(I2160,'2-Productie normen'!A:R,14,FALSE))</f>
        <v>B</v>
      </c>
      <c r="U2160" s="127"/>
      <c r="W2160" s="93">
        <f t="shared" si="177"/>
        <v>1664</v>
      </c>
    </row>
    <row r="2161" spans="1:23" ht="14.1" customHeight="1">
      <c r="A2161" s="109">
        <f t="shared" si="173"/>
        <v>2161</v>
      </c>
      <c r="B2161" s="476" t="str">
        <f>VLOOKUP(C2161,'1-Kosten per locatie'!$A$17:$D$89,4,FALSE)</f>
        <v>Facilitaire Services</v>
      </c>
      <c r="C2161" s="397" t="s">
        <v>208</v>
      </c>
      <c r="D2161" s="476" t="str">
        <f>VLOOKUP(C2161,'1-Kosten per locatie'!$A$17:$C$89,3,FALSE)</f>
        <v>Kantoor</v>
      </c>
      <c r="E2161" s="404" t="s">
        <v>238</v>
      </c>
      <c r="F2161" s="404"/>
      <c r="G2161" s="401">
        <v>255</v>
      </c>
      <c r="H2161" s="398" t="s">
        <v>215</v>
      </c>
      <c r="I2161" s="398" t="s">
        <v>149</v>
      </c>
      <c r="J2161" s="402" t="s">
        <v>198</v>
      </c>
      <c r="K2161" s="403">
        <v>22</v>
      </c>
      <c r="L2161" s="486">
        <f>VLOOKUP(D2161,'1-Kosten per locatie'!$E$3:$G$9,3,FALSE)</f>
        <v>1</v>
      </c>
      <c r="M2161" s="399">
        <v>104</v>
      </c>
      <c r="N2161" s="124"/>
      <c r="O2161" s="125" t="e">
        <f t="shared" si="174"/>
        <v>#DIV/0!</v>
      </c>
      <c r="P2161" s="125">
        <f t="shared" si="175"/>
        <v>0</v>
      </c>
      <c r="Q2161" s="383"/>
      <c r="R2161" s="126">
        <f>IF(M2161="nio",0,IF(M2161&gt;0,VLOOKUP(I2161,'2-Productie normen'!A:R,VLOOKUP(M2161,'2-Productie normen'!T:U,2,FALSE),FALSE)))</f>
        <v>0</v>
      </c>
      <c r="S2161" s="126">
        <f t="shared" si="176"/>
        <v>0</v>
      </c>
      <c r="T2161" s="127" t="str">
        <f>IF(M2161="nio",0,VLOOKUP(I2161,'2-Productie normen'!A:R,14,FALSE))</f>
        <v>B</v>
      </c>
      <c r="U2161" s="127"/>
      <c r="W2161" s="93">
        <f t="shared" si="177"/>
        <v>2288</v>
      </c>
    </row>
    <row r="2162" spans="1:23" ht="14.1" customHeight="1">
      <c r="A2162" s="109">
        <f t="shared" si="173"/>
        <v>2162</v>
      </c>
      <c r="B2162" s="476" t="str">
        <f>VLOOKUP(C2162,'1-Kosten per locatie'!$A$17:$D$89,4,FALSE)</f>
        <v>Facilitaire Services</v>
      </c>
      <c r="C2162" s="397" t="s">
        <v>208</v>
      </c>
      <c r="D2162" s="476" t="str">
        <f>VLOOKUP(C2162,'1-Kosten per locatie'!$A$17:$C$89,3,FALSE)</f>
        <v>Kantoor</v>
      </c>
      <c r="E2162" s="404" t="s">
        <v>238</v>
      </c>
      <c r="F2162" s="404"/>
      <c r="G2162" s="401" t="s">
        <v>255</v>
      </c>
      <c r="H2162" s="398" t="s">
        <v>215</v>
      </c>
      <c r="I2162" s="398" t="s">
        <v>149</v>
      </c>
      <c r="J2162" s="402" t="s">
        <v>198</v>
      </c>
      <c r="K2162" s="403">
        <v>14</v>
      </c>
      <c r="L2162" s="486">
        <f>VLOOKUP(D2162,'1-Kosten per locatie'!$E$3:$G$9,3,FALSE)</f>
        <v>1</v>
      </c>
      <c r="M2162" s="399">
        <v>104</v>
      </c>
      <c r="N2162" s="124"/>
      <c r="O2162" s="125" t="e">
        <f t="shared" si="174"/>
        <v>#DIV/0!</v>
      </c>
      <c r="P2162" s="125">
        <f t="shared" si="175"/>
        <v>0</v>
      </c>
      <c r="Q2162" s="383"/>
      <c r="R2162" s="126">
        <f>IF(M2162="nio",0,IF(M2162&gt;0,VLOOKUP(I2162,'2-Productie normen'!A:R,VLOOKUP(M2162,'2-Productie normen'!T:U,2,FALSE),FALSE)))</f>
        <v>0</v>
      </c>
      <c r="S2162" s="126">
        <f t="shared" si="176"/>
        <v>0</v>
      </c>
      <c r="T2162" s="127" t="str">
        <f>IF(M2162="nio",0,VLOOKUP(I2162,'2-Productie normen'!A:R,14,FALSE))</f>
        <v>B</v>
      </c>
      <c r="U2162" s="127"/>
      <c r="W2162" s="93">
        <f t="shared" si="177"/>
        <v>1456</v>
      </c>
    </row>
    <row r="2163" spans="1:23" ht="14.1" customHeight="1">
      <c r="A2163" s="109">
        <f t="shared" si="173"/>
        <v>2163</v>
      </c>
      <c r="B2163" s="476" t="str">
        <f>VLOOKUP(C2163,'1-Kosten per locatie'!$A$17:$D$89,4,FALSE)</f>
        <v>Facilitaire Services</v>
      </c>
      <c r="C2163" s="397" t="s">
        <v>208</v>
      </c>
      <c r="D2163" s="476" t="str">
        <f>VLOOKUP(C2163,'1-Kosten per locatie'!$A$17:$C$89,3,FALSE)</f>
        <v>Kantoor</v>
      </c>
      <c r="E2163" s="404" t="s">
        <v>238</v>
      </c>
      <c r="F2163" s="404"/>
      <c r="G2163" s="401">
        <v>256</v>
      </c>
      <c r="H2163" s="398" t="s">
        <v>215</v>
      </c>
      <c r="I2163" s="398" t="s">
        <v>149</v>
      </c>
      <c r="J2163" s="402" t="s">
        <v>198</v>
      </c>
      <c r="K2163" s="403">
        <v>48</v>
      </c>
      <c r="L2163" s="486">
        <f>VLOOKUP(D2163,'1-Kosten per locatie'!$E$3:$G$9,3,FALSE)</f>
        <v>1</v>
      </c>
      <c r="M2163" s="399">
        <v>104</v>
      </c>
      <c r="N2163" s="124"/>
      <c r="O2163" s="125" t="e">
        <f t="shared" si="174"/>
        <v>#DIV/0!</v>
      </c>
      <c r="P2163" s="125">
        <f t="shared" si="175"/>
        <v>0</v>
      </c>
      <c r="Q2163" s="383"/>
      <c r="R2163" s="126">
        <f>IF(M2163="nio",0,IF(M2163&gt;0,VLOOKUP(I2163,'2-Productie normen'!A:R,VLOOKUP(M2163,'2-Productie normen'!T:U,2,FALSE),FALSE)))</f>
        <v>0</v>
      </c>
      <c r="S2163" s="126">
        <f t="shared" si="176"/>
        <v>0</v>
      </c>
      <c r="T2163" s="127" t="str">
        <f>IF(M2163="nio",0,VLOOKUP(I2163,'2-Productie normen'!A:R,14,FALSE))</f>
        <v>B</v>
      </c>
      <c r="U2163" s="127"/>
      <c r="W2163" s="93">
        <f t="shared" si="177"/>
        <v>4992</v>
      </c>
    </row>
    <row r="2164" spans="1:23" ht="14.1" customHeight="1">
      <c r="A2164" s="109">
        <f t="shared" si="173"/>
        <v>2164</v>
      </c>
      <c r="B2164" s="476" t="str">
        <f>VLOOKUP(C2164,'1-Kosten per locatie'!$A$17:$D$89,4,FALSE)</f>
        <v>Facilitaire Services</v>
      </c>
      <c r="C2164" s="397" t="s">
        <v>208</v>
      </c>
      <c r="D2164" s="476" t="str">
        <f>VLOOKUP(C2164,'1-Kosten per locatie'!$A$17:$C$89,3,FALSE)</f>
        <v>Kantoor</v>
      </c>
      <c r="E2164" s="404" t="s">
        <v>238</v>
      </c>
      <c r="F2164" s="404"/>
      <c r="G2164" s="401">
        <v>257</v>
      </c>
      <c r="H2164" s="398" t="s">
        <v>215</v>
      </c>
      <c r="I2164" s="398" t="s">
        <v>149</v>
      </c>
      <c r="J2164" s="402" t="s">
        <v>198</v>
      </c>
      <c r="K2164" s="403">
        <v>18</v>
      </c>
      <c r="L2164" s="486">
        <f>VLOOKUP(D2164,'1-Kosten per locatie'!$E$3:$G$9,3,FALSE)</f>
        <v>1</v>
      </c>
      <c r="M2164" s="399">
        <v>104</v>
      </c>
      <c r="N2164" s="124"/>
      <c r="O2164" s="125" t="e">
        <f t="shared" si="174"/>
        <v>#DIV/0!</v>
      </c>
      <c r="P2164" s="125">
        <f t="shared" si="175"/>
        <v>0</v>
      </c>
      <c r="Q2164" s="383"/>
      <c r="R2164" s="126">
        <f>IF(M2164="nio",0,IF(M2164&gt;0,VLOOKUP(I2164,'2-Productie normen'!A:R,VLOOKUP(M2164,'2-Productie normen'!T:U,2,FALSE),FALSE)))</f>
        <v>0</v>
      </c>
      <c r="S2164" s="126">
        <f t="shared" si="176"/>
        <v>0</v>
      </c>
      <c r="T2164" s="127" t="str">
        <f>IF(M2164="nio",0,VLOOKUP(I2164,'2-Productie normen'!A:R,14,FALSE))</f>
        <v>B</v>
      </c>
      <c r="U2164" s="127"/>
      <c r="W2164" s="93">
        <f t="shared" si="177"/>
        <v>1872</v>
      </c>
    </row>
    <row r="2165" spans="1:23" ht="14.1" customHeight="1">
      <c r="A2165" s="109">
        <f t="shared" si="173"/>
        <v>2165</v>
      </c>
      <c r="B2165" s="476" t="str">
        <f>VLOOKUP(C2165,'1-Kosten per locatie'!$A$17:$D$89,4,FALSE)</f>
        <v>Facilitaire Services</v>
      </c>
      <c r="C2165" s="397" t="s">
        <v>208</v>
      </c>
      <c r="D2165" s="476" t="str">
        <f>VLOOKUP(C2165,'1-Kosten per locatie'!$A$17:$C$89,3,FALSE)</f>
        <v>Kantoor</v>
      </c>
      <c r="E2165" s="404" t="s">
        <v>238</v>
      </c>
      <c r="F2165" s="404"/>
      <c r="G2165" s="401">
        <v>258</v>
      </c>
      <c r="H2165" s="398" t="s">
        <v>215</v>
      </c>
      <c r="I2165" s="398" t="s">
        <v>149</v>
      </c>
      <c r="J2165" s="402" t="s">
        <v>198</v>
      </c>
      <c r="K2165" s="403">
        <v>14</v>
      </c>
      <c r="L2165" s="486">
        <f>VLOOKUP(D2165,'1-Kosten per locatie'!$E$3:$G$9,3,FALSE)</f>
        <v>1</v>
      </c>
      <c r="M2165" s="399">
        <v>104</v>
      </c>
      <c r="N2165" s="124"/>
      <c r="O2165" s="125" t="e">
        <f t="shared" si="174"/>
        <v>#DIV/0!</v>
      </c>
      <c r="P2165" s="125">
        <f t="shared" si="175"/>
        <v>0</v>
      </c>
      <c r="Q2165" s="383"/>
      <c r="R2165" s="126">
        <f>IF(M2165="nio",0,IF(M2165&gt;0,VLOOKUP(I2165,'2-Productie normen'!A:R,VLOOKUP(M2165,'2-Productie normen'!T:U,2,FALSE),FALSE)))</f>
        <v>0</v>
      </c>
      <c r="S2165" s="126">
        <f t="shared" si="176"/>
        <v>0</v>
      </c>
      <c r="T2165" s="127" t="str">
        <f>IF(M2165="nio",0,VLOOKUP(I2165,'2-Productie normen'!A:R,14,FALSE))</f>
        <v>B</v>
      </c>
      <c r="U2165" s="127"/>
      <c r="W2165" s="93">
        <f t="shared" si="177"/>
        <v>1456</v>
      </c>
    </row>
    <row r="2166" spans="1:23" ht="14.1" customHeight="1">
      <c r="A2166" s="109">
        <f t="shared" si="173"/>
        <v>2166</v>
      </c>
      <c r="B2166" s="476" t="str">
        <f>VLOOKUP(C2166,'1-Kosten per locatie'!$A$17:$D$89,4,FALSE)</f>
        <v>Facilitaire Services</v>
      </c>
      <c r="C2166" s="397" t="s">
        <v>208</v>
      </c>
      <c r="D2166" s="476" t="str">
        <f>VLOOKUP(C2166,'1-Kosten per locatie'!$A$17:$C$89,3,FALSE)</f>
        <v>Kantoor</v>
      </c>
      <c r="E2166" s="404" t="s">
        <v>238</v>
      </c>
      <c r="F2166" s="404"/>
      <c r="G2166" s="401" t="s">
        <v>256</v>
      </c>
      <c r="H2166" s="398" t="s">
        <v>215</v>
      </c>
      <c r="I2166" s="398" t="s">
        <v>149</v>
      </c>
      <c r="J2166" s="402" t="s">
        <v>198</v>
      </c>
      <c r="K2166" s="403">
        <v>18</v>
      </c>
      <c r="L2166" s="486">
        <f>VLOOKUP(D2166,'1-Kosten per locatie'!$E$3:$G$9,3,FALSE)</f>
        <v>1</v>
      </c>
      <c r="M2166" s="399">
        <v>104</v>
      </c>
      <c r="N2166" s="124"/>
      <c r="O2166" s="125" t="e">
        <f t="shared" si="174"/>
        <v>#DIV/0!</v>
      </c>
      <c r="P2166" s="125">
        <f t="shared" si="175"/>
        <v>0</v>
      </c>
      <c r="Q2166" s="383"/>
      <c r="R2166" s="126">
        <f>IF(M2166="nio",0,IF(M2166&gt;0,VLOOKUP(I2166,'2-Productie normen'!A:R,VLOOKUP(M2166,'2-Productie normen'!T:U,2,FALSE),FALSE)))</f>
        <v>0</v>
      </c>
      <c r="S2166" s="126">
        <f t="shared" si="176"/>
        <v>0</v>
      </c>
      <c r="T2166" s="127" t="str">
        <f>IF(M2166="nio",0,VLOOKUP(I2166,'2-Productie normen'!A:R,14,FALSE))</f>
        <v>B</v>
      </c>
      <c r="U2166" s="127"/>
      <c r="W2166" s="93">
        <f t="shared" si="177"/>
        <v>1872</v>
      </c>
    </row>
    <row r="2167" spans="1:23" ht="14.1" customHeight="1">
      <c r="A2167" s="109">
        <f t="shared" si="173"/>
        <v>2167</v>
      </c>
      <c r="B2167" s="476" t="str">
        <f>VLOOKUP(C2167,'1-Kosten per locatie'!$A$17:$D$89,4,FALSE)</f>
        <v>Facilitaire Services</v>
      </c>
      <c r="C2167" s="397" t="s">
        <v>208</v>
      </c>
      <c r="D2167" s="476" t="str">
        <f>VLOOKUP(C2167,'1-Kosten per locatie'!$A$17:$C$89,3,FALSE)</f>
        <v>Kantoor</v>
      </c>
      <c r="E2167" s="404" t="s">
        <v>238</v>
      </c>
      <c r="F2167" s="404"/>
      <c r="G2167" s="401"/>
      <c r="H2167" s="398" t="s">
        <v>214</v>
      </c>
      <c r="I2167" s="398" t="s">
        <v>294</v>
      </c>
      <c r="J2167" s="402" t="s">
        <v>304</v>
      </c>
      <c r="K2167" s="403">
        <v>14</v>
      </c>
      <c r="L2167" s="486">
        <f>VLOOKUP(D2167,'1-Kosten per locatie'!$E$3:$G$9,3,FALSE)</f>
        <v>1</v>
      </c>
      <c r="M2167" s="399">
        <v>156</v>
      </c>
      <c r="N2167" s="124"/>
      <c r="O2167" s="125" t="e">
        <f t="shared" si="174"/>
        <v>#DIV/0!</v>
      </c>
      <c r="P2167" s="125">
        <f t="shared" si="175"/>
        <v>0</v>
      </c>
      <c r="Q2167" s="383"/>
      <c r="R2167" s="126">
        <f>IF(M2167="nio",0,IF(M2167&gt;0,VLOOKUP(I2167,'2-Productie normen'!A:R,VLOOKUP(M2167,'2-Productie normen'!T:U,2,FALSE),FALSE)))</f>
        <v>0</v>
      </c>
      <c r="S2167" s="126">
        <f t="shared" si="176"/>
        <v>0</v>
      </c>
      <c r="T2167" s="127" t="str">
        <f>IF(M2167="nio",0,VLOOKUP(I2167,'2-Productie normen'!A:R,14,FALSE))</f>
        <v>V</v>
      </c>
      <c r="U2167" s="127"/>
      <c r="W2167" s="93">
        <f t="shared" si="177"/>
        <v>2184</v>
      </c>
    </row>
    <row r="2168" spans="1:23" ht="14.1" customHeight="1">
      <c r="A2168" s="109">
        <f t="shared" si="173"/>
        <v>2168</v>
      </c>
      <c r="B2168" s="476" t="str">
        <f>VLOOKUP(C2168,'1-Kosten per locatie'!$A$17:$D$89,4,FALSE)</f>
        <v>Facilitaire Services</v>
      </c>
      <c r="C2168" s="397" t="s">
        <v>208</v>
      </c>
      <c r="D2168" s="476" t="str">
        <f>VLOOKUP(C2168,'1-Kosten per locatie'!$A$17:$C$89,3,FALSE)</f>
        <v>Kantoor</v>
      </c>
      <c r="E2168" s="404" t="s">
        <v>238</v>
      </c>
      <c r="F2168" s="404"/>
      <c r="G2168" s="401">
        <v>259</v>
      </c>
      <c r="H2168" s="398" t="s">
        <v>215</v>
      </c>
      <c r="I2168" s="398" t="s">
        <v>149</v>
      </c>
      <c r="J2168" s="402" t="s">
        <v>198</v>
      </c>
      <c r="K2168" s="403">
        <v>26</v>
      </c>
      <c r="L2168" s="486">
        <f>VLOOKUP(D2168,'1-Kosten per locatie'!$E$3:$G$9,3,FALSE)</f>
        <v>1</v>
      </c>
      <c r="M2168" s="399">
        <v>104</v>
      </c>
      <c r="N2168" s="124"/>
      <c r="O2168" s="125" t="e">
        <f t="shared" si="174"/>
        <v>#DIV/0!</v>
      </c>
      <c r="P2168" s="125">
        <f t="shared" si="175"/>
        <v>0</v>
      </c>
      <c r="Q2168" s="383"/>
      <c r="R2168" s="126">
        <f>IF(M2168="nio",0,IF(M2168&gt;0,VLOOKUP(I2168,'2-Productie normen'!A:R,VLOOKUP(M2168,'2-Productie normen'!T:U,2,FALSE),FALSE)))</f>
        <v>0</v>
      </c>
      <c r="S2168" s="126">
        <f t="shared" si="176"/>
        <v>0</v>
      </c>
      <c r="T2168" s="127" t="str">
        <f>IF(M2168="nio",0,VLOOKUP(I2168,'2-Productie normen'!A:R,14,FALSE))</f>
        <v>B</v>
      </c>
      <c r="U2168" s="127"/>
      <c r="W2168" s="93">
        <f t="shared" si="177"/>
        <v>2704</v>
      </c>
    </row>
    <row r="2169" spans="1:23" ht="14.1" customHeight="1">
      <c r="A2169" s="109">
        <f t="shared" si="173"/>
        <v>2169</v>
      </c>
      <c r="B2169" s="476" t="str">
        <f>VLOOKUP(C2169,'1-Kosten per locatie'!$A$17:$D$89,4,FALSE)</f>
        <v>Facilitaire Services</v>
      </c>
      <c r="C2169" s="397" t="s">
        <v>208</v>
      </c>
      <c r="D2169" s="476" t="str">
        <f>VLOOKUP(C2169,'1-Kosten per locatie'!$A$17:$C$89,3,FALSE)</f>
        <v>Kantoor</v>
      </c>
      <c r="E2169" s="404" t="s">
        <v>238</v>
      </c>
      <c r="F2169" s="404"/>
      <c r="G2169" s="401"/>
      <c r="H2169" s="398" t="s">
        <v>193</v>
      </c>
      <c r="I2169" s="398" t="s">
        <v>296</v>
      </c>
      <c r="J2169" s="402" t="s">
        <v>198</v>
      </c>
      <c r="K2169" s="403">
        <v>11.25</v>
      </c>
      <c r="L2169" s="486">
        <f>VLOOKUP(D2169,'1-Kosten per locatie'!$E$3:$G$9,3,FALSE)</f>
        <v>1</v>
      </c>
      <c r="M2169" s="399">
        <v>156</v>
      </c>
      <c r="N2169" s="124"/>
      <c r="O2169" s="125" t="e">
        <f t="shared" si="174"/>
        <v>#DIV/0!</v>
      </c>
      <c r="P2169" s="125">
        <f t="shared" si="175"/>
        <v>0</v>
      </c>
      <c r="Q2169" s="383"/>
      <c r="R2169" s="126">
        <f>IF(M2169="nio",0,IF(M2169&gt;0,VLOOKUP(I2169,'2-Productie normen'!A:R,VLOOKUP(M2169,'2-Productie normen'!T:U,2,FALSE),FALSE)))</f>
        <v>0</v>
      </c>
      <c r="S2169" s="126">
        <f t="shared" si="176"/>
        <v>0</v>
      </c>
      <c r="T2169" s="127" t="str">
        <f>IF(M2169="nio",0,VLOOKUP(I2169,'2-Productie normen'!A:R,14,FALSE))</f>
        <v>V</v>
      </c>
      <c r="U2169" s="127"/>
      <c r="W2169" s="93">
        <f t="shared" si="177"/>
        <v>1755</v>
      </c>
    </row>
    <row r="2170" spans="1:23" ht="14.1" customHeight="1">
      <c r="A2170" s="109">
        <f t="shared" si="173"/>
        <v>2170</v>
      </c>
      <c r="B2170" s="476" t="str">
        <f>VLOOKUP(C2170,'1-Kosten per locatie'!$A$17:$D$89,4,FALSE)</f>
        <v>Facilitaire Services</v>
      </c>
      <c r="C2170" s="397" t="s">
        <v>208</v>
      </c>
      <c r="D2170" s="476" t="str">
        <f>VLOOKUP(C2170,'1-Kosten per locatie'!$A$17:$C$89,3,FALSE)</f>
        <v>Kantoor</v>
      </c>
      <c r="E2170" s="404" t="s">
        <v>238</v>
      </c>
      <c r="F2170" s="404"/>
      <c r="G2170" s="401">
        <v>260</v>
      </c>
      <c r="H2170" s="398" t="s">
        <v>196</v>
      </c>
      <c r="I2170" s="398" t="s">
        <v>149</v>
      </c>
      <c r="J2170" s="402" t="s">
        <v>198</v>
      </c>
      <c r="K2170" s="403">
        <v>24</v>
      </c>
      <c r="L2170" s="486">
        <f>VLOOKUP(D2170,'1-Kosten per locatie'!$E$3:$G$9,3,FALSE)</f>
        <v>1</v>
      </c>
      <c r="M2170" s="399">
        <v>104</v>
      </c>
      <c r="N2170" s="124"/>
      <c r="O2170" s="125" t="e">
        <f t="shared" si="174"/>
        <v>#DIV/0!</v>
      </c>
      <c r="P2170" s="125">
        <f t="shared" si="175"/>
        <v>0</v>
      </c>
      <c r="Q2170" s="383"/>
      <c r="R2170" s="126">
        <f>IF(M2170="nio",0,IF(M2170&gt;0,VLOOKUP(I2170,'2-Productie normen'!A:R,VLOOKUP(M2170,'2-Productie normen'!T:U,2,FALSE),FALSE)))</f>
        <v>0</v>
      </c>
      <c r="S2170" s="126">
        <f t="shared" si="176"/>
        <v>0</v>
      </c>
      <c r="T2170" s="127" t="str">
        <f>IF(M2170="nio",0,VLOOKUP(I2170,'2-Productie normen'!A:R,14,FALSE))</f>
        <v>B</v>
      </c>
      <c r="U2170" s="127"/>
      <c r="W2170" s="93">
        <f t="shared" si="177"/>
        <v>2496</v>
      </c>
    </row>
    <row r="2171" spans="1:23" ht="14.1" customHeight="1">
      <c r="A2171" s="109">
        <f t="shared" si="173"/>
        <v>2171</v>
      </c>
      <c r="B2171" s="476" t="str">
        <f>VLOOKUP(C2171,'1-Kosten per locatie'!$A$17:$D$89,4,FALSE)</f>
        <v>Facilitaire Services</v>
      </c>
      <c r="C2171" s="397" t="s">
        <v>208</v>
      </c>
      <c r="D2171" s="476" t="str">
        <f>VLOOKUP(C2171,'1-Kosten per locatie'!$A$17:$C$89,3,FALSE)</f>
        <v>Kantoor</v>
      </c>
      <c r="E2171" s="404" t="s">
        <v>238</v>
      </c>
      <c r="F2171" s="404"/>
      <c r="G2171" s="401">
        <v>261</v>
      </c>
      <c r="H2171" s="398" t="s">
        <v>196</v>
      </c>
      <c r="I2171" s="398" t="s">
        <v>149</v>
      </c>
      <c r="J2171" s="402" t="s">
        <v>198</v>
      </c>
      <c r="K2171" s="403">
        <v>17.8</v>
      </c>
      <c r="L2171" s="486">
        <f>VLOOKUP(D2171,'1-Kosten per locatie'!$E$3:$G$9,3,FALSE)</f>
        <v>1</v>
      </c>
      <c r="M2171" s="399">
        <v>104</v>
      </c>
      <c r="N2171" s="124"/>
      <c r="O2171" s="125" t="e">
        <f t="shared" si="174"/>
        <v>#DIV/0!</v>
      </c>
      <c r="P2171" s="125">
        <f t="shared" si="175"/>
        <v>0</v>
      </c>
      <c r="Q2171" s="383"/>
      <c r="R2171" s="126">
        <f>IF(M2171="nio",0,IF(M2171&gt;0,VLOOKUP(I2171,'2-Productie normen'!A:R,VLOOKUP(M2171,'2-Productie normen'!T:U,2,FALSE),FALSE)))</f>
        <v>0</v>
      </c>
      <c r="S2171" s="126">
        <f t="shared" si="176"/>
        <v>0</v>
      </c>
      <c r="T2171" s="127" t="str">
        <f>IF(M2171="nio",0,VLOOKUP(I2171,'2-Productie normen'!A:R,14,FALSE))</f>
        <v>B</v>
      </c>
      <c r="U2171" s="127"/>
      <c r="W2171" s="93">
        <f t="shared" si="177"/>
        <v>1851.2</v>
      </c>
    </row>
    <row r="2172" spans="1:23" ht="14.1" customHeight="1">
      <c r="A2172" s="109">
        <f t="shared" si="173"/>
        <v>2172</v>
      </c>
      <c r="B2172" s="476" t="str">
        <f>VLOOKUP(C2172,'1-Kosten per locatie'!$A$17:$D$89,4,FALSE)</f>
        <v>Facilitaire Services</v>
      </c>
      <c r="C2172" s="397" t="s">
        <v>208</v>
      </c>
      <c r="D2172" s="476" t="str">
        <f>VLOOKUP(C2172,'1-Kosten per locatie'!$A$17:$C$89,3,FALSE)</f>
        <v>Kantoor</v>
      </c>
      <c r="E2172" s="404" t="s">
        <v>238</v>
      </c>
      <c r="F2172" s="404"/>
      <c r="G2172" s="401">
        <v>262</v>
      </c>
      <c r="H2172" s="398" t="s">
        <v>192</v>
      </c>
      <c r="I2172" s="398" t="s">
        <v>297</v>
      </c>
      <c r="J2172" s="402" t="s">
        <v>198</v>
      </c>
      <c r="K2172" s="403">
        <v>18</v>
      </c>
      <c r="L2172" s="486">
        <f>VLOOKUP(D2172,'1-Kosten per locatie'!$E$3:$G$9,3,FALSE)</f>
        <v>1</v>
      </c>
      <c r="M2172" s="399">
        <v>255</v>
      </c>
      <c r="N2172" s="124"/>
      <c r="O2172" s="125" t="e">
        <f t="shared" si="174"/>
        <v>#DIV/0!</v>
      </c>
      <c r="P2172" s="125">
        <f t="shared" si="175"/>
        <v>0</v>
      </c>
      <c r="Q2172" s="383"/>
      <c r="R2172" s="126">
        <f>IF(M2172="nio",0,IF(M2172&gt;0,VLOOKUP(I2172,'2-Productie normen'!A:R,VLOOKUP(M2172,'2-Productie normen'!T:U,2,FALSE),FALSE)))</f>
        <v>0</v>
      </c>
      <c r="S2172" s="126">
        <f t="shared" si="176"/>
        <v>0</v>
      </c>
      <c r="T2172" s="127" t="str">
        <f>IF(M2172="nio",0,VLOOKUP(I2172,'2-Productie normen'!A:R,14,FALSE))</f>
        <v>B</v>
      </c>
      <c r="U2172" s="127"/>
      <c r="W2172" s="93">
        <f t="shared" si="177"/>
        <v>4590</v>
      </c>
    </row>
    <row r="2173" spans="1:23" ht="14.1" customHeight="1">
      <c r="A2173" s="109">
        <f t="shared" si="173"/>
        <v>2173</v>
      </c>
      <c r="B2173" s="476" t="str">
        <f>VLOOKUP(C2173,'1-Kosten per locatie'!$A$17:$D$89,4,FALSE)</f>
        <v>Facilitaire Services</v>
      </c>
      <c r="C2173" s="397" t="s">
        <v>208</v>
      </c>
      <c r="D2173" s="476" t="str">
        <f>VLOOKUP(C2173,'1-Kosten per locatie'!$A$17:$C$89,3,FALSE)</f>
        <v>Kantoor</v>
      </c>
      <c r="E2173" s="404" t="s">
        <v>238</v>
      </c>
      <c r="F2173" s="404"/>
      <c r="G2173" s="401">
        <v>263</v>
      </c>
      <c r="H2173" s="398" t="s">
        <v>215</v>
      </c>
      <c r="I2173" s="398" t="s">
        <v>149</v>
      </c>
      <c r="J2173" s="402" t="s">
        <v>198</v>
      </c>
      <c r="K2173" s="403">
        <v>28</v>
      </c>
      <c r="L2173" s="486">
        <f>VLOOKUP(D2173,'1-Kosten per locatie'!$E$3:$G$9,3,FALSE)</f>
        <v>1</v>
      </c>
      <c r="M2173" s="399">
        <v>104</v>
      </c>
      <c r="N2173" s="124"/>
      <c r="O2173" s="125" t="e">
        <f t="shared" si="174"/>
        <v>#DIV/0!</v>
      </c>
      <c r="P2173" s="125">
        <f t="shared" si="175"/>
        <v>0</v>
      </c>
      <c r="Q2173" s="383"/>
      <c r="R2173" s="126">
        <f>IF(M2173="nio",0,IF(M2173&gt;0,VLOOKUP(I2173,'2-Productie normen'!A:R,VLOOKUP(M2173,'2-Productie normen'!T:U,2,FALSE),FALSE)))</f>
        <v>0</v>
      </c>
      <c r="S2173" s="126">
        <f t="shared" si="176"/>
        <v>0</v>
      </c>
      <c r="T2173" s="127" t="str">
        <f>IF(M2173="nio",0,VLOOKUP(I2173,'2-Productie normen'!A:R,14,FALSE))</f>
        <v>B</v>
      </c>
      <c r="U2173" s="127"/>
      <c r="W2173" s="93">
        <f t="shared" si="177"/>
        <v>2912</v>
      </c>
    </row>
    <row r="2174" spans="1:23" ht="14.1" customHeight="1">
      <c r="A2174" s="109">
        <f t="shared" si="173"/>
        <v>2174</v>
      </c>
      <c r="B2174" s="476" t="str">
        <f>VLOOKUP(C2174,'1-Kosten per locatie'!$A$17:$D$89,4,FALSE)</f>
        <v>Facilitaire Services</v>
      </c>
      <c r="C2174" s="397" t="s">
        <v>208</v>
      </c>
      <c r="D2174" s="476" t="str">
        <f>VLOOKUP(C2174,'1-Kosten per locatie'!$A$17:$C$89,3,FALSE)</f>
        <v>Kantoor</v>
      </c>
      <c r="E2174" s="404" t="s">
        <v>238</v>
      </c>
      <c r="F2174" s="404"/>
      <c r="G2174" s="401">
        <v>264</v>
      </c>
      <c r="H2174" s="398" t="s">
        <v>215</v>
      </c>
      <c r="I2174" s="398" t="s">
        <v>149</v>
      </c>
      <c r="J2174" s="402" t="s">
        <v>198</v>
      </c>
      <c r="K2174" s="403">
        <v>55</v>
      </c>
      <c r="L2174" s="486">
        <f>VLOOKUP(D2174,'1-Kosten per locatie'!$E$3:$G$9,3,FALSE)</f>
        <v>1</v>
      </c>
      <c r="M2174" s="399">
        <v>104</v>
      </c>
      <c r="N2174" s="124"/>
      <c r="O2174" s="125" t="e">
        <f t="shared" si="174"/>
        <v>#DIV/0!</v>
      </c>
      <c r="P2174" s="125">
        <f t="shared" si="175"/>
        <v>0</v>
      </c>
      <c r="Q2174" s="383"/>
      <c r="R2174" s="126">
        <f>IF(M2174="nio",0,IF(M2174&gt;0,VLOOKUP(I2174,'2-Productie normen'!A:R,VLOOKUP(M2174,'2-Productie normen'!T:U,2,FALSE),FALSE)))</f>
        <v>0</v>
      </c>
      <c r="S2174" s="126">
        <f t="shared" si="176"/>
        <v>0</v>
      </c>
      <c r="T2174" s="127" t="str">
        <f>IF(M2174="nio",0,VLOOKUP(I2174,'2-Productie normen'!A:R,14,FALSE))</f>
        <v>B</v>
      </c>
      <c r="U2174" s="127"/>
      <c r="W2174" s="93">
        <f t="shared" si="177"/>
        <v>5720</v>
      </c>
    </row>
    <row r="2175" spans="1:23" ht="14.1" customHeight="1">
      <c r="A2175" s="109">
        <f t="shared" si="173"/>
        <v>2175</v>
      </c>
      <c r="B2175" s="476" t="str">
        <f>VLOOKUP(C2175,'1-Kosten per locatie'!$A$17:$D$89,4,FALSE)</f>
        <v>Facilitaire Services</v>
      </c>
      <c r="C2175" s="397" t="s">
        <v>208</v>
      </c>
      <c r="D2175" s="476" t="str">
        <f>VLOOKUP(C2175,'1-Kosten per locatie'!$A$17:$C$89,3,FALSE)</f>
        <v>Kantoor</v>
      </c>
      <c r="E2175" s="404" t="s">
        <v>238</v>
      </c>
      <c r="F2175" s="404"/>
      <c r="G2175" s="401">
        <v>265</v>
      </c>
      <c r="H2175" s="398" t="s">
        <v>215</v>
      </c>
      <c r="I2175" s="398" t="s">
        <v>149</v>
      </c>
      <c r="J2175" s="402" t="s">
        <v>198</v>
      </c>
      <c r="K2175" s="403">
        <v>28</v>
      </c>
      <c r="L2175" s="486">
        <f>VLOOKUP(D2175,'1-Kosten per locatie'!$E$3:$G$9,3,FALSE)</f>
        <v>1</v>
      </c>
      <c r="M2175" s="399">
        <v>104</v>
      </c>
      <c r="N2175" s="124"/>
      <c r="O2175" s="125" t="e">
        <f t="shared" si="174"/>
        <v>#DIV/0!</v>
      </c>
      <c r="P2175" s="125">
        <f t="shared" si="175"/>
        <v>0</v>
      </c>
      <c r="Q2175" s="383"/>
      <c r="R2175" s="126">
        <f>IF(M2175="nio",0,IF(M2175&gt;0,VLOOKUP(I2175,'2-Productie normen'!A:R,VLOOKUP(M2175,'2-Productie normen'!T:U,2,FALSE),FALSE)))</f>
        <v>0</v>
      </c>
      <c r="S2175" s="126">
        <f t="shared" si="176"/>
        <v>0</v>
      </c>
      <c r="T2175" s="127" t="str">
        <f>IF(M2175="nio",0,VLOOKUP(I2175,'2-Productie normen'!A:R,14,FALSE))</f>
        <v>B</v>
      </c>
      <c r="U2175" s="127"/>
      <c r="W2175" s="93">
        <f t="shared" si="177"/>
        <v>2912</v>
      </c>
    </row>
    <row r="2176" spans="1:23" ht="14.1" customHeight="1">
      <c r="A2176" s="109">
        <f t="shared" si="173"/>
        <v>2176</v>
      </c>
      <c r="B2176" s="476" t="str">
        <f>VLOOKUP(C2176,'1-Kosten per locatie'!$A$17:$D$89,4,FALSE)</f>
        <v>Facilitaire Services</v>
      </c>
      <c r="C2176" s="397" t="s">
        <v>208</v>
      </c>
      <c r="D2176" s="476" t="str">
        <f>VLOOKUP(C2176,'1-Kosten per locatie'!$A$17:$C$89,3,FALSE)</f>
        <v>Kantoor</v>
      </c>
      <c r="E2176" s="404" t="s">
        <v>238</v>
      </c>
      <c r="F2176" s="404"/>
      <c r="G2176" s="401"/>
      <c r="H2176" s="398" t="s">
        <v>253</v>
      </c>
      <c r="I2176" s="398" t="s">
        <v>301</v>
      </c>
      <c r="J2176" s="402" t="s">
        <v>305</v>
      </c>
      <c r="K2176" s="403">
        <v>4</v>
      </c>
      <c r="L2176" s="486">
        <f>VLOOKUP(D2176,'1-Kosten per locatie'!$E$3:$G$9,3,FALSE)</f>
        <v>1</v>
      </c>
      <c r="M2176" s="399">
        <v>255</v>
      </c>
      <c r="N2176" s="124"/>
      <c r="O2176" s="125" t="e">
        <f t="shared" si="174"/>
        <v>#DIV/0!</v>
      </c>
      <c r="P2176" s="125">
        <f t="shared" si="175"/>
        <v>0</v>
      </c>
      <c r="Q2176" s="383"/>
      <c r="R2176" s="126">
        <f>IF(M2176="nio",0,IF(M2176&gt;0,VLOOKUP(I2176,'2-Productie normen'!A:R,VLOOKUP(M2176,'2-Productie normen'!T:U,2,FALSE),FALSE)))</f>
        <v>0</v>
      </c>
      <c r="S2176" s="126">
        <f t="shared" si="176"/>
        <v>0</v>
      </c>
      <c r="T2176" s="127" t="str">
        <f>IF(M2176="nio",0,VLOOKUP(I2176,'2-Productie normen'!A:R,14,FALSE))</f>
        <v>V</v>
      </c>
      <c r="U2176" s="127"/>
      <c r="W2176" s="93">
        <f t="shared" si="177"/>
        <v>1020</v>
      </c>
    </row>
    <row r="2177" spans="1:23" ht="14.1" customHeight="1">
      <c r="A2177" s="109">
        <f t="shared" si="173"/>
        <v>2177</v>
      </c>
      <c r="B2177" s="476" t="str">
        <f>VLOOKUP(C2177,'1-Kosten per locatie'!$A$17:$D$89,4,FALSE)</f>
        <v>Facilitaire Services</v>
      </c>
      <c r="C2177" s="397" t="s">
        <v>208</v>
      </c>
      <c r="D2177" s="476" t="str">
        <f>VLOOKUP(C2177,'1-Kosten per locatie'!$A$17:$C$89,3,FALSE)</f>
        <v>Kantoor</v>
      </c>
      <c r="E2177" s="404" t="s">
        <v>94</v>
      </c>
      <c r="F2177" s="404"/>
      <c r="G2177" s="404" t="s">
        <v>257</v>
      </c>
      <c r="H2177" s="398" t="s">
        <v>258</v>
      </c>
      <c r="I2177" s="398" t="s">
        <v>300</v>
      </c>
      <c r="J2177" s="402" t="s">
        <v>308</v>
      </c>
      <c r="K2177" s="403">
        <v>142.36000000000001</v>
      </c>
      <c r="L2177" s="486">
        <f>VLOOKUP(D2177,'1-Kosten per locatie'!$E$3:$G$9,3,FALSE)</f>
        <v>1</v>
      </c>
      <c r="M2177" s="399">
        <v>52</v>
      </c>
      <c r="N2177" s="124"/>
      <c r="O2177" s="125" t="e">
        <f t="shared" si="174"/>
        <v>#DIV/0!</v>
      </c>
      <c r="P2177" s="125">
        <f t="shared" si="175"/>
        <v>0</v>
      </c>
      <c r="Q2177" s="383"/>
      <c r="R2177" s="126">
        <f>IF(M2177="nio",0,IF(M2177&gt;0,VLOOKUP(I2177,'2-Productie normen'!A:R,VLOOKUP(M2177,'2-Productie normen'!T:U,2,FALSE),FALSE)))</f>
        <v>0</v>
      </c>
      <c r="S2177" s="126">
        <f t="shared" si="176"/>
        <v>0</v>
      </c>
      <c r="T2177" s="127" t="str">
        <f>IF(M2177="nio",0,VLOOKUP(I2177,'2-Productie normen'!A:R,14,FALSE))</f>
        <v>V</v>
      </c>
      <c r="U2177" s="127"/>
      <c r="W2177" s="93">
        <f t="shared" si="177"/>
        <v>7402.7200000000012</v>
      </c>
    </row>
    <row r="2178" spans="1:23" ht="14.1" customHeight="1">
      <c r="A2178" s="109">
        <f t="shared" si="173"/>
        <v>2178</v>
      </c>
      <c r="B2178" s="476" t="str">
        <f>VLOOKUP(C2178,'1-Kosten per locatie'!$A$17:$D$89,4,FALSE)</f>
        <v>Facilitaire Services</v>
      </c>
      <c r="C2178" s="397" t="s">
        <v>208</v>
      </c>
      <c r="D2178" s="476" t="str">
        <f>VLOOKUP(C2178,'1-Kosten per locatie'!$A$17:$C$89,3,FALSE)</f>
        <v>Kantoor</v>
      </c>
      <c r="E2178" s="404" t="s">
        <v>94</v>
      </c>
      <c r="F2178" s="404"/>
      <c r="G2178" s="404" t="s">
        <v>259</v>
      </c>
      <c r="H2178" s="398" t="s">
        <v>258</v>
      </c>
      <c r="I2178" s="398" t="s">
        <v>300</v>
      </c>
      <c r="J2178" s="402" t="s">
        <v>308</v>
      </c>
      <c r="K2178" s="403">
        <v>19.62</v>
      </c>
      <c r="L2178" s="486">
        <f>VLOOKUP(D2178,'1-Kosten per locatie'!$E$3:$G$9,3,FALSE)</f>
        <v>1</v>
      </c>
      <c r="M2178" s="399">
        <v>52</v>
      </c>
      <c r="N2178" s="124"/>
      <c r="O2178" s="125" t="e">
        <f t="shared" si="174"/>
        <v>#DIV/0!</v>
      </c>
      <c r="P2178" s="125">
        <f t="shared" si="175"/>
        <v>0</v>
      </c>
      <c r="Q2178" s="383"/>
      <c r="R2178" s="126">
        <f>IF(M2178="nio",0,IF(M2178&gt;0,VLOOKUP(I2178,'2-Productie normen'!A:R,VLOOKUP(M2178,'2-Productie normen'!T:U,2,FALSE),FALSE)))</f>
        <v>0</v>
      </c>
      <c r="S2178" s="126">
        <f t="shared" si="176"/>
        <v>0</v>
      </c>
      <c r="T2178" s="127" t="str">
        <f>IF(M2178="nio",0,VLOOKUP(I2178,'2-Productie normen'!A:R,14,FALSE))</f>
        <v>V</v>
      </c>
      <c r="U2178" s="127"/>
      <c r="W2178" s="93">
        <f t="shared" si="177"/>
        <v>1020.24</v>
      </c>
    </row>
    <row r="2179" spans="1:23" ht="14.1" customHeight="1">
      <c r="A2179" s="109">
        <f t="shared" ref="A2179:A2242" si="178">A2178+1</f>
        <v>2179</v>
      </c>
      <c r="B2179" s="476" t="str">
        <f>VLOOKUP(C2179,'1-Kosten per locatie'!$A$17:$D$89,4,FALSE)</f>
        <v>Facilitaire Services</v>
      </c>
      <c r="C2179" s="397" t="s">
        <v>208</v>
      </c>
      <c r="D2179" s="476" t="str">
        <f>VLOOKUP(C2179,'1-Kosten per locatie'!$A$17:$C$89,3,FALSE)</f>
        <v>Kantoor</v>
      </c>
      <c r="E2179" s="404" t="s">
        <v>94</v>
      </c>
      <c r="F2179" s="404"/>
      <c r="G2179" s="404" t="s">
        <v>260</v>
      </c>
      <c r="H2179" s="398" t="s">
        <v>258</v>
      </c>
      <c r="I2179" s="398" t="s">
        <v>300</v>
      </c>
      <c r="J2179" s="402" t="s">
        <v>308</v>
      </c>
      <c r="K2179" s="403">
        <v>52.59</v>
      </c>
      <c r="L2179" s="486">
        <f>VLOOKUP(D2179,'1-Kosten per locatie'!$E$3:$G$9,3,FALSE)</f>
        <v>1</v>
      </c>
      <c r="M2179" s="399">
        <v>52</v>
      </c>
      <c r="N2179" s="124"/>
      <c r="O2179" s="125" t="e">
        <f t="shared" si="174"/>
        <v>#DIV/0!</v>
      </c>
      <c r="P2179" s="125">
        <f t="shared" si="175"/>
        <v>0</v>
      </c>
      <c r="Q2179" s="383"/>
      <c r="R2179" s="126">
        <f>IF(M2179="nio",0,IF(M2179&gt;0,VLOOKUP(I2179,'2-Productie normen'!A:R,VLOOKUP(M2179,'2-Productie normen'!T:U,2,FALSE),FALSE)))</f>
        <v>0</v>
      </c>
      <c r="S2179" s="126">
        <f t="shared" si="176"/>
        <v>0</v>
      </c>
      <c r="T2179" s="127" t="str">
        <f>IF(M2179="nio",0,VLOOKUP(I2179,'2-Productie normen'!A:R,14,FALSE))</f>
        <v>V</v>
      </c>
      <c r="U2179" s="127"/>
      <c r="W2179" s="93">
        <f t="shared" si="177"/>
        <v>2734.6800000000003</v>
      </c>
    </row>
    <row r="2180" spans="1:23" ht="14.1" customHeight="1">
      <c r="A2180" s="109">
        <f t="shared" si="178"/>
        <v>2180</v>
      </c>
      <c r="B2180" s="476" t="str">
        <f>VLOOKUP(C2180,'1-Kosten per locatie'!$A$17:$D$89,4,FALSE)</f>
        <v>Facilitaire Services</v>
      </c>
      <c r="C2180" s="397" t="s">
        <v>208</v>
      </c>
      <c r="D2180" s="476" t="str">
        <f>VLOOKUP(C2180,'1-Kosten per locatie'!$A$17:$C$89,3,FALSE)</f>
        <v>Kantoor</v>
      </c>
      <c r="E2180" s="404" t="s">
        <v>94</v>
      </c>
      <c r="F2180" s="404"/>
      <c r="G2180" s="404" t="s">
        <v>261</v>
      </c>
      <c r="H2180" s="398" t="s">
        <v>258</v>
      </c>
      <c r="I2180" s="398" t="s">
        <v>300</v>
      </c>
      <c r="J2180" s="402" t="s">
        <v>308</v>
      </c>
      <c r="K2180" s="403">
        <v>29.23</v>
      </c>
      <c r="L2180" s="486">
        <f>VLOOKUP(D2180,'1-Kosten per locatie'!$E$3:$G$9,3,FALSE)</f>
        <v>1</v>
      </c>
      <c r="M2180" s="399">
        <v>52</v>
      </c>
      <c r="N2180" s="124"/>
      <c r="O2180" s="125" t="e">
        <f t="shared" si="174"/>
        <v>#DIV/0!</v>
      </c>
      <c r="P2180" s="125">
        <f t="shared" si="175"/>
        <v>0</v>
      </c>
      <c r="Q2180" s="383"/>
      <c r="R2180" s="126">
        <f>IF(M2180="nio",0,IF(M2180&gt;0,VLOOKUP(I2180,'2-Productie normen'!A:R,VLOOKUP(M2180,'2-Productie normen'!T:U,2,FALSE),FALSE)))</f>
        <v>0</v>
      </c>
      <c r="S2180" s="126">
        <f t="shared" si="176"/>
        <v>0</v>
      </c>
      <c r="T2180" s="127" t="str">
        <f>IF(M2180="nio",0,VLOOKUP(I2180,'2-Productie normen'!A:R,14,FALSE))</f>
        <v>V</v>
      </c>
      <c r="U2180" s="127"/>
      <c r="W2180" s="93">
        <f t="shared" si="177"/>
        <v>1519.96</v>
      </c>
    </row>
    <row r="2181" spans="1:23" ht="14.1" customHeight="1">
      <c r="A2181" s="109">
        <f t="shared" si="178"/>
        <v>2181</v>
      </c>
      <c r="B2181" s="476" t="str">
        <f>VLOOKUP(C2181,'1-Kosten per locatie'!$A$17:$D$89,4,FALSE)</f>
        <v>Facilitaire Services</v>
      </c>
      <c r="C2181" s="397" t="s">
        <v>208</v>
      </c>
      <c r="D2181" s="476" t="str">
        <f>VLOOKUP(C2181,'1-Kosten per locatie'!$A$17:$C$89,3,FALSE)</f>
        <v>Kantoor</v>
      </c>
      <c r="E2181" s="404" t="s">
        <v>94</v>
      </c>
      <c r="F2181" s="404"/>
      <c r="G2181" s="404" t="s">
        <v>262</v>
      </c>
      <c r="H2181" s="398" t="s">
        <v>263</v>
      </c>
      <c r="I2181" s="398" t="s">
        <v>294</v>
      </c>
      <c r="J2181" s="402" t="s">
        <v>308</v>
      </c>
      <c r="K2181" s="403">
        <v>11</v>
      </c>
      <c r="L2181" s="486">
        <f>VLOOKUP(D2181,'1-Kosten per locatie'!$E$3:$G$9,3,FALSE)</f>
        <v>1</v>
      </c>
      <c r="M2181" s="399">
        <v>52</v>
      </c>
      <c r="N2181" s="124"/>
      <c r="O2181" s="125" t="e">
        <f t="shared" si="174"/>
        <v>#DIV/0!</v>
      </c>
      <c r="P2181" s="125">
        <f t="shared" si="175"/>
        <v>0</v>
      </c>
      <c r="Q2181" s="383"/>
      <c r="R2181" s="126">
        <f>IF(M2181="nio",0,IF(M2181&gt;0,VLOOKUP(I2181,'2-Productie normen'!A:R,VLOOKUP(M2181,'2-Productie normen'!T:U,2,FALSE),FALSE)))</f>
        <v>0</v>
      </c>
      <c r="S2181" s="126">
        <f t="shared" si="176"/>
        <v>0</v>
      </c>
      <c r="T2181" s="127" t="str">
        <f>IF(M2181="nio",0,VLOOKUP(I2181,'2-Productie normen'!A:R,14,FALSE))</f>
        <v>V</v>
      </c>
      <c r="U2181" s="127"/>
      <c r="W2181" s="93">
        <f t="shared" si="177"/>
        <v>572</v>
      </c>
    </row>
    <row r="2182" spans="1:23" ht="14.1" customHeight="1">
      <c r="A2182" s="109">
        <f t="shared" si="178"/>
        <v>2182</v>
      </c>
      <c r="B2182" s="476" t="str">
        <f>VLOOKUP(C2182,'1-Kosten per locatie'!$A$17:$D$89,4,FALSE)</f>
        <v>Facilitaire Services</v>
      </c>
      <c r="C2182" s="397" t="s">
        <v>208</v>
      </c>
      <c r="D2182" s="476" t="str">
        <f>VLOOKUP(C2182,'1-Kosten per locatie'!$A$17:$C$89,3,FALSE)</f>
        <v>Kantoor</v>
      </c>
      <c r="E2182" s="404" t="s">
        <v>94</v>
      </c>
      <c r="F2182" s="404"/>
      <c r="G2182" s="404" t="s">
        <v>264</v>
      </c>
      <c r="H2182" s="398" t="s">
        <v>258</v>
      </c>
      <c r="I2182" s="398" t="s">
        <v>300</v>
      </c>
      <c r="J2182" s="402" t="s">
        <v>308</v>
      </c>
      <c r="K2182" s="403">
        <v>38.28</v>
      </c>
      <c r="L2182" s="486">
        <f>VLOOKUP(D2182,'1-Kosten per locatie'!$E$3:$G$9,3,FALSE)</f>
        <v>1</v>
      </c>
      <c r="M2182" s="399">
        <v>52</v>
      </c>
      <c r="N2182" s="124"/>
      <c r="O2182" s="125" t="e">
        <f t="shared" si="174"/>
        <v>#DIV/0!</v>
      </c>
      <c r="P2182" s="125">
        <f t="shared" si="175"/>
        <v>0</v>
      </c>
      <c r="Q2182" s="383"/>
      <c r="R2182" s="126">
        <f>IF(M2182="nio",0,IF(M2182&gt;0,VLOOKUP(I2182,'2-Productie normen'!A:R,VLOOKUP(M2182,'2-Productie normen'!T:U,2,FALSE),FALSE)))</f>
        <v>0</v>
      </c>
      <c r="S2182" s="126">
        <f t="shared" si="176"/>
        <v>0</v>
      </c>
      <c r="T2182" s="127" t="str">
        <f>IF(M2182="nio",0,VLOOKUP(I2182,'2-Productie normen'!A:R,14,FALSE))</f>
        <v>V</v>
      </c>
      <c r="U2182" s="127"/>
      <c r="W2182" s="93">
        <f t="shared" si="177"/>
        <v>1990.56</v>
      </c>
    </row>
    <row r="2183" spans="1:23" ht="14.1" customHeight="1">
      <c r="A2183" s="109">
        <f t="shared" si="178"/>
        <v>2183</v>
      </c>
      <c r="B2183" s="476" t="str">
        <f>VLOOKUP(C2183,'1-Kosten per locatie'!$A$17:$D$89,4,FALSE)</f>
        <v>Facilitaire Services</v>
      </c>
      <c r="C2183" s="397" t="s">
        <v>208</v>
      </c>
      <c r="D2183" s="476" t="str">
        <f>VLOOKUP(C2183,'1-Kosten per locatie'!$A$17:$C$89,3,FALSE)</f>
        <v>Kantoor</v>
      </c>
      <c r="E2183" s="404" t="s">
        <v>94</v>
      </c>
      <c r="F2183" s="404"/>
      <c r="G2183" s="404" t="s">
        <v>265</v>
      </c>
      <c r="H2183" s="398" t="s">
        <v>258</v>
      </c>
      <c r="I2183" s="398" t="s">
        <v>300</v>
      </c>
      <c r="J2183" s="402" t="s">
        <v>308</v>
      </c>
      <c r="K2183" s="403">
        <v>62.88</v>
      </c>
      <c r="L2183" s="486">
        <f>VLOOKUP(D2183,'1-Kosten per locatie'!$E$3:$G$9,3,FALSE)</f>
        <v>1</v>
      </c>
      <c r="M2183" s="399">
        <v>52</v>
      </c>
      <c r="N2183" s="124"/>
      <c r="O2183" s="125" t="e">
        <f t="shared" si="174"/>
        <v>#DIV/0!</v>
      </c>
      <c r="P2183" s="125">
        <f t="shared" si="175"/>
        <v>0</v>
      </c>
      <c r="Q2183" s="383"/>
      <c r="R2183" s="126">
        <f>IF(M2183="nio",0,IF(M2183&gt;0,VLOOKUP(I2183,'2-Productie normen'!A:R,VLOOKUP(M2183,'2-Productie normen'!T:U,2,FALSE),FALSE)))</f>
        <v>0</v>
      </c>
      <c r="S2183" s="126">
        <f t="shared" si="176"/>
        <v>0</v>
      </c>
      <c r="T2183" s="127" t="str">
        <f>IF(M2183="nio",0,VLOOKUP(I2183,'2-Productie normen'!A:R,14,FALSE))</f>
        <v>V</v>
      </c>
      <c r="U2183" s="127"/>
      <c r="W2183" s="93">
        <f t="shared" si="177"/>
        <v>3269.76</v>
      </c>
    </row>
    <row r="2184" spans="1:23" ht="14.1" customHeight="1">
      <c r="A2184" s="109">
        <f t="shared" si="178"/>
        <v>2184</v>
      </c>
      <c r="B2184" s="476" t="str">
        <f>VLOOKUP(C2184,'1-Kosten per locatie'!$A$17:$D$89,4,FALSE)</f>
        <v>Facilitaire Services</v>
      </c>
      <c r="C2184" s="397" t="s">
        <v>208</v>
      </c>
      <c r="D2184" s="476" t="str">
        <f>VLOOKUP(C2184,'1-Kosten per locatie'!$A$17:$C$89,3,FALSE)</f>
        <v>Kantoor</v>
      </c>
      <c r="E2184" s="404" t="s">
        <v>94</v>
      </c>
      <c r="F2184" s="404"/>
      <c r="G2184" s="404" t="s">
        <v>266</v>
      </c>
      <c r="H2184" s="398" t="s">
        <v>258</v>
      </c>
      <c r="I2184" s="398" t="s">
        <v>300</v>
      </c>
      <c r="J2184" s="402" t="s">
        <v>308</v>
      </c>
      <c r="K2184" s="403">
        <v>9.23</v>
      </c>
      <c r="L2184" s="486">
        <f>VLOOKUP(D2184,'1-Kosten per locatie'!$E$3:$G$9,3,FALSE)</f>
        <v>1</v>
      </c>
      <c r="M2184" s="399">
        <v>52</v>
      </c>
      <c r="N2184" s="124"/>
      <c r="O2184" s="125" t="e">
        <f t="shared" si="174"/>
        <v>#DIV/0!</v>
      </c>
      <c r="P2184" s="125">
        <f t="shared" si="175"/>
        <v>0</v>
      </c>
      <c r="Q2184" s="383"/>
      <c r="R2184" s="126">
        <f>IF(M2184="nio",0,IF(M2184&gt;0,VLOOKUP(I2184,'2-Productie normen'!A:R,VLOOKUP(M2184,'2-Productie normen'!T:U,2,FALSE),FALSE)))</f>
        <v>0</v>
      </c>
      <c r="S2184" s="126">
        <f t="shared" si="176"/>
        <v>0</v>
      </c>
      <c r="T2184" s="127" t="str">
        <f>IF(M2184="nio",0,VLOOKUP(I2184,'2-Productie normen'!A:R,14,FALSE))</f>
        <v>V</v>
      </c>
      <c r="U2184" s="127"/>
      <c r="W2184" s="93">
        <f t="shared" si="177"/>
        <v>479.96000000000004</v>
      </c>
    </row>
    <row r="2185" spans="1:23" ht="14.1" customHeight="1">
      <c r="A2185" s="109">
        <f t="shared" si="178"/>
        <v>2185</v>
      </c>
      <c r="B2185" s="476" t="str">
        <f>VLOOKUP(C2185,'1-Kosten per locatie'!$A$17:$D$89,4,FALSE)</f>
        <v>Facilitaire Services</v>
      </c>
      <c r="C2185" s="397" t="s">
        <v>209</v>
      </c>
      <c r="D2185" s="476" t="str">
        <f>VLOOKUP(C2185,'1-Kosten per locatie'!$A$17:$C$89,3,FALSE)</f>
        <v>Kantoor</v>
      </c>
      <c r="E2185" s="404" t="s">
        <v>211</v>
      </c>
      <c r="F2185" s="404"/>
      <c r="G2185" s="401" t="s">
        <v>267</v>
      </c>
      <c r="H2185" s="398" t="s">
        <v>245</v>
      </c>
      <c r="I2185" s="398" t="s">
        <v>293</v>
      </c>
      <c r="J2185" s="402" t="s">
        <v>198</v>
      </c>
      <c r="K2185" s="403">
        <v>6.5</v>
      </c>
      <c r="L2185" s="486">
        <f>VLOOKUP(D2185,'1-Kosten per locatie'!$E$3:$G$9,3,FALSE)</f>
        <v>1</v>
      </c>
      <c r="M2185" s="399">
        <v>255</v>
      </c>
      <c r="N2185" s="124"/>
      <c r="O2185" s="125" t="e">
        <f t="shared" si="174"/>
        <v>#DIV/0!</v>
      </c>
      <c r="P2185" s="125">
        <f t="shared" si="175"/>
        <v>0</v>
      </c>
      <c r="Q2185" s="383"/>
      <c r="R2185" s="126">
        <f>IF(M2185="nio",0,IF(M2185&gt;0,VLOOKUP(I2185,'2-Productie normen'!A:R,VLOOKUP(M2185,'2-Productie normen'!T:U,2,FALSE),FALSE)))</f>
        <v>0</v>
      </c>
      <c r="S2185" s="126">
        <f t="shared" si="176"/>
        <v>0</v>
      </c>
      <c r="T2185" s="127" t="str">
        <f>IF(M2185="nio",0,VLOOKUP(I2185,'2-Productie normen'!A:R,14,FALSE))</f>
        <v>V</v>
      </c>
      <c r="U2185" s="127"/>
      <c r="W2185" s="93">
        <f t="shared" si="177"/>
        <v>1657.5</v>
      </c>
    </row>
    <row r="2186" spans="1:23" ht="14.1" customHeight="1">
      <c r="A2186" s="109">
        <f t="shared" si="178"/>
        <v>2186</v>
      </c>
      <c r="B2186" s="476" t="str">
        <f>VLOOKUP(C2186,'1-Kosten per locatie'!$A$17:$D$89,4,FALSE)</f>
        <v>Facilitaire Services</v>
      </c>
      <c r="C2186" s="397" t="s">
        <v>209</v>
      </c>
      <c r="D2186" s="476" t="str">
        <f>VLOOKUP(C2186,'1-Kosten per locatie'!$A$17:$C$89,3,FALSE)</f>
        <v>Kantoor</v>
      </c>
      <c r="E2186" s="404" t="s">
        <v>211</v>
      </c>
      <c r="F2186" s="404"/>
      <c r="G2186" s="401" t="s">
        <v>268</v>
      </c>
      <c r="H2186" s="398" t="s">
        <v>213</v>
      </c>
      <c r="I2186" s="398" t="s">
        <v>15</v>
      </c>
      <c r="J2186" s="402" t="s">
        <v>304</v>
      </c>
      <c r="K2186" s="403">
        <v>3.9</v>
      </c>
      <c r="L2186" s="486">
        <f>VLOOKUP(D2186,'1-Kosten per locatie'!$E$3:$G$9,3,FALSE)</f>
        <v>1</v>
      </c>
      <c r="M2186" s="399">
        <v>255</v>
      </c>
      <c r="N2186" s="124">
        <v>255</v>
      </c>
      <c r="O2186" s="125" t="e">
        <f t="shared" si="174"/>
        <v>#DIV/0!</v>
      </c>
      <c r="P2186" s="125" t="e">
        <f t="shared" si="175"/>
        <v>#DIV/0!</v>
      </c>
      <c r="Q2186" s="383"/>
      <c r="R2186" s="126">
        <f>IF(M2186="nio",0,IF(M2186&gt;0,VLOOKUP(I2186,'2-Productie normen'!A:R,VLOOKUP(M2186,'2-Productie normen'!T:U,2,FALSE),FALSE)))</f>
        <v>0</v>
      </c>
      <c r="S2186" s="126">
        <f t="shared" si="176"/>
        <v>0</v>
      </c>
      <c r="T2186" s="127" t="str">
        <f>IF(M2186="nio",0,VLOOKUP(I2186,'2-Productie normen'!A:R,14,FALSE))</f>
        <v>S</v>
      </c>
      <c r="U2186" s="127"/>
      <c r="W2186" s="93">
        <f t="shared" si="177"/>
        <v>1989</v>
      </c>
    </row>
    <row r="2187" spans="1:23" ht="14.1" customHeight="1">
      <c r="A2187" s="109">
        <f t="shared" si="178"/>
        <v>2187</v>
      </c>
      <c r="B2187" s="476" t="str">
        <f>VLOOKUP(C2187,'1-Kosten per locatie'!$A$17:$D$89,4,FALSE)</f>
        <v>Facilitaire Services</v>
      </c>
      <c r="C2187" s="397" t="s">
        <v>209</v>
      </c>
      <c r="D2187" s="476" t="str">
        <f>VLOOKUP(C2187,'1-Kosten per locatie'!$A$17:$C$89,3,FALSE)</f>
        <v>Kantoor</v>
      </c>
      <c r="E2187" s="404" t="s">
        <v>211</v>
      </c>
      <c r="F2187" s="404"/>
      <c r="G2187" s="401" t="s">
        <v>269</v>
      </c>
      <c r="H2187" s="398" t="s">
        <v>213</v>
      </c>
      <c r="I2187" s="398" t="s">
        <v>15</v>
      </c>
      <c r="J2187" s="402" t="s">
        <v>304</v>
      </c>
      <c r="K2187" s="403">
        <v>2.25</v>
      </c>
      <c r="L2187" s="486">
        <f>VLOOKUP(D2187,'1-Kosten per locatie'!$E$3:$G$9,3,FALSE)</f>
        <v>1</v>
      </c>
      <c r="M2187" s="399">
        <v>255</v>
      </c>
      <c r="N2187" s="124">
        <v>255</v>
      </c>
      <c r="O2187" s="125" t="e">
        <f t="shared" si="174"/>
        <v>#DIV/0!</v>
      </c>
      <c r="P2187" s="125" t="e">
        <f t="shared" si="175"/>
        <v>#DIV/0!</v>
      </c>
      <c r="Q2187" s="383"/>
      <c r="R2187" s="126">
        <f>IF(M2187="nio",0,IF(M2187&gt;0,VLOOKUP(I2187,'2-Productie normen'!A:R,VLOOKUP(M2187,'2-Productie normen'!T:U,2,FALSE),FALSE)))</f>
        <v>0</v>
      </c>
      <c r="S2187" s="126">
        <f t="shared" si="176"/>
        <v>0</v>
      </c>
      <c r="T2187" s="127" t="str">
        <f>IF(M2187="nio",0,VLOOKUP(I2187,'2-Productie normen'!A:R,14,FALSE))</f>
        <v>S</v>
      </c>
      <c r="U2187" s="127"/>
      <c r="W2187" s="93">
        <f t="shared" si="177"/>
        <v>1147.5</v>
      </c>
    </row>
    <row r="2188" spans="1:23" ht="14.1" customHeight="1">
      <c r="A2188" s="109">
        <f t="shared" si="178"/>
        <v>2188</v>
      </c>
      <c r="B2188" s="476" t="str">
        <f>VLOOKUP(C2188,'1-Kosten per locatie'!$A$17:$D$89,4,FALSE)</f>
        <v>Facilitaire Services</v>
      </c>
      <c r="C2188" s="397" t="s">
        <v>209</v>
      </c>
      <c r="D2188" s="476" t="str">
        <f>VLOOKUP(C2188,'1-Kosten per locatie'!$A$17:$C$89,3,FALSE)</f>
        <v>Kantoor</v>
      </c>
      <c r="E2188" s="404" t="s">
        <v>211</v>
      </c>
      <c r="F2188" s="404"/>
      <c r="G2188" s="401" t="s">
        <v>270</v>
      </c>
      <c r="H2188" s="398" t="s">
        <v>213</v>
      </c>
      <c r="I2188" s="398" t="s">
        <v>15</v>
      </c>
      <c r="J2188" s="402" t="s">
        <v>304</v>
      </c>
      <c r="K2188" s="403">
        <v>2.25</v>
      </c>
      <c r="L2188" s="486">
        <f>VLOOKUP(D2188,'1-Kosten per locatie'!$E$3:$G$9,3,FALSE)</f>
        <v>1</v>
      </c>
      <c r="M2188" s="399">
        <v>255</v>
      </c>
      <c r="N2188" s="124">
        <v>255</v>
      </c>
      <c r="O2188" s="125" t="e">
        <f t="shared" si="174"/>
        <v>#DIV/0!</v>
      </c>
      <c r="P2188" s="125" t="e">
        <f t="shared" si="175"/>
        <v>#DIV/0!</v>
      </c>
      <c r="Q2188" s="383"/>
      <c r="R2188" s="126">
        <f>IF(M2188="nio",0,IF(M2188&gt;0,VLOOKUP(I2188,'2-Productie normen'!A:R,VLOOKUP(M2188,'2-Productie normen'!T:U,2,FALSE),FALSE)))</f>
        <v>0</v>
      </c>
      <c r="S2188" s="126">
        <f t="shared" si="176"/>
        <v>0</v>
      </c>
      <c r="T2188" s="127" t="str">
        <f>IF(M2188="nio",0,VLOOKUP(I2188,'2-Productie normen'!A:R,14,FALSE))</f>
        <v>S</v>
      </c>
      <c r="U2188" s="127"/>
      <c r="W2188" s="93">
        <f t="shared" si="177"/>
        <v>1147.5</v>
      </c>
    </row>
    <row r="2189" spans="1:23" ht="14.1" customHeight="1">
      <c r="A2189" s="109">
        <f t="shared" si="178"/>
        <v>2189</v>
      </c>
      <c r="B2189" s="476" t="str">
        <f>VLOOKUP(C2189,'1-Kosten per locatie'!$A$17:$D$89,4,FALSE)</f>
        <v>Facilitaire Services</v>
      </c>
      <c r="C2189" s="397" t="s">
        <v>209</v>
      </c>
      <c r="D2189" s="476" t="str">
        <f>VLOOKUP(C2189,'1-Kosten per locatie'!$A$17:$C$89,3,FALSE)</f>
        <v>Kantoor</v>
      </c>
      <c r="E2189" s="404" t="s">
        <v>211</v>
      </c>
      <c r="F2189" s="404"/>
      <c r="G2189" s="401">
        <v>0.11</v>
      </c>
      <c r="H2189" s="398" t="s">
        <v>215</v>
      </c>
      <c r="I2189" s="398" t="s">
        <v>149</v>
      </c>
      <c r="J2189" s="402" t="s">
        <v>304</v>
      </c>
      <c r="K2189" s="403">
        <v>94.2</v>
      </c>
      <c r="L2189" s="486">
        <f>VLOOKUP(D2189,'1-Kosten per locatie'!$E$3:$G$9,3,FALSE)</f>
        <v>1</v>
      </c>
      <c r="M2189" s="399">
        <v>104</v>
      </c>
      <c r="N2189" s="124"/>
      <c r="O2189" s="125" t="e">
        <f t="shared" ref="O2189:O2246" si="179">IF(M2189="nio",0,IF(M2189&gt;0,M2189*K2189/R2189,0))*L2189</f>
        <v>#DIV/0!</v>
      </c>
      <c r="P2189" s="125">
        <f t="shared" ref="P2189:P2246" si="180">IF(N2189&gt;0,N2189*K2189/S2189,0)*L2189</f>
        <v>0</v>
      </c>
      <c r="Q2189" s="383"/>
      <c r="R2189" s="126">
        <f>IF(M2189="nio",0,IF(M2189&gt;0,VLOOKUP(I2189,'2-Productie normen'!A:R,VLOOKUP(M2189,'2-Productie normen'!T:U,2,FALSE),FALSE)))</f>
        <v>0</v>
      </c>
      <c r="S2189" s="126">
        <f t="shared" ref="S2189:S2246" si="181">IF(N2189&gt;0,R2189*$S$8,0)</f>
        <v>0</v>
      </c>
      <c r="T2189" s="127" t="str">
        <f>IF(M2189="nio",0,VLOOKUP(I2189,'2-Productie normen'!A:R,14,FALSE))</f>
        <v>B</v>
      </c>
      <c r="U2189" s="127"/>
      <c r="W2189" s="93">
        <f t="shared" ref="W2189:W2246" si="182">SUM(M2189:N2189)*K2189</f>
        <v>9796.8000000000011</v>
      </c>
    </row>
    <row r="2190" spans="1:23" ht="14.1" customHeight="1">
      <c r="A2190" s="109">
        <f t="shared" si="178"/>
        <v>2190</v>
      </c>
      <c r="B2190" s="476" t="str">
        <f>VLOOKUP(C2190,'1-Kosten per locatie'!$A$17:$D$89,4,FALSE)</f>
        <v>Facilitaire Services</v>
      </c>
      <c r="C2190" s="397" t="s">
        <v>209</v>
      </c>
      <c r="D2190" s="476" t="str">
        <f>VLOOKUP(C2190,'1-Kosten per locatie'!$A$17:$C$89,3,FALSE)</f>
        <v>Kantoor</v>
      </c>
      <c r="E2190" s="404" t="s">
        <v>211</v>
      </c>
      <c r="F2190" s="404"/>
      <c r="G2190" s="401">
        <v>14</v>
      </c>
      <c r="H2190" s="398" t="s">
        <v>192</v>
      </c>
      <c r="I2190" s="398" t="s">
        <v>297</v>
      </c>
      <c r="J2190" s="402" t="s">
        <v>304</v>
      </c>
      <c r="K2190" s="403">
        <v>35.799999999999997</v>
      </c>
      <c r="L2190" s="486">
        <f>VLOOKUP(D2190,'1-Kosten per locatie'!$E$3:$G$9,3,FALSE)</f>
        <v>1</v>
      </c>
      <c r="M2190" s="399">
        <v>255</v>
      </c>
      <c r="N2190" s="124"/>
      <c r="O2190" s="125" t="e">
        <f t="shared" si="179"/>
        <v>#DIV/0!</v>
      </c>
      <c r="P2190" s="125">
        <f t="shared" si="180"/>
        <v>0</v>
      </c>
      <c r="Q2190" s="383"/>
      <c r="R2190" s="126">
        <f>IF(M2190="nio",0,IF(M2190&gt;0,VLOOKUP(I2190,'2-Productie normen'!A:R,VLOOKUP(M2190,'2-Productie normen'!T:U,2,FALSE),FALSE)))</f>
        <v>0</v>
      </c>
      <c r="S2190" s="126">
        <f t="shared" si="181"/>
        <v>0</v>
      </c>
      <c r="T2190" s="127" t="str">
        <f>IF(M2190="nio",0,VLOOKUP(I2190,'2-Productie normen'!A:R,14,FALSE))</f>
        <v>B</v>
      </c>
      <c r="U2190" s="127"/>
      <c r="W2190" s="93">
        <f t="shared" si="182"/>
        <v>9129</v>
      </c>
    </row>
    <row r="2191" spans="1:23" ht="14.1" customHeight="1">
      <c r="A2191" s="109">
        <f t="shared" si="178"/>
        <v>2191</v>
      </c>
      <c r="B2191" s="476" t="str">
        <f>VLOOKUP(C2191,'1-Kosten per locatie'!$A$17:$D$89,4,FALSE)</f>
        <v>Facilitaire Services</v>
      </c>
      <c r="C2191" s="397" t="s">
        <v>209</v>
      </c>
      <c r="D2191" s="476" t="str">
        <f>VLOOKUP(C2191,'1-Kosten per locatie'!$A$17:$C$89,3,FALSE)</f>
        <v>Kantoor</v>
      </c>
      <c r="E2191" s="404" t="s">
        <v>211</v>
      </c>
      <c r="F2191" s="404"/>
      <c r="G2191" s="401">
        <v>11</v>
      </c>
      <c r="H2191" s="398" t="s">
        <v>215</v>
      </c>
      <c r="I2191" s="398" t="s">
        <v>149</v>
      </c>
      <c r="J2191" s="402" t="s">
        <v>305</v>
      </c>
      <c r="K2191" s="403">
        <v>18</v>
      </c>
      <c r="L2191" s="486">
        <f>VLOOKUP(D2191,'1-Kosten per locatie'!$E$3:$G$9,3,FALSE)</f>
        <v>1</v>
      </c>
      <c r="M2191" s="399">
        <v>104</v>
      </c>
      <c r="N2191" s="124"/>
      <c r="O2191" s="125" t="e">
        <f t="shared" si="179"/>
        <v>#DIV/0!</v>
      </c>
      <c r="P2191" s="125">
        <f t="shared" si="180"/>
        <v>0</v>
      </c>
      <c r="Q2191" s="383"/>
      <c r="R2191" s="126">
        <f>IF(M2191="nio",0,IF(M2191&gt;0,VLOOKUP(I2191,'2-Productie normen'!A:R,VLOOKUP(M2191,'2-Productie normen'!T:U,2,FALSE),FALSE)))</f>
        <v>0</v>
      </c>
      <c r="S2191" s="126">
        <f t="shared" si="181"/>
        <v>0</v>
      </c>
      <c r="T2191" s="127" t="str">
        <f>IF(M2191="nio",0,VLOOKUP(I2191,'2-Productie normen'!A:R,14,FALSE))</f>
        <v>B</v>
      </c>
      <c r="U2191" s="127"/>
      <c r="W2191" s="93">
        <f t="shared" si="182"/>
        <v>1872</v>
      </c>
    </row>
    <row r="2192" spans="1:23" ht="14.1" customHeight="1">
      <c r="A2192" s="109">
        <f t="shared" si="178"/>
        <v>2192</v>
      </c>
      <c r="B2192" s="476" t="str">
        <f>VLOOKUP(C2192,'1-Kosten per locatie'!$A$17:$D$89,4,FALSE)</f>
        <v>Facilitaire Services</v>
      </c>
      <c r="C2192" s="397" t="s">
        <v>209</v>
      </c>
      <c r="D2192" s="476" t="str">
        <f>VLOOKUP(C2192,'1-Kosten per locatie'!$A$17:$C$89,3,FALSE)</f>
        <v>Kantoor</v>
      </c>
      <c r="E2192" s="404" t="s">
        <v>211</v>
      </c>
      <c r="F2192" s="404"/>
      <c r="G2192" s="401">
        <v>12</v>
      </c>
      <c r="H2192" s="398" t="s">
        <v>215</v>
      </c>
      <c r="I2192" s="398" t="s">
        <v>149</v>
      </c>
      <c r="J2192" s="402" t="s">
        <v>305</v>
      </c>
      <c r="K2192" s="403">
        <v>33</v>
      </c>
      <c r="L2192" s="486">
        <f>VLOOKUP(D2192,'1-Kosten per locatie'!$E$3:$G$9,3,FALSE)</f>
        <v>1</v>
      </c>
      <c r="M2192" s="399">
        <v>104</v>
      </c>
      <c r="N2192" s="124"/>
      <c r="O2192" s="125" t="e">
        <f t="shared" si="179"/>
        <v>#DIV/0!</v>
      </c>
      <c r="P2192" s="125">
        <f t="shared" si="180"/>
        <v>0</v>
      </c>
      <c r="Q2192" s="383"/>
      <c r="R2192" s="126">
        <f>IF(M2192="nio",0,IF(M2192&gt;0,VLOOKUP(I2192,'2-Productie normen'!A:R,VLOOKUP(M2192,'2-Productie normen'!T:U,2,FALSE),FALSE)))</f>
        <v>0</v>
      </c>
      <c r="S2192" s="126">
        <f t="shared" si="181"/>
        <v>0</v>
      </c>
      <c r="T2192" s="127" t="str">
        <f>IF(M2192="nio",0,VLOOKUP(I2192,'2-Productie normen'!A:R,14,FALSE))</f>
        <v>B</v>
      </c>
      <c r="U2192" s="127"/>
      <c r="W2192" s="93">
        <f t="shared" si="182"/>
        <v>3432</v>
      </c>
    </row>
    <row r="2193" spans="1:23" ht="14.1" customHeight="1">
      <c r="A2193" s="109">
        <f t="shared" si="178"/>
        <v>2193</v>
      </c>
      <c r="B2193" s="476" t="str">
        <f>VLOOKUP(C2193,'1-Kosten per locatie'!$A$17:$D$89,4,FALSE)</f>
        <v>Facilitaire Services</v>
      </c>
      <c r="C2193" s="397" t="s">
        <v>209</v>
      </c>
      <c r="D2193" s="476" t="str">
        <f>VLOOKUP(C2193,'1-Kosten per locatie'!$A$17:$C$89,3,FALSE)</f>
        <v>Kantoor</v>
      </c>
      <c r="E2193" s="404" t="s">
        <v>211</v>
      </c>
      <c r="F2193" s="404"/>
      <c r="G2193" s="401">
        <v>9</v>
      </c>
      <c r="H2193" s="398" t="s">
        <v>215</v>
      </c>
      <c r="I2193" s="398" t="s">
        <v>149</v>
      </c>
      <c r="J2193" s="402" t="s">
        <v>198</v>
      </c>
      <c r="K2193" s="403">
        <v>18.5</v>
      </c>
      <c r="L2193" s="486">
        <f>VLOOKUP(D2193,'1-Kosten per locatie'!$E$3:$G$9,3,FALSE)</f>
        <v>1</v>
      </c>
      <c r="M2193" s="399">
        <v>104</v>
      </c>
      <c r="N2193" s="124"/>
      <c r="O2193" s="125" t="e">
        <f t="shared" si="179"/>
        <v>#DIV/0!</v>
      </c>
      <c r="P2193" s="125">
        <f t="shared" si="180"/>
        <v>0</v>
      </c>
      <c r="Q2193" s="383"/>
      <c r="R2193" s="126">
        <f>IF(M2193="nio",0,IF(M2193&gt;0,VLOOKUP(I2193,'2-Productie normen'!A:R,VLOOKUP(M2193,'2-Productie normen'!T:U,2,FALSE),FALSE)))</f>
        <v>0</v>
      </c>
      <c r="S2193" s="126">
        <f t="shared" si="181"/>
        <v>0</v>
      </c>
      <c r="T2193" s="127" t="str">
        <f>IF(M2193="nio",0,VLOOKUP(I2193,'2-Productie normen'!A:R,14,FALSE))</f>
        <v>B</v>
      </c>
      <c r="U2193" s="127"/>
      <c r="W2193" s="93">
        <f t="shared" si="182"/>
        <v>1924</v>
      </c>
    </row>
    <row r="2194" spans="1:23" ht="14.1" customHeight="1">
      <c r="A2194" s="109">
        <f t="shared" si="178"/>
        <v>2194</v>
      </c>
      <c r="B2194" s="476" t="str">
        <f>VLOOKUP(C2194,'1-Kosten per locatie'!$A$17:$D$89,4,FALSE)</f>
        <v>Facilitaire Services</v>
      </c>
      <c r="C2194" s="397" t="s">
        <v>209</v>
      </c>
      <c r="D2194" s="476" t="str">
        <f>VLOOKUP(C2194,'1-Kosten per locatie'!$A$17:$C$89,3,FALSE)</f>
        <v>Kantoor</v>
      </c>
      <c r="E2194" s="404" t="s">
        <v>211</v>
      </c>
      <c r="F2194" s="404"/>
      <c r="G2194" s="401">
        <v>10</v>
      </c>
      <c r="H2194" s="398" t="s">
        <v>215</v>
      </c>
      <c r="I2194" s="398" t="s">
        <v>149</v>
      </c>
      <c r="J2194" s="402" t="s">
        <v>198</v>
      </c>
      <c r="K2194" s="403">
        <v>18.5</v>
      </c>
      <c r="L2194" s="486">
        <f>VLOOKUP(D2194,'1-Kosten per locatie'!$E$3:$G$9,3,FALSE)</f>
        <v>1</v>
      </c>
      <c r="M2194" s="399">
        <v>104</v>
      </c>
      <c r="N2194" s="124"/>
      <c r="O2194" s="125" t="e">
        <f t="shared" si="179"/>
        <v>#DIV/0!</v>
      </c>
      <c r="P2194" s="125">
        <f t="shared" si="180"/>
        <v>0</v>
      </c>
      <c r="Q2194" s="383"/>
      <c r="R2194" s="126">
        <f>IF(M2194="nio",0,IF(M2194&gt;0,VLOOKUP(I2194,'2-Productie normen'!A:R,VLOOKUP(M2194,'2-Productie normen'!T:U,2,FALSE),FALSE)))</f>
        <v>0</v>
      </c>
      <c r="S2194" s="126">
        <f t="shared" si="181"/>
        <v>0</v>
      </c>
      <c r="T2194" s="127" t="str">
        <f>IF(M2194="nio",0,VLOOKUP(I2194,'2-Productie normen'!A:R,14,FALSE))</f>
        <v>B</v>
      </c>
      <c r="U2194" s="127"/>
      <c r="W2194" s="93">
        <f t="shared" si="182"/>
        <v>1924</v>
      </c>
    </row>
    <row r="2195" spans="1:23" ht="14.1" customHeight="1">
      <c r="A2195" s="109">
        <f t="shared" si="178"/>
        <v>2195</v>
      </c>
      <c r="B2195" s="476" t="str">
        <f>VLOOKUP(C2195,'1-Kosten per locatie'!$A$17:$D$89,4,FALSE)</f>
        <v>Facilitaire Services</v>
      </c>
      <c r="C2195" s="397" t="s">
        <v>209</v>
      </c>
      <c r="D2195" s="476" t="str">
        <f>VLOOKUP(C2195,'1-Kosten per locatie'!$A$17:$C$89,3,FALSE)</f>
        <v>Kantoor</v>
      </c>
      <c r="E2195" s="404" t="s">
        <v>211</v>
      </c>
      <c r="F2195" s="404"/>
      <c r="G2195" s="401">
        <v>0.2</v>
      </c>
      <c r="H2195" s="398" t="s">
        <v>217</v>
      </c>
      <c r="I2195" s="398" t="s">
        <v>296</v>
      </c>
      <c r="J2195" s="402" t="s">
        <v>304</v>
      </c>
      <c r="K2195" s="403">
        <v>6</v>
      </c>
      <c r="L2195" s="486">
        <f>VLOOKUP(D2195,'1-Kosten per locatie'!$E$3:$G$9,3,FALSE)</f>
        <v>1</v>
      </c>
      <c r="M2195" s="399">
        <v>156</v>
      </c>
      <c r="N2195" s="124"/>
      <c r="O2195" s="125" t="e">
        <f t="shared" si="179"/>
        <v>#DIV/0!</v>
      </c>
      <c r="P2195" s="125">
        <f t="shared" si="180"/>
        <v>0</v>
      </c>
      <c r="Q2195" s="383"/>
      <c r="R2195" s="126">
        <f>IF(M2195="nio",0,IF(M2195&gt;0,VLOOKUP(I2195,'2-Productie normen'!A:R,VLOOKUP(M2195,'2-Productie normen'!T:U,2,FALSE),FALSE)))</f>
        <v>0</v>
      </c>
      <c r="S2195" s="126">
        <f t="shared" si="181"/>
        <v>0</v>
      </c>
      <c r="T2195" s="127" t="str">
        <f>IF(M2195="nio",0,VLOOKUP(I2195,'2-Productie normen'!A:R,14,FALSE))</f>
        <v>V</v>
      </c>
      <c r="U2195" s="127"/>
      <c r="W2195" s="93">
        <f t="shared" si="182"/>
        <v>936</v>
      </c>
    </row>
    <row r="2196" spans="1:23" ht="14.1" customHeight="1">
      <c r="A2196" s="109">
        <f t="shared" si="178"/>
        <v>2196</v>
      </c>
      <c r="B2196" s="476" t="str">
        <f>VLOOKUP(C2196,'1-Kosten per locatie'!$A$17:$D$89,4,FALSE)</f>
        <v>Facilitaire Services</v>
      </c>
      <c r="C2196" s="397" t="s">
        <v>209</v>
      </c>
      <c r="D2196" s="476" t="str">
        <f>VLOOKUP(C2196,'1-Kosten per locatie'!$A$17:$C$89,3,FALSE)</f>
        <v>Kantoor</v>
      </c>
      <c r="E2196" s="404" t="s">
        <v>211</v>
      </c>
      <c r="F2196" s="404"/>
      <c r="G2196" s="401" t="s">
        <v>271</v>
      </c>
      <c r="H2196" s="398" t="s">
        <v>215</v>
      </c>
      <c r="I2196" s="398" t="s">
        <v>149</v>
      </c>
      <c r="J2196" s="402" t="s">
        <v>198</v>
      </c>
      <c r="K2196" s="403">
        <v>16.5</v>
      </c>
      <c r="L2196" s="486">
        <f>VLOOKUP(D2196,'1-Kosten per locatie'!$E$3:$G$9,3,FALSE)</f>
        <v>1</v>
      </c>
      <c r="M2196" s="399">
        <v>156</v>
      </c>
      <c r="N2196" s="124"/>
      <c r="O2196" s="125" t="e">
        <f t="shared" si="179"/>
        <v>#DIV/0!</v>
      </c>
      <c r="P2196" s="125">
        <f t="shared" si="180"/>
        <v>0</v>
      </c>
      <c r="Q2196" s="383"/>
      <c r="R2196" s="126">
        <f>IF(M2196="nio",0,IF(M2196&gt;0,VLOOKUP(I2196,'2-Productie normen'!A:R,VLOOKUP(M2196,'2-Productie normen'!T:U,2,FALSE),FALSE)))</f>
        <v>0</v>
      </c>
      <c r="S2196" s="126">
        <f t="shared" si="181"/>
        <v>0</v>
      </c>
      <c r="T2196" s="127" t="str">
        <f>IF(M2196="nio",0,VLOOKUP(I2196,'2-Productie normen'!A:R,14,FALSE))</f>
        <v>B</v>
      </c>
      <c r="U2196" s="127"/>
      <c r="W2196" s="93">
        <f t="shared" si="182"/>
        <v>2574</v>
      </c>
    </row>
    <row r="2197" spans="1:23" ht="14.1" customHeight="1">
      <c r="A2197" s="109">
        <f t="shared" si="178"/>
        <v>2197</v>
      </c>
      <c r="B2197" s="476" t="str">
        <f>VLOOKUP(C2197,'1-Kosten per locatie'!$A$17:$D$89,4,FALSE)</f>
        <v>Facilitaire Services</v>
      </c>
      <c r="C2197" s="397" t="s">
        <v>209</v>
      </c>
      <c r="D2197" s="476" t="str">
        <f>VLOOKUP(C2197,'1-Kosten per locatie'!$A$17:$C$89,3,FALSE)</f>
        <v>Kantoor</v>
      </c>
      <c r="E2197" s="404" t="s">
        <v>211</v>
      </c>
      <c r="F2197" s="404"/>
      <c r="G2197" s="401">
        <v>0.21</v>
      </c>
      <c r="H2197" s="398" t="s">
        <v>193</v>
      </c>
      <c r="I2197" s="398" t="s">
        <v>296</v>
      </c>
      <c r="J2197" s="402" t="s">
        <v>198</v>
      </c>
      <c r="K2197" s="403">
        <v>8.5</v>
      </c>
      <c r="L2197" s="486">
        <f>VLOOKUP(D2197,'1-Kosten per locatie'!$E$3:$G$9,3,FALSE)</f>
        <v>1</v>
      </c>
      <c r="M2197" s="399">
        <v>156</v>
      </c>
      <c r="N2197" s="124"/>
      <c r="O2197" s="125" t="e">
        <f t="shared" si="179"/>
        <v>#DIV/0!</v>
      </c>
      <c r="P2197" s="125">
        <f t="shared" si="180"/>
        <v>0</v>
      </c>
      <c r="Q2197" s="383"/>
      <c r="R2197" s="126">
        <f>IF(M2197="nio",0,IF(M2197&gt;0,VLOOKUP(I2197,'2-Productie normen'!A:R,VLOOKUP(M2197,'2-Productie normen'!T:U,2,FALSE),FALSE)))</f>
        <v>0</v>
      </c>
      <c r="S2197" s="126">
        <f t="shared" si="181"/>
        <v>0</v>
      </c>
      <c r="T2197" s="127" t="str">
        <f>IF(M2197="nio",0,VLOOKUP(I2197,'2-Productie normen'!A:R,14,FALSE))</f>
        <v>V</v>
      </c>
      <c r="U2197" s="127"/>
      <c r="W2197" s="93">
        <f t="shared" si="182"/>
        <v>1326</v>
      </c>
    </row>
    <row r="2198" spans="1:23" ht="14.1" customHeight="1">
      <c r="A2198" s="109">
        <f t="shared" si="178"/>
        <v>2198</v>
      </c>
      <c r="B2198" s="476" t="str">
        <f>VLOOKUP(C2198,'1-Kosten per locatie'!$A$17:$D$89,4,FALSE)</f>
        <v>Facilitaire Services</v>
      </c>
      <c r="C2198" s="397" t="s">
        <v>209</v>
      </c>
      <c r="D2198" s="476" t="str">
        <f>VLOOKUP(C2198,'1-Kosten per locatie'!$A$17:$C$89,3,FALSE)</f>
        <v>Kantoor</v>
      </c>
      <c r="E2198" s="404" t="s">
        <v>211</v>
      </c>
      <c r="F2198" s="404"/>
      <c r="G2198" s="401" t="s">
        <v>272</v>
      </c>
      <c r="H2198" s="398" t="s">
        <v>195</v>
      </c>
      <c r="I2198" s="398" t="s">
        <v>295</v>
      </c>
      <c r="J2198" s="402" t="s">
        <v>305</v>
      </c>
      <c r="K2198" s="403">
        <v>2</v>
      </c>
      <c r="L2198" s="486">
        <f>VLOOKUP(D2198,'1-Kosten per locatie'!$E$3:$G$9,3,FALSE)</f>
        <v>1</v>
      </c>
      <c r="M2198" s="399">
        <v>255</v>
      </c>
      <c r="N2198" s="124"/>
      <c r="O2198" s="125" t="e">
        <f t="shared" si="179"/>
        <v>#DIV/0!</v>
      </c>
      <c r="P2198" s="125">
        <f t="shared" si="180"/>
        <v>0</v>
      </c>
      <c r="Q2198" s="383"/>
      <c r="R2198" s="126">
        <f>IF(M2198="nio",0,IF(M2198&gt;0,VLOOKUP(I2198,'2-Productie normen'!A:R,VLOOKUP(M2198,'2-Productie normen'!T:U,2,FALSE),FALSE)))</f>
        <v>0</v>
      </c>
      <c r="S2198" s="126">
        <f t="shared" si="181"/>
        <v>0</v>
      </c>
      <c r="T2198" s="127" t="str">
        <f>IF(M2198="nio",0,VLOOKUP(I2198,'2-Productie normen'!A:R,14,FALSE))</f>
        <v>V</v>
      </c>
      <c r="U2198" s="127"/>
      <c r="W2198" s="93">
        <f t="shared" si="182"/>
        <v>510</v>
      </c>
    </row>
    <row r="2199" spans="1:23" ht="14.1" customHeight="1">
      <c r="A2199" s="109">
        <f t="shared" si="178"/>
        <v>2199</v>
      </c>
      <c r="B2199" s="476" t="str">
        <f>VLOOKUP(C2199,'1-Kosten per locatie'!$A$17:$D$89,4,FALSE)</f>
        <v>Facilitaire Services</v>
      </c>
      <c r="C2199" s="397" t="s">
        <v>209</v>
      </c>
      <c r="D2199" s="476" t="str">
        <f>VLOOKUP(C2199,'1-Kosten per locatie'!$A$17:$C$89,3,FALSE)</f>
        <v>Kantoor</v>
      </c>
      <c r="E2199" s="404" t="s">
        <v>229</v>
      </c>
      <c r="F2199" s="404"/>
      <c r="G2199" s="401" t="s">
        <v>273</v>
      </c>
      <c r="H2199" s="398" t="s">
        <v>193</v>
      </c>
      <c r="I2199" s="398" t="s">
        <v>296</v>
      </c>
      <c r="J2199" s="402" t="s">
        <v>198</v>
      </c>
      <c r="K2199" s="403">
        <v>25.4</v>
      </c>
      <c r="L2199" s="486">
        <f>VLOOKUP(D2199,'1-Kosten per locatie'!$E$3:$G$9,3,FALSE)</f>
        <v>1</v>
      </c>
      <c r="M2199" s="399">
        <v>156</v>
      </c>
      <c r="N2199" s="124"/>
      <c r="O2199" s="125" t="e">
        <f t="shared" si="179"/>
        <v>#DIV/0!</v>
      </c>
      <c r="P2199" s="125">
        <f t="shared" si="180"/>
        <v>0</v>
      </c>
      <c r="Q2199" s="383"/>
      <c r="R2199" s="126">
        <f>IF(M2199="nio",0,IF(M2199&gt;0,VLOOKUP(I2199,'2-Productie normen'!A:R,VLOOKUP(M2199,'2-Productie normen'!T:U,2,FALSE),FALSE)))</f>
        <v>0</v>
      </c>
      <c r="S2199" s="126">
        <f t="shared" si="181"/>
        <v>0</v>
      </c>
      <c r="T2199" s="127" t="str">
        <f>IF(M2199="nio",0,VLOOKUP(I2199,'2-Productie normen'!A:R,14,FALSE))</f>
        <v>V</v>
      </c>
      <c r="U2199" s="127"/>
      <c r="W2199" s="93">
        <f t="shared" si="182"/>
        <v>3962.3999999999996</v>
      </c>
    </row>
    <row r="2200" spans="1:23" ht="14.1" customHeight="1">
      <c r="A2200" s="109">
        <f t="shared" si="178"/>
        <v>2200</v>
      </c>
      <c r="B2200" s="476" t="str">
        <f>VLOOKUP(C2200,'1-Kosten per locatie'!$A$17:$D$89,4,FALSE)</f>
        <v>Facilitaire Services</v>
      </c>
      <c r="C2200" s="397" t="s">
        <v>209</v>
      </c>
      <c r="D2200" s="476" t="str">
        <f>VLOOKUP(C2200,'1-Kosten per locatie'!$A$17:$C$89,3,FALSE)</f>
        <v>Kantoor</v>
      </c>
      <c r="E2200" s="404" t="s">
        <v>229</v>
      </c>
      <c r="F2200" s="404"/>
      <c r="G2200" s="401" t="s">
        <v>274</v>
      </c>
      <c r="H2200" s="398" t="s">
        <v>217</v>
      </c>
      <c r="I2200" s="398" t="s">
        <v>296</v>
      </c>
      <c r="J2200" s="402" t="s">
        <v>198</v>
      </c>
      <c r="K2200" s="403">
        <v>11.7</v>
      </c>
      <c r="L2200" s="486">
        <f>VLOOKUP(D2200,'1-Kosten per locatie'!$E$3:$G$9,3,FALSE)</f>
        <v>1</v>
      </c>
      <c r="M2200" s="399">
        <v>156</v>
      </c>
      <c r="N2200" s="124"/>
      <c r="O2200" s="125" t="e">
        <f t="shared" si="179"/>
        <v>#DIV/0!</v>
      </c>
      <c r="P2200" s="125">
        <f t="shared" si="180"/>
        <v>0</v>
      </c>
      <c r="Q2200" s="383"/>
      <c r="R2200" s="126">
        <f>IF(M2200="nio",0,IF(M2200&gt;0,VLOOKUP(I2200,'2-Productie normen'!A:R,VLOOKUP(M2200,'2-Productie normen'!T:U,2,FALSE),FALSE)))</f>
        <v>0</v>
      </c>
      <c r="S2200" s="126">
        <f t="shared" si="181"/>
        <v>0</v>
      </c>
      <c r="T2200" s="127" t="str">
        <f>IF(M2200="nio",0,VLOOKUP(I2200,'2-Productie normen'!A:R,14,FALSE))</f>
        <v>V</v>
      </c>
      <c r="U2200" s="127"/>
      <c r="W2200" s="93">
        <f t="shared" si="182"/>
        <v>1825.1999999999998</v>
      </c>
    </row>
    <row r="2201" spans="1:23" ht="14.1" customHeight="1">
      <c r="A2201" s="109">
        <f t="shared" si="178"/>
        <v>2201</v>
      </c>
      <c r="B2201" s="476" t="str">
        <f>VLOOKUP(C2201,'1-Kosten per locatie'!$A$17:$D$89,4,FALSE)</f>
        <v>Facilitaire Services</v>
      </c>
      <c r="C2201" s="397" t="s">
        <v>209</v>
      </c>
      <c r="D2201" s="476" t="str">
        <f>VLOOKUP(C2201,'1-Kosten per locatie'!$A$17:$C$89,3,FALSE)</f>
        <v>Kantoor</v>
      </c>
      <c r="E2201" s="404" t="s">
        <v>229</v>
      </c>
      <c r="F2201" s="404"/>
      <c r="G2201" s="401" t="s">
        <v>275</v>
      </c>
      <c r="H2201" s="398" t="s">
        <v>214</v>
      </c>
      <c r="I2201" s="398" t="s">
        <v>294</v>
      </c>
      <c r="J2201" s="402" t="s">
        <v>303</v>
      </c>
      <c r="K2201" s="403">
        <v>14.4</v>
      </c>
      <c r="L2201" s="486">
        <f>VLOOKUP(D2201,'1-Kosten per locatie'!$E$3:$G$9,3,FALSE)</f>
        <v>1</v>
      </c>
      <c r="M2201" s="399">
        <v>156</v>
      </c>
      <c r="N2201" s="124"/>
      <c r="O2201" s="125" t="e">
        <f t="shared" si="179"/>
        <v>#DIV/0!</v>
      </c>
      <c r="P2201" s="125">
        <f t="shared" si="180"/>
        <v>0</v>
      </c>
      <c r="Q2201" s="383"/>
      <c r="R2201" s="126">
        <f>IF(M2201="nio",0,IF(M2201&gt;0,VLOOKUP(I2201,'2-Productie normen'!A:R,VLOOKUP(M2201,'2-Productie normen'!T:U,2,FALSE),FALSE)))</f>
        <v>0</v>
      </c>
      <c r="S2201" s="126">
        <f t="shared" si="181"/>
        <v>0</v>
      </c>
      <c r="T2201" s="127" t="str">
        <f>IF(M2201="nio",0,VLOOKUP(I2201,'2-Productie normen'!A:R,14,FALSE))</f>
        <v>V</v>
      </c>
      <c r="U2201" s="127"/>
      <c r="W2201" s="93">
        <f t="shared" si="182"/>
        <v>2246.4</v>
      </c>
    </row>
    <row r="2202" spans="1:23" ht="14.1" customHeight="1">
      <c r="A2202" s="109">
        <f t="shared" si="178"/>
        <v>2202</v>
      </c>
      <c r="B2202" s="476" t="str">
        <f>VLOOKUP(C2202,'1-Kosten per locatie'!$A$17:$D$89,4,FALSE)</f>
        <v>Facilitaire Services</v>
      </c>
      <c r="C2202" s="397" t="s">
        <v>209</v>
      </c>
      <c r="D2202" s="476" t="str">
        <f>VLOOKUP(C2202,'1-Kosten per locatie'!$A$17:$C$89,3,FALSE)</f>
        <v>Kantoor</v>
      </c>
      <c r="E2202" s="404" t="s">
        <v>229</v>
      </c>
      <c r="F2202" s="404"/>
      <c r="G2202" s="401" t="s">
        <v>276</v>
      </c>
      <c r="H2202" s="398" t="s">
        <v>213</v>
      </c>
      <c r="I2202" s="398" t="s">
        <v>15</v>
      </c>
      <c r="J2202" s="402" t="s">
        <v>304</v>
      </c>
      <c r="K2202" s="403">
        <v>2.25</v>
      </c>
      <c r="L2202" s="486">
        <f>VLOOKUP(D2202,'1-Kosten per locatie'!$E$3:$G$9,3,FALSE)</f>
        <v>1</v>
      </c>
      <c r="M2202" s="399">
        <v>255</v>
      </c>
      <c r="N2202" s="124">
        <v>255</v>
      </c>
      <c r="O2202" s="125" t="e">
        <f t="shared" si="179"/>
        <v>#DIV/0!</v>
      </c>
      <c r="P2202" s="125" t="e">
        <f t="shared" si="180"/>
        <v>#DIV/0!</v>
      </c>
      <c r="Q2202" s="383"/>
      <c r="R2202" s="126">
        <f>IF(M2202="nio",0,IF(M2202&gt;0,VLOOKUP(I2202,'2-Productie normen'!A:R,VLOOKUP(M2202,'2-Productie normen'!T:U,2,FALSE),FALSE)))</f>
        <v>0</v>
      </c>
      <c r="S2202" s="126">
        <f t="shared" si="181"/>
        <v>0</v>
      </c>
      <c r="T2202" s="127" t="str">
        <f>IF(M2202="nio",0,VLOOKUP(I2202,'2-Productie normen'!A:R,14,FALSE))</f>
        <v>S</v>
      </c>
      <c r="U2202" s="127"/>
      <c r="W2202" s="93">
        <f t="shared" si="182"/>
        <v>1147.5</v>
      </c>
    </row>
    <row r="2203" spans="1:23" ht="14.1" customHeight="1">
      <c r="A2203" s="109">
        <f t="shared" si="178"/>
        <v>2203</v>
      </c>
      <c r="B2203" s="476" t="str">
        <f>VLOOKUP(C2203,'1-Kosten per locatie'!$A$17:$D$89,4,FALSE)</f>
        <v>Facilitaire Services</v>
      </c>
      <c r="C2203" s="397" t="s">
        <v>209</v>
      </c>
      <c r="D2203" s="476" t="str">
        <f>VLOOKUP(C2203,'1-Kosten per locatie'!$A$17:$C$89,3,FALSE)</f>
        <v>Kantoor</v>
      </c>
      <c r="E2203" s="404" t="s">
        <v>229</v>
      </c>
      <c r="F2203" s="404"/>
      <c r="G2203" s="401" t="s">
        <v>277</v>
      </c>
      <c r="H2203" s="398" t="s">
        <v>213</v>
      </c>
      <c r="I2203" s="398" t="s">
        <v>15</v>
      </c>
      <c r="J2203" s="402" t="s">
        <v>304</v>
      </c>
      <c r="K2203" s="403">
        <v>2.25</v>
      </c>
      <c r="L2203" s="486">
        <f>VLOOKUP(D2203,'1-Kosten per locatie'!$E$3:$G$9,3,FALSE)</f>
        <v>1</v>
      </c>
      <c r="M2203" s="399">
        <v>255</v>
      </c>
      <c r="N2203" s="124">
        <v>255</v>
      </c>
      <c r="O2203" s="125" t="e">
        <f t="shared" si="179"/>
        <v>#DIV/0!</v>
      </c>
      <c r="P2203" s="125" t="e">
        <f t="shared" si="180"/>
        <v>#DIV/0!</v>
      </c>
      <c r="Q2203" s="383"/>
      <c r="R2203" s="126">
        <f>IF(M2203="nio",0,IF(M2203&gt;0,VLOOKUP(I2203,'2-Productie normen'!A:R,VLOOKUP(M2203,'2-Productie normen'!T:U,2,FALSE),FALSE)))</f>
        <v>0</v>
      </c>
      <c r="S2203" s="126">
        <f t="shared" si="181"/>
        <v>0</v>
      </c>
      <c r="T2203" s="127" t="str">
        <f>IF(M2203="nio",0,VLOOKUP(I2203,'2-Productie normen'!A:R,14,FALSE))</f>
        <v>S</v>
      </c>
      <c r="U2203" s="127"/>
      <c r="W2203" s="93">
        <f t="shared" si="182"/>
        <v>1147.5</v>
      </c>
    </row>
    <row r="2204" spans="1:23" ht="14.1" customHeight="1">
      <c r="A2204" s="109">
        <f t="shared" si="178"/>
        <v>2204</v>
      </c>
      <c r="B2204" s="476" t="str">
        <f>VLOOKUP(C2204,'1-Kosten per locatie'!$A$17:$D$89,4,FALSE)</f>
        <v>Facilitaire Services</v>
      </c>
      <c r="C2204" s="397" t="s">
        <v>209</v>
      </c>
      <c r="D2204" s="476" t="str">
        <f>VLOOKUP(C2204,'1-Kosten per locatie'!$A$17:$C$89,3,FALSE)</f>
        <v>Kantoor</v>
      </c>
      <c r="E2204" s="404" t="s">
        <v>229</v>
      </c>
      <c r="F2204" s="404"/>
      <c r="G2204" s="401" t="s">
        <v>278</v>
      </c>
      <c r="H2204" s="398" t="s">
        <v>215</v>
      </c>
      <c r="I2204" s="398" t="s">
        <v>149</v>
      </c>
      <c r="J2204" s="402" t="s">
        <v>198</v>
      </c>
      <c r="K2204" s="403">
        <v>4.8</v>
      </c>
      <c r="L2204" s="486">
        <f>VLOOKUP(D2204,'1-Kosten per locatie'!$E$3:$G$9,3,FALSE)</f>
        <v>1</v>
      </c>
      <c r="M2204" s="399">
        <v>104</v>
      </c>
      <c r="N2204" s="124"/>
      <c r="O2204" s="125" t="e">
        <f t="shared" si="179"/>
        <v>#DIV/0!</v>
      </c>
      <c r="P2204" s="125">
        <f t="shared" si="180"/>
        <v>0</v>
      </c>
      <c r="Q2204" s="383"/>
      <c r="R2204" s="126">
        <f>IF(M2204="nio",0,IF(M2204&gt;0,VLOOKUP(I2204,'2-Productie normen'!A:R,VLOOKUP(M2204,'2-Productie normen'!T:U,2,FALSE),FALSE)))</f>
        <v>0</v>
      </c>
      <c r="S2204" s="126">
        <f t="shared" si="181"/>
        <v>0</v>
      </c>
      <c r="T2204" s="127" t="str">
        <f>IF(M2204="nio",0,VLOOKUP(I2204,'2-Productie normen'!A:R,14,FALSE))</f>
        <v>B</v>
      </c>
      <c r="U2204" s="127"/>
      <c r="W2204" s="93">
        <f t="shared" si="182"/>
        <v>499.2</v>
      </c>
    </row>
    <row r="2205" spans="1:23" ht="14.1" customHeight="1">
      <c r="A2205" s="109">
        <f t="shared" si="178"/>
        <v>2205</v>
      </c>
      <c r="B2205" s="476" t="str">
        <f>VLOOKUP(C2205,'1-Kosten per locatie'!$A$17:$D$89,4,FALSE)</f>
        <v>Facilitaire Services</v>
      </c>
      <c r="C2205" s="397" t="s">
        <v>209</v>
      </c>
      <c r="D2205" s="476" t="str">
        <f>VLOOKUP(C2205,'1-Kosten per locatie'!$A$17:$C$89,3,FALSE)</f>
        <v>Kantoor</v>
      </c>
      <c r="E2205" s="404" t="s">
        <v>229</v>
      </c>
      <c r="F2205" s="404"/>
      <c r="G2205" s="401">
        <v>110</v>
      </c>
      <c r="H2205" s="398" t="s">
        <v>215</v>
      </c>
      <c r="I2205" s="398" t="s">
        <v>149</v>
      </c>
      <c r="J2205" s="402" t="s">
        <v>198</v>
      </c>
      <c r="K2205" s="403">
        <v>30</v>
      </c>
      <c r="L2205" s="486">
        <f>VLOOKUP(D2205,'1-Kosten per locatie'!$E$3:$G$9,3,FALSE)</f>
        <v>1</v>
      </c>
      <c r="M2205" s="399">
        <v>104</v>
      </c>
      <c r="N2205" s="124"/>
      <c r="O2205" s="125" t="e">
        <f t="shared" si="179"/>
        <v>#DIV/0!</v>
      </c>
      <c r="P2205" s="125">
        <f t="shared" si="180"/>
        <v>0</v>
      </c>
      <c r="Q2205" s="383"/>
      <c r="R2205" s="126">
        <f>IF(M2205="nio",0,IF(M2205&gt;0,VLOOKUP(I2205,'2-Productie normen'!A:R,VLOOKUP(M2205,'2-Productie normen'!T:U,2,FALSE),FALSE)))</f>
        <v>0</v>
      </c>
      <c r="S2205" s="126">
        <f t="shared" si="181"/>
        <v>0</v>
      </c>
      <c r="T2205" s="127" t="str">
        <f>IF(M2205="nio",0,VLOOKUP(I2205,'2-Productie normen'!A:R,14,FALSE))</f>
        <v>B</v>
      </c>
      <c r="U2205" s="127"/>
      <c r="W2205" s="93">
        <f t="shared" si="182"/>
        <v>3120</v>
      </c>
    </row>
    <row r="2206" spans="1:23" ht="14.1" customHeight="1">
      <c r="A2206" s="109">
        <f t="shared" si="178"/>
        <v>2206</v>
      </c>
      <c r="B2206" s="476" t="str">
        <f>VLOOKUP(C2206,'1-Kosten per locatie'!$A$17:$D$89,4,FALSE)</f>
        <v>Facilitaire Services</v>
      </c>
      <c r="C2206" s="397" t="s">
        <v>209</v>
      </c>
      <c r="D2206" s="476" t="str">
        <f>VLOOKUP(C2206,'1-Kosten per locatie'!$A$17:$C$89,3,FALSE)</f>
        <v>Kantoor</v>
      </c>
      <c r="E2206" s="404" t="s">
        <v>229</v>
      </c>
      <c r="F2206" s="404"/>
      <c r="G2206" s="401">
        <v>111</v>
      </c>
      <c r="H2206" s="398" t="s">
        <v>215</v>
      </c>
      <c r="I2206" s="398" t="s">
        <v>149</v>
      </c>
      <c r="J2206" s="402" t="s">
        <v>198</v>
      </c>
      <c r="K2206" s="403">
        <v>26.23</v>
      </c>
      <c r="L2206" s="486">
        <f>VLOOKUP(D2206,'1-Kosten per locatie'!$E$3:$G$9,3,FALSE)</f>
        <v>1</v>
      </c>
      <c r="M2206" s="399">
        <v>104</v>
      </c>
      <c r="N2206" s="124"/>
      <c r="O2206" s="125" t="e">
        <f t="shared" si="179"/>
        <v>#DIV/0!</v>
      </c>
      <c r="P2206" s="125">
        <f t="shared" si="180"/>
        <v>0</v>
      </c>
      <c r="Q2206" s="383"/>
      <c r="R2206" s="126">
        <f>IF(M2206="nio",0,IF(M2206&gt;0,VLOOKUP(I2206,'2-Productie normen'!A:R,VLOOKUP(M2206,'2-Productie normen'!T:U,2,FALSE),FALSE)))</f>
        <v>0</v>
      </c>
      <c r="S2206" s="126">
        <f t="shared" si="181"/>
        <v>0</v>
      </c>
      <c r="T2206" s="127" t="str">
        <f>IF(M2206="nio",0,VLOOKUP(I2206,'2-Productie normen'!A:R,14,FALSE))</f>
        <v>B</v>
      </c>
      <c r="U2206" s="127"/>
      <c r="W2206" s="93">
        <f t="shared" si="182"/>
        <v>2727.92</v>
      </c>
    </row>
    <row r="2207" spans="1:23" ht="14.1" customHeight="1">
      <c r="A2207" s="109">
        <f t="shared" si="178"/>
        <v>2207</v>
      </c>
      <c r="B2207" s="476" t="str">
        <f>VLOOKUP(C2207,'1-Kosten per locatie'!$A$17:$D$89,4,FALSE)</f>
        <v>Facilitaire Services</v>
      </c>
      <c r="C2207" s="397" t="s">
        <v>209</v>
      </c>
      <c r="D2207" s="476" t="str">
        <f>VLOOKUP(C2207,'1-Kosten per locatie'!$A$17:$C$89,3,FALSE)</f>
        <v>Kantoor</v>
      </c>
      <c r="E2207" s="404" t="s">
        <v>229</v>
      </c>
      <c r="F2207" s="404"/>
      <c r="G2207" s="401">
        <v>112</v>
      </c>
      <c r="H2207" s="398" t="s">
        <v>215</v>
      </c>
      <c r="I2207" s="398" t="s">
        <v>149</v>
      </c>
      <c r="J2207" s="402" t="s">
        <v>198</v>
      </c>
      <c r="K2207" s="403">
        <v>17</v>
      </c>
      <c r="L2207" s="486">
        <f>VLOOKUP(D2207,'1-Kosten per locatie'!$E$3:$G$9,3,FALSE)</f>
        <v>1</v>
      </c>
      <c r="M2207" s="399">
        <v>104</v>
      </c>
      <c r="N2207" s="124"/>
      <c r="O2207" s="125" t="e">
        <f t="shared" si="179"/>
        <v>#DIV/0!</v>
      </c>
      <c r="P2207" s="125">
        <f t="shared" si="180"/>
        <v>0</v>
      </c>
      <c r="Q2207" s="383"/>
      <c r="R2207" s="126">
        <f>IF(M2207="nio",0,IF(M2207&gt;0,VLOOKUP(I2207,'2-Productie normen'!A:R,VLOOKUP(M2207,'2-Productie normen'!T:U,2,FALSE),FALSE)))</f>
        <v>0</v>
      </c>
      <c r="S2207" s="126">
        <f t="shared" si="181"/>
        <v>0</v>
      </c>
      <c r="T2207" s="127" t="str">
        <f>IF(M2207="nio",0,VLOOKUP(I2207,'2-Productie normen'!A:R,14,FALSE))</f>
        <v>B</v>
      </c>
      <c r="U2207" s="127"/>
      <c r="W2207" s="93">
        <f t="shared" si="182"/>
        <v>1768</v>
      </c>
    </row>
    <row r="2208" spans="1:23" ht="14.1" customHeight="1">
      <c r="A2208" s="109">
        <f t="shared" si="178"/>
        <v>2208</v>
      </c>
      <c r="B2208" s="476" t="str">
        <f>VLOOKUP(C2208,'1-Kosten per locatie'!$A$17:$D$89,4,FALSE)</f>
        <v>Facilitaire Services</v>
      </c>
      <c r="C2208" s="397" t="s">
        <v>209</v>
      </c>
      <c r="D2208" s="476" t="str">
        <f>VLOOKUP(C2208,'1-Kosten per locatie'!$A$17:$C$89,3,FALSE)</f>
        <v>Kantoor</v>
      </c>
      <c r="E2208" s="404" t="s">
        <v>229</v>
      </c>
      <c r="F2208" s="404"/>
      <c r="G2208" s="401">
        <v>113</v>
      </c>
      <c r="H2208" s="398" t="s">
        <v>215</v>
      </c>
      <c r="I2208" s="398" t="s">
        <v>149</v>
      </c>
      <c r="J2208" s="402" t="s">
        <v>198</v>
      </c>
      <c r="K2208" s="403">
        <v>17</v>
      </c>
      <c r="L2208" s="486">
        <f>VLOOKUP(D2208,'1-Kosten per locatie'!$E$3:$G$9,3,FALSE)</f>
        <v>1</v>
      </c>
      <c r="M2208" s="399">
        <v>104</v>
      </c>
      <c r="N2208" s="124"/>
      <c r="O2208" s="125" t="e">
        <f t="shared" si="179"/>
        <v>#DIV/0!</v>
      </c>
      <c r="P2208" s="125">
        <f t="shared" si="180"/>
        <v>0</v>
      </c>
      <c r="Q2208" s="383"/>
      <c r="R2208" s="126">
        <f>IF(M2208="nio",0,IF(M2208&gt;0,VLOOKUP(I2208,'2-Productie normen'!A:R,VLOOKUP(M2208,'2-Productie normen'!T:U,2,FALSE),FALSE)))</f>
        <v>0</v>
      </c>
      <c r="S2208" s="126">
        <f t="shared" si="181"/>
        <v>0</v>
      </c>
      <c r="T2208" s="127" t="str">
        <f>IF(M2208="nio",0,VLOOKUP(I2208,'2-Productie normen'!A:R,14,FALSE))</f>
        <v>B</v>
      </c>
      <c r="U2208" s="127"/>
      <c r="W2208" s="93">
        <f t="shared" si="182"/>
        <v>1768</v>
      </c>
    </row>
    <row r="2209" spans="1:23" ht="14.1" customHeight="1">
      <c r="A2209" s="109">
        <f t="shared" si="178"/>
        <v>2209</v>
      </c>
      <c r="B2209" s="476" t="str">
        <f>VLOOKUP(C2209,'1-Kosten per locatie'!$A$17:$D$89,4,FALSE)</f>
        <v>Facilitaire Services</v>
      </c>
      <c r="C2209" s="397" t="s">
        <v>209</v>
      </c>
      <c r="D2209" s="476" t="str">
        <f>VLOOKUP(C2209,'1-Kosten per locatie'!$A$17:$C$89,3,FALSE)</f>
        <v>Kantoor</v>
      </c>
      <c r="E2209" s="404" t="s">
        <v>229</v>
      </c>
      <c r="F2209" s="404"/>
      <c r="G2209" s="401">
        <v>114</v>
      </c>
      <c r="H2209" s="398" t="s">
        <v>215</v>
      </c>
      <c r="I2209" s="398" t="s">
        <v>149</v>
      </c>
      <c r="J2209" s="402" t="s">
        <v>198</v>
      </c>
      <c r="K2209" s="403">
        <v>17.149999999999999</v>
      </c>
      <c r="L2209" s="486">
        <f>VLOOKUP(D2209,'1-Kosten per locatie'!$E$3:$G$9,3,FALSE)</f>
        <v>1</v>
      </c>
      <c r="M2209" s="399">
        <v>104</v>
      </c>
      <c r="N2209" s="124"/>
      <c r="O2209" s="125" t="e">
        <f t="shared" si="179"/>
        <v>#DIV/0!</v>
      </c>
      <c r="P2209" s="125">
        <f t="shared" si="180"/>
        <v>0</v>
      </c>
      <c r="Q2209" s="383"/>
      <c r="R2209" s="126">
        <f>IF(M2209="nio",0,IF(M2209&gt;0,VLOOKUP(I2209,'2-Productie normen'!A:R,VLOOKUP(M2209,'2-Productie normen'!T:U,2,FALSE),FALSE)))</f>
        <v>0</v>
      </c>
      <c r="S2209" s="126">
        <f t="shared" si="181"/>
        <v>0</v>
      </c>
      <c r="T2209" s="127" t="str">
        <f>IF(M2209="nio",0,VLOOKUP(I2209,'2-Productie normen'!A:R,14,FALSE))</f>
        <v>B</v>
      </c>
      <c r="U2209" s="127"/>
      <c r="W2209" s="93">
        <f t="shared" si="182"/>
        <v>1783.6</v>
      </c>
    </row>
    <row r="2210" spans="1:23" ht="14.1" customHeight="1">
      <c r="A2210" s="109">
        <f t="shared" si="178"/>
        <v>2210</v>
      </c>
      <c r="B2210" s="476" t="str">
        <f>VLOOKUP(C2210,'1-Kosten per locatie'!$A$17:$D$89,4,FALSE)</f>
        <v>Facilitaire Services</v>
      </c>
      <c r="C2210" s="397" t="s">
        <v>209</v>
      </c>
      <c r="D2210" s="476" t="str">
        <f>VLOOKUP(C2210,'1-Kosten per locatie'!$A$17:$C$89,3,FALSE)</f>
        <v>Kantoor</v>
      </c>
      <c r="E2210" s="404" t="s">
        <v>229</v>
      </c>
      <c r="F2210" s="404"/>
      <c r="G2210" s="401">
        <v>115</v>
      </c>
      <c r="H2210" s="398" t="s">
        <v>215</v>
      </c>
      <c r="I2210" s="398" t="s">
        <v>149</v>
      </c>
      <c r="J2210" s="402" t="s">
        <v>198</v>
      </c>
      <c r="K2210" s="403">
        <v>17.149999999999999</v>
      </c>
      <c r="L2210" s="486">
        <f>VLOOKUP(D2210,'1-Kosten per locatie'!$E$3:$G$9,3,FALSE)</f>
        <v>1</v>
      </c>
      <c r="M2210" s="399">
        <v>104</v>
      </c>
      <c r="N2210" s="124"/>
      <c r="O2210" s="125" t="e">
        <f t="shared" si="179"/>
        <v>#DIV/0!</v>
      </c>
      <c r="P2210" s="125">
        <f t="shared" si="180"/>
        <v>0</v>
      </c>
      <c r="Q2210" s="383"/>
      <c r="R2210" s="126">
        <f>IF(M2210="nio",0,IF(M2210&gt;0,VLOOKUP(I2210,'2-Productie normen'!A:R,VLOOKUP(M2210,'2-Productie normen'!T:U,2,FALSE),FALSE)))</f>
        <v>0</v>
      </c>
      <c r="S2210" s="126">
        <f t="shared" si="181"/>
        <v>0</v>
      </c>
      <c r="T2210" s="127" t="str">
        <f>IF(M2210="nio",0,VLOOKUP(I2210,'2-Productie normen'!A:R,14,FALSE))</f>
        <v>B</v>
      </c>
      <c r="U2210" s="127"/>
      <c r="W2210" s="93">
        <f t="shared" si="182"/>
        <v>1783.6</v>
      </c>
    </row>
    <row r="2211" spans="1:23" ht="14.1" customHeight="1">
      <c r="A2211" s="109">
        <f t="shared" si="178"/>
        <v>2211</v>
      </c>
      <c r="B2211" s="476" t="str">
        <f>VLOOKUP(C2211,'1-Kosten per locatie'!$A$17:$D$89,4,FALSE)</f>
        <v>Facilitaire Services</v>
      </c>
      <c r="C2211" s="397" t="s">
        <v>209</v>
      </c>
      <c r="D2211" s="476" t="str">
        <f>VLOOKUP(C2211,'1-Kosten per locatie'!$A$17:$C$89,3,FALSE)</f>
        <v>Kantoor</v>
      </c>
      <c r="E2211" s="404" t="s">
        <v>229</v>
      </c>
      <c r="F2211" s="404"/>
      <c r="G2211" s="401">
        <v>116</v>
      </c>
      <c r="H2211" s="398" t="s">
        <v>215</v>
      </c>
      <c r="I2211" s="398" t="s">
        <v>149</v>
      </c>
      <c r="J2211" s="402" t="s">
        <v>198</v>
      </c>
      <c r="K2211" s="403">
        <v>17.149999999999999</v>
      </c>
      <c r="L2211" s="486">
        <f>VLOOKUP(D2211,'1-Kosten per locatie'!$E$3:$G$9,3,FALSE)</f>
        <v>1</v>
      </c>
      <c r="M2211" s="399">
        <v>104</v>
      </c>
      <c r="N2211" s="124"/>
      <c r="O2211" s="125" t="e">
        <f t="shared" si="179"/>
        <v>#DIV/0!</v>
      </c>
      <c r="P2211" s="125">
        <f t="shared" si="180"/>
        <v>0</v>
      </c>
      <c r="Q2211" s="383"/>
      <c r="R2211" s="126">
        <f>IF(M2211="nio",0,IF(M2211&gt;0,VLOOKUP(I2211,'2-Productie normen'!A:R,VLOOKUP(M2211,'2-Productie normen'!T:U,2,FALSE),FALSE)))</f>
        <v>0</v>
      </c>
      <c r="S2211" s="126">
        <f t="shared" si="181"/>
        <v>0</v>
      </c>
      <c r="T2211" s="127" t="str">
        <f>IF(M2211="nio",0,VLOOKUP(I2211,'2-Productie normen'!A:R,14,FALSE))</f>
        <v>B</v>
      </c>
      <c r="U2211" s="127"/>
      <c r="W2211" s="93">
        <f t="shared" si="182"/>
        <v>1783.6</v>
      </c>
    </row>
    <row r="2212" spans="1:23" ht="14.1" customHeight="1">
      <c r="A2212" s="109">
        <f t="shared" si="178"/>
        <v>2212</v>
      </c>
      <c r="B2212" s="476" t="str">
        <f>VLOOKUP(C2212,'1-Kosten per locatie'!$A$17:$D$89,4,FALSE)</f>
        <v>Facilitaire Services</v>
      </c>
      <c r="C2212" s="397" t="s">
        <v>209</v>
      </c>
      <c r="D2212" s="476" t="str">
        <f>VLOOKUP(C2212,'1-Kosten per locatie'!$A$17:$C$89,3,FALSE)</f>
        <v>Kantoor</v>
      </c>
      <c r="E2212" s="404" t="s">
        <v>229</v>
      </c>
      <c r="F2212" s="404"/>
      <c r="G2212" s="401" t="s">
        <v>279</v>
      </c>
      <c r="H2212" s="398" t="s">
        <v>215</v>
      </c>
      <c r="I2212" s="398" t="s">
        <v>149</v>
      </c>
      <c r="J2212" s="402" t="s">
        <v>198</v>
      </c>
      <c r="K2212" s="403">
        <v>17.5</v>
      </c>
      <c r="L2212" s="486">
        <f>VLOOKUP(D2212,'1-Kosten per locatie'!$E$3:$G$9,3,FALSE)</f>
        <v>1</v>
      </c>
      <c r="M2212" s="399">
        <v>104</v>
      </c>
      <c r="N2212" s="124"/>
      <c r="O2212" s="125" t="e">
        <f t="shared" si="179"/>
        <v>#DIV/0!</v>
      </c>
      <c r="P2212" s="125">
        <f t="shared" si="180"/>
        <v>0</v>
      </c>
      <c r="Q2212" s="383"/>
      <c r="R2212" s="126">
        <f>IF(M2212="nio",0,IF(M2212&gt;0,VLOOKUP(I2212,'2-Productie normen'!A:R,VLOOKUP(M2212,'2-Productie normen'!T:U,2,FALSE),FALSE)))</f>
        <v>0</v>
      </c>
      <c r="S2212" s="126">
        <f t="shared" si="181"/>
        <v>0</v>
      </c>
      <c r="T2212" s="127" t="str">
        <f>IF(M2212="nio",0,VLOOKUP(I2212,'2-Productie normen'!A:R,14,FALSE))</f>
        <v>B</v>
      </c>
      <c r="U2212" s="127"/>
      <c r="W2212" s="93">
        <f t="shared" si="182"/>
        <v>1820</v>
      </c>
    </row>
    <row r="2213" spans="1:23" ht="14.1" customHeight="1">
      <c r="A2213" s="109">
        <f t="shared" si="178"/>
        <v>2213</v>
      </c>
      <c r="B2213" s="476" t="str">
        <f>VLOOKUP(C2213,'1-Kosten per locatie'!$A$17:$D$89,4,FALSE)</f>
        <v>Facilitaire Services</v>
      </c>
      <c r="C2213" s="397" t="s">
        <v>209</v>
      </c>
      <c r="D2213" s="476" t="str">
        <f>VLOOKUP(C2213,'1-Kosten per locatie'!$A$17:$C$89,3,FALSE)</f>
        <v>Kantoor</v>
      </c>
      <c r="E2213" s="404" t="s">
        <v>229</v>
      </c>
      <c r="F2213" s="404"/>
      <c r="G2213" s="401">
        <v>117</v>
      </c>
      <c r="H2213" s="398" t="s">
        <v>215</v>
      </c>
      <c r="I2213" s="398" t="s">
        <v>149</v>
      </c>
      <c r="J2213" s="402" t="s">
        <v>198</v>
      </c>
      <c r="K2213" s="403">
        <v>25</v>
      </c>
      <c r="L2213" s="486">
        <f>VLOOKUP(D2213,'1-Kosten per locatie'!$E$3:$G$9,3,FALSE)</f>
        <v>1</v>
      </c>
      <c r="M2213" s="399">
        <v>104</v>
      </c>
      <c r="N2213" s="124"/>
      <c r="O2213" s="125" t="e">
        <f t="shared" si="179"/>
        <v>#DIV/0!</v>
      </c>
      <c r="P2213" s="125">
        <f t="shared" si="180"/>
        <v>0</v>
      </c>
      <c r="Q2213" s="383"/>
      <c r="R2213" s="126">
        <f>IF(M2213="nio",0,IF(M2213&gt;0,VLOOKUP(I2213,'2-Productie normen'!A:R,VLOOKUP(M2213,'2-Productie normen'!T:U,2,FALSE),FALSE)))</f>
        <v>0</v>
      </c>
      <c r="S2213" s="126">
        <f t="shared" si="181"/>
        <v>0</v>
      </c>
      <c r="T2213" s="127" t="str">
        <f>IF(M2213="nio",0,VLOOKUP(I2213,'2-Productie normen'!A:R,14,FALSE))</f>
        <v>B</v>
      </c>
      <c r="U2213" s="127"/>
      <c r="W2213" s="93">
        <f t="shared" si="182"/>
        <v>2600</v>
      </c>
    </row>
    <row r="2214" spans="1:23" ht="14.1" customHeight="1">
      <c r="A2214" s="109">
        <f t="shared" si="178"/>
        <v>2214</v>
      </c>
      <c r="B2214" s="476" t="str">
        <f>VLOOKUP(C2214,'1-Kosten per locatie'!$A$17:$D$89,4,FALSE)</f>
        <v>Facilitaire Services</v>
      </c>
      <c r="C2214" s="397" t="s">
        <v>209</v>
      </c>
      <c r="D2214" s="476" t="str">
        <f>VLOOKUP(C2214,'1-Kosten per locatie'!$A$17:$C$89,3,FALSE)</f>
        <v>Kantoor</v>
      </c>
      <c r="E2214" s="404" t="s">
        <v>229</v>
      </c>
      <c r="F2214" s="404"/>
      <c r="G2214" s="401">
        <v>118</v>
      </c>
      <c r="H2214" s="398" t="s">
        <v>215</v>
      </c>
      <c r="I2214" s="398" t="s">
        <v>149</v>
      </c>
      <c r="J2214" s="402" t="s">
        <v>198</v>
      </c>
      <c r="K2214" s="403">
        <v>27</v>
      </c>
      <c r="L2214" s="486">
        <f>VLOOKUP(D2214,'1-Kosten per locatie'!$E$3:$G$9,3,FALSE)</f>
        <v>1</v>
      </c>
      <c r="M2214" s="399">
        <v>104</v>
      </c>
      <c r="N2214" s="124"/>
      <c r="O2214" s="125" t="e">
        <f t="shared" si="179"/>
        <v>#DIV/0!</v>
      </c>
      <c r="P2214" s="125">
        <f t="shared" si="180"/>
        <v>0</v>
      </c>
      <c r="Q2214" s="383"/>
      <c r="R2214" s="126">
        <f>IF(M2214="nio",0,IF(M2214&gt;0,VLOOKUP(I2214,'2-Productie normen'!A:R,VLOOKUP(M2214,'2-Productie normen'!T:U,2,FALSE),FALSE)))</f>
        <v>0</v>
      </c>
      <c r="S2214" s="126">
        <f t="shared" si="181"/>
        <v>0</v>
      </c>
      <c r="T2214" s="127" t="str">
        <f>IF(M2214="nio",0,VLOOKUP(I2214,'2-Productie normen'!A:R,14,FALSE))</f>
        <v>B</v>
      </c>
      <c r="U2214" s="127"/>
      <c r="W2214" s="93">
        <f t="shared" si="182"/>
        <v>2808</v>
      </c>
    </row>
    <row r="2215" spans="1:23" ht="14.1" customHeight="1">
      <c r="A2215" s="109">
        <f t="shared" si="178"/>
        <v>2215</v>
      </c>
      <c r="B2215" s="476" t="str">
        <f>VLOOKUP(C2215,'1-Kosten per locatie'!$A$17:$D$89,4,FALSE)</f>
        <v>Facilitaire Services</v>
      </c>
      <c r="C2215" s="397" t="s">
        <v>209</v>
      </c>
      <c r="D2215" s="476" t="str">
        <f>VLOOKUP(C2215,'1-Kosten per locatie'!$A$17:$C$89,3,FALSE)</f>
        <v>Kantoor</v>
      </c>
      <c r="E2215" s="404" t="s">
        <v>229</v>
      </c>
      <c r="F2215" s="404"/>
      <c r="G2215" s="401"/>
      <c r="H2215" s="398" t="s">
        <v>226</v>
      </c>
      <c r="I2215" s="398" t="s">
        <v>298</v>
      </c>
      <c r="J2215" s="402" t="s">
        <v>305</v>
      </c>
      <c r="K2215" s="403">
        <v>8</v>
      </c>
      <c r="L2215" s="486">
        <f>VLOOKUP(D2215,'1-Kosten per locatie'!$E$3:$G$9,3,FALSE)</f>
        <v>1</v>
      </c>
      <c r="M2215" s="399">
        <v>255</v>
      </c>
      <c r="N2215" s="124"/>
      <c r="O2215" s="125" t="e">
        <f t="shared" si="179"/>
        <v>#DIV/0!</v>
      </c>
      <c r="P2215" s="125">
        <f t="shared" si="180"/>
        <v>0</v>
      </c>
      <c r="Q2215" s="383"/>
      <c r="R2215" s="126">
        <f>IF(M2215="nio",0,IF(M2215&gt;0,VLOOKUP(I2215,'2-Productie normen'!A:R,VLOOKUP(M2215,'2-Productie normen'!T:U,2,FALSE),FALSE)))</f>
        <v>0</v>
      </c>
      <c r="S2215" s="126">
        <f t="shared" si="181"/>
        <v>0</v>
      </c>
      <c r="T2215" s="127" t="str">
        <f>IF(M2215="nio",0,VLOOKUP(I2215,'2-Productie normen'!A:R,14,FALSE))</f>
        <v>V</v>
      </c>
      <c r="U2215" s="127"/>
      <c r="W2215" s="93">
        <f t="shared" si="182"/>
        <v>2040</v>
      </c>
    </row>
    <row r="2216" spans="1:23" ht="14.1" customHeight="1">
      <c r="A2216" s="109">
        <f t="shared" si="178"/>
        <v>2216</v>
      </c>
      <c r="B2216" s="476" t="str">
        <f>VLOOKUP(C2216,'1-Kosten per locatie'!$A$17:$D$89,4,FALSE)</f>
        <v>Facilitaire Services</v>
      </c>
      <c r="C2216" s="397" t="s">
        <v>209</v>
      </c>
      <c r="D2216" s="476" t="str">
        <f>VLOOKUP(C2216,'1-Kosten per locatie'!$A$17:$C$89,3,FALSE)</f>
        <v>Kantoor</v>
      </c>
      <c r="E2216" s="404" t="s">
        <v>238</v>
      </c>
      <c r="F2216" s="404"/>
      <c r="G2216" s="401" t="s">
        <v>280</v>
      </c>
      <c r="H2216" s="398" t="s">
        <v>193</v>
      </c>
      <c r="I2216" s="398" t="s">
        <v>296</v>
      </c>
      <c r="J2216" s="402" t="s">
        <v>198</v>
      </c>
      <c r="K2216" s="403">
        <v>8.5</v>
      </c>
      <c r="L2216" s="486">
        <f>VLOOKUP(D2216,'1-Kosten per locatie'!$E$3:$G$9,3,FALSE)</f>
        <v>1</v>
      </c>
      <c r="M2216" s="399">
        <v>156</v>
      </c>
      <c r="N2216" s="124"/>
      <c r="O2216" s="125" t="e">
        <f t="shared" si="179"/>
        <v>#DIV/0!</v>
      </c>
      <c r="P2216" s="125">
        <f t="shared" si="180"/>
        <v>0</v>
      </c>
      <c r="Q2216" s="383"/>
      <c r="R2216" s="126">
        <f>IF(M2216="nio",0,IF(M2216&gt;0,VLOOKUP(I2216,'2-Productie normen'!A:R,VLOOKUP(M2216,'2-Productie normen'!T:U,2,FALSE),FALSE)))</f>
        <v>0</v>
      </c>
      <c r="S2216" s="126">
        <f t="shared" si="181"/>
        <v>0</v>
      </c>
      <c r="T2216" s="127" t="str">
        <f>IF(M2216="nio",0,VLOOKUP(I2216,'2-Productie normen'!A:R,14,FALSE))</f>
        <v>V</v>
      </c>
      <c r="U2216" s="127"/>
      <c r="W2216" s="93">
        <f t="shared" si="182"/>
        <v>1326</v>
      </c>
    </row>
    <row r="2217" spans="1:23" ht="14.1" customHeight="1">
      <c r="A2217" s="109">
        <f t="shared" si="178"/>
        <v>2217</v>
      </c>
      <c r="B2217" s="476" t="str">
        <f>VLOOKUP(C2217,'1-Kosten per locatie'!$A$17:$D$89,4,FALSE)</f>
        <v>Facilitaire Services</v>
      </c>
      <c r="C2217" s="397" t="s">
        <v>209</v>
      </c>
      <c r="D2217" s="476" t="str">
        <f>VLOOKUP(C2217,'1-Kosten per locatie'!$A$17:$C$89,3,FALSE)</f>
        <v>Kantoor</v>
      </c>
      <c r="E2217" s="404" t="s">
        <v>238</v>
      </c>
      <c r="F2217" s="404"/>
      <c r="G2217" s="401" t="s">
        <v>281</v>
      </c>
      <c r="H2217" s="398" t="s">
        <v>214</v>
      </c>
      <c r="I2217" s="398" t="s">
        <v>294</v>
      </c>
      <c r="J2217" s="402" t="s">
        <v>303</v>
      </c>
      <c r="K2217" s="403">
        <v>9</v>
      </c>
      <c r="L2217" s="486">
        <f>VLOOKUP(D2217,'1-Kosten per locatie'!$E$3:$G$9,3,FALSE)</f>
        <v>1</v>
      </c>
      <c r="M2217" s="399">
        <v>156</v>
      </c>
      <c r="N2217" s="124"/>
      <c r="O2217" s="125" t="e">
        <f t="shared" si="179"/>
        <v>#DIV/0!</v>
      </c>
      <c r="P2217" s="125">
        <f t="shared" si="180"/>
        <v>0</v>
      </c>
      <c r="Q2217" s="383"/>
      <c r="R2217" s="126">
        <f>IF(M2217="nio",0,IF(M2217&gt;0,VLOOKUP(I2217,'2-Productie normen'!A:R,VLOOKUP(M2217,'2-Productie normen'!T:U,2,FALSE),FALSE)))</f>
        <v>0</v>
      </c>
      <c r="S2217" s="126">
        <f t="shared" si="181"/>
        <v>0</v>
      </c>
      <c r="T2217" s="127" t="str">
        <f>IF(M2217="nio",0,VLOOKUP(I2217,'2-Productie normen'!A:R,14,FALSE))</f>
        <v>V</v>
      </c>
      <c r="U2217" s="127"/>
      <c r="W2217" s="93">
        <f t="shared" si="182"/>
        <v>1404</v>
      </c>
    </row>
    <row r="2218" spans="1:23" ht="14.1" customHeight="1">
      <c r="A2218" s="109">
        <f t="shared" si="178"/>
        <v>2218</v>
      </c>
      <c r="B2218" s="476" t="str">
        <f>VLOOKUP(C2218,'1-Kosten per locatie'!$A$17:$D$89,4,FALSE)</f>
        <v>Facilitaire Services</v>
      </c>
      <c r="C2218" s="397" t="s">
        <v>209</v>
      </c>
      <c r="D2218" s="476" t="str">
        <f>VLOOKUP(C2218,'1-Kosten per locatie'!$A$17:$C$89,3,FALSE)</f>
        <v>Kantoor</v>
      </c>
      <c r="E2218" s="404" t="s">
        <v>238</v>
      </c>
      <c r="F2218" s="404"/>
      <c r="G2218" s="401" t="s">
        <v>282</v>
      </c>
      <c r="H2218" s="398" t="s">
        <v>193</v>
      </c>
      <c r="I2218" s="398" t="s">
        <v>296</v>
      </c>
      <c r="J2218" s="402" t="s">
        <v>198</v>
      </c>
      <c r="K2218" s="403">
        <v>22.7</v>
      </c>
      <c r="L2218" s="486">
        <f>VLOOKUP(D2218,'1-Kosten per locatie'!$E$3:$G$9,3,FALSE)</f>
        <v>1</v>
      </c>
      <c r="M2218" s="399">
        <v>156</v>
      </c>
      <c r="N2218" s="124"/>
      <c r="O2218" s="125" t="e">
        <f t="shared" si="179"/>
        <v>#DIV/0!</v>
      </c>
      <c r="P2218" s="125">
        <f t="shared" si="180"/>
        <v>0</v>
      </c>
      <c r="Q2218" s="383"/>
      <c r="R2218" s="126">
        <f>IF(M2218="nio",0,IF(M2218&gt;0,VLOOKUP(I2218,'2-Productie normen'!A:R,VLOOKUP(M2218,'2-Productie normen'!T:U,2,FALSE),FALSE)))</f>
        <v>0</v>
      </c>
      <c r="S2218" s="126">
        <f t="shared" si="181"/>
        <v>0</v>
      </c>
      <c r="T2218" s="127" t="str">
        <f>IF(M2218="nio",0,VLOOKUP(I2218,'2-Productie normen'!A:R,14,FALSE))</f>
        <v>V</v>
      </c>
      <c r="U2218" s="127"/>
      <c r="W2218" s="93">
        <f t="shared" si="182"/>
        <v>3541.2</v>
      </c>
    </row>
    <row r="2219" spans="1:23" ht="14.1" customHeight="1">
      <c r="A2219" s="109">
        <f t="shared" si="178"/>
        <v>2219</v>
      </c>
      <c r="B2219" s="476" t="str">
        <f>VLOOKUP(C2219,'1-Kosten per locatie'!$A$17:$D$89,4,FALSE)</f>
        <v>Facilitaire Services</v>
      </c>
      <c r="C2219" s="397" t="s">
        <v>209</v>
      </c>
      <c r="D2219" s="476" t="str">
        <f>VLOOKUP(C2219,'1-Kosten per locatie'!$A$17:$C$89,3,FALSE)</f>
        <v>Kantoor</v>
      </c>
      <c r="E2219" s="404" t="s">
        <v>238</v>
      </c>
      <c r="F2219" s="404"/>
      <c r="G2219" s="401" t="s">
        <v>283</v>
      </c>
      <c r="H2219" s="398" t="s">
        <v>213</v>
      </c>
      <c r="I2219" s="398" t="s">
        <v>15</v>
      </c>
      <c r="J2219" s="402" t="s">
        <v>304</v>
      </c>
      <c r="K2219" s="403">
        <v>2.25</v>
      </c>
      <c r="L2219" s="486">
        <f>VLOOKUP(D2219,'1-Kosten per locatie'!$E$3:$G$9,3,FALSE)</f>
        <v>1</v>
      </c>
      <c r="M2219" s="399">
        <v>255</v>
      </c>
      <c r="N2219" s="124">
        <v>255</v>
      </c>
      <c r="O2219" s="125" t="e">
        <f t="shared" si="179"/>
        <v>#DIV/0!</v>
      </c>
      <c r="P2219" s="125" t="e">
        <f t="shared" si="180"/>
        <v>#DIV/0!</v>
      </c>
      <c r="Q2219" s="383"/>
      <c r="R2219" s="126">
        <f>IF(M2219="nio",0,IF(M2219&gt;0,VLOOKUP(I2219,'2-Productie normen'!A:R,VLOOKUP(M2219,'2-Productie normen'!T:U,2,FALSE),FALSE)))</f>
        <v>0</v>
      </c>
      <c r="S2219" s="126">
        <f t="shared" si="181"/>
        <v>0</v>
      </c>
      <c r="T2219" s="127" t="str">
        <f>IF(M2219="nio",0,VLOOKUP(I2219,'2-Productie normen'!A:R,14,FALSE))</f>
        <v>S</v>
      </c>
      <c r="U2219" s="127"/>
      <c r="W2219" s="93">
        <f t="shared" si="182"/>
        <v>1147.5</v>
      </c>
    </row>
    <row r="2220" spans="1:23" ht="14.1" customHeight="1">
      <c r="A2220" s="109">
        <f t="shared" si="178"/>
        <v>2220</v>
      </c>
      <c r="B2220" s="476" t="str">
        <f>VLOOKUP(C2220,'1-Kosten per locatie'!$A$17:$D$89,4,FALSE)</f>
        <v>Facilitaire Services</v>
      </c>
      <c r="C2220" s="397" t="s">
        <v>209</v>
      </c>
      <c r="D2220" s="476" t="str">
        <f>VLOOKUP(C2220,'1-Kosten per locatie'!$A$17:$C$89,3,FALSE)</f>
        <v>Kantoor</v>
      </c>
      <c r="E2220" s="404" t="s">
        <v>238</v>
      </c>
      <c r="F2220" s="404"/>
      <c r="G2220" s="401" t="s">
        <v>284</v>
      </c>
      <c r="H2220" s="398" t="s">
        <v>213</v>
      </c>
      <c r="I2220" s="398" t="s">
        <v>15</v>
      </c>
      <c r="J2220" s="402" t="s">
        <v>304</v>
      </c>
      <c r="K2220" s="403">
        <v>2.25</v>
      </c>
      <c r="L2220" s="486">
        <f>VLOOKUP(D2220,'1-Kosten per locatie'!$E$3:$G$9,3,FALSE)</f>
        <v>1</v>
      </c>
      <c r="M2220" s="399">
        <v>255</v>
      </c>
      <c r="N2220" s="124">
        <v>255</v>
      </c>
      <c r="O2220" s="125" t="e">
        <f t="shared" si="179"/>
        <v>#DIV/0!</v>
      </c>
      <c r="P2220" s="125" t="e">
        <f t="shared" si="180"/>
        <v>#DIV/0!</v>
      </c>
      <c r="Q2220" s="383"/>
      <c r="R2220" s="126">
        <f>IF(M2220="nio",0,IF(M2220&gt;0,VLOOKUP(I2220,'2-Productie normen'!A:R,VLOOKUP(M2220,'2-Productie normen'!T:U,2,FALSE),FALSE)))</f>
        <v>0</v>
      </c>
      <c r="S2220" s="126">
        <f t="shared" si="181"/>
        <v>0</v>
      </c>
      <c r="T2220" s="127" t="str">
        <f>IF(M2220="nio",0,VLOOKUP(I2220,'2-Productie normen'!A:R,14,FALSE))</f>
        <v>S</v>
      </c>
      <c r="U2220" s="127"/>
      <c r="W2220" s="93">
        <f t="shared" si="182"/>
        <v>1147.5</v>
      </c>
    </row>
    <row r="2221" spans="1:23" ht="14.1" customHeight="1">
      <c r="A2221" s="109">
        <f t="shared" si="178"/>
        <v>2221</v>
      </c>
      <c r="B2221" s="476" t="str">
        <f>VLOOKUP(C2221,'1-Kosten per locatie'!$A$17:$D$89,4,FALSE)</f>
        <v>Facilitaire Services</v>
      </c>
      <c r="C2221" s="397" t="s">
        <v>209</v>
      </c>
      <c r="D2221" s="476" t="str">
        <f>VLOOKUP(C2221,'1-Kosten per locatie'!$A$17:$C$89,3,FALSE)</f>
        <v>Kantoor</v>
      </c>
      <c r="E2221" s="404" t="s">
        <v>238</v>
      </c>
      <c r="F2221" s="404"/>
      <c r="G2221" s="401">
        <v>210</v>
      </c>
      <c r="H2221" s="398" t="s">
        <v>215</v>
      </c>
      <c r="I2221" s="398" t="s">
        <v>149</v>
      </c>
      <c r="J2221" s="402" t="s">
        <v>198</v>
      </c>
      <c r="K2221" s="403">
        <v>17</v>
      </c>
      <c r="L2221" s="486">
        <f>VLOOKUP(D2221,'1-Kosten per locatie'!$E$3:$G$9,3,FALSE)</f>
        <v>1</v>
      </c>
      <c r="M2221" s="399">
        <v>104</v>
      </c>
      <c r="N2221" s="124"/>
      <c r="O2221" s="125" t="e">
        <f t="shared" si="179"/>
        <v>#DIV/0!</v>
      </c>
      <c r="P2221" s="125">
        <f t="shared" si="180"/>
        <v>0</v>
      </c>
      <c r="Q2221" s="383"/>
      <c r="R2221" s="126">
        <f>IF(M2221="nio",0,IF(M2221&gt;0,VLOOKUP(I2221,'2-Productie normen'!A:R,VLOOKUP(M2221,'2-Productie normen'!T:U,2,FALSE),FALSE)))</f>
        <v>0</v>
      </c>
      <c r="S2221" s="126">
        <f t="shared" si="181"/>
        <v>0</v>
      </c>
      <c r="T2221" s="127" t="str">
        <f>IF(M2221="nio",0,VLOOKUP(I2221,'2-Productie normen'!A:R,14,FALSE))</f>
        <v>B</v>
      </c>
      <c r="U2221" s="127"/>
      <c r="W2221" s="93">
        <f t="shared" si="182"/>
        <v>1768</v>
      </c>
    </row>
    <row r="2222" spans="1:23" ht="14.1" customHeight="1">
      <c r="A2222" s="109">
        <f t="shared" si="178"/>
        <v>2222</v>
      </c>
      <c r="B2222" s="476" t="str">
        <f>VLOOKUP(C2222,'1-Kosten per locatie'!$A$17:$D$89,4,FALSE)</f>
        <v>Facilitaire Services</v>
      </c>
      <c r="C2222" s="397" t="s">
        <v>209</v>
      </c>
      <c r="D2222" s="476" t="str">
        <f>VLOOKUP(C2222,'1-Kosten per locatie'!$A$17:$C$89,3,FALSE)</f>
        <v>Kantoor</v>
      </c>
      <c r="E2222" s="404" t="s">
        <v>238</v>
      </c>
      <c r="F2222" s="404"/>
      <c r="G2222" s="401">
        <v>211</v>
      </c>
      <c r="H2222" s="398" t="s">
        <v>215</v>
      </c>
      <c r="I2222" s="398" t="s">
        <v>149</v>
      </c>
      <c r="J2222" s="402" t="s">
        <v>198</v>
      </c>
      <c r="K2222" s="403">
        <v>18.5</v>
      </c>
      <c r="L2222" s="486">
        <f>VLOOKUP(D2222,'1-Kosten per locatie'!$E$3:$G$9,3,FALSE)</f>
        <v>1</v>
      </c>
      <c r="M2222" s="399">
        <v>104</v>
      </c>
      <c r="N2222" s="124"/>
      <c r="O2222" s="125" t="e">
        <f t="shared" si="179"/>
        <v>#DIV/0!</v>
      </c>
      <c r="P2222" s="125">
        <f t="shared" si="180"/>
        <v>0</v>
      </c>
      <c r="Q2222" s="383"/>
      <c r="R2222" s="126">
        <f>IF(M2222="nio",0,IF(M2222&gt;0,VLOOKUP(I2222,'2-Productie normen'!A:R,VLOOKUP(M2222,'2-Productie normen'!T:U,2,FALSE),FALSE)))</f>
        <v>0</v>
      </c>
      <c r="S2222" s="126">
        <f t="shared" si="181"/>
        <v>0</v>
      </c>
      <c r="T2222" s="127" t="str">
        <f>IF(M2222="nio",0,VLOOKUP(I2222,'2-Productie normen'!A:R,14,FALSE))</f>
        <v>B</v>
      </c>
      <c r="U2222" s="127"/>
      <c r="W2222" s="93">
        <f t="shared" si="182"/>
        <v>1924</v>
      </c>
    </row>
    <row r="2223" spans="1:23" ht="14.1" customHeight="1">
      <c r="A2223" s="109">
        <f t="shared" si="178"/>
        <v>2223</v>
      </c>
      <c r="B2223" s="476" t="str">
        <f>VLOOKUP(C2223,'1-Kosten per locatie'!$A$17:$D$89,4,FALSE)</f>
        <v>Facilitaire Services</v>
      </c>
      <c r="C2223" s="397" t="s">
        <v>209</v>
      </c>
      <c r="D2223" s="476" t="str">
        <f>VLOOKUP(C2223,'1-Kosten per locatie'!$A$17:$C$89,3,FALSE)</f>
        <v>Kantoor</v>
      </c>
      <c r="E2223" s="404" t="s">
        <v>238</v>
      </c>
      <c r="F2223" s="404"/>
      <c r="G2223" s="401">
        <v>212</v>
      </c>
      <c r="H2223" s="398" t="s">
        <v>215</v>
      </c>
      <c r="I2223" s="398" t="s">
        <v>149</v>
      </c>
      <c r="J2223" s="402" t="s">
        <v>198</v>
      </c>
      <c r="K2223" s="403">
        <v>18.5</v>
      </c>
      <c r="L2223" s="486">
        <f>VLOOKUP(D2223,'1-Kosten per locatie'!$E$3:$G$9,3,FALSE)</f>
        <v>1</v>
      </c>
      <c r="M2223" s="399">
        <v>104</v>
      </c>
      <c r="N2223" s="124"/>
      <c r="O2223" s="125" t="e">
        <f t="shared" si="179"/>
        <v>#DIV/0!</v>
      </c>
      <c r="P2223" s="125">
        <f t="shared" si="180"/>
        <v>0</v>
      </c>
      <c r="Q2223" s="383"/>
      <c r="R2223" s="126">
        <f>IF(M2223="nio",0,IF(M2223&gt;0,VLOOKUP(I2223,'2-Productie normen'!A:R,VLOOKUP(M2223,'2-Productie normen'!T:U,2,FALSE),FALSE)))</f>
        <v>0</v>
      </c>
      <c r="S2223" s="126">
        <f t="shared" si="181"/>
        <v>0</v>
      </c>
      <c r="T2223" s="127" t="str">
        <f>IF(M2223="nio",0,VLOOKUP(I2223,'2-Productie normen'!A:R,14,FALSE))</f>
        <v>B</v>
      </c>
      <c r="U2223" s="127"/>
      <c r="W2223" s="93">
        <f t="shared" si="182"/>
        <v>1924</v>
      </c>
    </row>
    <row r="2224" spans="1:23" ht="14.1" customHeight="1">
      <c r="A2224" s="109">
        <f t="shared" si="178"/>
        <v>2224</v>
      </c>
      <c r="B2224" s="476" t="str">
        <f>VLOOKUP(C2224,'1-Kosten per locatie'!$A$17:$D$89,4,FALSE)</f>
        <v>Facilitaire Services</v>
      </c>
      <c r="C2224" s="397" t="s">
        <v>209</v>
      </c>
      <c r="D2224" s="476" t="str">
        <f>VLOOKUP(C2224,'1-Kosten per locatie'!$A$17:$C$89,3,FALSE)</f>
        <v>Kantoor</v>
      </c>
      <c r="E2224" s="404" t="s">
        <v>238</v>
      </c>
      <c r="F2224" s="404"/>
      <c r="G2224" s="401">
        <v>213</v>
      </c>
      <c r="H2224" s="398" t="s">
        <v>215</v>
      </c>
      <c r="I2224" s="398" t="s">
        <v>149</v>
      </c>
      <c r="J2224" s="402" t="s">
        <v>198</v>
      </c>
      <c r="K2224" s="403">
        <v>18.5</v>
      </c>
      <c r="L2224" s="486">
        <f>VLOOKUP(D2224,'1-Kosten per locatie'!$E$3:$G$9,3,FALSE)</f>
        <v>1</v>
      </c>
      <c r="M2224" s="399">
        <v>104</v>
      </c>
      <c r="N2224" s="124"/>
      <c r="O2224" s="125" t="e">
        <f t="shared" si="179"/>
        <v>#DIV/0!</v>
      </c>
      <c r="P2224" s="125">
        <f t="shared" si="180"/>
        <v>0</v>
      </c>
      <c r="Q2224" s="383"/>
      <c r="R2224" s="126">
        <f>IF(M2224="nio",0,IF(M2224&gt;0,VLOOKUP(I2224,'2-Productie normen'!A:R,VLOOKUP(M2224,'2-Productie normen'!T:U,2,FALSE),FALSE)))</f>
        <v>0</v>
      </c>
      <c r="S2224" s="126">
        <f t="shared" si="181"/>
        <v>0</v>
      </c>
      <c r="T2224" s="127" t="str">
        <f>IF(M2224="nio",0,VLOOKUP(I2224,'2-Productie normen'!A:R,14,FALSE))</f>
        <v>B</v>
      </c>
      <c r="U2224" s="127"/>
      <c r="W2224" s="93">
        <f t="shared" si="182"/>
        <v>1924</v>
      </c>
    </row>
    <row r="2225" spans="1:23" ht="14.1" customHeight="1">
      <c r="A2225" s="109">
        <f t="shared" si="178"/>
        <v>2225</v>
      </c>
      <c r="B2225" s="476" t="str">
        <f>VLOOKUP(C2225,'1-Kosten per locatie'!$A$17:$D$89,4,FALSE)</f>
        <v>Facilitaire Services</v>
      </c>
      <c r="C2225" s="397" t="s">
        <v>209</v>
      </c>
      <c r="D2225" s="476" t="str">
        <f>VLOOKUP(C2225,'1-Kosten per locatie'!$A$17:$C$89,3,FALSE)</f>
        <v>Kantoor</v>
      </c>
      <c r="E2225" s="404" t="s">
        <v>238</v>
      </c>
      <c r="F2225" s="404"/>
      <c r="G2225" s="401">
        <v>214</v>
      </c>
      <c r="H2225" s="398" t="s">
        <v>215</v>
      </c>
      <c r="I2225" s="398" t="s">
        <v>149</v>
      </c>
      <c r="J2225" s="402" t="s">
        <v>198</v>
      </c>
      <c r="K2225" s="403">
        <v>18.5</v>
      </c>
      <c r="L2225" s="486">
        <f>VLOOKUP(D2225,'1-Kosten per locatie'!$E$3:$G$9,3,FALSE)</f>
        <v>1</v>
      </c>
      <c r="M2225" s="399">
        <v>104</v>
      </c>
      <c r="N2225" s="124"/>
      <c r="O2225" s="125" t="e">
        <f t="shared" si="179"/>
        <v>#DIV/0!</v>
      </c>
      <c r="P2225" s="125">
        <f t="shared" si="180"/>
        <v>0</v>
      </c>
      <c r="Q2225" s="383"/>
      <c r="R2225" s="126">
        <f>IF(M2225="nio",0,IF(M2225&gt;0,VLOOKUP(I2225,'2-Productie normen'!A:R,VLOOKUP(M2225,'2-Productie normen'!T:U,2,FALSE),FALSE)))</f>
        <v>0</v>
      </c>
      <c r="S2225" s="126">
        <f t="shared" si="181"/>
        <v>0</v>
      </c>
      <c r="T2225" s="127" t="str">
        <f>IF(M2225="nio",0,VLOOKUP(I2225,'2-Productie normen'!A:R,14,FALSE))</f>
        <v>B</v>
      </c>
      <c r="U2225" s="127"/>
      <c r="W2225" s="93">
        <f t="shared" si="182"/>
        <v>1924</v>
      </c>
    </row>
    <row r="2226" spans="1:23" ht="14.1" customHeight="1">
      <c r="A2226" s="109">
        <f t="shared" si="178"/>
        <v>2226</v>
      </c>
      <c r="B2226" s="476" t="str">
        <f>VLOOKUP(C2226,'1-Kosten per locatie'!$A$17:$D$89,4,FALSE)</f>
        <v>Facilitaire Services</v>
      </c>
      <c r="C2226" s="397" t="s">
        <v>209</v>
      </c>
      <c r="D2226" s="476" t="str">
        <f>VLOOKUP(C2226,'1-Kosten per locatie'!$A$17:$C$89,3,FALSE)</f>
        <v>Kantoor</v>
      </c>
      <c r="E2226" s="404" t="s">
        <v>238</v>
      </c>
      <c r="F2226" s="404"/>
      <c r="G2226" s="401">
        <v>215</v>
      </c>
      <c r="H2226" s="398" t="s">
        <v>215</v>
      </c>
      <c r="I2226" s="398" t="s">
        <v>149</v>
      </c>
      <c r="J2226" s="402" t="s">
        <v>198</v>
      </c>
      <c r="K2226" s="403">
        <v>24</v>
      </c>
      <c r="L2226" s="486">
        <f>VLOOKUP(D2226,'1-Kosten per locatie'!$E$3:$G$9,3,FALSE)</f>
        <v>1</v>
      </c>
      <c r="M2226" s="399">
        <v>104</v>
      </c>
      <c r="N2226" s="124"/>
      <c r="O2226" s="125" t="e">
        <f t="shared" si="179"/>
        <v>#DIV/0!</v>
      </c>
      <c r="P2226" s="125">
        <f t="shared" si="180"/>
        <v>0</v>
      </c>
      <c r="Q2226" s="383"/>
      <c r="R2226" s="126">
        <f>IF(M2226="nio",0,IF(M2226&gt;0,VLOOKUP(I2226,'2-Productie normen'!A:R,VLOOKUP(M2226,'2-Productie normen'!T:U,2,FALSE),FALSE)))</f>
        <v>0</v>
      </c>
      <c r="S2226" s="126">
        <f t="shared" si="181"/>
        <v>0</v>
      </c>
      <c r="T2226" s="127" t="str">
        <f>IF(M2226="nio",0,VLOOKUP(I2226,'2-Productie normen'!A:R,14,FALSE))</f>
        <v>B</v>
      </c>
      <c r="U2226" s="127"/>
      <c r="W2226" s="93">
        <f t="shared" si="182"/>
        <v>2496</v>
      </c>
    </row>
    <row r="2227" spans="1:23" ht="14.1" customHeight="1">
      <c r="A2227" s="109">
        <f t="shared" si="178"/>
        <v>2227</v>
      </c>
      <c r="B2227" s="476" t="str">
        <f>VLOOKUP(C2227,'1-Kosten per locatie'!$A$17:$D$89,4,FALSE)</f>
        <v>Facilitaire Services</v>
      </c>
      <c r="C2227" s="397" t="s">
        <v>209</v>
      </c>
      <c r="D2227" s="476" t="str">
        <f>VLOOKUP(C2227,'1-Kosten per locatie'!$A$17:$C$89,3,FALSE)</f>
        <v>Kantoor</v>
      </c>
      <c r="E2227" s="404" t="s">
        <v>238</v>
      </c>
      <c r="F2227" s="404"/>
      <c r="G2227" s="401" t="s">
        <v>285</v>
      </c>
      <c r="H2227" s="398" t="s">
        <v>215</v>
      </c>
      <c r="I2227" s="398" t="s">
        <v>149</v>
      </c>
      <c r="J2227" s="402" t="s">
        <v>198</v>
      </c>
      <c r="K2227" s="403">
        <v>29.4</v>
      </c>
      <c r="L2227" s="486">
        <f>VLOOKUP(D2227,'1-Kosten per locatie'!$E$3:$G$9,3,FALSE)</f>
        <v>1</v>
      </c>
      <c r="M2227" s="399">
        <v>104</v>
      </c>
      <c r="N2227" s="124"/>
      <c r="O2227" s="125" t="e">
        <f t="shared" si="179"/>
        <v>#DIV/0!</v>
      </c>
      <c r="P2227" s="125">
        <f t="shared" si="180"/>
        <v>0</v>
      </c>
      <c r="Q2227" s="383"/>
      <c r="R2227" s="126">
        <f>IF(M2227="nio",0,IF(M2227&gt;0,VLOOKUP(I2227,'2-Productie normen'!A:R,VLOOKUP(M2227,'2-Productie normen'!T:U,2,FALSE),FALSE)))</f>
        <v>0</v>
      </c>
      <c r="S2227" s="126">
        <f t="shared" si="181"/>
        <v>0</v>
      </c>
      <c r="T2227" s="127" t="str">
        <f>IF(M2227="nio",0,VLOOKUP(I2227,'2-Productie normen'!A:R,14,FALSE))</f>
        <v>B</v>
      </c>
      <c r="U2227" s="127"/>
      <c r="W2227" s="93">
        <f t="shared" si="182"/>
        <v>3057.6</v>
      </c>
    </row>
    <row r="2228" spans="1:23" ht="14.1" customHeight="1">
      <c r="A2228" s="109">
        <f t="shared" si="178"/>
        <v>2228</v>
      </c>
      <c r="B2228" s="476" t="str">
        <f>VLOOKUP(C2228,'1-Kosten per locatie'!$A$17:$D$89,4,FALSE)</f>
        <v>Facilitaire Services</v>
      </c>
      <c r="C2228" s="397" t="s">
        <v>209</v>
      </c>
      <c r="D2228" s="476" t="str">
        <f>VLOOKUP(C2228,'1-Kosten per locatie'!$A$17:$C$89,3,FALSE)</f>
        <v>Kantoor</v>
      </c>
      <c r="E2228" s="404" t="s">
        <v>238</v>
      </c>
      <c r="F2228" s="404"/>
      <c r="G2228" s="401">
        <v>216</v>
      </c>
      <c r="H2228" s="398" t="s">
        <v>215</v>
      </c>
      <c r="I2228" s="398" t="s">
        <v>149</v>
      </c>
      <c r="J2228" s="402" t="s">
        <v>198</v>
      </c>
      <c r="K2228" s="403">
        <v>45</v>
      </c>
      <c r="L2228" s="486">
        <f>VLOOKUP(D2228,'1-Kosten per locatie'!$E$3:$G$9,3,FALSE)</f>
        <v>1</v>
      </c>
      <c r="M2228" s="399">
        <v>104</v>
      </c>
      <c r="N2228" s="124"/>
      <c r="O2228" s="125" t="e">
        <f t="shared" si="179"/>
        <v>#DIV/0!</v>
      </c>
      <c r="P2228" s="125">
        <f t="shared" si="180"/>
        <v>0</v>
      </c>
      <c r="Q2228" s="383"/>
      <c r="R2228" s="126">
        <f>IF(M2228="nio",0,IF(M2228&gt;0,VLOOKUP(I2228,'2-Productie normen'!A:R,VLOOKUP(M2228,'2-Productie normen'!T:U,2,FALSE),FALSE)))</f>
        <v>0</v>
      </c>
      <c r="S2228" s="126">
        <f t="shared" si="181"/>
        <v>0</v>
      </c>
      <c r="T2228" s="127" t="str">
        <f>IF(M2228="nio",0,VLOOKUP(I2228,'2-Productie normen'!A:R,14,FALSE))</f>
        <v>B</v>
      </c>
      <c r="U2228" s="127"/>
      <c r="W2228" s="93">
        <f t="shared" si="182"/>
        <v>4680</v>
      </c>
    </row>
    <row r="2229" spans="1:23" ht="14.1" customHeight="1">
      <c r="A2229" s="109">
        <f t="shared" si="178"/>
        <v>2229</v>
      </c>
      <c r="B2229" s="476" t="str">
        <f>VLOOKUP(C2229,'1-Kosten per locatie'!$A$17:$D$89,4,FALSE)</f>
        <v>Facilitaire Services</v>
      </c>
      <c r="C2229" s="397" t="s">
        <v>209</v>
      </c>
      <c r="D2229" s="476" t="str">
        <f>VLOOKUP(C2229,'1-Kosten per locatie'!$A$17:$C$89,3,FALSE)</f>
        <v>Kantoor</v>
      </c>
      <c r="E2229" s="404" t="s">
        <v>238</v>
      </c>
      <c r="F2229" s="404"/>
      <c r="G2229" s="401">
        <v>217</v>
      </c>
      <c r="H2229" s="398" t="s">
        <v>215</v>
      </c>
      <c r="I2229" s="398" t="s">
        <v>149</v>
      </c>
      <c r="J2229" s="402" t="s">
        <v>198</v>
      </c>
      <c r="K2229" s="403">
        <v>17.600000000000001</v>
      </c>
      <c r="L2229" s="486">
        <f>VLOOKUP(D2229,'1-Kosten per locatie'!$E$3:$G$9,3,FALSE)</f>
        <v>1</v>
      </c>
      <c r="M2229" s="399">
        <v>104</v>
      </c>
      <c r="N2229" s="124"/>
      <c r="O2229" s="125" t="e">
        <f t="shared" si="179"/>
        <v>#DIV/0!</v>
      </c>
      <c r="P2229" s="125">
        <f t="shared" si="180"/>
        <v>0</v>
      </c>
      <c r="Q2229" s="383"/>
      <c r="R2229" s="126">
        <f>IF(M2229="nio",0,IF(M2229&gt;0,VLOOKUP(I2229,'2-Productie normen'!A:R,VLOOKUP(M2229,'2-Productie normen'!T:U,2,FALSE),FALSE)))</f>
        <v>0</v>
      </c>
      <c r="S2229" s="126">
        <f t="shared" si="181"/>
        <v>0</v>
      </c>
      <c r="T2229" s="127" t="str">
        <f>IF(M2229="nio",0,VLOOKUP(I2229,'2-Productie normen'!A:R,14,FALSE))</f>
        <v>B</v>
      </c>
      <c r="U2229" s="127"/>
      <c r="W2229" s="93">
        <f t="shared" si="182"/>
        <v>1830.4</v>
      </c>
    </row>
    <row r="2230" spans="1:23" ht="14.1" customHeight="1">
      <c r="A2230" s="109">
        <f t="shared" si="178"/>
        <v>2230</v>
      </c>
      <c r="B2230" s="476" t="str">
        <f>VLOOKUP(C2230,'1-Kosten per locatie'!$A$17:$D$89,4,FALSE)</f>
        <v>Facilitaire Services</v>
      </c>
      <c r="C2230" s="397" t="s">
        <v>209</v>
      </c>
      <c r="D2230" s="476" t="str">
        <f>VLOOKUP(C2230,'1-Kosten per locatie'!$A$17:$C$89,3,FALSE)</f>
        <v>Kantoor</v>
      </c>
      <c r="E2230" s="404" t="s">
        <v>238</v>
      </c>
      <c r="F2230" s="404"/>
      <c r="G2230" s="401">
        <v>220</v>
      </c>
      <c r="H2230" s="398" t="s">
        <v>215</v>
      </c>
      <c r="I2230" s="398" t="s">
        <v>149</v>
      </c>
      <c r="J2230" s="402" t="s">
        <v>198</v>
      </c>
      <c r="K2230" s="403">
        <v>17.600000000000001</v>
      </c>
      <c r="L2230" s="486">
        <f>VLOOKUP(D2230,'1-Kosten per locatie'!$E$3:$G$9,3,FALSE)</f>
        <v>1</v>
      </c>
      <c r="M2230" s="399">
        <v>104</v>
      </c>
      <c r="N2230" s="124"/>
      <c r="O2230" s="125" t="e">
        <f t="shared" si="179"/>
        <v>#DIV/0!</v>
      </c>
      <c r="P2230" s="125">
        <f t="shared" si="180"/>
        <v>0</v>
      </c>
      <c r="Q2230" s="383"/>
      <c r="R2230" s="126">
        <f>IF(M2230="nio",0,IF(M2230&gt;0,VLOOKUP(I2230,'2-Productie normen'!A:R,VLOOKUP(M2230,'2-Productie normen'!T:U,2,FALSE),FALSE)))</f>
        <v>0</v>
      </c>
      <c r="S2230" s="126">
        <f t="shared" si="181"/>
        <v>0</v>
      </c>
      <c r="T2230" s="127" t="str">
        <f>IF(M2230="nio",0,VLOOKUP(I2230,'2-Productie normen'!A:R,14,FALSE))</f>
        <v>B</v>
      </c>
      <c r="U2230" s="127"/>
      <c r="W2230" s="93">
        <f t="shared" si="182"/>
        <v>1830.4</v>
      </c>
    </row>
    <row r="2231" spans="1:23" ht="14.1" customHeight="1">
      <c r="A2231" s="109">
        <f t="shared" si="178"/>
        <v>2231</v>
      </c>
      <c r="B2231" s="476" t="str">
        <f>VLOOKUP(C2231,'1-Kosten per locatie'!$A$17:$D$89,4,FALSE)</f>
        <v>Facilitaire Services</v>
      </c>
      <c r="C2231" s="397" t="s">
        <v>209</v>
      </c>
      <c r="D2231" s="476" t="str">
        <f>VLOOKUP(C2231,'1-Kosten per locatie'!$A$17:$C$89,3,FALSE)</f>
        <v>Kantoor</v>
      </c>
      <c r="E2231" s="404" t="s">
        <v>238</v>
      </c>
      <c r="F2231" s="404"/>
      <c r="G2231" s="401"/>
      <c r="H2231" s="398" t="s">
        <v>226</v>
      </c>
      <c r="I2231" s="398" t="s">
        <v>298</v>
      </c>
      <c r="J2231" s="402" t="s">
        <v>305</v>
      </c>
      <c r="K2231" s="403">
        <v>8</v>
      </c>
      <c r="L2231" s="486">
        <f>VLOOKUP(D2231,'1-Kosten per locatie'!$E$3:$G$9,3,FALSE)</f>
        <v>1</v>
      </c>
      <c r="M2231" s="399">
        <v>255</v>
      </c>
      <c r="N2231" s="124"/>
      <c r="O2231" s="125" t="e">
        <f t="shared" si="179"/>
        <v>#DIV/0!</v>
      </c>
      <c r="P2231" s="125">
        <f t="shared" si="180"/>
        <v>0</v>
      </c>
      <c r="Q2231" s="383"/>
      <c r="R2231" s="126">
        <f>IF(M2231="nio",0,IF(M2231&gt;0,VLOOKUP(I2231,'2-Productie normen'!A:R,VLOOKUP(M2231,'2-Productie normen'!T:U,2,FALSE),FALSE)))</f>
        <v>0</v>
      </c>
      <c r="S2231" s="126">
        <f t="shared" si="181"/>
        <v>0</v>
      </c>
      <c r="T2231" s="127" t="str">
        <f>IF(M2231="nio",0,VLOOKUP(I2231,'2-Productie normen'!A:R,14,FALSE))</f>
        <v>V</v>
      </c>
      <c r="U2231" s="127"/>
      <c r="W2231" s="93">
        <f t="shared" si="182"/>
        <v>2040</v>
      </c>
    </row>
    <row r="2232" spans="1:23" ht="14.1" customHeight="1">
      <c r="A2232" s="109">
        <f t="shared" si="178"/>
        <v>2232</v>
      </c>
      <c r="B2232" s="476" t="str">
        <f>VLOOKUP(C2232,'1-Kosten per locatie'!$A$17:$D$89,4,FALSE)</f>
        <v>Facilitaire Services</v>
      </c>
      <c r="C2232" s="397" t="s">
        <v>209</v>
      </c>
      <c r="D2232" s="476" t="str">
        <f>VLOOKUP(C2232,'1-Kosten per locatie'!$A$17:$C$89,3,FALSE)</f>
        <v>Kantoor</v>
      </c>
      <c r="E2232" s="404" t="s">
        <v>240</v>
      </c>
      <c r="F2232" s="404"/>
      <c r="G2232" s="401" t="s">
        <v>286</v>
      </c>
      <c r="H2232" s="398" t="s">
        <v>193</v>
      </c>
      <c r="I2232" s="398" t="s">
        <v>296</v>
      </c>
      <c r="J2232" s="402" t="s">
        <v>198</v>
      </c>
      <c r="K2232" s="403">
        <v>8.5</v>
      </c>
      <c r="L2232" s="486">
        <f>VLOOKUP(D2232,'1-Kosten per locatie'!$E$3:$G$9,3,FALSE)</f>
        <v>1</v>
      </c>
      <c r="M2232" s="399">
        <v>156</v>
      </c>
      <c r="N2232" s="124"/>
      <c r="O2232" s="125" t="e">
        <f t="shared" si="179"/>
        <v>#DIV/0!</v>
      </c>
      <c r="P2232" s="125">
        <f t="shared" si="180"/>
        <v>0</v>
      </c>
      <c r="Q2232" s="383"/>
      <c r="R2232" s="126">
        <f>IF(M2232="nio",0,IF(M2232&gt;0,VLOOKUP(I2232,'2-Productie normen'!A:R,VLOOKUP(M2232,'2-Productie normen'!T:U,2,FALSE),FALSE)))</f>
        <v>0</v>
      </c>
      <c r="S2232" s="126">
        <f t="shared" si="181"/>
        <v>0</v>
      </c>
      <c r="T2232" s="127" t="str">
        <f>IF(M2232="nio",0,VLOOKUP(I2232,'2-Productie normen'!A:R,14,FALSE))</f>
        <v>V</v>
      </c>
      <c r="U2232" s="127"/>
      <c r="W2232" s="93">
        <f t="shared" si="182"/>
        <v>1326</v>
      </c>
    </row>
    <row r="2233" spans="1:23" ht="14.1" customHeight="1">
      <c r="A2233" s="109">
        <f t="shared" si="178"/>
        <v>2233</v>
      </c>
      <c r="B2233" s="476" t="str">
        <f>VLOOKUP(C2233,'1-Kosten per locatie'!$A$17:$D$89,4,FALSE)</f>
        <v>Facilitaire Services</v>
      </c>
      <c r="C2233" s="397" t="s">
        <v>209</v>
      </c>
      <c r="D2233" s="476" t="str">
        <f>VLOOKUP(C2233,'1-Kosten per locatie'!$A$17:$C$89,3,FALSE)</f>
        <v>Kantoor</v>
      </c>
      <c r="E2233" s="404" t="s">
        <v>240</v>
      </c>
      <c r="F2233" s="404"/>
      <c r="G2233" s="401" t="s">
        <v>287</v>
      </c>
      <c r="H2233" s="398" t="s">
        <v>193</v>
      </c>
      <c r="I2233" s="398" t="s">
        <v>296</v>
      </c>
      <c r="J2233" s="402" t="s">
        <v>198</v>
      </c>
      <c r="K2233" s="403">
        <v>40.799999999999997</v>
      </c>
      <c r="L2233" s="486">
        <f>VLOOKUP(D2233,'1-Kosten per locatie'!$E$3:$G$9,3,FALSE)</f>
        <v>1</v>
      </c>
      <c r="M2233" s="399">
        <v>156</v>
      </c>
      <c r="N2233" s="124"/>
      <c r="O2233" s="125" t="e">
        <f t="shared" si="179"/>
        <v>#DIV/0!</v>
      </c>
      <c r="P2233" s="125">
        <f t="shared" si="180"/>
        <v>0</v>
      </c>
      <c r="Q2233" s="383"/>
      <c r="R2233" s="126">
        <f>IF(M2233="nio",0,IF(M2233&gt;0,VLOOKUP(I2233,'2-Productie normen'!A:R,VLOOKUP(M2233,'2-Productie normen'!T:U,2,FALSE),FALSE)))</f>
        <v>0</v>
      </c>
      <c r="S2233" s="126">
        <f t="shared" si="181"/>
        <v>0</v>
      </c>
      <c r="T2233" s="127" t="str">
        <f>IF(M2233="nio",0,VLOOKUP(I2233,'2-Productie normen'!A:R,14,FALSE))</f>
        <v>V</v>
      </c>
      <c r="U2233" s="127"/>
      <c r="W2233" s="93">
        <f t="shared" si="182"/>
        <v>6364.7999999999993</v>
      </c>
    </row>
    <row r="2234" spans="1:23" ht="14.1" customHeight="1">
      <c r="A2234" s="109">
        <f t="shared" si="178"/>
        <v>2234</v>
      </c>
      <c r="B2234" s="476" t="str">
        <f>VLOOKUP(C2234,'1-Kosten per locatie'!$A$17:$D$89,4,FALSE)</f>
        <v>Facilitaire Services</v>
      </c>
      <c r="C2234" s="397" t="s">
        <v>209</v>
      </c>
      <c r="D2234" s="476" t="str">
        <f>VLOOKUP(C2234,'1-Kosten per locatie'!$A$17:$C$89,3,FALSE)</f>
        <v>Kantoor</v>
      </c>
      <c r="E2234" s="404" t="s">
        <v>240</v>
      </c>
      <c r="F2234" s="404"/>
      <c r="G2234" s="401" t="s">
        <v>288</v>
      </c>
      <c r="H2234" s="398" t="s">
        <v>214</v>
      </c>
      <c r="I2234" s="398" t="s">
        <v>294</v>
      </c>
      <c r="J2234" s="402" t="s">
        <v>303</v>
      </c>
      <c r="K2234" s="403">
        <v>9</v>
      </c>
      <c r="L2234" s="486">
        <f>VLOOKUP(D2234,'1-Kosten per locatie'!$E$3:$G$9,3,FALSE)</f>
        <v>1</v>
      </c>
      <c r="M2234" s="399">
        <v>156</v>
      </c>
      <c r="N2234" s="124"/>
      <c r="O2234" s="125" t="e">
        <f t="shared" si="179"/>
        <v>#DIV/0!</v>
      </c>
      <c r="P2234" s="125">
        <f t="shared" si="180"/>
        <v>0</v>
      </c>
      <c r="Q2234" s="383"/>
      <c r="R2234" s="126">
        <f>IF(M2234="nio",0,IF(M2234&gt;0,VLOOKUP(I2234,'2-Productie normen'!A:R,VLOOKUP(M2234,'2-Productie normen'!T:U,2,FALSE),FALSE)))</f>
        <v>0</v>
      </c>
      <c r="S2234" s="126">
        <f t="shared" si="181"/>
        <v>0</v>
      </c>
      <c r="T2234" s="127" t="str">
        <f>IF(M2234="nio",0,VLOOKUP(I2234,'2-Productie normen'!A:R,14,FALSE))</f>
        <v>V</v>
      </c>
      <c r="U2234" s="127"/>
      <c r="W2234" s="93">
        <f t="shared" si="182"/>
        <v>1404</v>
      </c>
    </row>
    <row r="2235" spans="1:23" ht="14.1" customHeight="1">
      <c r="A2235" s="109">
        <f t="shared" si="178"/>
        <v>2235</v>
      </c>
      <c r="B2235" s="476" t="str">
        <f>VLOOKUP(C2235,'1-Kosten per locatie'!$A$17:$D$89,4,FALSE)</f>
        <v>Facilitaire Services</v>
      </c>
      <c r="C2235" s="397" t="s">
        <v>209</v>
      </c>
      <c r="D2235" s="476" t="str">
        <f>VLOOKUP(C2235,'1-Kosten per locatie'!$A$17:$C$89,3,FALSE)</f>
        <v>Kantoor</v>
      </c>
      <c r="E2235" s="404" t="s">
        <v>240</v>
      </c>
      <c r="F2235" s="404"/>
      <c r="G2235" s="401" t="s">
        <v>289</v>
      </c>
      <c r="H2235" s="398" t="s">
        <v>213</v>
      </c>
      <c r="I2235" s="398" t="s">
        <v>15</v>
      </c>
      <c r="J2235" s="402" t="s">
        <v>304</v>
      </c>
      <c r="K2235" s="403">
        <v>2.25</v>
      </c>
      <c r="L2235" s="486">
        <f>VLOOKUP(D2235,'1-Kosten per locatie'!$E$3:$G$9,3,FALSE)</f>
        <v>1</v>
      </c>
      <c r="M2235" s="399">
        <v>255</v>
      </c>
      <c r="N2235" s="124">
        <v>255</v>
      </c>
      <c r="O2235" s="125" t="e">
        <f t="shared" si="179"/>
        <v>#DIV/0!</v>
      </c>
      <c r="P2235" s="125" t="e">
        <f t="shared" si="180"/>
        <v>#DIV/0!</v>
      </c>
      <c r="Q2235" s="383"/>
      <c r="R2235" s="126">
        <f>IF(M2235="nio",0,IF(M2235&gt;0,VLOOKUP(I2235,'2-Productie normen'!A:R,VLOOKUP(M2235,'2-Productie normen'!T:U,2,FALSE),FALSE)))</f>
        <v>0</v>
      </c>
      <c r="S2235" s="126">
        <f t="shared" si="181"/>
        <v>0</v>
      </c>
      <c r="T2235" s="127" t="str">
        <f>IF(M2235="nio",0,VLOOKUP(I2235,'2-Productie normen'!A:R,14,FALSE))</f>
        <v>S</v>
      </c>
      <c r="U2235" s="127"/>
      <c r="W2235" s="93">
        <f t="shared" si="182"/>
        <v>1147.5</v>
      </c>
    </row>
    <row r="2236" spans="1:23" ht="14.1" customHeight="1">
      <c r="A2236" s="109">
        <f t="shared" si="178"/>
        <v>2236</v>
      </c>
      <c r="B2236" s="476" t="str">
        <f>VLOOKUP(C2236,'1-Kosten per locatie'!$A$17:$D$89,4,FALSE)</f>
        <v>Facilitaire Services</v>
      </c>
      <c r="C2236" s="397" t="s">
        <v>209</v>
      </c>
      <c r="D2236" s="476" t="str">
        <f>VLOOKUP(C2236,'1-Kosten per locatie'!$A$17:$C$89,3,FALSE)</f>
        <v>Kantoor</v>
      </c>
      <c r="E2236" s="404" t="s">
        <v>240</v>
      </c>
      <c r="F2236" s="404"/>
      <c r="G2236" s="401" t="s">
        <v>290</v>
      </c>
      <c r="H2236" s="398" t="s">
        <v>213</v>
      </c>
      <c r="I2236" s="398" t="s">
        <v>15</v>
      </c>
      <c r="J2236" s="402" t="s">
        <v>304</v>
      </c>
      <c r="K2236" s="403">
        <v>2.25</v>
      </c>
      <c r="L2236" s="486">
        <f>VLOOKUP(D2236,'1-Kosten per locatie'!$E$3:$G$9,3,FALSE)</f>
        <v>1</v>
      </c>
      <c r="M2236" s="399">
        <v>255</v>
      </c>
      <c r="N2236" s="124">
        <v>255</v>
      </c>
      <c r="O2236" s="125" t="e">
        <f t="shared" si="179"/>
        <v>#DIV/0!</v>
      </c>
      <c r="P2236" s="125" t="e">
        <f t="shared" si="180"/>
        <v>#DIV/0!</v>
      </c>
      <c r="Q2236" s="383"/>
      <c r="R2236" s="126">
        <f>IF(M2236="nio",0,IF(M2236&gt;0,VLOOKUP(I2236,'2-Productie normen'!A:R,VLOOKUP(M2236,'2-Productie normen'!T:U,2,FALSE),FALSE)))</f>
        <v>0</v>
      </c>
      <c r="S2236" s="126">
        <f t="shared" si="181"/>
        <v>0</v>
      </c>
      <c r="T2236" s="127" t="str">
        <f>IF(M2236="nio",0,VLOOKUP(I2236,'2-Productie normen'!A:R,14,FALSE))</f>
        <v>S</v>
      </c>
      <c r="U2236" s="127"/>
      <c r="W2236" s="93">
        <f t="shared" si="182"/>
        <v>1147.5</v>
      </c>
    </row>
    <row r="2237" spans="1:23" ht="14.1" customHeight="1">
      <c r="A2237" s="109">
        <f t="shared" si="178"/>
        <v>2237</v>
      </c>
      <c r="B2237" s="476" t="str">
        <f>VLOOKUP(C2237,'1-Kosten per locatie'!$A$17:$D$89,4,FALSE)</f>
        <v>Facilitaire Services</v>
      </c>
      <c r="C2237" s="397" t="s">
        <v>209</v>
      </c>
      <c r="D2237" s="476" t="str">
        <f>VLOOKUP(C2237,'1-Kosten per locatie'!$A$17:$C$89,3,FALSE)</f>
        <v>Kantoor</v>
      </c>
      <c r="E2237" s="404" t="s">
        <v>240</v>
      </c>
      <c r="F2237" s="404"/>
      <c r="G2237" s="401">
        <v>310</v>
      </c>
      <c r="H2237" s="398" t="s">
        <v>215</v>
      </c>
      <c r="I2237" s="398" t="s">
        <v>149</v>
      </c>
      <c r="J2237" s="402" t="s">
        <v>198</v>
      </c>
      <c r="K2237" s="403">
        <v>25.13</v>
      </c>
      <c r="L2237" s="486">
        <f>VLOOKUP(D2237,'1-Kosten per locatie'!$E$3:$G$9,3,FALSE)</f>
        <v>1</v>
      </c>
      <c r="M2237" s="399">
        <v>104</v>
      </c>
      <c r="N2237" s="124"/>
      <c r="O2237" s="125" t="e">
        <f t="shared" si="179"/>
        <v>#DIV/0!</v>
      </c>
      <c r="P2237" s="125">
        <f t="shared" si="180"/>
        <v>0</v>
      </c>
      <c r="Q2237" s="383"/>
      <c r="R2237" s="126">
        <f>IF(M2237="nio",0,IF(M2237&gt;0,VLOOKUP(I2237,'2-Productie normen'!A:R,VLOOKUP(M2237,'2-Productie normen'!T:U,2,FALSE),FALSE)))</f>
        <v>0</v>
      </c>
      <c r="S2237" s="126">
        <f t="shared" si="181"/>
        <v>0</v>
      </c>
      <c r="T2237" s="127" t="str">
        <f>IF(M2237="nio",0,VLOOKUP(I2237,'2-Productie normen'!A:R,14,FALSE))</f>
        <v>B</v>
      </c>
      <c r="U2237" s="127"/>
      <c r="W2237" s="93">
        <f t="shared" si="182"/>
        <v>2613.52</v>
      </c>
    </row>
    <row r="2238" spans="1:23" ht="14.1" customHeight="1">
      <c r="A2238" s="109">
        <f t="shared" si="178"/>
        <v>2238</v>
      </c>
      <c r="B2238" s="476" t="str">
        <f>VLOOKUP(C2238,'1-Kosten per locatie'!$A$17:$D$89,4,FALSE)</f>
        <v>Facilitaire Services</v>
      </c>
      <c r="C2238" s="397" t="s">
        <v>209</v>
      </c>
      <c r="D2238" s="476" t="str">
        <f>VLOOKUP(C2238,'1-Kosten per locatie'!$A$17:$C$89,3,FALSE)</f>
        <v>Kantoor</v>
      </c>
      <c r="E2238" s="404" t="s">
        <v>240</v>
      </c>
      <c r="F2238" s="404"/>
      <c r="G2238" s="401">
        <v>311</v>
      </c>
      <c r="H2238" s="398" t="s">
        <v>215</v>
      </c>
      <c r="I2238" s="398" t="s">
        <v>149</v>
      </c>
      <c r="J2238" s="402" t="s">
        <v>198</v>
      </c>
      <c r="K2238" s="403">
        <v>24.63</v>
      </c>
      <c r="L2238" s="486">
        <f>VLOOKUP(D2238,'1-Kosten per locatie'!$E$3:$G$9,3,FALSE)</f>
        <v>1</v>
      </c>
      <c r="M2238" s="399">
        <v>104</v>
      </c>
      <c r="N2238" s="124"/>
      <c r="O2238" s="125" t="e">
        <f t="shared" si="179"/>
        <v>#DIV/0!</v>
      </c>
      <c r="P2238" s="125">
        <f t="shared" si="180"/>
        <v>0</v>
      </c>
      <c r="Q2238" s="383"/>
      <c r="R2238" s="126">
        <f>IF(M2238="nio",0,IF(M2238&gt;0,VLOOKUP(I2238,'2-Productie normen'!A:R,VLOOKUP(M2238,'2-Productie normen'!T:U,2,FALSE),FALSE)))</f>
        <v>0</v>
      </c>
      <c r="S2238" s="126">
        <f t="shared" si="181"/>
        <v>0</v>
      </c>
      <c r="T2238" s="127" t="str">
        <f>IF(M2238="nio",0,VLOOKUP(I2238,'2-Productie normen'!A:R,14,FALSE))</f>
        <v>B</v>
      </c>
      <c r="U2238" s="127"/>
      <c r="W2238" s="93">
        <f t="shared" si="182"/>
        <v>2561.52</v>
      </c>
    </row>
    <row r="2239" spans="1:23" ht="14.1" customHeight="1">
      <c r="A2239" s="109">
        <f t="shared" si="178"/>
        <v>2239</v>
      </c>
      <c r="B2239" s="476" t="str">
        <f>VLOOKUP(C2239,'1-Kosten per locatie'!$A$17:$D$89,4,FALSE)</f>
        <v>Facilitaire Services</v>
      </c>
      <c r="C2239" s="397" t="s">
        <v>209</v>
      </c>
      <c r="D2239" s="476" t="str">
        <f>VLOOKUP(C2239,'1-Kosten per locatie'!$A$17:$C$89,3,FALSE)</f>
        <v>Kantoor</v>
      </c>
      <c r="E2239" s="404" t="s">
        <v>240</v>
      </c>
      <c r="F2239" s="404"/>
      <c r="G2239" s="401">
        <v>312</v>
      </c>
      <c r="H2239" s="398" t="s">
        <v>215</v>
      </c>
      <c r="I2239" s="398" t="s">
        <v>149</v>
      </c>
      <c r="J2239" s="402" t="s">
        <v>198</v>
      </c>
      <c r="K2239" s="403">
        <v>17.600000000000001</v>
      </c>
      <c r="L2239" s="486">
        <f>VLOOKUP(D2239,'1-Kosten per locatie'!$E$3:$G$9,3,FALSE)</f>
        <v>1</v>
      </c>
      <c r="M2239" s="399">
        <v>104</v>
      </c>
      <c r="N2239" s="124"/>
      <c r="O2239" s="125" t="e">
        <f t="shared" si="179"/>
        <v>#DIV/0!</v>
      </c>
      <c r="P2239" s="125">
        <f t="shared" si="180"/>
        <v>0</v>
      </c>
      <c r="Q2239" s="383"/>
      <c r="R2239" s="126">
        <f>IF(M2239="nio",0,IF(M2239&gt;0,VLOOKUP(I2239,'2-Productie normen'!A:R,VLOOKUP(M2239,'2-Productie normen'!T:U,2,FALSE),FALSE)))</f>
        <v>0</v>
      </c>
      <c r="S2239" s="126">
        <f t="shared" si="181"/>
        <v>0</v>
      </c>
      <c r="T2239" s="127" t="str">
        <f>IF(M2239="nio",0,VLOOKUP(I2239,'2-Productie normen'!A:R,14,FALSE))</f>
        <v>B</v>
      </c>
      <c r="U2239" s="127"/>
      <c r="W2239" s="93">
        <f t="shared" si="182"/>
        <v>1830.4</v>
      </c>
    </row>
    <row r="2240" spans="1:23" ht="14.1" customHeight="1">
      <c r="A2240" s="109">
        <f t="shared" si="178"/>
        <v>2240</v>
      </c>
      <c r="B2240" s="476" t="str">
        <f>VLOOKUP(C2240,'1-Kosten per locatie'!$A$17:$D$89,4,FALSE)</f>
        <v>Facilitaire Services</v>
      </c>
      <c r="C2240" s="397" t="s">
        <v>209</v>
      </c>
      <c r="D2240" s="476" t="str">
        <f>VLOOKUP(C2240,'1-Kosten per locatie'!$A$17:$C$89,3,FALSE)</f>
        <v>Kantoor</v>
      </c>
      <c r="E2240" s="404" t="s">
        <v>240</v>
      </c>
      <c r="F2240" s="404"/>
      <c r="G2240" s="401">
        <v>313</v>
      </c>
      <c r="H2240" s="398" t="s">
        <v>215</v>
      </c>
      <c r="I2240" s="398" t="s">
        <v>149</v>
      </c>
      <c r="J2240" s="402" t="s">
        <v>198</v>
      </c>
      <c r="K2240" s="403">
        <v>17.600000000000001</v>
      </c>
      <c r="L2240" s="486">
        <f>VLOOKUP(D2240,'1-Kosten per locatie'!$E$3:$G$9,3,FALSE)</f>
        <v>1</v>
      </c>
      <c r="M2240" s="399">
        <v>104</v>
      </c>
      <c r="N2240" s="124"/>
      <c r="O2240" s="125" t="e">
        <f t="shared" si="179"/>
        <v>#DIV/0!</v>
      </c>
      <c r="P2240" s="125">
        <f t="shared" si="180"/>
        <v>0</v>
      </c>
      <c r="Q2240" s="383"/>
      <c r="R2240" s="126">
        <f>IF(M2240="nio",0,IF(M2240&gt;0,VLOOKUP(I2240,'2-Productie normen'!A:R,VLOOKUP(M2240,'2-Productie normen'!T:U,2,FALSE),FALSE)))</f>
        <v>0</v>
      </c>
      <c r="S2240" s="126">
        <f t="shared" si="181"/>
        <v>0</v>
      </c>
      <c r="T2240" s="127" t="str">
        <f>IF(M2240="nio",0,VLOOKUP(I2240,'2-Productie normen'!A:R,14,FALSE))</f>
        <v>B</v>
      </c>
      <c r="U2240" s="127"/>
      <c r="W2240" s="93">
        <f t="shared" si="182"/>
        <v>1830.4</v>
      </c>
    </row>
    <row r="2241" spans="1:23" ht="14.1" customHeight="1">
      <c r="A2241" s="109">
        <f t="shared" si="178"/>
        <v>2241</v>
      </c>
      <c r="B2241" s="476" t="str">
        <f>VLOOKUP(C2241,'1-Kosten per locatie'!$A$17:$D$89,4,FALSE)</f>
        <v>Facilitaire Services</v>
      </c>
      <c r="C2241" s="397" t="s">
        <v>209</v>
      </c>
      <c r="D2241" s="476" t="str">
        <f>VLOOKUP(C2241,'1-Kosten per locatie'!$A$17:$C$89,3,FALSE)</f>
        <v>Kantoor</v>
      </c>
      <c r="E2241" s="404" t="s">
        <v>240</v>
      </c>
      <c r="F2241" s="404"/>
      <c r="G2241" s="401" t="s">
        <v>291</v>
      </c>
      <c r="H2241" s="398" t="s">
        <v>215</v>
      </c>
      <c r="I2241" s="398" t="s">
        <v>149</v>
      </c>
      <c r="J2241" s="402" t="s">
        <v>198</v>
      </c>
      <c r="K2241" s="403">
        <v>17.600000000000001</v>
      </c>
      <c r="L2241" s="486">
        <f>VLOOKUP(D2241,'1-Kosten per locatie'!$E$3:$G$9,3,FALSE)</f>
        <v>1</v>
      </c>
      <c r="M2241" s="399">
        <v>104</v>
      </c>
      <c r="N2241" s="124"/>
      <c r="O2241" s="125" t="e">
        <f t="shared" si="179"/>
        <v>#DIV/0!</v>
      </c>
      <c r="P2241" s="125">
        <f t="shared" si="180"/>
        <v>0</v>
      </c>
      <c r="Q2241" s="383"/>
      <c r="R2241" s="126">
        <f>IF(M2241="nio",0,IF(M2241&gt;0,VLOOKUP(I2241,'2-Productie normen'!A:R,VLOOKUP(M2241,'2-Productie normen'!T:U,2,FALSE),FALSE)))</f>
        <v>0</v>
      </c>
      <c r="S2241" s="126">
        <f t="shared" si="181"/>
        <v>0</v>
      </c>
      <c r="T2241" s="127" t="str">
        <f>IF(M2241="nio",0,VLOOKUP(I2241,'2-Productie normen'!A:R,14,FALSE))</f>
        <v>B</v>
      </c>
      <c r="U2241" s="127"/>
      <c r="W2241" s="93">
        <f t="shared" si="182"/>
        <v>1830.4</v>
      </c>
    </row>
    <row r="2242" spans="1:23" ht="14.1" customHeight="1">
      <c r="A2242" s="109">
        <f t="shared" si="178"/>
        <v>2242</v>
      </c>
      <c r="B2242" s="476" t="str">
        <f>VLOOKUP(C2242,'1-Kosten per locatie'!$A$17:$D$89,4,FALSE)</f>
        <v>Facilitaire Services</v>
      </c>
      <c r="C2242" s="397" t="s">
        <v>209</v>
      </c>
      <c r="D2242" s="476" t="str">
        <f>VLOOKUP(C2242,'1-Kosten per locatie'!$A$17:$C$89,3,FALSE)</f>
        <v>Kantoor</v>
      </c>
      <c r="E2242" s="404" t="s">
        <v>240</v>
      </c>
      <c r="F2242" s="404"/>
      <c r="G2242" s="401">
        <v>314</v>
      </c>
      <c r="H2242" s="398" t="s">
        <v>215</v>
      </c>
      <c r="I2242" s="398" t="s">
        <v>149</v>
      </c>
      <c r="J2242" s="402" t="s">
        <v>198</v>
      </c>
      <c r="K2242" s="403">
        <v>17.600000000000001</v>
      </c>
      <c r="L2242" s="486">
        <f>VLOOKUP(D2242,'1-Kosten per locatie'!$E$3:$G$9,3,FALSE)</f>
        <v>1</v>
      </c>
      <c r="M2242" s="399">
        <v>104</v>
      </c>
      <c r="N2242" s="124"/>
      <c r="O2242" s="125" t="e">
        <f t="shared" si="179"/>
        <v>#DIV/0!</v>
      </c>
      <c r="P2242" s="125">
        <f t="shared" si="180"/>
        <v>0</v>
      </c>
      <c r="Q2242" s="383"/>
      <c r="R2242" s="126">
        <f>IF(M2242="nio",0,IF(M2242&gt;0,VLOOKUP(I2242,'2-Productie normen'!A:R,VLOOKUP(M2242,'2-Productie normen'!T:U,2,FALSE),FALSE)))</f>
        <v>0</v>
      </c>
      <c r="S2242" s="126">
        <f t="shared" si="181"/>
        <v>0</v>
      </c>
      <c r="T2242" s="127" t="str">
        <f>IF(M2242="nio",0,VLOOKUP(I2242,'2-Productie normen'!A:R,14,FALSE))</f>
        <v>B</v>
      </c>
      <c r="U2242" s="127"/>
      <c r="W2242" s="93">
        <f t="shared" si="182"/>
        <v>1830.4</v>
      </c>
    </row>
    <row r="2243" spans="1:23" ht="14.1" customHeight="1">
      <c r="A2243" s="109">
        <f t="shared" ref="A2243:A2306" si="183">A2242+1</f>
        <v>2243</v>
      </c>
      <c r="B2243" s="476" t="str">
        <f>VLOOKUP(C2243,'1-Kosten per locatie'!$A$17:$D$89,4,FALSE)</f>
        <v>Facilitaire Services</v>
      </c>
      <c r="C2243" s="397" t="s">
        <v>209</v>
      </c>
      <c r="D2243" s="476" t="str">
        <f>VLOOKUP(C2243,'1-Kosten per locatie'!$A$17:$C$89,3,FALSE)</f>
        <v>Kantoor</v>
      </c>
      <c r="E2243" s="404" t="s">
        <v>240</v>
      </c>
      <c r="F2243" s="404"/>
      <c r="G2243" s="401">
        <v>315</v>
      </c>
      <c r="H2243" s="398" t="s">
        <v>215</v>
      </c>
      <c r="I2243" s="398" t="s">
        <v>149</v>
      </c>
      <c r="J2243" s="402" t="s">
        <v>198</v>
      </c>
      <c r="K2243" s="403">
        <v>17.739999999999998</v>
      </c>
      <c r="L2243" s="486">
        <f>VLOOKUP(D2243,'1-Kosten per locatie'!$E$3:$G$9,3,FALSE)</f>
        <v>1</v>
      </c>
      <c r="M2243" s="399">
        <v>104</v>
      </c>
      <c r="N2243" s="124"/>
      <c r="O2243" s="125" t="e">
        <f t="shared" si="179"/>
        <v>#DIV/0!</v>
      </c>
      <c r="P2243" s="125">
        <f t="shared" si="180"/>
        <v>0</v>
      </c>
      <c r="Q2243" s="383"/>
      <c r="R2243" s="126">
        <f>IF(M2243="nio",0,IF(M2243&gt;0,VLOOKUP(I2243,'2-Productie normen'!A:R,VLOOKUP(M2243,'2-Productie normen'!T:U,2,FALSE),FALSE)))</f>
        <v>0</v>
      </c>
      <c r="S2243" s="126">
        <f t="shared" si="181"/>
        <v>0</v>
      </c>
      <c r="T2243" s="127" t="str">
        <f>IF(M2243="nio",0,VLOOKUP(I2243,'2-Productie normen'!A:R,14,FALSE))</f>
        <v>B</v>
      </c>
      <c r="U2243" s="127"/>
      <c r="W2243" s="93">
        <f t="shared" si="182"/>
        <v>1844.9599999999998</v>
      </c>
    </row>
    <row r="2244" spans="1:23" ht="14.1" customHeight="1">
      <c r="A2244" s="109">
        <f t="shared" si="183"/>
        <v>2244</v>
      </c>
      <c r="B2244" s="476" t="str">
        <f>VLOOKUP(C2244,'1-Kosten per locatie'!$A$17:$D$89,4,FALSE)</f>
        <v>Facilitaire Services</v>
      </c>
      <c r="C2244" s="397" t="s">
        <v>209</v>
      </c>
      <c r="D2244" s="476" t="str">
        <f>VLOOKUP(C2244,'1-Kosten per locatie'!$A$17:$C$89,3,FALSE)</f>
        <v>Kantoor</v>
      </c>
      <c r="E2244" s="404" t="s">
        <v>240</v>
      </c>
      <c r="F2244" s="404"/>
      <c r="G2244" s="401">
        <v>316</v>
      </c>
      <c r="H2244" s="398" t="s">
        <v>215</v>
      </c>
      <c r="I2244" s="398" t="s">
        <v>149</v>
      </c>
      <c r="J2244" s="402" t="s">
        <v>198</v>
      </c>
      <c r="K2244" s="403">
        <v>17.600000000000001</v>
      </c>
      <c r="L2244" s="486">
        <f>VLOOKUP(D2244,'1-Kosten per locatie'!$E$3:$G$9,3,FALSE)</f>
        <v>1</v>
      </c>
      <c r="M2244" s="399">
        <v>104</v>
      </c>
      <c r="N2244" s="124"/>
      <c r="O2244" s="125" t="e">
        <f t="shared" si="179"/>
        <v>#DIV/0!</v>
      </c>
      <c r="P2244" s="125">
        <f t="shared" si="180"/>
        <v>0</v>
      </c>
      <c r="Q2244" s="383"/>
      <c r="R2244" s="126">
        <f>IF(M2244="nio",0,IF(M2244&gt;0,VLOOKUP(I2244,'2-Productie normen'!A:R,VLOOKUP(M2244,'2-Productie normen'!T:U,2,FALSE),FALSE)))</f>
        <v>0</v>
      </c>
      <c r="S2244" s="126">
        <f t="shared" si="181"/>
        <v>0</v>
      </c>
      <c r="T2244" s="127" t="str">
        <f>IF(M2244="nio",0,VLOOKUP(I2244,'2-Productie normen'!A:R,14,FALSE))</f>
        <v>B</v>
      </c>
      <c r="U2244" s="127"/>
      <c r="W2244" s="93">
        <f t="shared" si="182"/>
        <v>1830.4</v>
      </c>
    </row>
    <row r="2245" spans="1:23" ht="14.1" customHeight="1">
      <c r="A2245" s="109">
        <f t="shared" si="183"/>
        <v>2245</v>
      </c>
      <c r="B2245" s="476" t="str">
        <f>VLOOKUP(C2245,'1-Kosten per locatie'!$A$17:$D$89,4,FALSE)</f>
        <v>Facilitaire Services</v>
      </c>
      <c r="C2245" s="397" t="s">
        <v>209</v>
      </c>
      <c r="D2245" s="476" t="str">
        <f>VLOOKUP(C2245,'1-Kosten per locatie'!$A$17:$C$89,3,FALSE)</f>
        <v>Kantoor</v>
      </c>
      <c r="E2245" s="404" t="s">
        <v>240</v>
      </c>
      <c r="F2245" s="404"/>
      <c r="G2245" s="401">
        <v>317</v>
      </c>
      <c r="H2245" s="398" t="s">
        <v>215</v>
      </c>
      <c r="I2245" s="398" t="s">
        <v>149</v>
      </c>
      <c r="J2245" s="402" t="s">
        <v>198</v>
      </c>
      <c r="K2245" s="403">
        <v>25</v>
      </c>
      <c r="L2245" s="486">
        <f>VLOOKUP(D2245,'1-Kosten per locatie'!$E$3:$G$9,3,FALSE)</f>
        <v>1</v>
      </c>
      <c r="M2245" s="399">
        <v>104</v>
      </c>
      <c r="N2245" s="124"/>
      <c r="O2245" s="125" t="e">
        <f t="shared" si="179"/>
        <v>#DIV/0!</v>
      </c>
      <c r="P2245" s="125">
        <f t="shared" si="180"/>
        <v>0</v>
      </c>
      <c r="Q2245" s="383"/>
      <c r="R2245" s="126">
        <f>IF(M2245="nio",0,IF(M2245&gt;0,VLOOKUP(I2245,'2-Productie normen'!A:R,VLOOKUP(M2245,'2-Productie normen'!T:U,2,FALSE),FALSE)))</f>
        <v>0</v>
      </c>
      <c r="S2245" s="126">
        <f t="shared" si="181"/>
        <v>0</v>
      </c>
      <c r="T2245" s="127" t="str">
        <f>IF(M2245="nio",0,VLOOKUP(I2245,'2-Productie normen'!A:R,14,FALSE))</f>
        <v>B</v>
      </c>
      <c r="U2245" s="127"/>
      <c r="W2245" s="93">
        <f t="shared" si="182"/>
        <v>2600</v>
      </c>
    </row>
    <row r="2246" spans="1:23" ht="14.1" customHeight="1">
      <c r="A2246" s="109">
        <f t="shared" si="183"/>
        <v>2246</v>
      </c>
      <c r="B2246" s="476" t="str">
        <f>VLOOKUP(C2246,'1-Kosten per locatie'!$A$17:$D$89,4,FALSE)</f>
        <v>Facilitaire Services</v>
      </c>
      <c r="C2246" s="397" t="s">
        <v>209</v>
      </c>
      <c r="D2246" s="476" t="str">
        <f>VLOOKUP(C2246,'1-Kosten per locatie'!$A$17:$C$89,3,FALSE)</f>
        <v>Kantoor</v>
      </c>
      <c r="E2246" s="404" t="s">
        <v>240</v>
      </c>
      <c r="F2246" s="404"/>
      <c r="G2246" s="401"/>
      <c r="H2246" s="398" t="s">
        <v>226</v>
      </c>
      <c r="I2246" s="398" t="s">
        <v>298</v>
      </c>
      <c r="J2246" s="402" t="s">
        <v>305</v>
      </c>
      <c r="K2246" s="403">
        <v>8</v>
      </c>
      <c r="L2246" s="486">
        <f>VLOOKUP(D2246,'1-Kosten per locatie'!$E$3:$G$9,3,FALSE)</f>
        <v>1</v>
      </c>
      <c r="M2246" s="399">
        <v>255</v>
      </c>
      <c r="N2246" s="124"/>
      <c r="O2246" s="125" t="e">
        <f t="shared" si="179"/>
        <v>#DIV/0!</v>
      </c>
      <c r="P2246" s="125">
        <f t="shared" si="180"/>
        <v>0</v>
      </c>
      <c r="Q2246" s="383"/>
      <c r="R2246" s="126">
        <f>IF(M2246="nio",0,IF(M2246&gt;0,VLOOKUP(I2246,'2-Productie normen'!A:R,VLOOKUP(M2246,'2-Productie normen'!T:U,2,FALSE),FALSE)))</f>
        <v>0</v>
      </c>
      <c r="S2246" s="126">
        <f t="shared" si="181"/>
        <v>0</v>
      </c>
      <c r="T2246" s="127" t="str">
        <f>IF(M2246="nio",0,VLOOKUP(I2246,'2-Productie normen'!A:R,14,FALSE))</f>
        <v>V</v>
      </c>
      <c r="U2246" s="127"/>
      <c r="W2246" s="93">
        <f t="shared" si="182"/>
        <v>2040</v>
      </c>
    </row>
    <row r="2247" spans="1:23" ht="14.1" customHeight="1">
      <c r="A2247" s="109">
        <f t="shared" si="183"/>
        <v>2247</v>
      </c>
      <c r="B2247" s="476" t="str">
        <f>VLOOKUP(C2247,'1-Kosten per locatie'!$A$17:$D$89,4,FALSE)</f>
        <v>Facilitaire Services</v>
      </c>
      <c r="C2247" s="397" t="s">
        <v>210</v>
      </c>
      <c r="D2247" s="476" t="str">
        <f>VLOOKUP(C2247,'1-Kosten per locatie'!$A$17:$C$89,3,FALSE)</f>
        <v>Kantoor</v>
      </c>
      <c r="E2247" s="404" t="s">
        <v>211</v>
      </c>
      <c r="F2247" s="404"/>
      <c r="G2247" s="401">
        <v>1</v>
      </c>
      <c r="H2247" s="398" t="s">
        <v>193</v>
      </c>
      <c r="I2247" s="398" t="s">
        <v>296</v>
      </c>
      <c r="J2247" s="402" t="s">
        <v>304</v>
      </c>
      <c r="K2247" s="403">
        <v>16</v>
      </c>
      <c r="L2247" s="486">
        <f>VLOOKUP(D2247,'1-Kosten per locatie'!$E$3:$G$9,3,FALSE)</f>
        <v>1</v>
      </c>
      <c r="M2247" s="399">
        <v>156</v>
      </c>
      <c r="N2247" s="124"/>
      <c r="O2247" s="125" t="e">
        <f t="shared" ref="O2247:O2310" si="184">IF(M2247="nio",0,IF(M2247&gt;0,M2247*K2247/R2247,0))*L2247</f>
        <v>#DIV/0!</v>
      </c>
      <c r="P2247" s="125">
        <f t="shared" ref="P2247:P2310" si="185">IF(N2247&gt;0,N2247*K2247/S2247,0)*L2247</f>
        <v>0</v>
      </c>
      <c r="Q2247" s="383"/>
      <c r="R2247" s="126">
        <f>IF(M2247="nio",0,IF(M2247&gt;0,VLOOKUP(I2247,'2-Productie normen'!A:R,VLOOKUP(M2247,'2-Productie normen'!T:U,2,FALSE),FALSE)))</f>
        <v>0</v>
      </c>
      <c r="S2247" s="126">
        <f t="shared" ref="S2247:S2310" si="186">IF(N2247&gt;0,R2247*$S$8,0)</f>
        <v>0</v>
      </c>
      <c r="T2247" s="127" t="str">
        <f>IF(M2247="nio",0,VLOOKUP(I2247,'2-Productie normen'!A:R,14,FALSE))</f>
        <v>V</v>
      </c>
      <c r="U2247" s="127"/>
      <c r="W2247" s="93">
        <f t="shared" ref="W2247:W2310" si="187">SUM(M2247:N2247)*K2247</f>
        <v>2496</v>
      </c>
    </row>
    <row r="2248" spans="1:23" ht="14.1" customHeight="1">
      <c r="A2248" s="109">
        <f t="shared" si="183"/>
        <v>2248</v>
      </c>
      <c r="B2248" s="476" t="str">
        <f>VLOOKUP(C2248,'1-Kosten per locatie'!$A$17:$D$89,4,FALSE)</f>
        <v>Facilitaire Services</v>
      </c>
      <c r="C2248" s="397" t="s">
        <v>210</v>
      </c>
      <c r="D2248" s="476" t="str">
        <f>VLOOKUP(C2248,'1-Kosten per locatie'!$A$17:$C$89,3,FALSE)</f>
        <v>Kantoor</v>
      </c>
      <c r="E2248" s="404" t="s">
        <v>211</v>
      </c>
      <c r="F2248" s="404"/>
      <c r="G2248" s="401"/>
      <c r="H2248" s="398" t="s">
        <v>217</v>
      </c>
      <c r="I2248" s="398" t="s">
        <v>293</v>
      </c>
      <c r="J2248" s="402" t="s">
        <v>305</v>
      </c>
      <c r="K2248" s="403">
        <v>6</v>
      </c>
      <c r="L2248" s="486">
        <f>VLOOKUP(D2248,'1-Kosten per locatie'!$E$3:$G$9,3,FALSE)</f>
        <v>1</v>
      </c>
      <c r="M2248" s="399">
        <v>255</v>
      </c>
      <c r="N2248" s="124"/>
      <c r="O2248" s="125" t="e">
        <f t="shared" si="184"/>
        <v>#DIV/0!</v>
      </c>
      <c r="P2248" s="125">
        <f t="shared" si="185"/>
        <v>0</v>
      </c>
      <c r="Q2248" s="383"/>
      <c r="R2248" s="126">
        <f>IF(M2248="nio",0,IF(M2248&gt;0,VLOOKUP(I2248,'2-Productie normen'!A:R,VLOOKUP(M2248,'2-Productie normen'!T:U,2,FALSE),FALSE)))</f>
        <v>0</v>
      </c>
      <c r="S2248" s="126">
        <f t="shared" si="186"/>
        <v>0</v>
      </c>
      <c r="T2248" s="127" t="str">
        <f>IF(M2248="nio",0,VLOOKUP(I2248,'2-Productie normen'!A:R,14,FALSE))</f>
        <v>V</v>
      </c>
      <c r="U2248" s="127"/>
      <c r="W2248" s="93">
        <f t="shared" si="187"/>
        <v>1530</v>
      </c>
    </row>
    <row r="2249" spans="1:23" ht="14.1" customHeight="1">
      <c r="A2249" s="109">
        <f t="shared" si="183"/>
        <v>2249</v>
      </c>
      <c r="B2249" s="476" t="str">
        <f>VLOOKUP(C2249,'1-Kosten per locatie'!$A$17:$D$89,4,FALSE)</f>
        <v>Facilitaire Services</v>
      </c>
      <c r="C2249" s="410" t="s">
        <v>210</v>
      </c>
      <c r="D2249" s="476" t="str">
        <f>VLOOKUP(C2249,'1-Kosten per locatie'!$A$17:$C$89,3,FALSE)</f>
        <v>Kantoor</v>
      </c>
      <c r="E2249" s="404" t="s">
        <v>211</v>
      </c>
      <c r="F2249" s="404"/>
      <c r="G2249" s="401">
        <v>2</v>
      </c>
      <c r="H2249" s="398" t="s">
        <v>214</v>
      </c>
      <c r="I2249" s="398" t="s">
        <v>294</v>
      </c>
      <c r="J2249" s="402" t="s">
        <v>305</v>
      </c>
      <c r="K2249" s="403">
        <v>8</v>
      </c>
      <c r="L2249" s="486">
        <f>VLOOKUP(D2249,'1-Kosten per locatie'!$E$3:$G$9,3,FALSE)</f>
        <v>1</v>
      </c>
      <c r="M2249" s="399">
        <v>156</v>
      </c>
      <c r="N2249" s="124"/>
      <c r="O2249" s="125" t="e">
        <f t="shared" si="184"/>
        <v>#DIV/0!</v>
      </c>
      <c r="P2249" s="125">
        <f t="shared" si="185"/>
        <v>0</v>
      </c>
      <c r="Q2249" s="383"/>
      <c r="R2249" s="126">
        <f>IF(M2249="nio",0,IF(M2249&gt;0,VLOOKUP(I2249,'2-Productie normen'!A:R,VLOOKUP(M2249,'2-Productie normen'!T:U,2,FALSE),FALSE)))</f>
        <v>0</v>
      </c>
      <c r="S2249" s="126">
        <f t="shared" si="186"/>
        <v>0</v>
      </c>
      <c r="T2249" s="127" t="str">
        <f>IF(M2249="nio",0,VLOOKUP(I2249,'2-Productie normen'!A:R,14,FALSE))</f>
        <v>V</v>
      </c>
      <c r="U2249" s="127"/>
      <c r="W2249" s="93">
        <f t="shared" si="187"/>
        <v>1248</v>
      </c>
    </row>
    <row r="2250" spans="1:23" ht="14.1" customHeight="1">
      <c r="A2250" s="109">
        <f t="shared" si="183"/>
        <v>2250</v>
      </c>
      <c r="B2250" s="476" t="str">
        <f>VLOOKUP(C2250,'1-Kosten per locatie'!$A$17:$D$89,4,FALSE)</f>
        <v>Facilitaire Services</v>
      </c>
      <c r="C2250" s="410" t="s">
        <v>210</v>
      </c>
      <c r="D2250" s="476" t="str">
        <f>VLOOKUP(C2250,'1-Kosten per locatie'!$A$17:$C$89,3,FALSE)</f>
        <v>Kantoor</v>
      </c>
      <c r="E2250" s="404" t="s">
        <v>211</v>
      </c>
      <c r="F2250" s="404"/>
      <c r="G2250" s="401">
        <v>3</v>
      </c>
      <c r="H2250" s="398" t="s">
        <v>292</v>
      </c>
      <c r="I2250" s="398" t="s">
        <v>300</v>
      </c>
      <c r="J2250" s="402" t="s">
        <v>304</v>
      </c>
      <c r="K2250" s="403">
        <v>54.56</v>
      </c>
      <c r="L2250" s="486">
        <f>VLOOKUP(D2250,'1-Kosten per locatie'!$E$3:$G$9,3,FALSE)</f>
        <v>1</v>
      </c>
      <c r="M2250" s="399">
        <v>12</v>
      </c>
      <c r="N2250" s="124"/>
      <c r="O2250" s="125" t="e">
        <f t="shared" si="184"/>
        <v>#DIV/0!</v>
      </c>
      <c r="P2250" s="125">
        <f t="shared" si="185"/>
        <v>0</v>
      </c>
      <c r="Q2250" s="383"/>
      <c r="R2250" s="126">
        <f>IF(M2250="nio",0,IF(M2250&gt;0,VLOOKUP(I2250,'2-Productie normen'!A:R,VLOOKUP(M2250,'2-Productie normen'!T:U,2,FALSE),FALSE)))</f>
        <v>0</v>
      </c>
      <c r="S2250" s="126">
        <f t="shared" si="186"/>
        <v>0</v>
      </c>
      <c r="T2250" s="127" t="str">
        <f>IF(M2250="nio",0,VLOOKUP(I2250,'2-Productie normen'!A:R,14,FALSE))</f>
        <v>V</v>
      </c>
      <c r="U2250" s="127"/>
      <c r="W2250" s="93">
        <f t="shared" si="187"/>
        <v>654.72</v>
      </c>
    </row>
    <row r="2251" spans="1:23" ht="14.1" customHeight="1">
      <c r="A2251" s="109">
        <f t="shared" si="183"/>
        <v>2251</v>
      </c>
      <c r="B2251" s="476" t="str">
        <f>VLOOKUP(C2251,'1-Kosten per locatie'!$A$17:$D$89,4,FALSE)</f>
        <v>Facilitaire Services</v>
      </c>
      <c r="C2251" s="410" t="s">
        <v>210</v>
      </c>
      <c r="D2251" s="476" t="str">
        <f>VLOOKUP(C2251,'1-Kosten per locatie'!$A$17:$C$89,3,FALSE)</f>
        <v>Kantoor</v>
      </c>
      <c r="E2251" s="404" t="s">
        <v>229</v>
      </c>
      <c r="F2251" s="404"/>
      <c r="G2251" s="401">
        <v>4</v>
      </c>
      <c r="H2251" s="398" t="s">
        <v>193</v>
      </c>
      <c r="I2251" s="398" t="s">
        <v>296</v>
      </c>
      <c r="J2251" s="402" t="s">
        <v>305</v>
      </c>
      <c r="K2251" s="403">
        <v>3.17</v>
      </c>
      <c r="L2251" s="486">
        <f>VLOOKUP(D2251,'1-Kosten per locatie'!$E$3:$G$9,3,FALSE)</f>
        <v>1</v>
      </c>
      <c r="M2251" s="399">
        <v>156</v>
      </c>
      <c r="N2251" s="124"/>
      <c r="O2251" s="125" t="e">
        <f t="shared" si="184"/>
        <v>#DIV/0!</v>
      </c>
      <c r="P2251" s="125">
        <f t="shared" si="185"/>
        <v>0</v>
      </c>
      <c r="Q2251" s="383"/>
      <c r="R2251" s="126">
        <f>IF(M2251="nio",0,IF(M2251&gt;0,VLOOKUP(I2251,'2-Productie normen'!A:R,VLOOKUP(M2251,'2-Productie normen'!T:U,2,FALSE),FALSE)))</f>
        <v>0</v>
      </c>
      <c r="S2251" s="126">
        <f t="shared" si="186"/>
        <v>0</v>
      </c>
      <c r="T2251" s="127" t="str">
        <f>IF(M2251="nio",0,VLOOKUP(I2251,'2-Productie normen'!A:R,14,FALSE))</f>
        <v>V</v>
      </c>
      <c r="U2251" s="127"/>
      <c r="W2251" s="93">
        <f t="shared" si="187"/>
        <v>494.52</v>
      </c>
    </row>
    <row r="2252" spans="1:23" ht="14.1" customHeight="1">
      <c r="A2252" s="109">
        <f t="shared" si="183"/>
        <v>2252</v>
      </c>
      <c r="B2252" s="476" t="str">
        <f>VLOOKUP(C2252,'1-Kosten per locatie'!$A$17:$D$89,4,FALSE)</f>
        <v>Facilitaire Services</v>
      </c>
      <c r="C2252" s="410" t="s">
        <v>210</v>
      </c>
      <c r="D2252" s="476" t="str">
        <f>VLOOKUP(C2252,'1-Kosten per locatie'!$A$17:$C$89,3,FALSE)</f>
        <v>Kantoor</v>
      </c>
      <c r="E2252" s="404" t="s">
        <v>229</v>
      </c>
      <c r="F2252" s="404"/>
      <c r="G2252" s="401">
        <v>5</v>
      </c>
      <c r="H2252" s="398" t="s">
        <v>213</v>
      </c>
      <c r="I2252" s="398" t="s">
        <v>15</v>
      </c>
      <c r="J2252" s="402" t="s">
        <v>304</v>
      </c>
      <c r="K2252" s="403">
        <v>1.2</v>
      </c>
      <c r="L2252" s="486">
        <f>VLOOKUP(D2252,'1-Kosten per locatie'!$E$3:$G$9,3,FALSE)</f>
        <v>1</v>
      </c>
      <c r="M2252" s="399">
        <v>255</v>
      </c>
      <c r="N2252" s="124"/>
      <c r="O2252" s="125" t="e">
        <f t="shared" si="184"/>
        <v>#DIV/0!</v>
      </c>
      <c r="P2252" s="125">
        <f t="shared" si="185"/>
        <v>0</v>
      </c>
      <c r="Q2252" s="383"/>
      <c r="R2252" s="126">
        <f>IF(M2252="nio",0,IF(M2252&gt;0,VLOOKUP(I2252,'2-Productie normen'!A:R,VLOOKUP(M2252,'2-Productie normen'!T:U,2,FALSE),FALSE)))</f>
        <v>0</v>
      </c>
      <c r="S2252" s="126">
        <f t="shared" si="186"/>
        <v>0</v>
      </c>
      <c r="T2252" s="127" t="str">
        <f>IF(M2252="nio",0,VLOOKUP(I2252,'2-Productie normen'!A:R,14,FALSE))</f>
        <v>S</v>
      </c>
      <c r="U2252" s="127"/>
      <c r="W2252" s="93">
        <f t="shared" si="187"/>
        <v>306</v>
      </c>
    </row>
    <row r="2253" spans="1:23" ht="14.1" customHeight="1">
      <c r="A2253" s="109">
        <f t="shared" si="183"/>
        <v>2253</v>
      </c>
      <c r="B2253" s="476" t="str">
        <f>VLOOKUP(C2253,'1-Kosten per locatie'!$A$17:$D$89,4,FALSE)</f>
        <v>Facilitaire Services</v>
      </c>
      <c r="C2253" s="410" t="s">
        <v>210</v>
      </c>
      <c r="D2253" s="476" t="str">
        <f>VLOOKUP(C2253,'1-Kosten per locatie'!$A$17:$C$89,3,FALSE)</f>
        <v>Kantoor</v>
      </c>
      <c r="E2253" s="404" t="s">
        <v>229</v>
      </c>
      <c r="F2253" s="404"/>
      <c r="G2253" s="401">
        <v>6</v>
      </c>
      <c r="H2253" s="398" t="s">
        <v>215</v>
      </c>
      <c r="I2253" s="398" t="s">
        <v>149</v>
      </c>
      <c r="J2253" s="402" t="s">
        <v>305</v>
      </c>
      <c r="K2253" s="403">
        <v>53.68</v>
      </c>
      <c r="L2253" s="486">
        <f>VLOOKUP(D2253,'1-Kosten per locatie'!$E$3:$G$9,3,FALSE)</f>
        <v>1</v>
      </c>
      <c r="M2253" s="399">
        <v>104</v>
      </c>
      <c r="N2253" s="124"/>
      <c r="O2253" s="125" t="e">
        <f t="shared" si="184"/>
        <v>#DIV/0!</v>
      </c>
      <c r="P2253" s="125">
        <f t="shared" si="185"/>
        <v>0</v>
      </c>
      <c r="Q2253" s="383"/>
      <c r="R2253" s="126">
        <f>IF(M2253="nio",0,IF(M2253&gt;0,VLOOKUP(I2253,'2-Productie normen'!A:R,VLOOKUP(M2253,'2-Productie normen'!T:U,2,FALSE),FALSE)))</f>
        <v>0</v>
      </c>
      <c r="S2253" s="126">
        <f t="shared" si="186"/>
        <v>0</v>
      </c>
      <c r="T2253" s="127" t="str">
        <f>IF(M2253="nio",0,VLOOKUP(I2253,'2-Productie normen'!A:R,14,FALSE))</f>
        <v>B</v>
      </c>
      <c r="U2253" s="127"/>
      <c r="W2253" s="93">
        <f t="shared" si="187"/>
        <v>5582.72</v>
      </c>
    </row>
    <row r="2254" spans="1:23" ht="14.1" customHeight="1">
      <c r="A2254" s="109">
        <f t="shared" si="183"/>
        <v>2254</v>
      </c>
      <c r="B2254" s="476" t="str">
        <f>VLOOKUP(C2254,'1-Kosten per locatie'!$A$17:$D$89,4,FALSE)</f>
        <v>Facilitaire Services</v>
      </c>
      <c r="C2254" s="410" t="s">
        <v>210</v>
      </c>
      <c r="D2254" s="476" t="str">
        <f>VLOOKUP(C2254,'1-Kosten per locatie'!$A$17:$C$89,3,FALSE)</f>
        <v>Kantoor</v>
      </c>
      <c r="E2254" s="404" t="s">
        <v>238</v>
      </c>
      <c r="F2254" s="404"/>
      <c r="G2254" s="401">
        <v>7</v>
      </c>
      <c r="H2254" s="398" t="s">
        <v>193</v>
      </c>
      <c r="I2254" s="398" t="s">
        <v>296</v>
      </c>
      <c r="J2254" s="402" t="s">
        <v>305</v>
      </c>
      <c r="K2254" s="403">
        <v>11.68</v>
      </c>
      <c r="L2254" s="486">
        <f>VLOOKUP(D2254,'1-Kosten per locatie'!$E$3:$G$9,3,FALSE)</f>
        <v>1</v>
      </c>
      <c r="M2254" s="399">
        <v>156</v>
      </c>
      <c r="N2254" s="124"/>
      <c r="O2254" s="125" t="e">
        <f t="shared" si="184"/>
        <v>#DIV/0!</v>
      </c>
      <c r="P2254" s="125">
        <f t="shared" si="185"/>
        <v>0</v>
      </c>
      <c r="Q2254" s="383"/>
      <c r="R2254" s="126">
        <f>IF(M2254="nio",0,IF(M2254&gt;0,VLOOKUP(I2254,'2-Productie normen'!A:R,VLOOKUP(M2254,'2-Productie normen'!T:U,2,FALSE),FALSE)))</f>
        <v>0</v>
      </c>
      <c r="S2254" s="126">
        <f t="shared" si="186"/>
        <v>0</v>
      </c>
      <c r="T2254" s="127" t="str">
        <f>IF(M2254="nio",0,VLOOKUP(I2254,'2-Productie normen'!A:R,14,FALSE))</f>
        <v>V</v>
      </c>
      <c r="U2254" s="127"/>
      <c r="W2254" s="93">
        <f t="shared" si="187"/>
        <v>1822.08</v>
      </c>
    </row>
    <row r="2255" spans="1:23" ht="14.1" customHeight="1">
      <c r="A2255" s="109">
        <f t="shared" si="183"/>
        <v>2255</v>
      </c>
      <c r="B2255" s="476" t="str">
        <f>VLOOKUP(C2255,'1-Kosten per locatie'!$A$17:$D$89,4,FALSE)</f>
        <v>Facilitaire Services</v>
      </c>
      <c r="C2255" s="410" t="s">
        <v>210</v>
      </c>
      <c r="D2255" s="476" t="str">
        <f>VLOOKUP(C2255,'1-Kosten per locatie'!$A$17:$C$89,3,FALSE)</f>
        <v>Kantoor</v>
      </c>
      <c r="E2255" s="404" t="s">
        <v>238</v>
      </c>
      <c r="F2255" s="404"/>
      <c r="G2255" s="401">
        <v>8</v>
      </c>
      <c r="H2255" s="398" t="s">
        <v>213</v>
      </c>
      <c r="I2255" s="398" t="s">
        <v>15</v>
      </c>
      <c r="J2255" s="402" t="s">
        <v>304</v>
      </c>
      <c r="K2255" s="403">
        <v>7.52</v>
      </c>
      <c r="L2255" s="486">
        <f>VLOOKUP(D2255,'1-Kosten per locatie'!$E$3:$G$9,3,FALSE)</f>
        <v>1</v>
      </c>
      <c r="M2255" s="399">
        <v>255</v>
      </c>
      <c r="N2255" s="124"/>
      <c r="O2255" s="125" t="e">
        <f t="shared" si="184"/>
        <v>#DIV/0!</v>
      </c>
      <c r="P2255" s="125">
        <f t="shared" si="185"/>
        <v>0</v>
      </c>
      <c r="Q2255" s="383"/>
      <c r="R2255" s="126">
        <f>IF(M2255="nio",0,IF(M2255&gt;0,VLOOKUP(I2255,'2-Productie normen'!A:R,VLOOKUP(M2255,'2-Productie normen'!T:U,2,FALSE),FALSE)))</f>
        <v>0</v>
      </c>
      <c r="S2255" s="126">
        <f t="shared" si="186"/>
        <v>0</v>
      </c>
      <c r="T2255" s="127" t="str">
        <f>IF(M2255="nio",0,VLOOKUP(I2255,'2-Productie normen'!A:R,14,FALSE))</f>
        <v>S</v>
      </c>
      <c r="U2255" s="127"/>
      <c r="W2255" s="93">
        <f t="shared" si="187"/>
        <v>1917.6</v>
      </c>
    </row>
    <row r="2256" spans="1:23" ht="14.1" customHeight="1">
      <c r="A2256" s="109">
        <f t="shared" si="183"/>
        <v>2256</v>
      </c>
      <c r="B2256" s="476" t="str">
        <f>VLOOKUP(C2256,'1-Kosten per locatie'!$A$17:$D$89,4,FALSE)</f>
        <v>Facilitaire Services</v>
      </c>
      <c r="C2256" s="410" t="s">
        <v>210</v>
      </c>
      <c r="D2256" s="476" t="str">
        <f>VLOOKUP(C2256,'1-Kosten per locatie'!$A$17:$C$89,3,FALSE)</f>
        <v>Kantoor</v>
      </c>
      <c r="E2256" s="404" t="s">
        <v>238</v>
      </c>
      <c r="F2256" s="404"/>
      <c r="G2256" s="401">
        <v>9</v>
      </c>
      <c r="H2256" s="398" t="s">
        <v>215</v>
      </c>
      <c r="I2256" s="398" t="s">
        <v>149</v>
      </c>
      <c r="J2256" s="402" t="s">
        <v>305</v>
      </c>
      <c r="K2256" s="403">
        <v>23.86</v>
      </c>
      <c r="L2256" s="486">
        <f>VLOOKUP(D2256,'1-Kosten per locatie'!$E$3:$G$9,3,FALSE)</f>
        <v>1</v>
      </c>
      <c r="M2256" s="399">
        <v>104</v>
      </c>
      <c r="N2256" s="124"/>
      <c r="O2256" s="125" t="e">
        <f t="shared" si="184"/>
        <v>#DIV/0!</v>
      </c>
      <c r="P2256" s="125">
        <f t="shared" si="185"/>
        <v>0</v>
      </c>
      <c r="Q2256" s="383"/>
      <c r="R2256" s="126">
        <f>IF(M2256="nio",0,IF(M2256&gt;0,VLOOKUP(I2256,'2-Productie normen'!A:R,VLOOKUP(M2256,'2-Productie normen'!T:U,2,FALSE),FALSE)))</f>
        <v>0</v>
      </c>
      <c r="S2256" s="126">
        <f t="shared" si="186"/>
        <v>0</v>
      </c>
      <c r="T2256" s="127" t="str">
        <f>IF(M2256="nio",0,VLOOKUP(I2256,'2-Productie normen'!A:R,14,FALSE))</f>
        <v>B</v>
      </c>
      <c r="U2256" s="127"/>
      <c r="W2256" s="93">
        <f t="shared" si="187"/>
        <v>2481.44</v>
      </c>
    </row>
    <row r="2257" spans="1:23" ht="14.1" customHeight="1">
      <c r="A2257" s="109">
        <f t="shared" si="183"/>
        <v>2257</v>
      </c>
      <c r="B2257" s="476" t="str">
        <f>VLOOKUP(C2257,'1-Kosten per locatie'!$A$17:$D$89,4,FALSE)</f>
        <v>Sport050</v>
      </c>
      <c r="C2257" s="527" t="s">
        <v>1704</v>
      </c>
      <c r="D2257" s="476" t="str">
        <f>VLOOKUP(C2257,'1-Kosten per locatie'!$A$17:$C$89,3,FALSE)</f>
        <v>sportlocatie</v>
      </c>
      <c r="E2257" s="423" t="s">
        <v>89</v>
      </c>
      <c r="F2257" s="404"/>
      <c r="G2257" s="420"/>
      <c r="H2257" s="424" t="s">
        <v>1724</v>
      </c>
      <c r="I2257" s="432" t="s">
        <v>1725</v>
      </c>
      <c r="J2257" s="425" t="s">
        <v>1726</v>
      </c>
      <c r="K2257" s="426">
        <v>291</v>
      </c>
      <c r="L2257" s="486">
        <f>VLOOKUP(D2257,'1-Kosten per locatie'!$E$3:$G$9,3,FALSE)</f>
        <v>1</v>
      </c>
      <c r="M2257" s="441">
        <v>210</v>
      </c>
      <c r="N2257" s="124"/>
      <c r="O2257" s="125" t="e">
        <f t="shared" si="184"/>
        <v>#DIV/0!</v>
      </c>
      <c r="P2257" s="125">
        <f t="shared" si="185"/>
        <v>0</v>
      </c>
      <c r="Q2257" s="383"/>
      <c r="R2257" s="126">
        <f>IF(M2257="nio",0,IF(M2257&gt;0,VLOOKUP(I2257,'2-Productie normen'!A:R,VLOOKUP(M2257,'2-Productie normen'!T:U,2,FALSE),FALSE)))</f>
        <v>0</v>
      </c>
      <c r="S2257" s="126">
        <f t="shared" si="186"/>
        <v>0</v>
      </c>
      <c r="T2257" s="127" t="str">
        <f>IF(M2257="nio",0,VLOOKUP(I2257,'2-Productie normen'!A:R,14,FALSE))</f>
        <v>V</v>
      </c>
      <c r="U2257" s="127"/>
      <c r="W2257" s="93">
        <f t="shared" si="187"/>
        <v>61110</v>
      </c>
    </row>
    <row r="2258" spans="1:23" ht="14.1" customHeight="1">
      <c r="A2258" s="109">
        <f t="shared" si="183"/>
        <v>2258</v>
      </c>
      <c r="B2258" s="476" t="str">
        <f>VLOOKUP(C2258,'1-Kosten per locatie'!$A$17:$D$89,4,FALSE)</f>
        <v>Sport050</v>
      </c>
      <c r="C2258" s="527" t="s">
        <v>1704</v>
      </c>
      <c r="D2258" s="476" t="str">
        <f>VLOOKUP(C2258,'1-Kosten per locatie'!$A$17:$C$89,3,FALSE)</f>
        <v>sportlocatie</v>
      </c>
      <c r="E2258" s="423" t="s">
        <v>89</v>
      </c>
      <c r="F2258" s="404"/>
      <c r="G2258" s="420"/>
      <c r="H2258" s="424" t="s">
        <v>1727</v>
      </c>
      <c r="I2258" s="432" t="s">
        <v>1201</v>
      </c>
      <c r="J2258" s="425" t="s">
        <v>1728</v>
      </c>
      <c r="K2258" s="426">
        <v>76</v>
      </c>
      <c r="L2258" s="486">
        <f>VLOOKUP(D2258,'1-Kosten per locatie'!$E$3:$G$9,3,FALSE)</f>
        <v>1</v>
      </c>
      <c r="M2258" s="441">
        <v>210</v>
      </c>
      <c r="N2258" s="124"/>
      <c r="O2258" s="125" t="e">
        <f t="shared" si="184"/>
        <v>#DIV/0!</v>
      </c>
      <c r="P2258" s="125">
        <f t="shared" si="185"/>
        <v>0</v>
      </c>
      <c r="Q2258" s="383"/>
      <c r="R2258" s="126">
        <f>IF(M2258="nio",0,IF(M2258&gt;0,VLOOKUP(I2258,'2-Productie normen'!A:R,VLOOKUP(M2258,'2-Productie normen'!T:U,2,FALSE),FALSE)))</f>
        <v>0</v>
      </c>
      <c r="S2258" s="126">
        <f t="shared" si="186"/>
        <v>0</v>
      </c>
      <c r="T2258" s="127" t="str">
        <f>IF(M2258="nio",0,VLOOKUP(I2258,'2-Productie normen'!A:R,14,FALSE))</f>
        <v>V</v>
      </c>
      <c r="U2258" s="127"/>
      <c r="W2258" s="93">
        <f t="shared" si="187"/>
        <v>15960</v>
      </c>
    </row>
    <row r="2259" spans="1:23" ht="14.1" customHeight="1">
      <c r="A2259" s="109">
        <f t="shared" si="183"/>
        <v>2259</v>
      </c>
      <c r="B2259" s="476" t="str">
        <f>VLOOKUP(C2259,'1-Kosten per locatie'!$A$17:$D$89,4,FALSE)</f>
        <v>Sport050</v>
      </c>
      <c r="C2259" s="527" t="s">
        <v>1704</v>
      </c>
      <c r="D2259" s="476" t="str">
        <f>VLOOKUP(C2259,'1-Kosten per locatie'!$A$17:$C$89,3,FALSE)</f>
        <v>sportlocatie</v>
      </c>
      <c r="E2259" s="423" t="s">
        <v>89</v>
      </c>
      <c r="F2259" s="404"/>
      <c r="G2259" s="420"/>
      <c r="H2259" s="424" t="s">
        <v>1729</v>
      </c>
      <c r="I2259" s="432" t="s">
        <v>296</v>
      </c>
      <c r="J2259" s="425" t="s">
        <v>1730</v>
      </c>
      <c r="K2259" s="426">
        <v>8</v>
      </c>
      <c r="L2259" s="486">
        <f>VLOOKUP(D2259,'1-Kosten per locatie'!$E$3:$G$9,3,FALSE)</f>
        <v>1</v>
      </c>
      <c r="M2259" s="441">
        <v>210</v>
      </c>
      <c r="N2259" s="124"/>
      <c r="O2259" s="125" t="e">
        <f t="shared" si="184"/>
        <v>#DIV/0!</v>
      </c>
      <c r="P2259" s="125">
        <f t="shared" si="185"/>
        <v>0</v>
      </c>
      <c r="Q2259" s="383"/>
      <c r="R2259" s="126">
        <f>IF(M2259="nio",0,IF(M2259&gt;0,VLOOKUP(I2259,'2-Productie normen'!A:R,VLOOKUP(M2259,'2-Productie normen'!T:U,2,FALSE),FALSE)))</f>
        <v>0</v>
      </c>
      <c r="S2259" s="126">
        <f t="shared" si="186"/>
        <v>0</v>
      </c>
      <c r="T2259" s="127" t="str">
        <f>IF(M2259="nio",0,VLOOKUP(I2259,'2-Productie normen'!A:R,14,FALSE))</f>
        <v>V</v>
      </c>
      <c r="U2259" s="127"/>
      <c r="W2259" s="93">
        <f t="shared" si="187"/>
        <v>1680</v>
      </c>
    </row>
    <row r="2260" spans="1:23" ht="14.1" customHeight="1">
      <c r="A2260" s="109">
        <f t="shared" si="183"/>
        <v>2260</v>
      </c>
      <c r="B2260" s="476" t="str">
        <f>VLOOKUP(C2260,'1-Kosten per locatie'!$A$17:$D$89,4,FALSE)</f>
        <v>Sport050</v>
      </c>
      <c r="C2260" s="527" t="s">
        <v>1704</v>
      </c>
      <c r="D2260" s="476" t="str">
        <f>VLOOKUP(C2260,'1-Kosten per locatie'!$A$17:$C$89,3,FALSE)</f>
        <v>sportlocatie</v>
      </c>
      <c r="E2260" s="423" t="s">
        <v>89</v>
      </c>
      <c r="F2260" s="404"/>
      <c r="G2260" s="420"/>
      <c r="H2260" s="424" t="s">
        <v>1731</v>
      </c>
      <c r="I2260" s="432" t="s">
        <v>149</v>
      </c>
      <c r="J2260" s="425" t="s">
        <v>1730</v>
      </c>
      <c r="K2260" s="426">
        <v>9</v>
      </c>
      <c r="L2260" s="486">
        <f>VLOOKUP(D2260,'1-Kosten per locatie'!$E$3:$G$9,3,FALSE)</f>
        <v>1</v>
      </c>
      <c r="M2260" s="441">
        <v>210</v>
      </c>
      <c r="N2260" s="124"/>
      <c r="O2260" s="125" t="e">
        <f t="shared" si="184"/>
        <v>#DIV/0!</v>
      </c>
      <c r="P2260" s="125">
        <f t="shared" si="185"/>
        <v>0</v>
      </c>
      <c r="Q2260" s="383"/>
      <c r="R2260" s="126">
        <f>IF(M2260="nio",0,IF(M2260&gt;0,VLOOKUP(I2260,'2-Productie normen'!A:R,VLOOKUP(M2260,'2-Productie normen'!T:U,2,FALSE),FALSE)))</f>
        <v>0</v>
      </c>
      <c r="S2260" s="126">
        <f t="shared" si="186"/>
        <v>0</v>
      </c>
      <c r="T2260" s="127" t="str">
        <f>IF(M2260="nio",0,VLOOKUP(I2260,'2-Productie normen'!A:R,14,FALSE))</f>
        <v>B</v>
      </c>
      <c r="U2260" s="127"/>
      <c r="W2260" s="93">
        <f t="shared" si="187"/>
        <v>1890</v>
      </c>
    </row>
    <row r="2261" spans="1:23" ht="14.1" customHeight="1">
      <c r="A2261" s="109">
        <f t="shared" si="183"/>
        <v>2261</v>
      </c>
      <c r="B2261" s="476" t="str">
        <f>VLOOKUP(C2261,'1-Kosten per locatie'!$A$17:$D$89,4,FALSE)</f>
        <v>Sport050</v>
      </c>
      <c r="C2261" s="527" t="s">
        <v>1704</v>
      </c>
      <c r="D2261" s="476" t="str">
        <f>VLOOKUP(C2261,'1-Kosten per locatie'!$A$17:$C$89,3,FALSE)</f>
        <v>sportlocatie</v>
      </c>
      <c r="E2261" s="423" t="s">
        <v>89</v>
      </c>
      <c r="F2261" s="404"/>
      <c r="G2261" s="420"/>
      <c r="H2261" s="424" t="s">
        <v>880</v>
      </c>
      <c r="I2261" s="432" t="s">
        <v>15</v>
      </c>
      <c r="J2261" s="425" t="s">
        <v>1728</v>
      </c>
      <c r="K2261" s="426">
        <v>6</v>
      </c>
      <c r="L2261" s="486">
        <f>VLOOKUP(D2261,'1-Kosten per locatie'!$E$3:$G$9,3,FALSE)</f>
        <v>1</v>
      </c>
      <c r="M2261" s="441">
        <v>210</v>
      </c>
      <c r="N2261" s="124"/>
      <c r="O2261" s="125" t="e">
        <f t="shared" si="184"/>
        <v>#DIV/0!</v>
      </c>
      <c r="P2261" s="125">
        <f t="shared" si="185"/>
        <v>0</v>
      </c>
      <c r="Q2261" s="383"/>
      <c r="R2261" s="126">
        <f>IF(M2261="nio",0,IF(M2261&gt;0,VLOOKUP(I2261,'2-Productie normen'!A:R,VLOOKUP(M2261,'2-Productie normen'!T:U,2,FALSE),FALSE)))</f>
        <v>0</v>
      </c>
      <c r="S2261" s="126">
        <f t="shared" si="186"/>
        <v>0</v>
      </c>
      <c r="T2261" s="127" t="str">
        <f>IF(M2261="nio",0,VLOOKUP(I2261,'2-Productie normen'!A:R,14,FALSE))</f>
        <v>S</v>
      </c>
      <c r="U2261" s="127"/>
      <c r="W2261" s="93">
        <f t="shared" si="187"/>
        <v>1260</v>
      </c>
    </row>
    <row r="2262" spans="1:23" ht="14.1" customHeight="1">
      <c r="A2262" s="109">
        <f t="shared" si="183"/>
        <v>2262</v>
      </c>
      <c r="B2262" s="476" t="str">
        <f>VLOOKUP(C2262,'1-Kosten per locatie'!$A$17:$D$89,4,FALSE)</f>
        <v>Sport050</v>
      </c>
      <c r="C2262" s="532" t="s">
        <v>1699</v>
      </c>
      <c r="D2262" s="476" t="str">
        <f>VLOOKUP(C2262,'1-Kosten per locatie'!$A$17:$C$89,3,FALSE)</f>
        <v>sportlocatie</v>
      </c>
      <c r="E2262" s="427">
        <v>0</v>
      </c>
      <c r="F2262" s="404"/>
      <c r="G2262" s="428"/>
      <c r="H2262" s="123" t="s">
        <v>1732</v>
      </c>
      <c r="I2262" s="432" t="s">
        <v>296</v>
      </c>
      <c r="J2262" s="123" t="s">
        <v>1733</v>
      </c>
      <c r="K2262" s="429">
        <v>10</v>
      </c>
      <c r="L2262" s="486">
        <f>VLOOKUP(D2262,'1-Kosten per locatie'!$E$3:$G$9,3,FALSE)</f>
        <v>1</v>
      </c>
      <c r="M2262" s="441">
        <v>210</v>
      </c>
      <c r="N2262" s="124"/>
      <c r="O2262" s="125" t="e">
        <f t="shared" si="184"/>
        <v>#DIV/0!</v>
      </c>
      <c r="P2262" s="125">
        <f t="shared" si="185"/>
        <v>0</v>
      </c>
      <c r="Q2262" s="383"/>
      <c r="R2262" s="126">
        <f>IF(M2262="nio",0,IF(M2262&gt;0,VLOOKUP(I2262,'2-Productie normen'!A:R,VLOOKUP(M2262,'2-Productie normen'!T:U,2,FALSE),FALSE)))</f>
        <v>0</v>
      </c>
      <c r="S2262" s="126">
        <f t="shared" si="186"/>
        <v>0</v>
      </c>
      <c r="T2262" s="127" t="str">
        <f>IF(M2262="nio",0,VLOOKUP(I2262,'2-Productie normen'!A:R,14,FALSE))</f>
        <v>V</v>
      </c>
      <c r="U2262" s="127"/>
      <c r="W2262" s="93">
        <f t="shared" si="187"/>
        <v>2100</v>
      </c>
    </row>
    <row r="2263" spans="1:23" ht="14.1" customHeight="1">
      <c r="A2263" s="109">
        <f t="shared" si="183"/>
        <v>2263</v>
      </c>
      <c r="B2263" s="476" t="str">
        <f>VLOOKUP(C2263,'1-Kosten per locatie'!$A$17:$D$89,4,FALSE)</f>
        <v>Sport050</v>
      </c>
      <c r="C2263" s="532" t="s">
        <v>1699</v>
      </c>
      <c r="D2263" s="476" t="str">
        <f>VLOOKUP(C2263,'1-Kosten per locatie'!$A$17:$C$89,3,FALSE)</f>
        <v>sportlocatie</v>
      </c>
      <c r="E2263" s="427">
        <v>0</v>
      </c>
      <c r="F2263" s="404"/>
      <c r="G2263" s="428"/>
      <c r="H2263" s="123" t="s">
        <v>1734</v>
      </c>
      <c r="I2263" s="432" t="s">
        <v>149</v>
      </c>
      <c r="J2263" s="123" t="s">
        <v>1733</v>
      </c>
      <c r="K2263" s="429">
        <v>8</v>
      </c>
      <c r="L2263" s="486">
        <f>VLOOKUP(D2263,'1-Kosten per locatie'!$E$3:$G$9,3,FALSE)</f>
        <v>1</v>
      </c>
      <c r="M2263" s="441">
        <v>210</v>
      </c>
      <c r="N2263" s="124"/>
      <c r="O2263" s="125" t="e">
        <f t="shared" si="184"/>
        <v>#DIV/0!</v>
      </c>
      <c r="P2263" s="125">
        <f t="shared" si="185"/>
        <v>0</v>
      </c>
      <c r="Q2263" s="383"/>
      <c r="R2263" s="126">
        <f>IF(M2263="nio",0,IF(M2263&gt;0,VLOOKUP(I2263,'2-Productie normen'!A:R,VLOOKUP(M2263,'2-Productie normen'!T:U,2,FALSE),FALSE)))</f>
        <v>0</v>
      </c>
      <c r="S2263" s="126">
        <f t="shared" si="186"/>
        <v>0</v>
      </c>
      <c r="T2263" s="127" t="str">
        <f>IF(M2263="nio",0,VLOOKUP(I2263,'2-Productie normen'!A:R,14,FALSE))</f>
        <v>B</v>
      </c>
      <c r="U2263" s="127"/>
      <c r="W2263" s="93">
        <f t="shared" si="187"/>
        <v>1680</v>
      </c>
    </row>
    <row r="2264" spans="1:23" ht="14.1" customHeight="1">
      <c r="A2264" s="109">
        <f t="shared" si="183"/>
        <v>2264</v>
      </c>
      <c r="B2264" s="476" t="str">
        <f>VLOOKUP(C2264,'1-Kosten per locatie'!$A$17:$D$89,4,FALSE)</f>
        <v>Sport050</v>
      </c>
      <c r="C2264" s="532" t="s">
        <v>1699</v>
      </c>
      <c r="D2264" s="476" t="str">
        <f>VLOOKUP(C2264,'1-Kosten per locatie'!$A$17:$C$89,3,FALSE)</f>
        <v>sportlocatie</v>
      </c>
      <c r="E2264" s="427">
        <v>0</v>
      </c>
      <c r="F2264" s="404"/>
      <c r="G2264" s="428"/>
      <c r="H2264" s="123" t="s">
        <v>1735</v>
      </c>
      <c r="I2264" s="432" t="s">
        <v>15</v>
      </c>
      <c r="J2264" s="123" t="s">
        <v>91</v>
      </c>
      <c r="K2264" s="429">
        <v>2</v>
      </c>
      <c r="L2264" s="486">
        <f>VLOOKUP(D2264,'1-Kosten per locatie'!$E$3:$G$9,3,FALSE)</f>
        <v>1</v>
      </c>
      <c r="M2264" s="441">
        <v>210</v>
      </c>
      <c r="N2264" s="124"/>
      <c r="O2264" s="125" t="e">
        <f t="shared" si="184"/>
        <v>#DIV/0!</v>
      </c>
      <c r="P2264" s="125">
        <f t="shared" si="185"/>
        <v>0</v>
      </c>
      <c r="Q2264" s="383"/>
      <c r="R2264" s="126">
        <f>IF(M2264="nio",0,IF(M2264&gt;0,VLOOKUP(I2264,'2-Productie normen'!A:R,VLOOKUP(M2264,'2-Productie normen'!T:U,2,FALSE),FALSE)))</f>
        <v>0</v>
      </c>
      <c r="S2264" s="126">
        <f t="shared" si="186"/>
        <v>0</v>
      </c>
      <c r="T2264" s="127" t="str">
        <f>IF(M2264="nio",0,VLOOKUP(I2264,'2-Productie normen'!A:R,14,FALSE))</f>
        <v>S</v>
      </c>
      <c r="U2264" s="127"/>
      <c r="W2264" s="93">
        <f t="shared" si="187"/>
        <v>420</v>
      </c>
    </row>
    <row r="2265" spans="1:23" ht="14.1" customHeight="1">
      <c r="A2265" s="109">
        <f t="shared" si="183"/>
        <v>2265</v>
      </c>
      <c r="B2265" s="476" t="str">
        <f>VLOOKUP(C2265,'1-Kosten per locatie'!$A$17:$D$89,4,FALSE)</f>
        <v>Sport050</v>
      </c>
      <c r="C2265" s="532" t="s">
        <v>1699</v>
      </c>
      <c r="D2265" s="476" t="str">
        <f>VLOOKUP(C2265,'1-Kosten per locatie'!$A$17:$C$89,3,FALSE)</f>
        <v>sportlocatie</v>
      </c>
      <c r="E2265" s="427">
        <v>0</v>
      </c>
      <c r="F2265" s="404"/>
      <c r="G2265" s="428"/>
      <c r="H2265" s="123" t="s">
        <v>1736</v>
      </c>
      <c r="I2265" s="432" t="s">
        <v>1201</v>
      </c>
      <c r="J2265" s="123" t="s">
        <v>93</v>
      </c>
      <c r="K2265" s="429">
        <v>20</v>
      </c>
      <c r="L2265" s="486">
        <f>VLOOKUP(D2265,'1-Kosten per locatie'!$E$3:$G$9,3,FALSE)</f>
        <v>1</v>
      </c>
      <c r="M2265" s="441">
        <v>210</v>
      </c>
      <c r="N2265" s="124"/>
      <c r="O2265" s="125" t="e">
        <f t="shared" si="184"/>
        <v>#DIV/0!</v>
      </c>
      <c r="P2265" s="125">
        <f t="shared" si="185"/>
        <v>0</v>
      </c>
      <c r="Q2265" s="383"/>
      <c r="R2265" s="126">
        <f>IF(M2265="nio",0,IF(M2265&gt;0,VLOOKUP(I2265,'2-Productie normen'!A:R,VLOOKUP(M2265,'2-Productie normen'!T:U,2,FALSE),FALSE)))</f>
        <v>0</v>
      </c>
      <c r="S2265" s="126">
        <f t="shared" si="186"/>
        <v>0</v>
      </c>
      <c r="T2265" s="127" t="str">
        <f>IF(M2265="nio",0,VLOOKUP(I2265,'2-Productie normen'!A:R,14,FALSE))</f>
        <v>V</v>
      </c>
      <c r="U2265" s="127"/>
      <c r="W2265" s="93">
        <f t="shared" si="187"/>
        <v>4200</v>
      </c>
    </row>
    <row r="2266" spans="1:23" ht="14.1" customHeight="1">
      <c r="A2266" s="109">
        <f t="shared" si="183"/>
        <v>2266</v>
      </c>
      <c r="B2266" s="476" t="str">
        <f>VLOOKUP(C2266,'1-Kosten per locatie'!$A$17:$D$89,4,FALSE)</f>
        <v>Sport050</v>
      </c>
      <c r="C2266" s="532" t="s">
        <v>1699</v>
      </c>
      <c r="D2266" s="476" t="str">
        <f>VLOOKUP(C2266,'1-Kosten per locatie'!$A$17:$C$89,3,FALSE)</f>
        <v>sportlocatie</v>
      </c>
      <c r="E2266" s="427">
        <v>0</v>
      </c>
      <c r="F2266" s="404"/>
      <c r="G2266" s="428"/>
      <c r="H2266" s="123" t="s">
        <v>1737</v>
      </c>
      <c r="I2266" s="432" t="s">
        <v>1201</v>
      </c>
      <c r="J2266" s="123" t="s">
        <v>93</v>
      </c>
      <c r="K2266" s="429">
        <v>20</v>
      </c>
      <c r="L2266" s="486">
        <f>VLOOKUP(D2266,'1-Kosten per locatie'!$E$3:$G$9,3,FALSE)</f>
        <v>1</v>
      </c>
      <c r="M2266" s="441">
        <v>210</v>
      </c>
      <c r="N2266" s="124"/>
      <c r="O2266" s="125" t="e">
        <f t="shared" si="184"/>
        <v>#DIV/0!</v>
      </c>
      <c r="P2266" s="125">
        <f t="shared" si="185"/>
        <v>0</v>
      </c>
      <c r="Q2266" s="383"/>
      <c r="R2266" s="126">
        <f>IF(M2266="nio",0,IF(M2266&gt;0,VLOOKUP(I2266,'2-Productie normen'!A:R,VLOOKUP(M2266,'2-Productie normen'!T:U,2,FALSE),FALSE)))</f>
        <v>0</v>
      </c>
      <c r="S2266" s="126">
        <f t="shared" si="186"/>
        <v>0</v>
      </c>
      <c r="T2266" s="127" t="str">
        <f>IF(M2266="nio",0,VLOOKUP(I2266,'2-Productie normen'!A:R,14,FALSE))</f>
        <v>V</v>
      </c>
      <c r="U2266" s="127"/>
      <c r="W2266" s="93">
        <f t="shared" si="187"/>
        <v>4200</v>
      </c>
    </row>
    <row r="2267" spans="1:23" ht="14.1" customHeight="1">
      <c r="A2267" s="109">
        <f t="shared" si="183"/>
        <v>2267</v>
      </c>
      <c r="B2267" s="476" t="str">
        <f>VLOOKUP(C2267,'1-Kosten per locatie'!$A$17:$D$89,4,FALSE)</f>
        <v>Sport050</v>
      </c>
      <c r="C2267" s="90" t="s">
        <v>1699</v>
      </c>
      <c r="D2267" s="476" t="str">
        <f>VLOOKUP(C2267,'1-Kosten per locatie'!$A$17:$C$89,3,FALSE)</f>
        <v>sportlocatie</v>
      </c>
      <c r="E2267" s="427">
        <v>0</v>
      </c>
      <c r="F2267" s="404"/>
      <c r="G2267" s="428"/>
      <c r="H2267" s="123" t="s">
        <v>1738</v>
      </c>
      <c r="I2267" s="432" t="s">
        <v>15</v>
      </c>
      <c r="J2267" s="123" t="s">
        <v>91</v>
      </c>
      <c r="K2267" s="429">
        <v>15</v>
      </c>
      <c r="L2267" s="486">
        <f>VLOOKUP(D2267,'1-Kosten per locatie'!$E$3:$G$9,3,FALSE)</f>
        <v>1</v>
      </c>
      <c r="M2267" s="441">
        <v>210</v>
      </c>
      <c r="N2267" s="124"/>
      <c r="O2267" s="125" t="e">
        <f t="shared" si="184"/>
        <v>#DIV/0!</v>
      </c>
      <c r="P2267" s="125">
        <f t="shared" si="185"/>
        <v>0</v>
      </c>
      <c r="Q2267" s="383"/>
      <c r="R2267" s="126">
        <f>IF(M2267="nio",0,IF(M2267&gt;0,VLOOKUP(I2267,'2-Productie normen'!A:R,VLOOKUP(M2267,'2-Productie normen'!T:U,2,FALSE),FALSE)))</f>
        <v>0</v>
      </c>
      <c r="S2267" s="126">
        <f t="shared" si="186"/>
        <v>0</v>
      </c>
      <c r="T2267" s="127" t="str">
        <f>IF(M2267="nio",0,VLOOKUP(I2267,'2-Productie normen'!A:R,14,FALSE))</f>
        <v>S</v>
      </c>
      <c r="U2267" s="127"/>
      <c r="W2267" s="93">
        <f t="shared" si="187"/>
        <v>3150</v>
      </c>
    </row>
    <row r="2268" spans="1:23" ht="14.1" customHeight="1">
      <c r="A2268" s="109">
        <f t="shared" si="183"/>
        <v>2268</v>
      </c>
      <c r="B2268" s="476" t="str">
        <f>VLOOKUP(C2268,'1-Kosten per locatie'!$A$17:$D$89,4,FALSE)</f>
        <v>Sport050</v>
      </c>
      <c r="C2268" s="90" t="s">
        <v>1699</v>
      </c>
      <c r="D2268" s="476" t="str">
        <f>VLOOKUP(C2268,'1-Kosten per locatie'!$A$17:$C$89,3,FALSE)</f>
        <v>sportlocatie</v>
      </c>
      <c r="E2268" s="427">
        <v>0</v>
      </c>
      <c r="F2268" s="404"/>
      <c r="G2268" s="428"/>
      <c r="H2268" s="123" t="s">
        <v>1739</v>
      </c>
      <c r="I2268" s="432" t="s">
        <v>15</v>
      </c>
      <c r="J2268" s="123" t="s">
        <v>91</v>
      </c>
      <c r="K2268" s="429">
        <v>15</v>
      </c>
      <c r="L2268" s="486">
        <f>VLOOKUP(D2268,'1-Kosten per locatie'!$E$3:$G$9,3,FALSE)</f>
        <v>1</v>
      </c>
      <c r="M2268" s="441">
        <v>210</v>
      </c>
      <c r="N2268" s="124"/>
      <c r="O2268" s="125" t="e">
        <f t="shared" si="184"/>
        <v>#DIV/0!</v>
      </c>
      <c r="P2268" s="125">
        <f t="shared" si="185"/>
        <v>0</v>
      </c>
      <c r="Q2268" s="383"/>
      <c r="R2268" s="126">
        <f>IF(M2268="nio",0,IF(M2268&gt;0,VLOOKUP(I2268,'2-Productie normen'!A:R,VLOOKUP(M2268,'2-Productie normen'!T:U,2,FALSE),FALSE)))</f>
        <v>0</v>
      </c>
      <c r="S2268" s="126">
        <f t="shared" si="186"/>
        <v>0</v>
      </c>
      <c r="T2268" s="127" t="str">
        <f>IF(M2268="nio",0,VLOOKUP(I2268,'2-Productie normen'!A:R,14,FALSE))</f>
        <v>S</v>
      </c>
      <c r="U2268" s="127"/>
      <c r="W2268" s="93">
        <f t="shared" si="187"/>
        <v>3150</v>
      </c>
    </row>
    <row r="2269" spans="1:23" ht="14.1" customHeight="1">
      <c r="A2269" s="109">
        <f t="shared" si="183"/>
        <v>2269</v>
      </c>
      <c r="B2269" s="476" t="str">
        <f>VLOOKUP(C2269,'1-Kosten per locatie'!$A$17:$D$89,4,FALSE)</f>
        <v>Sport050</v>
      </c>
      <c r="C2269" s="90" t="s">
        <v>1699</v>
      </c>
      <c r="D2269" s="476" t="str">
        <f>VLOOKUP(C2269,'1-Kosten per locatie'!$A$17:$C$89,3,FALSE)</f>
        <v>sportlocatie</v>
      </c>
      <c r="E2269" s="427">
        <v>0</v>
      </c>
      <c r="F2269" s="404"/>
      <c r="G2269" s="428"/>
      <c r="H2269" s="123" t="s">
        <v>1740</v>
      </c>
      <c r="I2269" s="432" t="s">
        <v>1725</v>
      </c>
      <c r="J2269" s="123" t="s">
        <v>1741</v>
      </c>
      <c r="K2269" s="429">
        <v>262</v>
      </c>
      <c r="L2269" s="486">
        <f>VLOOKUP(D2269,'1-Kosten per locatie'!$E$3:$G$9,3,FALSE)</f>
        <v>1</v>
      </c>
      <c r="M2269" s="441">
        <v>210</v>
      </c>
      <c r="N2269" s="124"/>
      <c r="O2269" s="125" t="e">
        <f t="shared" si="184"/>
        <v>#DIV/0!</v>
      </c>
      <c r="P2269" s="125">
        <f t="shared" si="185"/>
        <v>0</v>
      </c>
      <c r="Q2269" s="383"/>
      <c r="R2269" s="126">
        <f>IF(M2269="nio",0,IF(M2269&gt;0,VLOOKUP(I2269,'2-Productie normen'!A:R,VLOOKUP(M2269,'2-Productie normen'!T:U,2,FALSE),FALSE)))</f>
        <v>0</v>
      </c>
      <c r="S2269" s="126">
        <f t="shared" si="186"/>
        <v>0</v>
      </c>
      <c r="T2269" s="127" t="str">
        <f>IF(M2269="nio",0,VLOOKUP(I2269,'2-Productie normen'!A:R,14,FALSE))</f>
        <v>V</v>
      </c>
      <c r="U2269" s="127"/>
      <c r="W2269" s="93">
        <f t="shared" si="187"/>
        <v>55020</v>
      </c>
    </row>
    <row r="2270" spans="1:23" ht="14.1" customHeight="1">
      <c r="A2270" s="109">
        <f t="shared" si="183"/>
        <v>2270</v>
      </c>
      <c r="B2270" s="476" t="str">
        <f>VLOOKUP(C2270,'1-Kosten per locatie'!$A$17:$D$89,4,FALSE)</f>
        <v>Sport050</v>
      </c>
      <c r="C2270" s="90" t="s">
        <v>1699</v>
      </c>
      <c r="D2270" s="476" t="str">
        <f>VLOOKUP(C2270,'1-Kosten per locatie'!$A$17:$C$89,3,FALSE)</f>
        <v>sportlocatie</v>
      </c>
      <c r="E2270" s="427">
        <v>0</v>
      </c>
      <c r="F2270" s="404"/>
      <c r="G2270" s="428"/>
      <c r="H2270" s="123" t="s">
        <v>1742</v>
      </c>
      <c r="I2270" s="432" t="s">
        <v>300</v>
      </c>
      <c r="J2270" s="123" t="s">
        <v>1741</v>
      </c>
      <c r="K2270" s="429">
        <v>20</v>
      </c>
      <c r="L2270" s="486">
        <f>VLOOKUP(D2270,'1-Kosten per locatie'!$E$3:$G$9,3,FALSE)</f>
        <v>1</v>
      </c>
      <c r="M2270" s="441">
        <v>41</v>
      </c>
      <c r="N2270" s="124"/>
      <c r="O2270" s="125" t="e">
        <f t="shared" si="184"/>
        <v>#DIV/0!</v>
      </c>
      <c r="P2270" s="125">
        <f t="shared" si="185"/>
        <v>0</v>
      </c>
      <c r="Q2270" s="383"/>
      <c r="R2270" s="126">
        <f>IF(M2270="nio",0,IF(M2270&gt;0,VLOOKUP(I2270,'2-Productie normen'!A:R,VLOOKUP(M2270,'2-Productie normen'!T:U,2,FALSE),FALSE)))</f>
        <v>0</v>
      </c>
      <c r="S2270" s="126">
        <f t="shared" si="186"/>
        <v>0</v>
      </c>
      <c r="T2270" s="127" t="str">
        <f>IF(M2270="nio",0,VLOOKUP(I2270,'2-Productie normen'!A:R,14,FALSE))</f>
        <v>V</v>
      </c>
      <c r="U2270" s="127"/>
      <c r="W2270" s="93">
        <f t="shared" si="187"/>
        <v>820</v>
      </c>
    </row>
    <row r="2271" spans="1:23" ht="14.1" customHeight="1">
      <c r="A2271" s="109">
        <f t="shared" si="183"/>
        <v>2271</v>
      </c>
      <c r="B2271" s="476" t="str">
        <f>VLOOKUP(C2271,'1-Kosten per locatie'!$A$17:$D$89,4,FALSE)</f>
        <v>Sport050</v>
      </c>
      <c r="C2271" s="90" t="s">
        <v>1699</v>
      </c>
      <c r="D2271" s="476" t="str">
        <f>VLOOKUP(C2271,'1-Kosten per locatie'!$A$17:$C$89,3,FALSE)</f>
        <v>sportlocatie</v>
      </c>
      <c r="E2271" s="427">
        <v>0</v>
      </c>
      <c r="F2271" s="404"/>
      <c r="G2271" s="428"/>
      <c r="H2271" s="123" t="s">
        <v>1743</v>
      </c>
      <c r="I2271" s="432" t="s">
        <v>15</v>
      </c>
      <c r="J2271" s="123" t="s">
        <v>91</v>
      </c>
      <c r="K2271" s="429">
        <v>2</v>
      </c>
      <c r="L2271" s="486">
        <f>VLOOKUP(D2271,'1-Kosten per locatie'!$E$3:$G$9,3,FALSE)</f>
        <v>1</v>
      </c>
      <c r="M2271" s="441">
        <v>210</v>
      </c>
      <c r="N2271" s="124"/>
      <c r="O2271" s="125" t="e">
        <f t="shared" si="184"/>
        <v>#DIV/0!</v>
      </c>
      <c r="P2271" s="125">
        <f t="shared" si="185"/>
        <v>0</v>
      </c>
      <c r="Q2271" s="383"/>
      <c r="R2271" s="126">
        <f>IF(M2271="nio",0,IF(M2271&gt;0,VLOOKUP(I2271,'2-Productie normen'!A:R,VLOOKUP(M2271,'2-Productie normen'!T:U,2,FALSE),FALSE)))</f>
        <v>0</v>
      </c>
      <c r="S2271" s="126">
        <f t="shared" si="186"/>
        <v>0</v>
      </c>
      <c r="T2271" s="127" t="str">
        <f>IF(M2271="nio",0,VLOOKUP(I2271,'2-Productie normen'!A:R,14,FALSE))</f>
        <v>S</v>
      </c>
      <c r="U2271" s="127"/>
      <c r="W2271" s="93">
        <f t="shared" si="187"/>
        <v>420</v>
      </c>
    </row>
    <row r="2272" spans="1:23" ht="14.1" customHeight="1">
      <c r="A2272" s="109">
        <f t="shared" si="183"/>
        <v>2272</v>
      </c>
      <c r="B2272" s="476" t="str">
        <f>VLOOKUP(C2272,'1-Kosten per locatie'!$A$17:$D$89,4,FALSE)</f>
        <v>Sport050</v>
      </c>
      <c r="C2272" s="90" t="s">
        <v>1699</v>
      </c>
      <c r="D2272" s="476" t="str">
        <f>VLOOKUP(C2272,'1-Kosten per locatie'!$A$17:$C$89,3,FALSE)</f>
        <v>sportlocatie</v>
      </c>
      <c r="E2272" s="427">
        <v>0</v>
      </c>
      <c r="F2272" s="404"/>
      <c r="G2272" s="428"/>
      <c r="H2272" s="123" t="s">
        <v>1310</v>
      </c>
      <c r="I2272" s="432" t="s">
        <v>15</v>
      </c>
      <c r="J2272" s="123" t="s">
        <v>91</v>
      </c>
      <c r="K2272" s="429">
        <v>2</v>
      </c>
      <c r="L2272" s="486">
        <f>VLOOKUP(D2272,'1-Kosten per locatie'!$E$3:$G$9,3,FALSE)</f>
        <v>1</v>
      </c>
      <c r="M2272" s="441">
        <v>210</v>
      </c>
      <c r="N2272" s="124"/>
      <c r="O2272" s="125" t="e">
        <f t="shared" si="184"/>
        <v>#DIV/0!</v>
      </c>
      <c r="P2272" s="125">
        <f t="shared" si="185"/>
        <v>0</v>
      </c>
      <c r="Q2272" s="383"/>
      <c r="R2272" s="126">
        <f>IF(M2272="nio",0,IF(M2272&gt;0,VLOOKUP(I2272,'2-Productie normen'!A:R,VLOOKUP(M2272,'2-Productie normen'!T:U,2,FALSE),FALSE)))</f>
        <v>0</v>
      </c>
      <c r="S2272" s="126">
        <f t="shared" si="186"/>
        <v>0</v>
      </c>
      <c r="T2272" s="127" t="str">
        <f>IF(M2272="nio",0,VLOOKUP(I2272,'2-Productie normen'!A:R,14,FALSE))</f>
        <v>S</v>
      </c>
      <c r="U2272" s="127"/>
      <c r="W2272" s="93">
        <f t="shared" si="187"/>
        <v>420</v>
      </c>
    </row>
    <row r="2273" spans="1:23" ht="14.1" customHeight="1">
      <c r="A2273" s="109">
        <f t="shared" si="183"/>
        <v>2273</v>
      </c>
      <c r="B2273" s="476" t="str">
        <f>VLOOKUP(C2273,'1-Kosten per locatie'!$A$17:$D$89,4,FALSE)</f>
        <v>Sport050</v>
      </c>
      <c r="C2273" s="90" t="s">
        <v>1699</v>
      </c>
      <c r="D2273" s="476" t="str">
        <f>VLOOKUP(C2273,'1-Kosten per locatie'!$A$17:$C$89,3,FALSE)</f>
        <v>sportlocatie</v>
      </c>
      <c r="E2273" s="427">
        <v>0</v>
      </c>
      <c r="F2273" s="404"/>
      <c r="G2273" s="428"/>
      <c r="H2273" s="123" t="s">
        <v>1744</v>
      </c>
      <c r="I2273" s="432" t="s">
        <v>15</v>
      </c>
      <c r="J2273" s="123" t="s">
        <v>91</v>
      </c>
      <c r="K2273" s="429">
        <v>2</v>
      </c>
      <c r="L2273" s="486">
        <f>VLOOKUP(D2273,'1-Kosten per locatie'!$E$3:$G$9,3,FALSE)</f>
        <v>1</v>
      </c>
      <c r="M2273" s="441">
        <v>210</v>
      </c>
      <c r="N2273" s="124"/>
      <c r="O2273" s="125" t="e">
        <f t="shared" si="184"/>
        <v>#DIV/0!</v>
      </c>
      <c r="P2273" s="125">
        <f t="shared" si="185"/>
        <v>0</v>
      </c>
      <c r="Q2273" s="383"/>
      <c r="R2273" s="126">
        <f>IF(M2273="nio",0,IF(M2273&gt;0,VLOOKUP(I2273,'2-Productie normen'!A:R,VLOOKUP(M2273,'2-Productie normen'!T:U,2,FALSE),FALSE)))</f>
        <v>0</v>
      </c>
      <c r="S2273" s="126">
        <f t="shared" si="186"/>
        <v>0</v>
      </c>
      <c r="T2273" s="127" t="str">
        <f>IF(M2273="nio",0,VLOOKUP(I2273,'2-Productie normen'!A:R,14,FALSE))</f>
        <v>S</v>
      </c>
      <c r="U2273" s="127"/>
      <c r="W2273" s="93">
        <f t="shared" si="187"/>
        <v>420</v>
      </c>
    </row>
    <row r="2274" spans="1:23" ht="14.1" customHeight="1">
      <c r="A2274" s="109">
        <f t="shared" si="183"/>
        <v>2274</v>
      </c>
      <c r="B2274" s="476" t="str">
        <f>VLOOKUP(C2274,'1-Kosten per locatie'!$A$17:$D$89,4,FALSE)</f>
        <v>Sport050</v>
      </c>
      <c r="C2274" s="123" t="s">
        <v>1696</v>
      </c>
      <c r="D2274" s="476" t="str">
        <f>VLOOKUP(C2274,'1-Kosten per locatie'!$A$17:$C$89,3,FALSE)</f>
        <v>sportlocatie</v>
      </c>
      <c r="E2274" s="427">
        <v>0</v>
      </c>
      <c r="F2274" s="404"/>
      <c r="G2274" s="428"/>
      <c r="H2274" s="123" t="s">
        <v>1732</v>
      </c>
      <c r="I2274" s="432" t="s">
        <v>296</v>
      </c>
      <c r="J2274" s="123" t="s">
        <v>1733</v>
      </c>
      <c r="K2274" s="429">
        <v>10</v>
      </c>
      <c r="L2274" s="486">
        <f>VLOOKUP(D2274,'1-Kosten per locatie'!$E$3:$G$9,3,FALSE)</f>
        <v>1</v>
      </c>
      <c r="M2274" s="441">
        <v>210</v>
      </c>
      <c r="N2274" s="124"/>
      <c r="O2274" s="125" t="e">
        <f t="shared" si="184"/>
        <v>#DIV/0!</v>
      </c>
      <c r="P2274" s="125">
        <f t="shared" si="185"/>
        <v>0</v>
      </c>
      <c r="Q2274" s="383"/>
      <c r="R2274" s="126">
        <f>IF(M2274="nio",0,IF(M2274&gt;0,VLOOKUP(I2274,'2-Productie normen'!A:R,VLOOKUP(M2274,'2-Productie normen'!T:U,2,FALSE),FALSE)))</f>
        <v>0</v>
      </c>
      <c r="S2274" s="126">
        <f t="shared" si="186"/>
        <v>0</v>
      </c>
      <c r="T2274" s="127" t="str">
        <f>IF(M2274="nio",0,VLOOKUP(I2274,'2-Productie normen'!A:R,14,FALSE))</f>
        <v>V</v>
      </c>
      <c r="U2274" s="127"/>
      <c r="W2274" s="93">
        <f t="shared" si="187"/>
        <v>2100</v>
      </c>
    </row>
    <row r="2275" spans="1:23" ht="14.1" customHeight="1">
      <c r="A2275" s="109">
        <f t="shared" si="183"/>
        <v>2275</v>
      </c>
      <c r="B2275" s="476" t="str">
        <f>VLOOKUP(C2275,'1-Kosten per locatie'!$A$17:$D$89,4,FALSE)</f>
        <v>Sport050</v>
      </c>
      <c r="C2275" s="123" t="s">
        <v>1696</v>
      </c>
      <c r="D2275" s="476" t="str">
        <f>VLOOKUP(C2275,'1-Kosten per locatie'!$A$17:$C$89,3,FALSE)</f>
        <v>sportlocatie</v>
      </c>
      <c r="E2275" s="427">
        <v>0</v>
      </c>
      <c r="F2275" s="404"/>
      <c r="G2275" s="428"/>
      <c r="H2275" s="123" t="s">
        <v>1734</v>
      </c>
      <c r="I2275" s="432" t="s">
        <v>149</v>
      </c>
      <c r="J2275" s="123" t="s">
        <v>1733</v>
      </c>
      <c r="K2275" s="429">
        <v>8</v>
      </c>
      <c r="L2275" s="486">
        <f>VLOOKUP(D2275,'1-Kosten per locatie'!$E$3:$G$9,3,FALSE)</f>
        <v>1</v>
      </c>
      <c r="M2275" s="441">
        <v>210</v>
      </c>
      <c r="N2275" s="124"/>
      <c r="O2275" s="125" t="e">
        <f t="shared" si="184"/>
        <v>#DIV/0!</v>
      </c>
      <c r="P2275" s="125">
        <f t="shared" si="185"/>
        <v>0</v>
      </c>
      <c r="Q2275" s="383"/>
      <c r="R2275" s="126">
        <f>IF(M2275="nio",0,IF(M2275&gt;0,VLOOKUP(I2275,'2-Productie normen'!A:R,VLOOKUP(M2275,'2-Productie normen'!T:U,2,FALSE),FALSE)))</f>
        <v>0</v>
      </c>
      <c r="S2275" s="126">
        <f t="shared" si="186"/>
        <v>0</v>
      </c>
      <c r="T2275" s="127" t="str">
        <f>IF(M2275="nio",0,VLOOKUP(I2275,'2-Productie normen'!A:R,14,FALSE))</f>
        <v>B</v>
      </c>
      <c r="U2275" s="127"/>
      <c r="W2275" s="93">
        <f t="shared" si="187"/>
        <v>1680</v>
      </c>
    </row>
    <row r="2276" spans="1:23" ht="14.1" customHeight="1">
      <c r="A2276" s="109">
        <f t="shared" si="183"/>
        <v>2276</v>
      </c>
      <c r="B2276" s="476" t="str">
        <f>VLOOKUP(C2276,'1-Kosten per locatie'!$A$17:$D$89,4,FALSE)</f>
        <v>Sport050</v>
      </c>
      <c r="C2276" s="123" t="s">
        <v>1696</v>
      </c>
      <c r="D2276" s="476" t="str">
        <f>VLOOKUP(C2276,'1-Kosten per locatie'!$A$17:$C$89,3,FALSE)</f>
        <v>sportlocatie</v>
      </c>
      <c r="E2276" s="427">
        <v>0</v>
      </c>
      <c r="F2276" s="404"/>
      <c r="G2276" s="428"/>
      <c r="H2276" s="123" t="s">
        <v>1735</v>
      </c>
      <c r="I2276" s="432" t="s">
        <v>15</v>
      </c>
      <c r="J2276" s="123" t="s">
        <v>91</v>
      </c>
      <c r="K2276" s="429">
        <v>2</v>
      </c>
      <c r="L2276" s="486">
        <f>VLOOKUP(D2276,'1-Kosten per locatie'!$E$3:$G$9,3,FALSE)</f>
        <v>1</v>
      </c>
      <c r="M2276" s="441">
        <v>210</v>
      </c>
      <c r="N2276" s="124"/>
      <c r="O2276" s="125" t="e">
        <f t="shared" si="184"/>
        <v>#DIV/0!</v>
      </c>
      <c r="P2276" s="125">
        <f t="shared" si="185"/>
        <v>0</v>
      </c>
      <c r="Q2276" s="383"/>
      <c r="R2276" s="126">
        <f>IF(M2276="nio",0,IF(M2276&gt;0,VLOOKUP(I2276,'2-Productie normen'!A:R,VLOOKUP(M2276,'2-Productie normen'!T:U,2,FALSE),FALSE)))</f>
        <v>0</v>
      </c>
      <c r="S2276" s="126">
        <f t="shared" si="186"/>
        <v>0</v>
      </c>
      <c r="T2276" s="127" t="str">
        <f>IF(M2276="nio",0,VLOOKUP(I2276,'2-Productie normen'!A:R,14,FALSE))</f>
        <v>S</v>
      </c>
      <c r="U2276" s="127"/>
      <c r="W2276" s="93">
        <f t="shared" si="187"/>
        <v>420</v>
      </c>
    </row>
    <row r="2277" spans="1:23" ht="14.1" customHeight="1">
      <c r="A2277" s="109">
        <f t="shared" si="183"/>
        <v>2277</v>
      </c>
      <c r="B2277" s="476" t="str">
        <f>VLOOKUP(C2277,'1-Kosten per locatie'!$A$17:$D$89,4,FALSE)</f>
        <v>Sport050</v>
      </c>
      <c r="C2277" s="123" t="s">
        <v>1696</v>
      </c>
      <c r="D2277" s="476" t="str">
        <f>VLOOKUP(C2277,'1-Kosten per locatie'!$A$17:$C$89,3,FALSE)</f>
        <v>sportlocatie</v>
      </c>
      <c r="E2277" s="427">
        <v>0</v>
      </c>
      <c r="F2277" s="404"/>
      <c r="G2277" s="428"/>
      <c r="H2277" s="123" t="s">
        <v>1736</v>
      </c>
      <c r="I2277" s="432" t="s">
        <v>1201</v>
      </c>
      <c r="J2277" s="123" t="s">
        <v>93</v>
      </c>
      <c r="K2277" s="429">
        <v>20</v>
      </c>
      <c r="L2277" s="486">
        <f>VLOOKUP(D2277,'1-Kosten per locatie'!$E$3:$G$9,3,FALSE)</f>
        <v>1</v>
      </c>
      <c r="M2277" s="441">
        <v>210</v>
      </c>
      <c r="N2277" s="124"/>
      <c r="O2277" s="125" t="e">
        <f t="shared" si="184"/>
        <v>#DIV/0!</v>
      </c>
      <c r="P2277" s="125">
        <f t="shared" si="185"/>
        <v>0</v>
      </c>
      <c r="Q2277" s="383"/>
      <c r="R2277" s="126">
        <f>IF(M2277="nio",0,IF(M2277&gt;0,VLOOKUP(I2277,'2-Productie normen'!A:R,VLOOKUP(M2277,'2-Productie normen'!T:U,2,FALSE),FALSE)))</f>
        <v>0</v>
      </c>
      <c r="S2277" s="126">
        <f t="shared" si="186"/>
        <v>0</v>
      </c>
      <c r="T2277" s="127" t="str">
        <f>IF(M2277="nio",0,VLOOKUP(I2277,'2-Productie normen'!A:R,14,FALSE))</f>
        <v>V</v>
      </c>
      <c r="U2277" s="127"/>
      <c r="W2277" s="93">
        <f t="shared" si="187"/>
        <v>4200</v>
      </c>
    </row>
    <row r="2278" spans="1:23" ht="14.1" customHeight="1">
      <c r="A2278" s="109">
        <f t="shared" si="183"/>
        <v>2278</v>
      </c>
      <c r="B2278" s="476" t="str">
        <f>VLOOKUP(C2278,'1-Kosten per locatie'!$A$17:$D$89,4,FALSE)</f>
        <v>Sport050</v>
      </c>
      <c r="C2278" s="123" t="s">
        <v>1696</v>
      </c>
      <c r="D2278" s="476" t="str">
        <f>VLOOKUP(C2278,'1-Kosten per locatie'!$A$17:$C$89,3,FALSE)</f>
        <v>sportlocatie</v>
      </c>
      <c r="E2278" s="427">
        <v>0</v>
      </c>
      <c r="F2278" s="404"/>
      <c r="G2278" s="428"/>
      <c r="H2278" s="123" t="s">
        <v>1737</v>
      </c>
      <c r="I2278" s="432" t="s">
        <v>1201</v>
      </c>
      <c r="J2278" s="123" t="s">
        <v>93</v>
      </c>
      <c r="K2278" s="429">
        <v>20</v>
      </c>
      <c r="L2278" s="486">
        <f>VLOOKUP(D2278,'1-Kosten per locatie'!$E$3:$G$9,3,FALSE)</f>
        <v>1</v>
      </c>
      <c r="M2278" s="441">
        <v>210</v>
      </c>
      <c r="N2278" s="124"/>
      <c r="O2278" s="125" t="e">
        <f t="shared" si="184"/>
        <v>#DIV/0!</v>
      </c>
      <c r="P2278" s="125">
        <f t="shared" si="185"/>
        <v>0</v>
      </c>
      <c r="Q2278" s="383"/>
      <c r="R2278" s="126">
        <f>IF(M2278="nio",0,IF(M2278&gt;0,VLOOKUP(I2278,'2-Productie normen'!A:R,VLOOKUP(M2278,'2-Productie normen'!T:U,2,FALSE),FALSE)))</f>
        <v>0</v>
      </c>
      <c r="S2278" s="126">
        <f t="shared" si="186"/>
        <v>0</v>
      </c>
      <c r="T2278" s="127" t="str">
        <f>IF(M2278="nio",0,VLOOKUP(I2278,'2-Productie normen'!A:R,14,FALSE))</f>
        <v>V</v>
      </c>
      <c r="U2278" s="127"/>
      <c r="W2278" s="93">
        <f t="shared" si="187"/>
        <v>4200</v>
      </c>
    </row>
    <row r="2279" spans="1:23" ht="14.1" customHeight="1">
      <c r="A2279" s="109">
        <f t="shared" si="183"/>
        <v>2279</v>
      </c>
      <c r="B2279" s="476" t="str">
        <f>VLOOKUP(C2279,'1-Kosten per locatie'!$A$17:$D$89,4,FALSE)</f>
        <v>Sport050</v>
      </c>
      <c r="C2279" s="123" t="s">
        <v>1696</v>
      </c>
      <c r="D2279" s="476" t="str">
        <f>VLOOKUP(C2279,'1-Kosten per locatie'!$A$17:$C$89,3,FALSE)</f>
        <v>sportlocatie</v>
      </c>
      <c r="E2279" s="427">
        <v>0</v>
      </c>
      <c r="F2279" s="404"/>
      <c r="G2279" s="428"/>
      <c r="H2279" s="123" t="s">
        <v>1738</v>
      </c>
      <c r="I2279" s="432" t="s">
        <v>15</v>
      </c>
      <c r="J2279" s="123" t="s">
        <v>91</v>
      </c>
      <c r="K2279" s="429">
        <v>15</v>
      </c>
      <c r="L2279" s="486">
        <f>VLOOKUP(D2279,'1-Kosten per locatie'!$E$3:$G$9,3,FALSE)</f>
        <v>1</v>
      </c>
      <c r="M2279" s="441">
        <v>210</v>
      </c>
      <c r="N2279" s="124"/>
      <c r="O2279" s="125" t="e">
        <f t="shared" si="184"/>
        <v>#DIV/0!</v>
      </c>
      <c r="P2279" s="125">
        <f t="shared" si="185"/>
        <v>0</v>
      </c>
      <c r="Q2279" s="383"/>
      <c r="R2279" s="126">
        <f>IF(M2279="nio",0,IF(M2279&gt;0,VLOOKUP(I2279,'2-Productie normen'!A:R,VLOOKUP(M2279,'2-Productie normen'!T:U,2,FALSE),FALSE)))</f>
        <v>0</v>
      </c>
      <c r="S2279" s="126">
        <f t="shared" si="186"/>
        <v>0</v>
      </c>
      <c r="T2279" s="127" t="str">
        <f>IF(M2279="nio",0,VLOOKUP(I2279,'2-Productie normen'!A:R,14,FALSE))</f>
        <v>S</v>
      </c>
      <c r="U2279" s="127"/>
      <c r="W2279" s="93">
        <f t="shared" si="187"/>
        <v>3150</v>
      </c>
    </row>
    <row r="2280" spans="1:23" ht="14.1" customHeight="1">
      <c r="A2280" s="109">
        <f t="shared" si="183"/>
        <v>2280</v>
      </c>
      <c r="B2280" s="476" t="str">
        <f>VLOOKUP(C2280,'1-Kosten per locatie'!$A$17:$D$89,4,FALSE)</f>
        <v>Sport050</v>
      </c>
      <c r="C2280" s="123" t="s">
        <v>1696</v>
      </c>
      <c r="D2280" s="476" t="str">
        <f>VLOOKUP(C2280,'1-Kosten per locatie'!$A$17:$C$89,3,FALSE)</f>
        <v>sportlocatie</v>
      </c>
      <c r="E2280" s="427">
        <v>0</v>
      </c>
      <c r="F2280" s="404"/>
      <c r="G2280" s="428"/>
      <c r="H2280" s="123" t="s">
        <v>1739</v>
      </c>
      <c r="I2280" s="432" t="s">
        <v>15</v>
      </c>
      <c r="J2280" s="123" t="s">
        <v>91</v>
      </c>
      <c r="K2280" s="429">
        <v>15</v>
      </c>
      <c r="L2280" s="486">
        <f>VLOOKUP(D2280,'1-Kosten per locatie'!$E$3:$G$9,3,FALSE)</f>
        <v>1</v>
      </c>
      <c r="M2280" s="441">
        <v>210</v>
      </c>
      <c r="N2280" s="124"/>
      <c r="O2280" s="125" t="e">
        <f t="shared" si="184"/>
        <v>#DIV/0!</v>
      </c>
      <c r="P2280" s="125">
        <f t="shared" si="185"/>
        <v>0</v>
      </c>
      <c r="Q2280" s="383"/>
      <c r="R2280" s="126">
        <f>IF(M2280="nio",0,IF(M2280&gt;0,VLOOKUP(I2280,'2-Productie normen'!A:R,VLOOKUP(M2280,'2-Productie normen'!T:U,2,FALSE),FALSE)))</f>
        <v>0</v>
      </c>
      <c r="S2280" s="126">
        <f t="shared" si="186"/>
        <v>0</v>
      </c>
      <c r="T2280" s="127" t="str">
        <f>IF(M2280="nio",0,VLOOKUP(I2280,'2-Productie normen'!A:R,14,FALSE))</f>
        <v>S</v>
      </c>
      <c r="U2280" s="127"/>
      <c r="W2280" s="93">
        <f t="shared" si="187"/>
        <v>3150</v>
      </c>
    </row>
    <row r="2281" spans="1:23" ht="14.1" customHeight="1">
      <c r="A2281" s="109">
        <f t="shared" si="183"/>
        <v>2281</v>
      </c>
      <c r="B2281" s="476" t="str">
        <f>VLOOKUP(C2281,'1-Kosten per locatie'!$A$17:$D$89,4,FALSE)</f>
        <v>Sport050</v>
      </c>
      <c r="C2281" s="123" t="s">
        <v>1696</v>
      </c>
      <c r="D2281" s="476" t="str">
        <f>VLOOKUP(C2281,'1-Kosten per locatie'!$A$17:$C$89,3,FALSE)</f>
        <v>sportlocatie</v>
      </c>
      <c r="E2281" s="427">
        <v>0</v>
      </c>
      <c r="F2281" s="404"/>
      <c r="G2281" s="428"/>
      <c r="H2281" s="123" t="s">
        <v>1740</v>
      </c>
      <c r="I2281" s="432" t="s">
        <v>1725</v>
      </c>
      <c r="J2281" s="123" t="s">
        <v>1741</v>
      </c>
      <c r="K2281" s="429">
        <v>262</v>
      </c>
      <c r="L2281" s="486">
        <f>VLOOKUP(D2281,'1-Kosten per locatie'!$E$3:$G$9,3,FALSE)</f>
        <v>1</v>
      </c>
      <c r="M2281" s="441">
        <v>210</v>
      </c>
      <c r="N2281" s="124"/>
      <c r="O2281" s="125" t="e">
        <f t="shared" si="184"/>
        <v>#DIV/0!</v>
      </c>
      <c r="P2281" s="125">
        <f t="shared" si="185"/>
        <v>0</v>
      </c>
      <c r="Q2281" s="383"/>
      <c r="R2281" s="126">
        <f>IF(M2281="nio",0,IF(M2281&gt;0,VLOOKUP(I2281,'2-Productie normen'!A:R,VLOOKUP(M2281,'2-Productie normen'!T:U,2,FALSE),FALSE)))</f>
        <v>0</v>
      </c>
      <c r="S2281" s="126">
        <f t="shared" si="186"/>
        <v>0</v>
      </c>
      <c r="T2281" s="127" t="str">
        <f>IF(M2281="nio",0,VLOOKUP(I2281,'2-Productie normen'!A:R,14,FALSE))</f>
        <v>V</v>
      </c>
      <c r="U2281" s="127"/>
      <c r="W2281" s="93">
        <f t="shared" si="187"/>
        <v>55020</v>
      </c>
    </row>
    <row r="2282" spans="1:23" ht="14.1" customHeight="1">
      <c r="A2282" s="109">
        <f t="shared" si="183"/>
        <v>2282</v>
      </c>
      <c r="B2282" s="476" t="str">
        <f>VLOOKUP(C2282,'1-Kosten per locatie'!$A$17:$D$89,4,FALSE)</f>
        <v>Sport050</v>
      </c>
      <c r="C2282" s="123" t="s">
        <v>1696</v>
      </c>
      <c r="D2282" s="476" t="str">
        <f>VLOOKUP(C2282,'1-Kosten per locatie'!$A$17:$C$89,3,FALSE)</f>
        <v>sportlocatie</v>
      </c>
      <c r="E2282" s="427">
        <v>0</v>
      </c>
      <c r="F2282" s="450"/>
      <c r="G2282" s="428"/>
      <c r="H2282" s="123" t="s">
        <v>1742</v>
      </c>
      <c r="I2282" s="432" t="s">
        <v>300</v>
      </c>
      <c r="J2282" s="123" t="s">
        <v>1741</v>
      </c>
      <c r="K2282" s="429">
        <v>20</v>
      </c>
      <c r="L2282" s="486">
        <f>VLOOKUP(D2282,'1-Kosten per locatie'!$E$3:$G$9,3,FALSE)</f>
        <v>1</v>
      </c>
      <c r="M2282" s="441">
        <v>41</v>
      </c>
      <c r="N2282" s="124"/>
      <c r="O2282" s="125" t="e">
        <f t="shared" si="184"/>
        <v>#DIV/0!</v>
      </c>
      <c r="P2282" s="125">
        <f t="shared" si="185"/>
        <v>0</v>
      </c>
      <c r="Q2282" s="383"/>
      <c r="R2282" s="126">
        <f>IF(M2282="nio",0,IF(M2282&gt;0,VLOOKUP(I2282,'2-Productie normen'!A:R,VLOOKUP(M2282,'2-Productie normen'!T:U,2,FALSE),FALSE)))</f>
        <v>0</v>
      </c>
      <c r="S2282" s="126">
        <f t="shared" si="186"/>
        <v>0</v>
      </c>
      <c r="T2282" s="127" t="str">
        <f>IF(M2282="nio",0,VLOOKUP(I2282,'2-Productie normen'!A:R,14,FALSE))</f>
        <v>V</v>
      </c>
      <c r="U2282" s="127"/>
      <c r="W2282" s="93">
        <f t="shared" si="187"/>
        <v>820</v>
      </c>
    </row>
    <row r="2283" spans="1:23" ht="14.1" customHeight="1">
      <c r="A2283" s="109">
        <f t="shared" si="183"/>
        <v>2283</v>
      </c>
      <c r="B2283" s="476" t="str">
        <f>VLOOKUP(C2283,'1-Kosten per locatie'!$A$17:$D$89,4,FALSE)</f>
        <v>Sport050</v>
      </c>
      <c r="C2283" s="123" t="s">
        <v>1696</v>
      </c>
      <c r="D2283" s="476" t="str">
        <f>VLOOKUP(C2283,'1-Kosten per locatie'!$A$17:$C$89,3,FALSE)</f>
        <v>sportlocatie</v>
      </c>
      <c r="E2283" s="427">
        <v>0</v>
      </c>
      <c r="F2283" s="261"/>
      <c r="G2283" s="428"/>
      <c r="H2283" s="123" t="s">
        <v>1743</v>
      </c>
      <c r="I2283" s="432" t="s">
        <v>15</v>
      </c>
      <c r="J2283" s="123" t="s">
        <v>91</v>
      </c>
      <c r="K2283" s="429">
        <v>2</v>
      </c>
      <c r="L2283" s="486">
        <f>VLOOKUP(D2283,'1-Kosten per locatie'!$E$3:$G$9,3,FALSE)</f>
        <v>1</v>
      </c>
      <c r="M2283" s="441">
        <v>210</v>
      </c>
      <c r="N2283" s="124"/>
      <c r="O2283" s="125" t="e">
        <f t="shared" si="184"/>
        <v>#DIV/0!</v>
      </c>
      <c r="P2283" s="125">
        <f t="shared" si="185"/>
        <v>0</v>
      </c>
      <c r="Q2283" s="383"/>
      <c r="R2283" s="126">
        <f>IF(M2283="nio",0,IF(M2283&gt;0,VLOOKUP(I2283,'2-Productie normen'!A:R,VLOOKUP(M2283,'2-Productie normen'!T:U,2,FALSE),FALSE)))</f>
        <v>0</v>
      </c>
      <c r="S2283" s="126">
        <f t="shared" si="186"/>
        <v>0</v>
      </c>
      <c r="T2283" s="127" t="str">
        <f>IF(M2283="nio",0,VLOOKUP(I2283,'2-Productie normen'!A:R,14,FALSE))</f>
        <v>S</v>
      </c>
      <c r="U2283" s="127"/>
      <c r="W2283" s="93">
        <f t="shared" si="187"/>
        <v>420</v>
      </c>
    </row>
    <row r="2284" spans="1:23" ht="14.1" customHeight="1">
      <c r="A2284" s="109">
        <f t="shared" si="183"/>
        <v>2284</v>
      </c>
      <c r="B2284" s="476" t="str">
        <f>VLOOKUP(C2284,'1-Kosten per locatie'!$A$17:$D$89,4,FALSE)</f>
        <v>Sport050</v>
      </c>
      <c r="C2284" s="123" t="s">
        <v>1696</v>
      </c>
      <c r="D2284" s="476" t="str">
        <f>VLOOKUP(C2284,'1-Kosten per locatie'!$A$17:$C$89,3,FALSE)</f>
        <v>sportlocatie</v>
      </c>
      <c r="E2284" s="427">
        <v>0</v>
      </c>
      <c r="F2284" s="261"/>
      <c r="G2284" s="428"/>
      <c r="H2284" s="123" t="s">
        <v>1310</v>
      </c>
      <c r="I2284" s="432" t="s">
        <v>15</v>
      </c>
      <c r="J2284" s="123" t="s">
        <v>91</v>
      </c>
      <c r="K2284" s="429">
        <v>2</v>
      </c>
      <c r="L2284" s="486">
        <f>VLOOKUP(D2284,'1-Kosten per locatie'!$E$3:$G$9,3,FALSE)</f>
        <v>1</v>
      </c>
      <c r="M2284" s="441">
        <v>210</v>
      </c>
      <c r="N2284" s="124"/>
      <c r="O2284" s="125" t="e">
        <f t="shared" si="184"/>
        <v>#DIV/0!</v>
      </c>
      <c r="P2284" s="125">
        <f t="shared" si="185"/>
        <v>0</v>
      </c>
      <c r="Q2284" s="383"/>
      <c r="R2284" s="126">
        <f>IF(M2284="nio",0,IF(M2284&gt;0,VLOOKUP(I2284,'2-Productie normen'!A:R,VLOOKUP(M2284,'2-Productie normen'!T:U,2,FALSE),FALSE)))</f>
        <v>0</v>
      </c>
      <c r="S2284" s="126">
        <f t="shared" si="186"/>
        <v>0</v>
      </c>
      <c r="T2284" s="127" t="str">
        <f>IF(M2284="nio",0,VLOOKUP(I2284,'2-Productie normen'!A:R,14,FALSE))</f>
        <v>S</v>
      </c>
      <c r="U2284" s="127"/>
      <c r="W2284" s="93">
        <f t="shared" si="187"/>
        <v>420</v>
      </c>
    </row>
    <row r="2285" spans="1:23" ht="14.1" customHeight="1">
      <c r="A2285" s="109">
        <f t="shared" si="183"/>
        <v>2285</v>
      </c>
      <c r="B2285" s="476" t="str">
        <f>VLOOKUP(C2285,'1-Kosten per locatie'!$A$17:$D$89,4,FALSE)</f>
        <v>Sport050</v>
      </c>
      <c r="C2285" s="123" t="s">
        <v>1696</v>
      </c>
      <c r="D2285" s="476" t="str">
        <f>VLOOKUP(C2285,'1-Kosten per locatie'!$A$17:$C$89,3,FALSE)</f>
        <v>sportlocatie</v>
      </c>
      <c r="E2285" s="427">
        <v>0</v>
      </c>
      <c r="F2285" s="261"/>
      <c r="G2285" s="428"/>
      <c r="H2285" s="123" t="s">
        <v>1744</v>
      </c>
      <c r="I2285" s="432" t="s">
        <v>15</v>
      </c>
      <c r="J2285" s="123" t="s">
        <v>91</v>
      </c>
      <c r="K2285" s="429">
        <v>2</v>
      </c>
      <c r="L2285" s="486">
        <f>VLOOKUP(D2285,'1-Kosten per locatie'!$E$3:$G$9,3,FALSE)</f>
        <v>1</v>
      </c>
      <c r="M2285" s="441">
        <v>210</v>
      </c>
      <c r="N2285" s="124"/>
      <c r="O2285" s="125" t="e">
        <f t="shared" si="184"/>
        <v>#DIV/0!</v>
      </c>
      <c r="P2285" s="125">
        <f t="shared" si="185"/>
        <v>0</v>
      </c>
      <c r="Q2285" s="383"/>
      <c r="R2285" s="126">
        <f>IF(M2285="nio",0,IF(M2285&gt;0,VLOOKUP(I2285,'2-Productie normen'!A:R,VLOOKUP(M2285,'2-Productie normen'!T:U,2,FALSE),FALSE)))</f>
        <v>0</v>
      </c>
      <c r="S2285" s="126">
        <f t="shared" si="186"/>
        <v>0</v>
      </c>
      <c r="T2285" s="127" t="str">
        <f>IF(M2285="nio",0,VLOOKUP(I2285,'2-Productie normen'!A:R,14,FALSE))</f>
        <v>S</v>
      </c>
      <c r="U2285" s="127"/>
      <c r="W2285" s="93">
        <f t="shared" si="187"/>
        <v>420</v>
      </c>
    </row>
    <row r="2286" spans="1:23" ht="14.1" customHeight="1">
      <c r="A2286" s="109">
        <f t="shared" si="183"/>
        <v>2286</v>
      </c>
      <c r="B2286" s="476" t="str">
        <f>VLOOKUP(C2286,'1-Kosten per locatie'!$A$17:$D$89,4,FALSE)</f>
        <v>Sport050</v>
      </c>
      <c r="C2286" s="90" t="s">
        <v>1703</v>
      </c>
      <c r="D2286" s="476" t="str">
        <f>VLOOKUP(C2286,'1-Kosten per locatie'!$A$17:$C$89,3,FALSE)</f>
        <v>sportlocatie</v>
      </c>
      <c r="E2286" s="427">
        <v>0</v>
      </c>
      <c r="F2286" s="261"/>
      <c r="G2286" s="428"/>
      <c r="H2286" s="123" t="s">
        <v>1732</v>
      </c>
      <c r="I2286" s="432" t="s">
        <v>296</v>
      </c>
      <c r="J2286" s="123" t="s">
        <v>1733</v>
      </c>
      <c r="K2286" s="429">
        <v>10</v>
      </c>
      <c r="L2286" s="486">
        <f>VLOOKUP(D2286,'1-Kosten per locatie'!$E$3:$G$9,3,FALSE)</f>
        <v>1</v>
      </c>
      <c r="M2286" s="441">
        <v>210</v>
      </c>
      <c r="N2286" s="124"/>
      <c r="O2286" s="125" t="e">
        <f t="shared" si="184"/>
        <v>#DIV/0!</v>
      </c>
      <c r="P2286" s="125">
        <f t="shared" si="185"/>
        <v>0</v>
      </c>
      <c r="Q2286" s="383"/>
      <c r="R2286" s="126">
        <f>IF(M2286="nio",0,IF(M2286&gt;0,VLOOKUP(I2286,'2-Productie normen'!A:R,VLOOKUP(M2286,'2-Productie normen'!T:U,2,FALSE),FALSE)))</f>
        <v>0</v>
      </c>
      <c r="S2286" s="126">
        <f t="shared" si="186"/>
        <v>0</v>
      </c>
      <c r="T2286" s="127" t="str">
        <f>IF(M2286="nio",0,VLOOKUP(I2286,'2-Productie normen'!A:R,14,FALSE))</f>
        <v>V</v>
      </c>
      <c r="U2286" s="127"/>
      <c r="W2286" s="93">
        <f t="shared" si="187"/>
        <v>2100</v>
      </c>
    </row>
    <row r="2287" spans="1:23" ht="14.1" customHeight="1">
      <c r="A2287" s="109">
        <f t="shared" si="183"/>
        <v>2287</v>
      </c>
      <c r="B2287" s="476" t="str">
        <f>VLOOKUP(C2287,'1-Kosten per locatie'!$A$17:$D$89,4,FALSE)</f>
        <v>Sport050</v>
      </c>
      <c r="C2287" s="90" t="s">
        <v>1703</v>
      </c>
      <c r="D2287" s="476" t="str">
        <f>VLOOKUP(C2287,'1-Kosten per locatie'!$A$17:$C$89,3,FALSE)</f>
        <v>sportlocatie</v>
      </c>
      <c r="E2287" s="427">
        <v>0</v>
      </c>
      <c r="F2287" s="261"/>
      <c r="G2287" s="428"/>
      <c r="H2287" s="123" t="s">
        <v>1734</v>
      </c>
      <c r="I2287" s="432" t="s">
        <v>149</v>
      </c>
      <c r="J2287" s="123" t="s">
        <v>1733</v>
      </c>
      <c r="K2287" s="429">
        <v>8</v>
      </c>
      <c r="L2287" s="486">
        <f>VLOOKUP(D2287,'1-Kosten per locatie'!$E$3:$G$9,3,FALSE)</f>
        <v>1</v>
      </c>
      <c r="M2287" s="441">
        <v>210</v>
      </c>
      <c r="N2287" s="124"/>
      <c r="O2287" s="125" t="e">
        <f t="shared" si="184"/>
        <v>#DIV/0!</v>
      </c>
      <c r="P2287" s="125">
        <f t="shared" si="185"/>
        <v>0</v>
      </c>
      <c r="Q2287" s="383"/>
      <c r="R2287" s="126">
        <f>IF(M2287="nio",0,IF(M2287&gt;0,VLOOKUP(I2287,'2-Productie normen'!A:R,VLOOKUP(M2287,'2-Productie normen'!T:U,2,FALSE),FALSE)))</f>
        <v>0</v>
      </c>
      <c r="S2287" s="126">
        <f t="shared" si="186"/>
        <v>0</v>
      </c>
      <c r="T2287" s="127" t="str">
        <f>IF(M2287="nio",0,VLOOKUP(I2287,'2-Productie normen'!A:R,14,FALSE))</f>
        <v>B</v>
      </c>
      <c r="U2287" s="127"/>
      <c r="W2287" s="93">
        <f t="shared" si="187"/>
        <v>1680</v>
      </c>
    </row>
    <row r="2288" spans="1:23" ht="14.1" customHeight="1">
      <c r="A2288" s="109">
        <f t="shared" si="183"/>
        <v>2288</v>
      </c>
      <c r="B2288" s="476" t="str">
        <f>VLOOKUP(C2288,'1-Kosten per locatie'!$A$17:$D$89,4,FALSE)</f>
        <v>Sport050</v>
      </c>
      <c r="C2288" s="90" t="s">
        <v>1703</v>
      </c>
      <c r="D2288" s="476" t="str">
        <f>VLOOKUP(C2288,'1-Kosten per locatie'!$A$17:$C$89,3,FALSE)</f>
        <v>sportlocatie</v>
      </c>
      <c r="E2288" s="427">
        <v>0</v>
      </c>
      <c r="F2288" s="261"/>
      <c r="G2288" s="428"/>
      <c r="H2288" s="123" t="s">
        <v>1735</v>
      </c>
      <c r="I2288" s="432" t="s">
        <v>15</v>
      </c>
      <c r="J2288" s="123" t="s">
        <v>91</v>
      </c>
      <c r="K2288" s="429">
        <v>2</v>
      </c>
      <c r="L2288" s="486">
        <f>VLOOKUP(D2288,'1-Kosten per locatie'!$E$3:$G$9,3,FALSE)</f>
        <v>1</v>
      </c>
      <c r="M2288" s="441">
        <v>210</v>
      </c>
      <c r="N2288" s="124"/>
      <c r="O2288" s="125" t="e">
        <f t="shared" si="184"/>
        <v>#DIV/0!</v>
      </c>
      <c r="P2288" s="125">
        <f t="shared" si="185"/>
        <v>0</v>
      </c>
      <c r="Q2288" s="383"/>
      <c r="R2288" s="126">
        <f>IF(M2288="nio",0,IF(M2288&gt;0,VLOOKUP(I2288,'2-Productie normen'!A:R,VLOOKUP(M2288,'2-Productie normen'!T:U,2,FALSE),FALSE)))</f>
        <v>0</v>
      </c>
      <c r="S2288" s="126">
        <f t="shared" si="186"/>
        <v>0</v>
      </c>
      <c r="T2288" s="127" t="str">
        <f>IF(M2288="nio",0,VLOOKUP(I2288,'2-Productie normen'!A:R,14,FALSE))</f>
        <v>S</v>
      </c>
      <c r="U2288" s="127"/>
      <c r="W2288" s="93">
        <f t="shared" si="187"/>
        <v>420</v>
      </c>
    </row>
    <row r="2289" spans="1:23" ht="14.1" customHeight="1">
      <c r="A2289" s="109">
        <f t="shared" si="183"/>
        <v>2289</v>
      </c>
      <c r="B2289" s="476" t="str">
        <f>VLOOKUP(C2289,'1-Kosten per locatie'!$A$17:$D$89,4,FALSE)</f>
        <v>Sport050</v>
      </c>
      <c r="C2289" s="90" t="s">
        <v>1703</v>
      </c>
      <c r="D2289" s="476" t="str">
        <f>VLOOKUP(C2289,'1-Kosten per locatie'!$A$17:$C$89,3,FALSE)</f>
        <v>sportlocatie</v>
      </c>
      <c r="E2289" s="427">
        <v>0</v>
      </c>
      <c r="F2289" s="261"/>
      <c r="G2289" s="428"/>
      <c r="H2289" s="123" t="s">
        <v>1736</v>
      </c>
      <c r="I2289" s="432" t="s">
        <v>1201</v>
      </c>
      <c r="J2289" s="123" t="s">
        <v>93</v>
      </c>
      <c r="K2289" s="429">
        <v>20</v>
      </c>
      <c r="L2289" s="486">
        <f>VLOOKUP(D2289,'1-Kosten per locatie'!$E$3:$G$9,3,FALSE)</f>
        <v>1</v>
      </c>
      <c r="M2289" s="441">
        <v>210</v>
      </c>
      <c r="N2289" s="124"/>
      <c r="O2289" s="125" t="e">
        <f t="shared" si="184"/>
        <v>#DIV/0!</v>
      </c>
      <c r="P2289" s="125">
        <f t="shared" si="185"/>
        <v>0</v>
      </c>
      <c r="Q2289" s="383"/>
      <c r="R2289" s="126">
        <f>IF(M2289="nio",0,IF(M2289&gt;0,VLOOKUP(I2289,'2-Productie normen'!A:R,VLOOKUP(M2289,'2-Productie normen'!T:U,2,FALSE),FALSE)))</f>
        <v>0</v>
      </c>
      <c r="S2289" s="126">
        <f t="shared" si="186"/>
        <v>0</v>
      </c>
      <c r="T2289" s="127" t="str">
        <f>IF(M2289="nio",0,VLOOKUP(I2289,'2-Productie normen'!A:R,14,FALSE))</f>
        <v>V</v>
      </c>
      <c r="U2289" s="127"/>
      <c r="W2289" s="93">
        <f t="shared" si="187"/>
        <v>4200</v>
      </c>
    </row>
    <row r="2290" spans="1:23" ht="14.1" customHeight="1">
      <c r="A2290" s="109">
        <f t="shared" si="183"/>
        <v>2290</v>
      </c>
      <c r="B2290" s="476" t="str">
        <f>VLOOKUP(C2290,'1-Kosten per locatie'!$A$17:$D$89,4,FALSE)</f>
        <v>Sport050</v>
      </c>
      <c r="C2290" s="90" t="s">
        <v>1703</v>
      </c>
      <c r="D2290" s="476" t="str">
        <f>VLOOKUP(C2290,'1-Kosten per locatie'!$A$17:$C$89,3,FALSE)</f>
        <v>sportlocatie</v>
      </c>
      <c r="E2290" s="427">
        <v>0</v>
      </c>
      <c r="F2290" s="261"/>
      <c r="G2290" s="428"/>
      <c r="H2290" s="123" t="s">
        <v>1737</v>
      </c>
      <c r="I2290" s="432" t="s">
        <v>1201</v>
      </c>
      <c r="J2290" s="123" t="s">
        <v>93</v>
      </c>
      <c r="K2290" s="429">
        <v>20</v>
      </c>
      <c r="L2290" s="486">
        <f>VLOOKUP(D2290,'1-Kosten per locatie'!$E$3:$G$9,3,FALSE)</f>
        <v>1</v>
      </c>
      <c r="M2290" s="441">
        <v>210</v>
      </c>
      <c r="N2290" s="124"/>
      <c r="O2290" s="125" t="e">
        <f t="shared" si="184"/>
        <v>#DIV/0!</v>
      </c>
      <c r="P2290" s="125">
        <f t="shared" si="185"/>
        <v>0</v>
      </c>
      <c r="Q2290" s="383"/>
      <c r="R2290" s="126">
        <f>IF(M2290="nio",0,IF(M2290&gt;0,VLOOKUP(I2290,'2-Productie normen'!A:R,VLOOKUP(M2290,'2-Productie normen'!T:U,2,FALSE),FALSE)))</f>
        <v>0</v>
      </c>
      <c r="S2290" s="126">
        <f t="shared" si="186"/>
        <v>0</v>
      </c>
      <c r="T2290" s="127" t="str">
        <f>IF(M2290="nio",0,VLOOKUP(I2290,'2-Productie normen'!A:R,14,FALSE))</f>
        <v>V</v>
      </c>
      <c r="U2290" s="127"/>
      <c r="W2290" s="93">
        <f t="shared" si="187"/>
        <v>4200</v>
      </c>
    </row>
    <row r="2291" spans="1:23" ht="14.1" customHeight="1">
      <c r="A2291" s="109">
        <f t="shared" si="183"/>
        <v>2291</v>
      </c>
      <c r="B2291" s="476" t="str">
        <f>VLOOKUP(C2291,'1-Kosten per locatie'!$A$17:$D$89,4,FALSE)</f>
        <v>Sport050</v>
      </c>
      <c r="C2291" s="90" t="s">
        <v>1703</v>
      </c>
      <c r="D2291" s="476" t="str">
        <f>VLOOKUP(C2291,'1-Kosten per locatie'!$A$17:$C$89,3,FALSE)</f>
        <v>sportlocatie</v>
      </c>
      <c r="E2291" s="427">
        <v>0</v>
      </c>
      <c r="F2291" s="261"/>
      <c r="G2291" s="428"/>
      <c r="H2291" s="123" t="s">
        <v>1738</v>
      </c>
      <c r="I2291" s="432" t="s">
        <v>15</v>
      </c>
      <c r="J2291" s="123" t="s">
        <v>91</v>
      </c>
      <c r="K2291" s="429">
        <v>15</v>
      </c>
      <c r="L2291" s="486">
        <f>VLOOKUP(D2291,'1-Kosten per locatie'!$E$3:$G$9,3,FALSE)</f>
        <v>1</v>
      </c>
      <c r="M2291" s="441">
        <v>210</v>
      </c>
      <c r="N2291" s="124"/>
      <c r="O2291" s="125" t="e">
        <f t="shared" si="184"/>
        <v>#DIV/0!</v>
      </c>
      <c r="P2291" s="125">
        <f t="shared" si="185"/>
        <v>0</v>
      </c>
      <c r="Q2291" s="383"/>
      <c r="R2291" s="126">
        <f>IF(M2291="nio",0,IF(M2291&gt;0,VLOOKUP(I2291,'2-Productie normen'!A:R,VLOOKUP(M2291,'2-Productie normen'!T:U,2,FALSE),FALSE)))</f>
        <v>0</v>
      </c>
      <c r="S2291" s="126">
        <f t="shared" si="186"/>
        <v>0</v>
      </c>
      <c r="T2291" s="127" t="str">
        <f>IF(M2291="nio",0,VLOOKUP(I2291,'2-Productie normen'!A:R,14,FALSE))</f>
        <v>S</v>
      </c>
      <c r="U2291" s="127"/>
      <c r="W2291" s="93">
        <f t="shared" si="187"/>
        <v>3150</v>
      </c>
    </row>
    <row r="2292" spans="1:23" ht="14.1" customHeight="1">
      <c r="A2292" s="109">
        <f t="shared" si="183"/>
        <v>2292</v>
      </c>
      <c r="B2292" s="476" t="str">
        <f>VLOOKUP(C2292,'1-Kosten per locatie'!$A$17:$D$89,4,FALSE)</f>
        <v>Sport050</v>
      </c>
      <c r="C2292" s="90" t="s">
        <v>1703</v>
      </c>
      <c r="D2292" s="476" t="str">
        <f>VLOOKUP(C2292,'1-Kosten per locatie'!$A$17:$C$89,3,FALSE)</f>
        <v>sportlocatie</v>
      </c>
      <c r="E2292" s="427">
        <v>0</v>
      </c>
      <c r="F2292" s="261"/>
      <c r="G2292" s="428"/>
      <c r="H2292" s="123" t="s">
        <v>1739</v>
      </c>
      <c r="I2292" s="432" t="s">
        <v>15</v>
      </c>
      <c r="J2292" s="123" t="s">
        <v>91</v>
      </c>
      <c r="K2292" s="429">
        <v>15</v>
      </c>
      <c r="L2292" s="486">
        <f>VLOOKUP(D2292,'1-Kosten per locatie'!$E$3:$G$9,3,FALSE)</f>
        <v>1</v>
      </c>
      <c r="M2292" s="441">
        <v>210</v>
      </c>
      <c r="N2292" s="124"/>
      <c r="O2292" s="125" t="e">
        <f t="shared" si="184"/>
        <v>#DIV/0!</v>
      </c>
      <c r="P2292" s="125">
        <f t="shared" si="185"/>
        <v>0</v>
      </c>
      <c r="Q2292" s="383"/>
      <c r="R2292" s="126">
        <f>IF(M2292="nio",0,IF(M2292&gt;0,VLOOKUP(I2292,'2-Productie normen'!A:R,VLOOKUP(M2292,'2-Productie normen'!T:U,2,FALSE),FALSE)))</f>
        <v>0</v>
      </c>
      <c r="S2292" s="126">
        <f t="shared" si="186"/>
        <v>0</v>
      </c>
      <c r="T2292" s="127" t="str">
        <f>IF(M2292="nio",0,VLOOKUP(I2292,'2-Productie normen'!A:R,14,FALSE))</f>
        <v>S</v>
      </c>
      <c r="U2292" s="127"/>
      <c r="W2292" s="93">
        <f t="shared" si="187"/>
        <v>3150</v>
      </c>
    </row>
    <row r="2293" spans="1:23" ht="14.1" customHeight="1">
      <c r="A2293" s="109">
        <f t="shared" si="183"/>
        <v>2293</v>
      </c>
      <c r="B2293" s="476" t="str">
        <f>VLOOKUP(C2293,'1-Kosten per locatie'!$A$17:$D$89,4,FALSE)</f>
        <v>Sport050</v>
      </c>
      <c r="C2293" s="90" t="s">
        <v>1703</v>
      </c>
      <c r="D2293" s="476" t="str">
        <f>VLOOKUP(C2293,'1-Kosten per locatie'!$A$17:$C$89,3,FALSE)</f>
        <v>sportlocatie</v>
      </c>
      <c r="E2293" s="427">
        <v>0</v>
      </c>
      <c r="F2293" s="261"/>
      <c r="G2293" s="428"/>
      <c r="H2293" s="123" t="s">
        <v>1740</v>
      </c>
      <c r="I2293" s="432" t="s">
        <v>1725</v>
      </c>
      <c r="J2293" s="123" t="s">
        <v>1741</v>
      </c>
      <c r="K2293" s="429">
        <v>262</v>
      </c>
      <c r="L2293" s="486">
        <f>VLOOKUP(D2293,'1-Kosten per locatie'!$E$3:$G$9,3,FALSE)</f>
        <v>1</v>
      </c>
      <c r="M2293" s="441">
        <v>210</v>
      </c>
      <c r="N2293" s="124"/>
      <c r="O2293" s="125" t="e">
        <f t="shared" si="184"/>
        <v>#DIV/0!</v>
      </c>
      <c r="P2293" s="125">
        <f t="shared" si="185"/>
        <v>0</v>
      </c>
      <c r="Q2293" s="383"/>
      <c r="R2293" s="126">
        <f>IF(M2293="nio",0,IF(M2293&gt;0,VLOOKUP(I2293,'2-Productie normen'!A:R,VLOOKUP(M2293,'2-Productie normen'!T:U,2,FALSE),FALSE)))</f>
        <v>0</v>
      </c>
      <c r="S2293" s="126">
        <f t="shared" si="186"/>
        <v>0</v>
      </c>
      <c r="T2293" s="127" t="str">
        <f>IF(M2293="nio",0,VLOOKUP(I2293,'2-Productie normen'!A:R,14,FALSE))</f>
        <v>V</v>
      </c>
      <c r="U2293" s="127"/>
      <c r="W2293" s="93">
        <f t="shared" si="187"/>
        <v>55020</v>
      </c>
    </row>
    <row r="2294" spans="1:23" ht="14.1" customHeight="1">
      <c r="A2294" s="109">
        <f t="shared" si="183"/>
        <v>2294</v>
      </c>
      <c r="B2294" s="476" t="str">
        <f>VLOOKUP(C2294,'1-Kosten per locatie'!$A$17:$D$89,4,FALSE)</f>
        <v>Sport050</v>
      </c>
      <c r="C2294" s="90" t="s">
        <v>1703</v>
      </c>
      <c r="D2294" s="476" t="str">
        <f>VLOOKUP(C2294,'1-Kosten per locatie'!$A$17:$C$89,3,FALSE)</f>
        <v>sportlocatie</v>
      </c>
      <c r="E2294" s="427">
        <v>0</v>
      </c>
      <c r="F2294" s="261"/>
      <c r="G2294" s="428"/>
      <c r="H2294" s="123" t="s">
        <v>1742</v>
      </c>
      <c r="I2294" s="432" t="s">
        <v>300</v>
      </c>
      <c r="J2294" s="123" t="s">
        <v>1741</v>
      </c>
      <c r="K2294" s="429">
        <v>20</v>
      </c>
      <c r="L2294" s="486">
        <f>VLOOKUP(D2294,'1-Kosten per locatie'!$E$3:$G$9,3,FALSE)</f>
        <v>1</v>
      </c>
      <c r="M2294" s="441">
        <v>41</v>
      </c>
      <c r="N2294" s="124"/>
      <c r="O2294" s="125" t="e">
        <f t="shared" si="184"/>
        <v>#DIV/0!</v>
      </c>
      <c r="P2294" s="125">
        <f t="shared" si="185"/>
        <v>0</v>
      </c>
      <c r="Q2294" s="383"/>
      <c r="R2294" s="126">
        <f>IF(M2294="nio",0,IF(M2294&gt;0,VLOOKUP(I2294,'2-Productie normen'!A:R,VLOOKUP(M2294,'2-Productie normen'!T:U,2,FALSE),FALSE)))</f>
        <v>0</v>
      </c>
      <c r="S2294" s="126">
        <f t="shared" si="186"/>
        <v>0</v>
      </c>
      <c r="T2294" s="127" t="str">
        <f>IF(M2294="nio",0,VLOOKUP(I2294,'2-Productie normen'!A:R,14,FALSE))</f>
        <v>V</v>
      </c>
      <c r="U2294" s="127"/>
      <c r="W2294" s="93">
        <f t="shared" si="187"/>
        <v>820</v>
      </c>
    </row>
    <row r="2295" spans="1:23" ht="14.1" customHeight="1">
      <c r="A2295" s="109">
        <f t="shared" si="183"/>
        <v>2295</v>
      </c>
      <c r="B2295" s="476" t="str">
        <f>VLOOKUP(C2295,'1-Kosten per locatie'!$A$17:$D$89,4,FALSE)</f>
        <v>Sport050</v>
      </c>
      <c r="C2295" s="90" t="s">
        <v>1703</v>
      </c>
      <c r="D2295" s="476" t="str">
        <f>VLOOKUP(C2295,'1-Kosten per locatie'!$A$17:$C$89,3,FALSE)</f>
        <v>sportlocatie</v>
      </c>
      <c r="E2295" s="427">
        <v>0</v>
      </c>
      <c r="F2295" s="261"/>
      <c r="G2295" s="428"/>
      <c r="H2295" s="123" t="s">
        <v>1743</v>
      </c>
      <c r="I2295" s="432" t="s">
        <v>15</v>
      </c>
      <c r="J2295" s="123" t="s">
        <v>91</v>
      </c>
      <c r="K2295" s="429">
        <v>2</v>
      </c>
      <c r="L2295" s="486">
        <f>VLOOKUP(D2295,'1-Kosten per locatie'!$E$3:$G$9,3,FALSE)</f>
        <v>1</v>
      </c>
      <c r="M2295" s="441">
        <v>210</v>
      </c>
      <c r="N2295" s="124"/>
      <c r="O2295" s="125" t="e">
        <f t="shared" si="184"/>
        <v>#DIV/0!</v>
      </c>
      <c r="P2295" s="125">
        <f t="shared" si="185"/>
        <v>0</v>
      </c>
      <c r="Q2295" s="383"/>
      <c r="R2295" s="126">
        <f>IF(M2295="nio",0,IF(M2295&gt;0,VLOOKUP(I2295,'2-Productie normen'!A:R,VLOOKUP(M2295,'2-Productie normen'!T:U,2,FALSE),FALSE)))</f>
        <v>0</v>
      </c>
      <c r="S2295" s="126">
        <f t="shared" si="186"/>
        <v>0</v>
      </c>
      <c r="T2295" s="127" t="str">
        <f>IF(M2295="nio",0,VLOOKUP(I2295,'2-Productie normen'!A:R,14,FALSE))</f>
        <v>S</v>
      </c>
      <c r="U2295" s="127"/>
      <c r="W2295" s="93">
        <f t="shared" si="187"/>
        <v>420</v>
      </c>
    </row>
    <row r="2296" spans="1:23" ht="14.1" customHeight="1">
      <c r="A2296" s="109">
        <f t="shared" si="183"/>
        <v>2296</v>
      </c>
      <c r="B2296" s="476" t="str">
        <f>VLOOKUP(C2296,'1-Kosten per locatie'!$A$17:$D$89,4,FALSE)</f>
        <v>Sport050</v>
      </c>
      <c r="C2296" s="90" t="s">
        <v>1703</v>
      </c>
      <c r="D2296" s="476" t="str">
        <f>VLOOKUP(C2296,'1-Kosten per locatie'!$A$17:$C$89,3,FALSE)</f>
        <v>sportlocatie</v>
      </c>
      <c r="E2296" s="427">
        <v>0</v>
      </c>
      <c r="F2296" s="261"/>
      <c r="G2296" s="428"/>
      <c r="H2296" s="123" t="s">
        <v>1310</v>
      </c>
      <c r="I2296" s="432" t="s">
        <v>15</v>
      </c>
      <c r="J2296" s="123" t="s">
        <v>91</v>
      </c>
      <c r="K2296" s="429">
        <v>2</v>
      </c>
      <c r="L2296" s="486">
        <f>VLOOKUP(D2296,'1-Kosten per locatie'!$E$3:$G$9,3,FALSE)</f>
        <v>1</v>
      </c>
      <c r="M2296" s="441">
        <v>210</v>
      </c>
      <c r="N2296" s="124"/>
      <c r="O2296" s="125" t="e">
        <f t="shared" si="184"/>
        <v>#DIV/0!</v>
      </c>
      <c r="P2296" s="125">
        <f t="shared" si="185"/>
        <v>0</v>
      </c>
      <c r="Q2296" s="383"/>
      <c r="R2296" s="126">
        <f>IF(M2296="nio",0,IF(M2296&gt;0,VLOOKUP(I2296,'2-Productie normen'!A:R,VLOOKUP(M2296,'2-Productie normen'!T:U,2,FALSE),FALSE)))</f>
        <v>0</v>
      </c>
      <c r="S2296" s="126">
        <f t="shared" si="186"/>
        <v>0</v>
      </c>
      <c r="T2296" s="127" t="str">
        <f>IF(M2296="nio",0,VLOOKUP(I2296,'2-Productie normen'!A:R,14,FALSE))</f>
        <v>S</v>
      </c>
      <c r="U2296" s="127"/>
      <c r="W2296" s="93">
        <f t="shared" si="187"/>
        <v>420</v>
      </c>
    </row>
    <row r="2297" spans="1:23" ht="14.1" customHeight="1">
      <c r="A2297" s="109">
        <f t="shared" si="183"/>
        <v>2297</v>
      </c>
      <c r="B2297" s="476" t="str">
        <f>VLOOKUP(C2297,'1-Kosten per locatie'!$A$17:$D$89,4,FALSE)</f>
        <v>Sport050</v>
      </c>
      <c r="C2297" s="90" t="s">
        <v>1703</v>
      </c>
      <c r="D2297" s="476" t="str">
        <f>VLOOKUP(C2297,'1-Kosten per locatie'!$A$17:$C$89,3,FALSE)</f>
        <v>sportlocatie</v>
      </c>
      <c r="E2297" s="427">
        <v>0</v>
      </c>
      <c r="F2297" s="261"/>
      <c r="G2297" s="428"/>
      <c r="H2297" s="123" t="s">
        <v>1744</v>
      </c>
      <c r="I2297" s="432" t="s">
        <v>15</v>
      </c>
      <c r="J2297" s="123" t="s">
        <v>91</v>
      </c>
      <c r="K2297" s="429">
        <v>2</v>
      </c>
      <c r="L2297" s="486">
        <f>VLOOKUP(D2297,'1-Kosten per locatie'!$E$3:$G$9,3,FALSE)</f>
        <v>1</v>
      </c>
      <c r="M2297" s="441">
        <v>210</v>
      </c>
      <c r="N2297" s="124"/>
      <c r="O2297" s="125" t="e">
        <f t="shared" si="184"/>
        <v>#DIV/0!</v>
      </c>
      <c r="P2297" s="125">
        <f t="shared" si="185"/>
        <v>0</v>
      </c>
      <c r="Q2297" s="383"/>
      <c r="R2297" s="126">
        <f>IF(M2297="nio",0,IF(M2297&gt;0,VLOOKUP(I2297,'2-Productie normen'!A:R,VLOOKUP(M2297,'2-Productie normen'!T:U,2,FALSE),FALSE)))</f>
        <v>0</v>
      </c>
      <c r="S2297" s="126">
        <f t="shared" si="186"/>
        <v>0</v>
      </c>
      <c r="T2297" s="127" t="str">
        <f>IF(M2297="nio",0,VLOOKUP(I2297,'2-Productie normen'!A:R,14,FALSE))</f>
        <v>S</v>
      </c>
      <c r="U2297" s="127"/>
      <c r="W2297" s="93">
        <f t="shared" si="187"/>
        <v>420</v>
      </c>
    </row>
    <row r="2298" spans="1:23" ht="14.1" customHeight="1">
      <c r="A2298" s="109">
        <f t="shared" si="183"/>
        <v>2298</v>
      </c>
      <c r="B2298" s="476" t="str">
        <f>VLOOKUP(C2298,'1-Kosten per locatie'!$A$17:$D$89,4,FALSE)</f>
        <v>Sport050</v>
      </c>
      <c r="C2298" s="90" t="s">
        <v>1710</v>
      </c>
      <c r="D2298" s="476" t="str">
        <f>VLOOKUP(C2298,'1-Kosten per locatie'!$A$17:$C$89,3,FALSE)</f>
        <v>sportlocatie</v>
      </c>
      <c r="E2298" s="427">
        <v>0</v>
      </c>
      <c r="F2298" s="261"/>
      <c r="G2298" s="428"/>
      <c r="H2298" s="123" t="s">
        <v>1732</v>
      </c>
      <c r="I2298" s="432" t="s">
        <v>296</v>
      </c>
      <c r="J2298" s="123" t="s">
        <v>1733</v>
      </c>
      <c r="K2298" s="429">
        <v>10</v>
      </c>
      <c r="L2298" s="486">
        <f>VLOOKUP(D2298,'1-Kosten per locatie'!$E$3:$G$9,3,FALSE)</f>
        <v>1</v>
      </c>
      <c r="M2298" s="441">
        <v>210</v>
      </c>
      <c r="N2298" s="124"/>
      <c r="O2298" s="125" t="e">
        <f t="shared" si="184"/>
        <v>#DIV/0!</v>
      </c>
      <c r="P2298" s="125">
        <f t="shared" si="185"/>
        <v>0</v>
      </c>
      <c r="Q2298" s="383"/>
      <c r="R2298" s="126">
        <f>IF(M2298="nio",0,IF(M2298&gt;0,VLOOKUP(I2298,'2-Productie normen'!A:R,VLOOKUP(M2298,'2-Productie normen'!T:U,2,FALSE),FALSE)))</f>
        <v>0</v>
      </c>
      <c r="S2298" s="126">
        <f t="shared" si="186"/>
        <v>0</v>
      </c>
      <c r="T2298" s="127" t="str">
        <f>IF(M2298="nio",0,VLOOKUP(I2298,'2-Productie normen'!A:R,14,FALSE))</f>
        <v>V</v>
      </c>
      <c r="U2298" s="127"/>
      <c r="W2298" s="93">
        <f t="shared" si="187"/>
        <v>2100</v>
      </c>
    </row>
    <row r="2299" spans="1:23" ht="14.1" customHeight="1">
      <c r="A2299" s="109">
        <f t="shared" si="183"/>
        <v>2299</v>
      </c>
      <c r="B2299" s="476" t="str">
        <f>VLOOKUP(C2299,'1-Kosten per locatie'!$A$17:$D$89,4,FALSE)</f>
        <v>Sport050</v>
      </c>
      <c r="C2299" s="90" t="s">
        <v>1710</v>
      </c>
      <c r="D2299" s="476" t="str">
        <f>VLOOKUP(C2299,'1-Kosten per locatie'!$A$17:$C$89,3,FALSE)</f>
        <v>sportlocatie</v>
      </c>
      <c r="E2299" s="427">
        <v>0</v>
      </c>
      <c r="F2299" s="261"/>
      <c r="G2299" s="428"/>
      <c r="H2299" s="123" t="s">
        <v>1734</v>
      </c>
      <c r="I2299" s="432" t="s">
        <v>149</v>
      </c>
      <c r="J2299" s="123" t="s">
        <v>1733</v>
      </c>
      <c r="K2299" s="429">
        <v>8</v>
      </c>
      <c r="L2299" s="486">
        <f>VLOOKUP(D2299,'1-Kosten per locatie'!$E$3:$G$9,3,FALSE)</f>
        <v>1</v>
      </c>
      <c r="M2299" s="441">
        <v>210</v>
      </c>
      <c r="N2299" s="124"/>
      <c r="O2299" s="125" t="e">
        <f t="shared" si="184"/>
        <v>#DIV/0!</v>
      </c>
      <c r="P2299" s="125">
        <f t="shared" si="185"/>
        <v>0</v>
      </c>
      <c r="Q2299" s="383"/>
      <c r="R2299" s="126">
        <f>IF(M2299="nio",0,IF(M2299&gt;0,VLOOKUP(I2299,'2-Productie normen'!A:R,VLOOKUP(M2299,'2-Productie normen'!T:U,2,FALSE),FALSE)))</f>
        <v>0</v>
      </c>
      <c r="S2299" s="126">
        <f t="shared" si="186"/>
        <v>0</v>
      </c>
      <c r="T2299" s="127" t="str">
        <f>IF(M2299="nio",0,VLOOKUP(I2299,'2-Productie normen'!A:R,14,FALSE))</f>
        <v>B</v>
      </c>
      <c r="U2299" s="127"/>
      <c r="W2299" s="93">
        <f t="shared" si="187"/>
        <v>1680</v>
      </c>
    </row>
    <row r="2300" spans="1:23" ht="14.1" customHeight="1">
      <c r="A2300" s="109">
        <f t="shared" si="183"/>
        <v>2300</v>
      </c>
      <c r="B2300" s="476" t="str">
        <f>VLOOKUP(C2300,'1-Kosten per locatie'!$A$17:$D$89,4,FALSE)</f>
        <v>Sport050</v>
      </c>
      <c r="C2300" s="90" t="s">
        <v>1710</v>
      </c>
      <c r="D2300" s="476" t="str">
        <f>VLOOKUP(C2300,'1-Kosten per locatie'!$A$17:$C$89,3,FALSE)</f>
        <v>sportlocatie</v>
      </c>
      <c r="E2300" s="427">
        <v>0</v>
      </c>
      <c r="F2300" s="261"/>
      <c r="G2300" s="428"/>
      <c r="H2300" s="123" t="s">
        <v>1735</v>
      </c>
      <c r="I2300" s="432" t="s">
        <v>15</v>
      </c>
      <c r="J2300" s="123" t="s">
        <v>91</v>
      </c>
      <c r="K2300" s="429">
        <v>2</v>
      </c>
      <c r="L2300" s="486">
        <f>VLOOKUP(D2300,'1-Kosten per locatie'!$E$3:$G$9,3,FALSE)</f>
        <v>1</v>
      </c>
      <c r="M2300" s="441">
        <v>210</v>
      </c>
      <c r="N2300" s="124"/>
      <c r="O2300" s="125" t="e">
        <f t="shared" si="184"/>
        <v>#DIV/0!</v>
      </c>
      <c r="P2300" s="125">
        <f t="shared" si="185"/>
        <v>0</v>
      </c>
      <c r="Q2300" s="383"/>
      <c r="R2300" s="126">
        <f>IF(M2300="nio",0,IF(M2300&gt;0,VLOOKUP(I2300,'2-Productie normen'!A:R,VLOOKUP(M2300,'2-Productie normen'!T:U,2,FALSE),FALSE)))</f>
        <v>0</v>
      </c>
      <c r="S2300" s="126">
        <f t="shared" si="186"/>
        <v>0</v>
      </c>
      <c r="T2300" s="127" t="str">
        <f>IF(M2300="nio",0,VLOOKUP(I2300,'2-Productie normen'!A:R,14,FALSE))</f>
        <v>S</v>
      </c>
      <c r="U2300" s="127"/>
      <c r="W2300" s="93">
        <f t="shared" si="187"/>
        <v>420</v>
      </c>
    </row>
    <row r="2301" spans="1:23" ht="14.1" customHeight="1">
      <c r="A2301" s="109">
        <f t="shared" si="183"/>
        <v>2301</v>
      </c>
      <c r="B2301" s="476" t="str">
        <f>VLOOKUP(C2301,'1-Kosten per locatie'!$A$17:$D$89,4,FALSE)</f>
        <v>Sport050</v>
      </c>
      <c r="C2301" s="90" t="s">
        <v>1710</v>
      </c>
      <c r="D2301" s="476" t="str">
        <f>VLOOKUP(C2301,'1-Kosten per locatie'!$A$17:$C$89,3,FALSE)</f>
        <v>sportlocatie</v>
      </c>
      <c r="E2301" s="427">
        <v>0</v>
      </c>
      <c r="F2301" s="261"/>
      <c r="G2301" s="428"/>
      <c r="H2301" s="123" t="s">
        <v>1736</v>
      </c>
      <c r="I2301" s="432" t="s">
        <v>1201</v>
      </c>
      <c r="J2301" s="123" t="s">
        <v>93</v>
      </c>
      <c r="K2301" s="429">
        <v>20</v>
      </c>
      <c r="L2301" s="486">
        <f>VLOOKUP(D2301,'1-Kosten per locatie'!$E$3:$G$9,3,FALSE)</f>
        <v>1</v>
      </c>
      <c r="M2301" s="441">
        <v>210</v>
      </c>
      <c r="N2301" s="124"/>
      <c r="O2301" s="125" t="e">
        <f t="shared" si="184"/>
        <v>#DIV/0!</v>
      </c>
      <c r="P2301" s="125">
        <f t="shared" si="185"/>
        <v>0</v>
      </c>
      <c r="Q2301" s="383"/>
      <c r="R2301" s="126">
        <f>IF(M2301="nio",0,IF(M2301&gt;0,VLOOKUP(I2301,'2-Productie normen'!A:R,VLOOKUP(M2301,'2-Productie normen'!T:U,2,FALSE),FALSE)))</f>
        <v>0</v>
      </c>
      <c r="S2301" s="126">
        <f t="shared" si="186"/>
        <v>0</v>
      </c>
      <c r="T2301" s="127" t="str">
        <f>IF(M2301="nio",0,VLOOKUP(I2301,'2-Productie normen'!A:R,14,FALSE))</f>
        <v>V</v>
      </c>
      <c r="U2301" s="127"/>
      <c r="W2301" s="93">
        <f t="shared" si="187"/>
        <v>4200</v>
      </c>
    </row>
    <row r="2302" spans="1:23" ht="14.1" customHeight="1">
      <c r="A2302" s="109">
        <f t="shared" si="183"/>
        <v>2302</v>
      </c>
      <c r="B2302" s="476" t="str">
        <f>VLOOKUP(C2302,'1-Kosten per locatie'!$A$17:$D$89,4,FALSE)</f>
        <v>Sport050</v>
      </c>
      <c r="C2302" s="90" t="s">
        <v>1710</v>
      </c>
      <c r="D2302" s="476" t="str">
        <f>VLOOKUP(C2302,'1-Kosten per locatie'!$A$17:$C$89,3,FALSE)</f>
        <v>sportlocatie</v>
      </c>
      <c r="E2302" s="427">
        <v>0</v>
      </c>
      <c r="F2302" s="261"/>
      <c r="G2302" s="428"/>
      <c r="H2302" s="123" t="s">
        <v>1737</v>
      </c>
      <c r="I2302" s="432" t="s">
        <v>1201</v>
      </c>
      <c r="J2302" s="123" t="s">
        <v>93</v>
      </c>
      <c r="K2302" s="429">
        <v>20</v>
      </c>
      <c r="L2302" s="486">
        <f>VLOOKUP(D2302,'1-Kosten per locatie'!$E$3:$G$9,3,FALSE)</f>
        <v>1</v>
      </c>
      <c r="M2302" s="441">
        <v>210</v>
      </c>
      <c r="N2302" s="124"/>
      <c r="O2302" s="125" t="e">
        <f t="shared" si="184"/>
        <v>#DIV/0!</v>
      </c>
      <c r="P2302" s="125">
        <f t="shared" si="185"/>
        <v>0</v>
      </c>
      <c r="Q2302" s="383"/>
      <c r="R2302" s="126">
        <f>IF(M2302="nio",0,IF(M2302&gt;0,VLOOKUP(I2302,'2-Productie normen'!A:R,VLOOKUP(M2302,'2-Productie normen'!T:U,2,FALSE),FALSE)))</f>
        <v>0</v>
      </c>
      <c r="S2302" s="126">
        <f t="shared" si="186"/>
        <v>0</v>
      </c>
      <c r="T2302" s="127" t="str">
        <f>IF(M2302="nio",0,VLOOKUP(I2302,'2-Productie normen'!A:R,14,FALSE))</f>
        <v>V</v>
      </c>
      <c r="U2302" s="127"/>
      <c r="W2302" s="93">
        <f t="shared" si="187"/>
        <v>4200</v>
      </c>
    </row>
    <row r="2303" spans="1:23" ht="14.1" customHeight="1">
      <c r="A2303" s="109">
        <f t="shared" si="183"/>
        <v>2303</v>
      </c>
      <c r="B2303" s="476" t="str">
        <f>VLOOKUP(C2303,'1-Kosten per locatie'!$A$17:$D$89,4,FALSE)</f>
        <v>Sport050</v>
      </c>
      <c r="C2303" s="90" t="s">
        <v>1710</v>
      </c>
      <c r="D2303" s="476" t="str">
        <f>VLOOKUP(C2303,'1-Kosten per locatie'!$A$17:$C$89,3,FALSE)</f>
        <v>sportlocatie</v>
      </c>
      <c r="E2303" s="427">
        <v>0</v>
      </c>
      <c r="F2303" s="261"/>
      <c r="G2303" s="428"/>
      <c r="H2303" s="123" t="s">
        <v>1738</v>
      </c>
      <c r="I2303" s="432" t="s">
        <v>15</v>
      </c>
      <c r="J2303" s="123" t="s">
        <v>91</v>
      </c>
      <c r="K2303" s="429">
        <v>15</v>
      </c>
      <c r="L2303" s="486">
        <f>VLOOKUP(D2303,'1-Kosten per locatie'!$E$3:$G$9,3,FALSE)</f>
        <v>1</v>
      </c>
      <c r="M2303" s="441">
        <v>210</v>
      </c>
      <c r="N2303" s="124"/>
      <c r="O2303" s="125" t="e">
        <f t="shared" si="184"/>
        <v>#DIV/0!</v>
      </c>
      <c r="P2303" s="125">
        <f t="shared" si="185"/>
        <v>0</v>
      </c>
      <c r="Q2303" s="383"/>
      <c r="R2303" s="126">
        <f>IF(M2303="nio",0,IF(M2303&gt;0,VLOOKUP(I2303,'2-Productie normen'!A:R,VLOOKUP(M2303,'2-Productie normen'!T:U,2,FALSE),FALSE)))</f>
        <v>0</v>
      </c>
      <c r="S2303" s="126">
        <f t="shared" si="186"/>
        <v>0</v>
      </c>
      <c r="T2303" s="127" t="str">
        <f>IF(M2303="nio",0,VLOOKUP(I2303,'2-Productie normen'!A:R,14,FALSE))</f>
        <v>S</v>
      </c>
      <c r="U2303" s="127"/>
      <c r="W2303" s="93">
        <f t="shared" si="187"/>
        <v>3150</v>
      </c>
    </row>
    <row r="2304" spans="1:23" ht="14.1" customHeight="1">
      <c r="A2304" s="109">
        <f t="shared" si="183"/>
        <v>2304</v>
      </c>
      <c r="B2304" s="476" t="str">
        <f>VLOOKUP(C2304,'1-Kosten per locatie'!$A$17:$D$89,4,FALSE)</f>
        <v>Sport050</v>
      </c>
      <c r="C2304" s="90" t="s">
        <v>1710</v>
      </c>
      <c r="D2304" s="476" t="str">
        <f>VLOOKUP(C2304,'1-Kosten per locatie'!$A$17:$C$89,3,FALSE)</f>
        <v>sportlocatie</v>
      </c>
      <c r="E2304" s="427">
        <v>0</v>
      </c>
      <c r="F2304" s="261"/>
      <c r="G2304" s="428"/>
      <c r="H2304" s="123" t="s">
        <v>1739</v>
      </c>
      <c r="I2304" s="432" t="s">
        <v>15</v>
      </c>
      <c r="J2304" s="123" t="s">
        <v>91</v>
      </c>
      <c r="K2304" s="429">
        <v>15</v>
      </c>
      <c r="L2304" s="486">
        <f>VLOOKUP(D2304,'1-Kosten per locatie'!$E$3:$G$9,3,FALSE)</f>
        <v>1</v>
      </c>
      <c r="M2304" s="441">
        <v>210</v>
      </c>
      <c r="N2304" s="124"/>
      <c r="O2304" s="125" t="e">
        <f t="shared" si="184"/>
        <v>#DIV/0!</v>
      </c>
      <c r="P2304" s="125">
        <f t="shared" si="185"/>
        <v>0</v>
      </c>
      <c r="Q2304" s="383"/>
      <c r="R2304" s="126">
        <f>IF(M2304="nio",0,IF(M2304&gt;0,VLOOKUP(I2304,'2-Productie normen'!A:R,VLOOKUP(M2304,'2-Productie normen'!T:U,2,FALSE),FALSE)))</f>
        <v>0</v>
      </c>
      <c r="S2304" s="126">
        <f t="shared" si="186"/>
        <v>0</v>
      </c>
      <c r="T2304" s="127" t="str">
        <f>IF(M2304="nio",0,VLOOKUP(I2304,'2-Productie normen'!A:R,14,FALSE))</f>
        <v>S</v>
      </c>
      <c r="U2304" s="127"/>
      <c r="W2304" s="93">
        <f t="shared" si="187"/>
        <v>3150</v>
      </c>
    </row>
    <row r="2305" spans="1:23" ht="14.1" customHeight="1">
      <c r="A2305" s="109">
        <f t="shared" si="183"/>
        <v>2305</v>
      </c>
      <c r="B2305" s="476" t="str">
        <f>VLOOKUP(C2305,'1-Kosten per locatie'!$A$17:$D$89,4,FALSE)</f>
        <v>Sport050</v>
      </c>
      <c r="C2305" s="90" t="s">
        <v>1710</v>
      </c>
      <c r="D2305" s="476" t="str">
        <f>VLOOKUP(C2305,'1-Kosten per locatie'!$A$17:$C$89,3,FALSE)</f>
        <v>sportlocatie</v>
      </c>
      <c r="E2305" s="427">
        <v>0</v>
      </c>
      <c r="F2305" s="261"/>
      <c r="G2305" s="428"/>
      <c r="H2305" s="123" t="s">
        <v>1740</v>
      </c>
      <c r="I2305" s="432" t="s">
        <v>1725</v>
      </c>
      <c r="J2305" s="123" t="s">
        <v>1741</v>
      </c>
      <c r="K2305" s="429">
        <v>262</v>
      </c>
      <c r="L2305" s="486">
        <f>VLOOKUP(D2305,'1-Kosten per locatie'!$E$3:$G$9,3,FALSE)</f>
        <v>1</v>
      </c>
      <c r="M2305" s="441">
        <v>210</v>
      </c>
      <c r="N2305" s="124"/>
      <c r="O2305" s="125" t="e">
        <f t="shared" si="184"/>
        <v>#DIV/0!</v>
      </c>
      <c r="P2305" s="125">
        <f t="shared" si="185"/>
        <v>0</v>
      </c>
      <c r="Q2305" s="383"/>
      <c r="R2305" s="126">
        <f>IF(M2305="nio",0,IF(M2305&gt;0,VLOOKUP(I2305,'2-Productie normen'!A:R,VLOOKUP(M2305,'2-Productie normen'!T:U,2,FALSE),FALSE)))</f>
        <v>0</v>
      </c>
      <c r="S2305" s="126">
        <f t="shared" si="186"/>
        <v>0</v>
      </c>
      <c r="T2305" s="127" t="str">
        <f>IF(M2305="nio",0,VLOOKUP(I2305,'2-Productie normen'!A:R,14,FALSE))</f>
        <v>V</v>
      </c>
      <c r="U2305" s="127"/>
      <c r="W2305" s="93">
        <f t="shared" si="187"/>
        <v>55020</v>
      </c>
    </row>
    <row r="2306" spans="1:23" ht="14.1" customHeight="1">
      <c r="A2306" s="109">
        <f t="shared" si="183"/>
        <v>2306</v>
      </c>
      <c r="B2306" s="476" t="str">
        <f>VLOOKUP(C2306,'1-Kosten per locatie'!$A$17:$D$89,4,FALSE)</f>
        <v>Sport050</v>
      </c>
      <c r="C2306" s="90" t="s">
        <v>1710</v>
      </c>
      <c r="D2306" s="476" t="str">
        <f>VLOOKUP(C2306,'1-Kosten per locatie'!$A$17:$C$89,3,FALSE)</f>
        <v>sportlocatie</v>
      </c>
      <c r="E2306" s="427">
        <v>0</v>
      </c>
      <c r="F2306" s="261"/>
      <c r="G2306" s="428"/>
      <c r="H2306" s="123" t="s">
        <v>1742</v>
      </c>
      <c r="I2306" s="432" t="s">
        <v>300</v>
      </c>
      <c r="J2306" s="123" t="s">
        <v>1741</v>
      </c>
      <c r="K2306" s="429">
        <v>20</v>
      </c>
      <c r="L2306" s="486">
        <f>VLOOKUP(D2306,'1-Kosten per locatie'!$E$3:$G$9,3,FALSE)</f>
        <v>1</v>
      </c>
      <c r="M2306" s="441">
        <v>41</v>
      </c>
      <c r="N2306" s="124"/>
      <c r="O2306" s="125" t="e">
        <f t="shared" si="184"/>
        <v>#DIV/0!</v>
      </c>
      <c r="P2306" s="125">
        <f t="shared" si="185"/>
        <v>0</v>
      </c>
      <c r="Q2306" s="383"/>
      <c r="R2306" s="126">
        <f>IF(M2306="nio",0,IF(M2306&gt;0,VLOOKUP(I2306,'2-Productie normen'!A:R,VLOOKUP(M2306,'2-Productie normen'!T:U,2,FALSE),FALSE)))</f>
        <v>0</v>
      </c>
      <c r="S2306" s="126">
        <f t="shared" si="186"/>
        <v>0</v>
      </c>
      <c r="T2306" s="127" t="str">
        <f>IF(M2306="nio",0,VLOOKUP(I2306,'2-Productie normen'!A:R,14,FALSE))</f>
        <v>V</v>
      </c>
      <c r="U2306" s="127"/>
      <c r="W2306" s="93">
        <f t="shared" si="187"/>
        <v>820</v>
      </c>
    </row>
    <row r="2307" spans="1:23" ht="14.1" customHeight="1">
      <c r="A2307" s="109">
        <f t="shared" ref="A2307:A2370" si="188">A2306+1</f>
        <v>2307</v>
      </c>
      <c r="B2307" s="476" t="str">
        <f>VLOOKUP(C2307,'1-Kosten per locatie'!$A$17:$D$89,4,FALSE)</f>
        <v>Sport050</v>
      </c>
      <c r="C2307" s="90" t="s">
        <v>1710</v>
      </c>
      <c r="D2307" s="476" t="str">
        <f>VLOOKUP(C2307,'1-Kosten per locatie'!$A$17:$C$89,3,FALSE)</f>
        <v>sportlocatie</v>
      </c>
      <c r="E2307" s="427">
        <v>0</v>
      </c>
      <c r="F2307" s="261"/>
      <c r="G2307" s="428"/>
      <c r="H2307" s="123" t="s">
        <v>1743</v>
      </c>
      <c r="I2307" s="432" t="s">
        <v>15</v>
      </c>
      <c r="J2307" s="123" t="s">
        <v>91</v>
      </c>
      <c r="K2307" s="429">
        <v>2</v>
      </c>
      <c r="L2307" s="486">
        <f>VLOOKUP(D2307,'1-Kosten per locatie'!$E$3:$G$9,3,FALSE)</f>
        <v>1</v>
      </c>
      <c r="M2307" s="441">
        <v>210</v>
      </c>
      <c r="N2307" s="124"/>
      <c r="O2307" s="125" t="e">
        <f t="shared" si="184"/>
        <v>#DIV/0!</v>
      </c>
      <c r="P2307" s="125">
        <f t="shared" si="185"/>
        <v>0</v>
      </c>
      <c r="Q2307" s="383"/>
      <c r="R2307" s="126">
        <f>IF(M2307="nio",0,IF(M2307&gt;0,VLOOKUP(I2307,'2-Productie normen'!A:R,VLOOKUP(M2307,'2-Productie normen'!T:U,2,FALSE),FALSE)))</f>
        <v>0</v>
      </c>
      <c r="S2307" s="126">
        <f t="shared" si="186"/>
        <v>0</v>
      </c>
      <c r="T2307" s="127" t="str">
        <f>IF(M2307="nio",0,VLOOKUP(I2307,'2-Productie normen'!A:R,14,FALSE))</f>
        <v>S</v>
      </c>
      <c r="U2307" s="127"/>
      <c r="W2307" s="93">
        <f t="shared" si="187"/>
        <v>420</v>
      </c>
    </row>
    <row r="2308" spans="1:23" ht="14.1" customHeight="1">
      <c r="A2308" s="109">
        <f t="shared" si="188"/>
        <v>2308</v>
      </c>
      <c r="B2308" s="476" t="str">
        <f>VLOOKUP(C2308,'1-Kosten per locatie'!$A$17:$D$89,4,FALSE)</f>
        <v>Sport050</v>
      </c>
      <c r="C2308" s="90" t="s">
        <v>1710</v>
      </c>
      <c r="D2308" s="476" t="str">
        <f>VLOOKUP(C2308,'1-Kosten per locatie'!$A$17:$C$89,3,FALSE)</f>
        <v>sportlocatie</v>
      </c>
      <c r="E2308" s="427">
        <v>0</v>
      </c>
      <c r="F2308" s="261"/>
      <c r="G2308" s="428"/>
      <c r="H2308" s="123" t="s">
        <v>1310</v>
      </c>
      <c r="I2308" s="432" t="s">
        <v>15</v>
      </c>
      <c r="J2308" s="123" t="s">
        <v>91</v>
      </c>
      <c r="K2308" s="429">
        <v>2</v>
      </c>
      <c r="L2308" s="486">
        <f>VLOOKUP(D2308,'1-Kosten per locatie'!$E$3:$G$9,3,FALSE)</f>
        <v>1</v>
      </c>
      <c r="M2308" s="441">
        <v>210</v>
      </c>
      <c r="N2308" s="124"/>
      <c r="O2308" s="125" t="e">
        <f t="shared" si="184"/>
        <v>#DIV/0!</v>
      </c>
      <c r="P2308" s="125">
        <f t="shared" si="185"/>
        <v>0</v>
      </c>
      <c r="Q2308" s="383"/>
      <c r="R2308" s="126">
        <f>IF(M2308="nio",0,IF(M2308&gt;0,VLOOKUP(I2308,'2-Productie normen'!A:R,VLOOKUP(M2308,'2-Productie normen'!T:U,2,FALSE),FALSE)))</f>
        <v>0</v>
      </c>
      <c r="S2308" s="126">
        <f t="shared" si="186"/>
        <v>0</v>
      </c>
      <c r="T2308" s="127" t="str">
        <f>IF(M2308="nio",0,VLOOKUP(I2308,'2-Productie normen'!A:R,14,FALSE))</f>
        <v>S</v>
      </c>
      <c r="U2308" s="127"/>
      <c r="W2308" s="93">
        <f t="shared" si="187"/>
        <v>420</v>
      </c>
    </row>
    <row r="2309" spans="1:23" ht="14.1" customHeight="1">
      <c r="A2309" s="109">
        <f t="shared" si="188"/>
        <v>2309</v>
      </c>
      <c r="B2309" s="476" t="str">
        <f>VLOOKUP(C2309,'1-Kosten per locatie'!$A$17:$D$89,4,FALSE)</f>
        <v>Sport050</v>
      </c>
      <c r="C2309" s="90" t="s">
        <v>1710</v>
      </c>
      <c r="D2309" s="476" t="str">
        <f>VLOOKUP(C2309,'1-Kosten per locatie'!$A$17:$C$89,3,FALSE)</f>
        <v>sportlocatie</v>
      </c>
      <c r="E2309" s="427">
        <v>0</v>
      </c>
      <c r="F2309" s="261"/>
      <c r="G2309" s="428"/>
      <c r="H2309" s="123" t="s">
        <v>1744</v>
      </c>
      <c r="I2309" s="432" t="s">
        <v>15</v>
      </c>
      <c r="J2309" s="123" t="s">
        <v>91</v>
      </c>
      <c r="K2309" s="429">
        <v>2</v>
      </c>
      <c r="L2309" s="486">
        <f>VLOOKUP(D2309,'1-Kosten per locatie'!$E$3:$G$9,3,FALSE)</f>
        <v>1</v>
      </c>
      <c r="M2309" s="441">
        <v>210</v>
      </c>
      <c r="N2309" s="124"/>
      <c r="O2309" s="125" t="e">
        <f t="shared" si="184"/>
        <v>#DIV/0!</v>
      </c>
      <c r="P2309" s="125">
        <f t="shared" si="185"/>
        <v>0</v>
      </c>
      <c r="Q2309" s="383"/>
      <c r="R2309" s="126">
        <f>IF(M2309="nio",0,IF(M2309&gt;0,VLOOKUP(I2309,'2-Productie normen'!A:R,VLOOKUP(M2309,'2-Productie normen'!T:U,2,FALSE),FALSE)))</f>
        <v>0</v>
      </c>
      <c r="S2309" s="126">
        <f t="shared" si="186"/>
        <v>0</v>
      </c>
      <c r="T2309" s="127" t="str">
        <f>IF(M2309="nio",0,VLOOKUP(I2309,'2-Productie normen'!A:R,14,FALSE))</f>
        <v>S</v>
      </c>
      <c r="U2309" s="127"/>
      <c r="W2309" s="93">
        <f t="shared" si="187"/>
        <v>420</v>
      </c>
    </row>
    <row r="2310" spans="1:23" ht="14.1" customHeight="1">
      <c r="A2310" s="109">
        <f t="shared" si="188"/>
        <v>2310</v>
      </c>
      <c r="B2310" s="476" t="str">
        <f>VLOOKUP(C2310,'1-Kosten per locatie'!$A$17:$D$89,4,FALSE)</f>
        <v>Sport050</v>
      </c>
      <c r="C2310" s="90" t="s">
        <v>1695</v>
      </c>
      <c r="D2310" s="476" t="str">
        <f>VLOOKUP(C2310,'1-Kosten per locatie'!$A$17:$C$89,3,FALSE)</f>
        <v>sportlocatie</v>
      </c>
      <c r="E2310" s="427">
        <v>0</v>
      </c>
      <c r="F2310" s="261"/>
      <c r="G2310" s="428"/>
      <c r="H2310" s="123" t="s">
        <v>1732</v>
      </c>
      <c r="I2310" s="432" t="s">
        <v>296</v>
      </c>
      <c r="J2310" s="123" t="s">
        <v>1733</v>
      </c>
      <c r="K2310" s="429">
        <v>10</v>
      </c>
      <c r="L2310" s="486">
        <f>VLOOKUP(D2310,'1-Kosten per locatie'!$E$3:$G$9,3,FALSE)</f>
        <v>1</v>
      </c>
      <c r="M2310" s="441">
        <v>210</v>
      </c>
      <c r="N2310" s="124"/>
      <c r="O2310" s="125" t="e">
        <f t="shared" si="184"/>
        <v>#DIV/0!</v>
      </c>
      <c r="P2310" s="125">
        <f t="shared" si="185"/>
        <v>0</v>
      </c>
      <c r="Q2310" s="383"/>
      <c r="R2310" s="126">
        <f>IF(M2310="nio",0,IF(M2310&gt;0,VLOOKUP(I2310,'2-Productie normen'!A:R,VLOOKUP(M2310,'2-Productie normen'!T:U,2,FALSE),FALSE)))</f>
        <v>0</v>
      </c>
      <c r="S2310" s="126">
        <f t="shared" si="186"/>
        <v>0</v>
      </c>
      <c r="T2310" s="127" t="str">
        <f>IF(M2310="nio",0,VLOOKUP(I2310,'2-Productie normen'!A:R,14,FALSE))</f>
        <v>V</v>
      </c>
      <c r="U2310" s="127"/>
      <c r="W2310" s="93">
        <f t="shared" si="187"/>
        <v>2100</v>
      </c>
    </row>
    <row r="2311" spans="1:23" ht="14.1" customHeight="1">
      <c r="A2311" s="109">
        <f t="shared" si="188"/>
        <v>2311</v>
      </c>
      <c r="B2311" s="476" t="str">
        <f>VLOOKUP(C2311,'1-Kosten per locatie'!$A$17:$D$89,4,FALSE)</f>
        <v>Sport050</v>
      </c>
      <c r="C2311" s="90" t="s">
        <v>1695</v>
      </c>
      <c r="D2311" s="476" t="str">
        <f>VLOOKUP(C2311,'1-Kosten per locatie'!$A$17:$C$89,3,FALSE)</f>
        <v>sportlocatie</v>
      </c>
      <c r="E2311" s="427">
        <v>0</v>
      </c>
      <c r="F2311" s="261"/>
      <c r="G2311" s="428"/>
      <c r="H2311" s="123" t="s">
        <v>1734</v>
      </c>
      <c r="I2311" s="432" t="s">
        <v>149</v>
      </c>
      <c r="J2311" s="123" t="s">
        <v>1733</v>
      </c>
      <c r="K2311" s="429">
        <v>8</v>
      </c>
      <c r="L2311" s="486">
        <f>VLOOKUP(D2311,'1-Kosten per locatie'!$E$3:$G$9,3,FALSE)</f>
        <v>1</v>
      </c>
      <c r="M2311" s="441">
        <v>210</v>
      </c>
      <c r="N2311" s="124"/>
      <c r="O2311" s="125" t="e">
        <f t="shared" ref="O2311:O2374" si="189">IF(M2311="nio",0,IF(M2311&gt;0,M2311*K2311/R2311,0))*L2311</f>
        <v>#DIV/0!</v>
      </c>
      <c r="P2311" s="125">
        <f t="shared" ref="P2311:P2374" si="190">IF(N2311&gt;0,N2311*K2311/S2311,0)*L2311</f>
        <v>0</v>
      </c>
      <c r="Q2311" s="383"/>
      <c r="R2311" s="126">
        <f>IF(M2311="nio",0,IF(M2311&gt;0,VLOOKUP(I2311,'2-Productie normen'!A:R,VLOOKUP(M2311,'2-Productie normen'!T:U,2,FALSE),FALSE)))</f>
        <v>0</v>
      </c>
      <c r="S2311" s="126">
        <f t="shared" ref="S2311:S2374" si="191">IF(N2311&gt;0,R2311*$S$8,0)</f>
        <v>0</v>
      </c>
      <c r="T2311" s="127" t="str">
        <f>IF(M2311="nio",0,VLOOKUP(I2311,'2-Productie normen'!A:R,14,FALSE))</f>
        <v>B</v>
      </c>
      <c r="U2311" s="127"/>
      <c r="W2311" s="93">
        <f t="shared" ref="W2311:W2374" si="192">SUM(M2311:N2311)*K2311</f>
        <v>1680</v>
      </c>
    </row>
    <row r="2312" spans="1:23" ht="14.1" customHeight="1">
      <c r="A2312" s="109">
        <f t="shared" si="188"/>
        <v>2312</v>
      </c>
      <c r="B2312" s="476" t="str">
        <f>VLOOKUP(C2312,'1-Kosten per locatie'!$A$17:$D$89,4,FALSE)</f>
        <v>Sport050</v>
      </c>
      <c r="C2312" s="90" t="s">
        <v>1695</v>
      </c>
      <c r="D2312" s="476" t="str">
        <f>VLOOKUP(C2312,'1-Kosten per locatie'!$A$17:$C$89,3,FALSE)</f>
        <v>sportlocatie</v>
      </c>
      <c r="E2312" s="427">
        <v>0</v>
      </c>
      <c r="F2312" s="261"/>
      <c r="G2312" s="428"/>
      <c r="H2312" s="123" t="s">
        <v>1735</v>
      </c>
      <c r="I2312" s="432" t="s">
        <v>15</v>
      </c>
      <c r="J2312" s="123" t="s">
        <v>91</v>
      </c>
      <c r="K2312" s="429">
        <v>2</v>
      </c>
      <c r="L2312" s="486">
        <f>VLOOKUP(D2312,'1-Kosten per locatie'!$E$3:$G$9,3,FALSE)</f>
        <v>1</v>
      </c>
      <c r="M2312" s="441">
        <v>210</v>
      </c>
      <c r="N2312" s="124"/>
      <c r="O2312" s="125" t="e">
        <f t="shared" si="189"/>
        <v>#DIV/0!</v>
      </c>
      <c r="P2312" s="125">
        <f t="shared" si="190"/>
        <v>0</v>
      </c>
      <c r="Q2312" s="383"/>
      <c r="R2312" s="126">
        <f>IF(M2312="nio",0,IF(M2312&gt;0,VLOOKUP(I2312,'2-Productie normen'!A:R,VLOOKUP(M2312,'2-Productie normen'!T:U,2,FALSE),FALSE)))</f>
        <v>0</v>
      </c>
      <c r="S2312" s="126">
        <f t="shared" si="191"/>
        <v>0</v>
      </c>
      <c r="T2312" s="127" t="str">
        <f>IF(M2312="nio",0,VLOOKUP(I2312,'2-Productie normen'!A:R,14,FALSE))</f>
        <v>S</v>
      </c>
      <c r="U2312" s="127"/>
      <c r="W2312" s="93">
        <f t="shared" si="192"/>
        <v>420</v>
      </c>
    </row>
    <row r="2313" spans="1:23" ht="14.1" customHeight="1">
      <c r="A2313" s="109">
        <f t="shared" si="188"/>
        <v>2313</v>
      </c>
      <c r="B2313" s="476" t="str">
        <f>VLOOKUP(C2313,'1-Kosten per locatie'!$A$17:$D$89,4,FALSE)</f>
        <v>Sport050</v>
      </c>
      <c r="C2313" s="90" t="s">
        <v>1695</v>
      </c>
      <c r="D2313" s="476" t="str">
        <f>VLOOKUP(C2313,'1-Kosten per locatie'!$A$17:$C$89,3,FALSE)</f>
        <v>sportlocatie</v>
      </c>
      <c r="E2313" s="427">
        <v>0</v>
      </c>
      <c r="F2313" s="261"/>
      <c r="G2313" s="428"/>
      <c r="H2313" s="123" t="s">
        <v>1736</v>
      </c>
      <c r="I2313" s="432" t="s">
        <v>1201</v>
      </c>
      <c r="J2313" s="123" t="s">
        <v>93</v>
      </c>
      <c r="K2313" s="429">
        <v>20</v>
      </c>
      <c r="L2313" s="486">
        <f>VLOOKUP(D2313,'1-Kosten per locatie'!$E$3:$G$9,3,FALSE)</f>
        <v>1</v>
      </c>
      <c r="M2313" s="441">
        <v>210</v>
      </c>
      <c r="N2313" s="124"/>
      <c r="O2313" s="125" t="e">
        <f t="shared" si="189"/>
        <v>#DIV/0!</v>
      </c>
      <c r="P2313" s="125">
        <f t="shared" si="190"/>
        <v>0</v>
      </c>
      <c r="Q2313" s="383"/>
      <c r="R2313" s="126">
        <f>IF(M2313="nio",0,IF(M2313&gt;0,VLOOKUP(I2313,'2-Productie normen'!A:R,VLOOKUP(M2313,'2-Productie normen'!T:U,2,FALSE),FALSE)))</f>
        <v>0</v>
      </c>
      <c r="S2313" s="126">
        <f t="shared" si="191"/>
        <v>0</v>
      </c>
      <c r="T2313" s="127" t="str">
        <f>IF(M2313="nio",0,VLOOKUP(I2313,'2-Productie normen'!A:R,14,FALSE))</f>
        <v>V</v>
      </c>
      <c r="U2313" s="127"/>
      <c r="W2313" s="93">
        <f t="shared" si="192"/>
        <v>4200</v>
      </c>
    </row>
    <row r="2314" spans="1:23" ht="14.1" customHeight="1">
      <c r="A2314" s="109">
        <f t="shared" si="188"/>
        <v>2314</v>
      </c>
      <c r="B2314" s="476" t="str">
        <f>VLOOKUP(C2314,'1-Kosten per locatie'!$A$17:$D$89,4,FALSE)</f>
        <v>Sport050</v>
      </c>
      <c r="C2314" s="90" t="s">
        <v>1695</v>
      </c>
      <c r="D2314" s="476" t="str">
        <f>VLOOKUP(C2314,'1-Kosten per locatie'!$A$17:$C$89,3,FALSE)</f>
        <v>sportlocatie</v>
      </c>
      <c r="E2314" s="427">
        <v>0</v>
      </c>
      <c r="F2314" s="261"/>
      <c r="G2314" s="428"/>
      <c r="H2314" s="123" t="s">
        <v>1737</v>
      </c>
      <c r="I2314" s="432" t="s">
        <v>1201</v>
      </c>
      <c r="J2314" s="123" t="s">
        <v>93</v>
      </c>
      <c r="K2314" s="429">
        <v>20</v>
      </c>
      <c r="L2314" s="486">
        <f>VLOOKUP(D2314,'1-Kosten per locatie'!$E$3:$G$9,3,FALSE)</f>
        <v>1</v>
      </c>
      <c r="M2314" s="441">
        <v>210</v>
      </c>
      <c r="N2314" s="124"/>
      <c r="O2314" s="125" t="e">
        <f t="shared" si="189"/>
        <v>#DIV/0!</v>
      </c>
      <c r="P2314" s="125">
        <f t="shared" si="190"/>
        <v>0</v>
      </c>
      <c r="Q2314" s="383"/>
      <c r="R2314" s="126">
        <f>IF(M2314="nio",0,IF(M2314&gt;0,VLOOKUP(I2314,'2-Productie normen'!A:R,VLOOKUP(M2314,'2-Productie normen'!T:U,2,FALSE),FALSE)))</f>
        <v>0</v>
      </c>
      <c r="S2314" s="126">
        <f t="shared" si="191"/>
        <v>0</v>
      </c>
      <c r="T2314" s="127" t="str">
        <f>IF(M2314="nio",0,VLOOKUP(I2314,'2-Productie normen'!A:R,14,FALSE))</f>
        <v>V</v>
      </c>
      <c r="U2314" s="127"/>
      <c r="W2314" s="93">
        <f t="shared" si="192"/>
        <v>4200</v>
      </c>
    </row>
    <row r="2315" spans="1:23" ht="14.1" customHeight="1">
      <c r="A2315" s="109">
        <f t="shared" si="188"/>
        <v>2315</v>
      </c>
      <c r="B2315" s="476" t="str">
        <f>VLOOKUP(C2315,'1-Kosten per locatie'!$A$17:$D$89,4,FALSE)</f>
        <v>Sport050</v>
      </c>
      <c r="C2315" s="90" t="s">
        <v>1695</v>
      </c>
      <c r="D2315" s="476" t="str">
        <f>VLOOKUP(C2315,'1-Kosten per locatie'!$A$17:$C$89,3,FALSE)</f>
        <v>sportlocatie</v>
      </c>
      <c r="E2315" s="427">
        <v>0</v>
      </c>
      <c r="F2315" s="261"/>
      <c r="G2315" s="428"/>
      <c r="H2315" s="123" t="s">
        <v>1738</v>
      </c>
      <c r="I2315" s="432" t="s">
        <v>15</v>
      </c>
      <c r="J2315" s="123" t="s">
        <v>91</v>
      </c>
      <c r="K2315" s="429">
        <v>15</v>
      </c>
      <c r="L2315" s="486">
        <f>VLOOKUP(D2315,'1-Kosten per locatie'!$E$3:$G$9,3,FALSE)</f>
        <v>1</v>
      </c>
      <c r="M2315" s="441">
        <v>210</v>
      </c>
      <c r="N2315" s="124"/>
      <c r="O2315" s="125" t="e">
        <f t="shared" si="189"/>
        <v>#DIV/0!</v>
      </c>
      <c r="P2315" s="125">
        <f t="shared" si="190"/>
        <v>0</v>
      </c>
      <c r="Q2315" s="383"/>
      <c r="R2315" s="126">
        <f>IF(M2315="nio",0,IF(M2315&gt;0,VLOOKUP(I2315,'2-Productie normen'!A:R,VLOOKUP(M2315,'2-Productie normen'!T:U,2,FALSE),FALSE)))</f>
        <v>0</v>
      </c>
      <c r="S2315" s="126">
        <f t="shared" si="191"/>
        <v>0</v>
      </c>
      <c r="T2315" s="127" t="str">
        <f>IF(M2315="nio",0,VLOOKUP(I2315,'2-Productie normen'!A:R,14,FALSE))</f>
        <v>S</v>
      </c>
      <c r="U2315" s="127"/>
      <c r="W2315" s="93">
        <f t="shared" si="192"/>
        <v>3150</v>
      </c>
    </row>
    <row r="2316" spans="1:23" ht="14.1" customHeight="1">
      <c r="A2316" s="109">
        <f t="shared" si="188"/>
        <v>2316</v>
      </c>
      <c r="B2316" s="476" t="str">
        <f>VLOOKUP(C2316,'1-Kosten per locatie'!$A$17:$D$89,4,FALSE)</f>
        <v>Sport050</v>
      </c>
      <c r="C2316" s="90" t="s">
        <v>1695</v>
      </c>
      <c r="D2316" s="476" t="str">
        <f>VLOOKUP(C2316,'1-Kosten per locatie'!$A$17:$C$89,3,FALSE)</f>
        <v>sportlocatie</v>
      </c>
      <c r="E2316" s="427">
        <v>0</v>
      </c>
      <c r="F2316" s="261"/>
      <c r="G2316" s="428"/>
      <c r="H2316" s="123" t="s">
        <v>1739</v>
      </c>
      <c r="I2316" s="432" t="s">
        <v>15</v>
      </c>
      <c r="J2316" s="123" t="s">
        <v>91</v>
      </c>
      <c r="K2316" s="429">
        <v>15</v>
      </c>
      <c r="L2316" s="486">
        <f>VLOOKUP(D2316,'1-Kosten per locatie'!$E$3:$G$9,3,FALSE)</f>
        <v>1</v>
      </c>
      <c r="M2316" s="441">
        <v>210</v>
      </c>
      <c r="N2316" s="124"/>
      <c r="O2316" s="125" t="e">
        <f t="shared" si="189"/>
        <v>#DIV/0!</v>
      </c>
      <c r="P2316" s="125">
        <f t="shared" si="190"/>
        <v>0</v>
      </c>
      <c r="Q2316" s="383"/>
      <c r="R2316" s="126">
        <f>IF(M2316="nio",0,IF(M2316&gt;0,VLOOKUP(I2316,'2-Productie normen'!A:R,VLOOKUP(M2316,'2-Productie normen'!T:U,2,FALSE),FALSE)))</f>
        <v>0</v>
      </c>
      <c r="S2316" s="126">
        <f t="shared" si="191"/>
        <v>0</v>
      </c>
      <c r="T2316" s="127" t="str">
        <f>IF(M2316="nio",0,VLOOKUP(I2316,'2-Productie normen'!A:R,14,FALSE))</f>
        <v>S</v>
      </c>
      <c r="U2316" s="127"/>
      <c r="W2316" s="93">
        <f t="shared" si="192"/>
        <v>3150</v>
      </c>
    </row>
    <row r="2317" spans="1:23" ht="14.1" customHeight="1">
      <c r="A2317" s="109">
        <f t="shared" si="188"/>
        <v>2317</v>
      </c>
      <c r="B2317" s="476" t="str">
        <f>VLOOKUP(C2317,'1-Kosten per locatie'!$A$17:$D$89,4,FALSE)</f>
        <v>Sport050</v>
      </c>
      <c r="C2317" s="90" t="s">
        <v>1695</v>
      </c>
      <c r="D2317" s="476" t="str">
        <f>VLOOKUP(C2317,'1-Kosten per locatie'!$A$17:$C$89,3,FALSE)</f>
        <v>sportlocatie</v>
      </c>
      <c r="E2317" s="427">
        <v>0</v>
      </c>
      <c r="F2317" s="261"/>
      <c r="G2317" s="428"/>
      <c r="H2317" s="123" t="s">
        <v>1740</v>
      </c>
      <c r="I2317" s="432" t="s">
        <v>1725</v>
      </c>
      <c r="J2317" s="123" t="s">
        <v>1741</v>
      </c>
      <c r="K2317" s="429">
        <v>262</v>
      </c>
      <c r="L2317" s="486">
        <f>VLOOKUP(D2317,'1-Kosten per locatie'!$E$3:$G$9,3,FALSE)</f>
        <v>1</v>
      </c>
      <c r="M2317" s="441">
        <v>210</v>
      </c>
      <c r="N2317" s="124"/>
      <c r="O2317" s="125" t="e">
        <f t="shared" si="189"/>
        <v>#DIV/0!</v>
      </c>
      <c r="P2317" s="125">
        <f t="shared" si="190"/>
        <v>0</v>
      </c>
      <c r="Q2317" s="383"/>
      <c r="R2317" s="126">
        <f>IF(M2317="nio",0,IF(M2317&gt;0,VLOOKUP(I2317,'2-Productie normen'!A:R,VLOOKUP(M2317,'2-Productie normen'!T:U,2,FALSE),FALSE)))</f>
        <v>0</v>
      </c>
      <c r="S2317" s="126">
        <f t="shared" si="191"/>
        <v>0</v>
      </c>
      <c r="T2317" s="127" t="str">
        <f>IF(M2317="nio",0,VLOOKUP(I2317,'2-Productie normen'!A:R,14,FALSE))</f>
        <v>V</v>
      </c>
      <c r="U2317" s="127"/>
      <c r="W2317" s="93">
        <f t="shared" si="192"/>
        <v>55020</v>
      </c>
    </row>
    <row r="2318" spans="1:23" ht="14.1" customHeight="1">
      <c r="A2318" s="109">
        <f t="shared" si="188"/>
        <v>2318</v>
      </c>
      <c r="B2318" s="476" t="str">
        <f>VLOOKUP(C2318,'1-Kosten per locatie'!$A$17:$D$89,4,FALSE)</f>
        <v>Sport050</v>
      </c>
      <c r="C2318" s="90" t="s">
        <v>1695</v>
      </c>
      <c r="D2318" s="476" t="str">
        <f>VLOOKUP(C2318,'1-Kosten per locatie'!$A$17:$C$89,3,FALSE)</f>
        <v>sportlocatie</v>
      </c>
      <c r="E2318" s="427">
        <v>0</v>
      </c>
      <c r="F2318" s="261"/>
      <c r="G2318" s="428"/>
      <c r="H2318" s="123" t="s">
        <v>1742</v>
      </c>
      <c r="I2318" s="432" t="s">
        <v>300</v>
      </c>
      <c r="J2318" s="123" t="s">
        <v>1741</v>
      </c>
      <c r="K2318" s="429">
        <v>20</v>
      </c>
      <c r="L2318" s="486">
        <f>VLOOKUP(D2318,'1-Kosten per locatie'!$E$3:$G$9,3,FALSE)</f>
        <v>1</v>
      </c>
      <c r="M2318" s="441">
        <v>41</v>
      </c>
      <c r="N2318" s="124"/>
      <c r="O2318" s="125" t="e">
        <f t="shared" si="189"/>
        <v>#DIV/0!</v>
      </c>
      <c r="P2318" s="125">
        <f t="shared" si="190"/>
        <v>0</v>
      </c>
      <c r="Q2318" s="383"/>
      <c r="R2318" s="126">
        <f>IF(M2318="nio",0,IF(M2318&gt;0,VLOOKUP(I2318,'2-Productie normen'!A:R,VLOOKUP(M2318,'2-Productie normen'!T:U,2,FALSE),FALSE)))</f>
        <v>0</v>
      </c>
      <c r="S2318" s="126">
        <f t="shared" si="191"/>
        <v>0</v>
      </c>
      <c r="T2318" s="127" t="str">
        <f>IF(M2318="nio",0,VLOOKUP(I2318,'2-Productie normen'!A:R,14,FALSE))</f>
        <v>V</v>
      </c>
      <c r="U2318" s="127"/>
      <c r="W2318" s="93">
        <f t="shared" si="192"/>
        <v>820</v>
      </c>
    </row>
    <row r="2319" spans="1:23" ht="14.1" customHeight="1">
      <c r="A2319" s="109">
        <f t="shared" si="188"/>
        <v>2319</v>
      </c>
      <c r="B2319" s="476" t="str">
        <f>VLOOKUP(C2319,'1-Kosten per locatie'!$A$17:$D$89,4,FALSE)</f>
        <v>Sport050</v>
      </c>
      <c r="C2319" s="90" t="s">
        <v>1695</v>
      </c>
      <c r="D2319" s="476" t="str">
        <f>VLOOKUP(C2319,'1-Kosten per locatie'!$A$17:$C$89,3,FALSE)</f>
        <v>sportlocatie</v>
      </c>
      <c r="E2319" s="427">
        <v>0</v>
      </c>
      <c r="F2319" s="261"/>
      <c r="G2319" s="428"/>
      <c r="H2319" s="123" t="s">
        <v>1743</v>
      </c>
      <c r="I2319" s="432" t="s">
        <v>15</v>
      </c>
      <c r="J2319" s="123" t="s">
        <v>91</v>
      </c>
      <c r="K2319" s="429">
        <v>2</v>
      </c>
      <c r="L2319" s="486">
        <f>VLOOKUP(D2319,'1-Kosten per locatie'!$E$3:$G$9,3,FALSE)</f>
        <v>1</v>
      </c>
      <c r="M2319" s="441">
        <v>210</v>
      </c>
      <c r="N2319" s="124"/>
      <c r="O2319" s="125" t="e">
        <f t="shared" si="189"/>
        <v>#DIV/0!</v>
      </c>
      <c r="P2319" s="125">
        <f t="shared" si="190"/>
        <v>0</v>
      </c>
      <c r="Q2319" s="383"/>
      <c r="R2319" s="126">
        <f>IF(M2319="nio",0,IF(M2319&gt;0,VLOOKUP(I2319,'2-Productie normen'!A:R,VLOOKUP(M2319,'2-Productie normen'!T:U,2,FALSE),FALSE)))</f>
        <v>0</v>
      </c>
      <c r="S2319" s="126">
        <f t="shared" si="191"/>
        <v>0</v>
      </c>
      <c r="T2319" s="127" t="str">
        <f>IF(M2319="nio",0,VLOOKUP(I2319,'2-Productie normen'!A:R,14,FALSE))</f>
        <v>S</v>
      </c>
      <c r="U2319" s="127"/>
      <c r="W2319" s="93">
        <f t="shared" si="192"/>
        <v>420</v>
      </c>
    </row>
    <row r="2320" spans="1:23" ht="14.1" customHeight="1">
      <c r="A2320" s="109">
        <f t="shared" si="188"/>
        <v>2320</v>
      </c>
      <c r="B2320" s="476" t="str">
        <f>VLOOKUP(C2320,'1-Kosten per locatie'!$A$17:$D$89,4,FALSE)</f>
        <v>Sport050</v>
      </c>
      <c r="C2320" s="90" t="s">
        <v>1695</v>
      </c>
      <c r="D2320" s="476" t="str">
        <f>VLOOKUP(C2320,'1-Kosten per locatie'!$A$17:$C$89,3,FALSE)</f>
        <v>sportlocatie</v>
      </c>
      <c r="E2320" s="427">
        <v>0</v>
      </c>
      <c r="F2320" s="261"/>
      <c r="G2320" s="428"/>
      <c r="H2320" s="123" t="s">
        <v>1310</v>
      </c>
      <c r="I2320" s="432" t="s">
        <v>15</v>
      </c>
      <c r="J2320" s="123" t="s">
        <v>91</v>
      </c>
      <c r="K2320" s="429">
        <v>2</v>
      </c>
      <c r="L2320" s="486">
        <f>VLOOKUP(D2320,'1-Kosten per locatie'!$E$3:$G$9,3,FALSE)</f>
        <v>1</v>
      </c>
      <c r="M2320" s="441">
        <v>210</v>
      </c>
      <c r="N2320" s="124"/>
      <c r="O2320" s="125" t="e">
        <f t="shared" si="189"/>
        <v>#DIV/0!</v>
      </c>
      <c r="P2320" s="125">
        <f t="shared" si="190"/>
        <v>0</v>
      </c>
      <c r="Q2320" s="383"/>
      <c r="R2320" s="126">
        <f>IF(M2320="nio",0,IF(M2320&gt;0,VLOOKUP(I2320,'2-Productie normen'!A:R,VLOOKUP(M2320,'2-Productie normen'!T:U,2,FALSE),FALSE)))</f>
        <v>0</v>
      </c>
      <c r="S2320" s="126">
        <f t="shared" si="191"/>
        <v>0</v>
      </c>
      <c r="T2320" s="127" t="str">
        <f>IF(M2320="nio",0,VLOOKUP(I2320,'2-Productie normen'!A:R,14,FALSE))</f>
        <v>S</v>
      </c>
      <c r="U2320" s="127"/>
      <c r="W2320" s="93">
        <f t="shared" si="192"/>
        <v>420</v>
      </c>
    </row>
    <row r="2321" spans="1:23" ht="14.1" customHeight="1">
      <c r="A2321" s="109">
        <f t="shared" si="188"/>
        <v>2321</v>
      </c>
      <c r="B2321" s="476" t="str">
        <f>VLOOKUP(C2321,'1-Kosten per locatie'!$A$17:$D$89,4,FALSE)</f>
        <v>Sport050</v>
      </c>
      <c r="C2321" s="90" t="s">
        <v>1695</v>
      </c>
      <c r="D2321" s="476" t="str">
        <f>VLOOKUP(C2321,'1-Kosten per locatie'!$A$17:$C$89,3,FALSE)</f>
        <v>sportlocatie</v>
      </c>
      <c r="E2321" s="427">
        <v>0</v>
      </c>
      <c r="F2321" s="261"/>
      <c r="G2321" s="428"/>
      <c r="H2321" s="123" t="s">
        <v>1744</v>
      </c>
      <c r="I2321" s="432" t="s">
        <v>15</v>
      </c>
      <c r="J2321" s="123" t="s">
        <v>91</v>
      </c>
      <c r="K2321" s="429">
        <v>2</v>
      </c>
      <c r="L2321" s="486">
        <f>VLOOKUP(D2321,'1-Kosten per locatie'!$E$3:$G$9,3,FALSE)</f>
        <v>1</v>
      </c>
      <c r="M2321" s="441">
        <v>210</v>
      </c>
      <c r="N2321" s="124"/>
      <c r="O2321" s="125" t="e">
        <f t="shared" si="189"/>
        <v>#DIV/0!</v>
      </c>
      <c r="P2321" s="125">
        <f t="shared" si="190"/>
        <v>0</v>
      </c>
      <c r="Q2321" s="383"/>
      <c r="R2321" s="126">
        <f>IF(M2321="nio",0,IF(M2321&gt;0,VLOOKUP(I2321,'2-Productie normen'!A:R,VLOOKUP(M2321,'2-Productie normen'!T:U,2,FALSE),FALSE)))</f>
        <v>0</v>
      </c>
      <c r="S2321" s="126">
        <f t="shared" si="191"/>
        <v>0</v>
      </c>
      <c r="T2321" s="127" t="str">
        <f>IF(M2321="nio",0,VLOOKUP(I2321,'2-Productie normen'!A:R,14,FALSE))</f>
        <v>S</v>
      </c>
      <c r="U2321" s="127"/>
      <c r="W2321" s="93">
        <f t="shared" si="192"/>
        <v>420</v>
      </c>
    </row>
    <row r="2322" spans="1:23" ht="14.1" customHeight="1">
      <c r="A2322" s="109">
        <f t="shared" si="188"/>
        <v>2322</v>
      </c>
      <c r="B2322" s="476" t="str">
        <f>VLOOKUP(C2322,'1-Kosten per locatie'!$A$17:$D$89,4,FALSE)</f>
        <v>Sport050</v>
      </c>
      <c r="C2322" s="90" t="s">
        <v>1702</v>
      </c>
      <c r="D2322" s="476" t="str">
        <f>VLOOKUP(C2322,'1-Kosten per locatie'!$A$17:$C$89,3,FALSE)</f>
        <v>sportlocatie</v>
      </c>
      <c r="E2322" s="427">
        <v>0</v>
      </c>
      <c r="F2322" s="261"/>
      <c r="G2322" s="428"/>
      <c r="H2322" s="123" t="s">
        <v>1732</v>
      </c>
      <c r="I2322" s="432" t="s">
        <v>296</v>
      </c>
      <c r="J2322" s="123" t="s">
        <v>1733</v>
      </c>
      <c r="K2322" s="429">
        <v>10</v>
      </c>
      <c r="L2322" s="486">
        <f>VLOOKUP(D2322,'1-Kosten per locatie'!$E$3:$G$9,3,FALSE)</f>
        <v>1</v>
      </c>
      <c r="M2322" s="441">
        <v>210</v>
      </c>
      <c r="N2322" s="124"/>
      <c r="O2322" s="125" t="e">
        <f t="shared" si="189"/>
        <v>#DIV/0!</v>
      </c>
      <c r="P2322" s="125">
        <f t="shared" si="190"/>
        <v>0</v>
      </c>
      <c r="Q2322" s="383"/>
      <c r="R2322" s="126">
        <f>IF(M2322="nio",0,IF(M2322&gt;0,VLOOKUP(I2322,'2-Productie normen'!A:R,VLOOKUP(M2322,'2-Productie normen'!T:U,2,FALSE),FALSE)))</f>
        <v>0</v>
      </c>
      <c r="S2322" s="126">
        <f t="shared" si="191"/>
        <v>0</v>
      </c>
      <c r="T2322" s="127" t="str">
        <f>IF(M2322="nio",0,VLOOKUP(I2322,'2-Productie normen'!A:R,14,FALSE))</f>
        <v>V</v>
      </c>
      <c r="U2322" s="127"/>
      <c r="W2322" s="93">
        <f t="shared" si="192"/>
        <v>2100</v>
      </c>
    </row>
    <row r="2323" spans="1:23" ht="14.1" customHeight="1">
      <c r="A2323" s="109">
        <f t="shared" si="188"/>
        <v>2323</v>
      </c>
      <c r="B2323" s="476" t="str">
        <f>VLOOKUP(C2323,'1-Kosten per locatie'!$A$17:$D$89,4,FALSE)</f>
        <v>Sport050</v>
      </c>
      <c r="C2323" s="90" t="s">
        <v>1702</v>
      </c>
      <c r="D2323" s="476" t="str">
        <f>VLOOKUP(C2323,'1-Kosten per locatie'!$A$17:$C$89,3,FALSE)</f>
        <v>sportlocatie</v>
      </c>
      <c r="E2323" s="427">
        <v>0</v>
      </c>
      <c r="F2323" s="261"/>
      <c r="G2323" s="428"/>
      <c r="H2323" s="123" t="s">
        <v>1734</v>
      </c>
      <c r="I2323" s="432" t="s">
        <v>149</v>
      </c>
      <c r="J2323" s="123" t="s">
        <v>1733</v>
      </c>
      <c r="K2323" s="429">
        <v>8</v>
      </c>
      <c r="L2323" s="486">
        <f>VLOOKUP(D2323,'1-Kosten per locatie'!$E$3:$G$9,3,FALSE)</f>
        <v>1</v>
      </c>
      <c r="M2323" s="441">
        <v>210</v>
      </c>
      <c r="N2323" s="124"/>
      <c r="O2323" s="125" t="e">
        <f t="shared" si="189"/>
        <v>#DIV/0!</v>
      </c>
      <c r="P2323" s="125">
        <f t="shared" si="190"/>
        <v>0</v>
      </c>
      <c r="Q2323" s="383"/>
      <c r="R2323" s="126">
        <f>IF(M2323="nio",0,IF(M2323&gt;0,VLOOKUP(I2323,'2-Productie normen'!A:R,VLOOKUP(M2323,'2-Productie normen'!T:U,2,FALSE),FALSE)))</f>
        <v>0</v>
      </c>
      <c r="S2323" s="126">
        <f t="shared" si="191"/>
        <v>0</v>
      </c>
      <c r="T2323" s="127" t="str">
        <f>IF(M2323="nio",0,VLOOKUP(I2323,'2-Productie normen'!A:R,14,FALSE))</f>
        <v>B</v>
      </c>
      <c r="U2323" s="127"/>
      <c r="W2323" s="93">
        <f t="shared" si="192"/>
        <v>1680</v>
      </c>
    </row>
    <row r="2324" spans="1:23" ht="14.1" customHeight="1">
      <c r="A2324" s="109">
        <f t="shared" si="188"/>
        <v>2324</v>
      </c>
      <c r="B2324" s="476" t="str">
        <f>VLOOKUP(C2324,'1-Kosten per locatie'!$A$17:$D$89,4,FALSE)</f>
        <v>Sport050</v>
      </c>
      <c r="C2324" s="90" t="s">
        <v>1702</v>
      </c>
      <c r="D2324" s="476" t="str">
        <f>VLOOKUP(C2324,'1-Kosten per locatie'!$A$17:$C$89,3,FALSE)</f>
        <v>sportlocatie</v>
      </c>
      <c r="E2324" s="427">
        <v>0</v>
      </c>
      <c r="F2324" s="261"/>
      <c r="G2324" s="428"/>
      <c r="H2324" s="123" t="s">
        <v>1735</v>
      </c>
      <c r="I2324" s="432" t="s">
        <v>15</v>
      </c>
      <c r="J2324" s="123" t="s">
        <v>91</v>
      </c>
      <c r="K2324" s="429">
        <v>2</v>
      </c>
      <c r="L2324" s="486">
        <f>VLOOKUP(D2324,'1-Kosten per locatie'!$E$3:$G$9,3,FALSE)</f>
        <v>1</v>
      </c>
      <c r="M2324" s="441">
        <v>210</v>
      </c>
      <c r="N2324" s="124"/>
      <c r="O2324" s="125" t="e">
        <f t="shared" si="189"/>
        <v>#DIV/0!</v>
      </c>
      <c r="P2324" s="125">
        <f t="shared" si="190"/>
        <v>0</v>
      </c>
      <c r="Q2324" s="383"/>
      <c r="R2324" s="126">
        <f>IF(M2324="nio",0,IF(M2324&gt;0,VLOOKUP(I2324,'2-Productie normen'!A:R,VLOOKUP(M2324,'2-Productie normen'!T:U,2,FALSE),FALSE)))</f>
        <v>0</v>
      </c>
      <c r="S2324" s="126">
        <f t="shared" si="191"/>
        <v>0</v>
      </c>
      <c r="T2324" s="127" t="str">
        <f>IF(M2324="nio",0,VLOOKUP(I2324,'2-Productie normen'!A:R,14,FALSE))</f>
        <v>S</v>
      </c>
      <c r="U2324" s="127"/>
      <c r="W2324" s="93">
        <f t="shared" si="192"/>
        <v>420</v>
      </c>
    </row>
    <row r="2325" spans="1:23" ht="14.1" customHeight="1">
      <c r="A2325" s="109">
        <f t="shared" si="188"/>
        <v>2325</v>
      </c>
      <c r="B2325" s="476" t="str">
        <f>VLOOKUP(C2325,'1-Kosten per locatie'!$A$17:$D$89,4,FALSE)</f>
        <v>Sport050</v>
      </c>
      <c r="C2325" s="90" t="s">
        <v>1702</v>
      </c>
      <c r="D2325" s="476" t="str">
        <f>VLOOKUP(C2325,'1-Kosten per locatie'!$A$17:$C$89,3,FALSE)</f>
        <v>sportlocatie</v>
      </c>
      <c r="E2325" s="427">
        <v>0</v>
      </c>
      <c r="F2325" s="261"/>
      <c r="G2325" s="428"/>
      <c r="H2325" s="123" t="s">
        <v>1736</v>
      </c>
      <c r="I2325" s="432" t="s">
        <v>1201</v>
      </c>
      <c r="J2325" s="123" t="s">
        <v>93</v>
      </c>
      <c r="K2325" s="429">
        <v>20</v>
      </c>
      <c r="L2325" s="486">
        <f>VLOOKUP(D2325,'1-Kosten per locatie'!$E$3:$G$9,3,FALSE)</f>
        <v>1</v>
      </c>
      <c r="M2325" s="441">
        <v>210</v>
      </c>
      <c r="N2325" s="124"/>
      <c r="O2325" s="125" t="e">
        <f t="shared" si="189"/>
        <v>#DIV/0!</v>
      </c>
      <c r="P2325" s="125">
        <f t="shared" si="190"/>
        <v>0</v>
      </c>
      <c r="Q2325" s="383"/>
      <c r="R2325" s="126">
        <f>IF(M2325="nio",0,IF(M2325&gt;0,VLOOKUP(I2325,'2-Productie normen'!A:R,VLOOKUP(M2325,'2-Productie normen'!T:U,2,FALSE),FALSE)))</f>
        <v>0</v>
      </c>
      <c r="S2325" s="126">
        <f t="shared" si="191"/>
        <v>0</v>
      </c>
      <c r="T2325" s="127" t="str">
        <f>IF(M2325="nio",0,VLOOKUP(I2325,'2-Productie normen'!A:R,14,FALSE))</f>
        <v>V</v>
      </c>
      <c r="U2325" s="127"/>
      <c r="W2325" s="93">
        <f t="shared" si="192"/>
        <v>4200</v>
      </c>
    </row>
    <row r="2326" spans="1:23" ht="14.1" customHeight="1">
      <c r="A2326" s="109">
        <f t="shared" si="188"/>
        <v>2326</v>
      </c>
      <c r="B2326" s="476" t="str">
        <f>VLOOKUP(C2326,'1-Kosten per locatie'!$A$17:$D$89,4,FALSE)</f>
        <v>Sport050</v>
      </c>
      <c r="C2326" s="90" t="s">
        <v>1702</v>
      </c>
      <c r="D2326" s="476" t="str">
        <f>VLOOKUP(C2326,'1-Kosten per locatie'!$A$17:$C$89,3,FALSE)</f>
        <v>sportlocatie</v>
      </c>
      <c r="E2326" s="427">
        <v>0</v>
      </c>
      <c r="F2326" s="261"/>
      <c r="G2326" s="428"/>
      <c r="H2326" s="123" t="s">
        <v>1737</v>
      </c>
      <c r="I2326" s="432" t="s">
        <v>1201</v>
      </c>
      <c r="J2326" s="123" t="s">
        <v>93</v>
      </c>
      <c r="K2326" s="429">
        <v>20</v>
      </c>
      <c r="L2326" s="486">
        <f>VLOOKUP(D2326,'1-Kosten per locatie'!$E$3:$G$9,3,FALSE)</f>
        <v>1</v>
      </c>
      <c r="M2326" s="441">
        <v>210</v>
      </c>
      <c r="N2326" s="124"/>
      <c r="O2326" s="125" t="e">
        <f t="shared" si="189"/>
        <v>#DIV/0!</v>
      </c>
      <c r="P2326" s="125">
        <f t="shared" si="190"/>
        <v>0</v>
      </c>
      <c r="Q2326" s="383"/>
      <c r="R2326" s="126">
        <f>IF(M2326="nio",0,IF(M2326&gt;0,VLOOKUP(I2326,'2-Productie normen'!A:R,VLOOKUP(M2326,'2-Productie normen'!T:U,2,FALSE),FALSE)))</f>
        <v>0</v>
      </c>
      <c r="S2326" s="126">
        <f t="shared" si="191"/>
        <v>0</v>
      </c>
      <c r="T2326" s="127" t="str">
        <f>IF(M2326="nio",0,VLOOKUP(I2326,'2-Productie normen'!A:R,14,FALSE))</f>
        <v>V</v>
      </c>
      <c r="U2326" s="127"/>
      <c r="W2326" s="93">
        <f t="shared" si="192"/>
        <v>4200</v>
      </c>
    </row>
    <row r="2327" spans="1:23" ht="14.1" customHeight="1">
      <c r="A2327" s="109">
        <f t="shared" si="188"/>
        <v>2327</v>
      </c>
      <c r="B2327" s="476" t="str">
        <f>VLOOKUP(C2327,'1-Kosten per locatie'!$A$17:$D$89,4,FALSE)</f>
        <v>Sport050</v>
      </c>
      <c r="C2327" s="90" t="s">
        <v>1702</v>
      </c>
      <c r="D2327" s="476" t="str">
        <f>VLOOKUP(C2327,'1-Kosten per locatie'!$A$17:$C$89,3,FALSE)</f>
        <v>sportlocatie</v>
      </c>
      <c r="E2327" s="427">
        <v>0</v>
      </c>
      <c r="F2327" s="261"/>
      <c r="G2327" s="428"/>
      <c r="H2327" s="123" t="s">
        <v>1738</v>
      </c>
      <c r="I2327" s="432" t="s">
        <v>15</v>
      </c>
      <c r="J2327" s="123" t="s">
        <v>91</v>
      </c>
      <c r="K2327" s="429">
        <v>15</v>
      </c>
      <c r="L2327" s="486">
        <f>VLOOKUP(D2327,'1-Kosten per locatie'!$E$3:$G$9,3,FALSE)</f>
        <v>1</v>
      </c>
      <c r="M2327" s="441">
        <v>210</v>
      </c>
      <c r="N2327" s="124"/>
      <c r="O2327" s="125" t="e">
        <f t="shared" si="189"/>
        <v>#DIV/0!</v>
      </c>
      <c r="P2327" s="125">
        <f t="shared" si="190"/>
        <v>0</v>
      </c>
      <c r="Q2327" s="383"/>
      <c r="R2327" s="126">
        <f>IF(M2327="nio",0,IF(M2327&gt;0,VLOOKUP(I2327,'2-Productie normen'!A:R,VLOOKUP(M2327,'2-Productie normen'!T:U,2,FALSE),FALSE)))</f>
        <v>0</v>
      </c>
      <c r="S2327" s="126">
        <f t="shared" si="191"/>
        <v>0</v>
      </c>
      <c r="T2327" s="127" t="str">
        <f>IF(M2327="nio",0,VLOOKUP(I2327,'2-Productie normen'!A:R,14,FALSE))</f>
        <v>S</v>
      </c>
      <c r="U2327" s="127"/>
      <c r="W2327" s="93">
        <f t="shared" si="192"/>
        <v>3150</v>
      </c>
    </row>
    <row r="2328" spans="1:23" ht="14.1" customHeight="1">
      <c r="A2328" s="109">
        <f t="shared" si="188"/>
        <v>2328</v>
      </c>
      <c r="B2328" s="476" t="str">
        <f>VLOOKUP(C2328,'1-Kosten per locatie'!$A$17:$D$89,4,FALSE)</f>
        <v>Sport050</v>
      </c>
      <c r="C2328" s="90" t="s">
        <v>1702</v>
      </c>
      <c r="D2328" s="476" t="str">
        <f>VLOOKUP(C2328,'1-Kosten per locatie'!$A$17:$C$89,3,FALSE)</f>
        <v>sportlocatie</v>
      </c>
      <c r="E2328" s="427">
        <v>0</v>
      </c>
      <c r="F2328" s="261"/>
      <c r="G2328" s="428"/>
      <c r="H2328" s="123" t="s">
        <v>1739</v>
      </c>
      <c r="I2328" s="432" t="s">
        <v>15</v>
      </c>
      <c r="J2328" s="123" t="s">
        <v>91</v>
      </c>
      <c r="K2328" s="429">
        <v>15</v>
      </c>
      <c r="L2328" s="486">
        <f>VLOOKUP(D2328,'1-Kosten per locatie'!$E$3:$G$9,3,FALSE)</f>
        <v>1</v>
      </c>
      <c r="M2328" s="441">
        <v>210</v>
      </c>
      <c r="N2328" s="124"/>
      <c r="O2328" s="125" t="e">
        <f t="shared" si="189"/>
        <v>#DIV/0!</v>
      </c>
      <c r="P2328" s="125">
        <f t="shared" si="190"/>
        <v>0</v>
      </c>
      <c r="Q2328" s="383"/>
      <c r="R2328" s="126">
        <f>IF(M2328="nio",0,IF(M2328&gt;0,VLOOKUP(I2328,'2-Productie normen'!A:R,VLOOKUP(M2328,'2-Productie normen'!T:U,2,FALSE),FALSE)))</f>
        <v>0</v>
      </c>
      <c r="S2328" s="126">
        <f t="shared" si="191"/>
        <v>0</v>
      </c>
      <c r="T2328" s="127" t="str">
        <f>IF(M2328="nio",0,VLOOKUP(I2328,'2-Productie normen'!A:R,14,FALSE))</f>
        <v>S</v>
      </c>
      <c r="U2328" s="127"/>
      <c r="W2328" s="93">
        <f t="shared" si="192"/>
        <v>3150</v>
      </c>
    </row>
    <row r="2329" spans="1:23" ht="14.1" customHeight="1">
      <c r="A2329" s="109">
        <f t="shared" si="188"/>
        <v>2329</v>
      </c>
      <c r="B2329" s="476" t="str">
        <f>VLOOKUP(C2329,'1-Kosten per locatie'!$A$17:$D$89,4,FALSE)</f>
        <v>Sport050</v>
      </c>
      <c r="C2329" s="90" t="s">
        <v>1702</v>
      </c>
      <c r="D2329" s="476" t="str">
        <f>VLOOKUP(C2329,'1-Kosten per locatie'!$A$17:$C$89,3,FALSE)</f>
        <v>sportlocatie</v>
      </c>
      <c r="E2329" s="427">
        <v>0</v>
      </c>
      <c r="F2329" s="261"/>
      <c r="G2329" s="428"/>
      <c r="H2329" s="123" t="s">
        <v>1740</v>
      </c>
      <c r="I2329" s="432" t="s">
        <v>1725</v>
      </c>
      <c r="J2329" s="123" t="s">
        <v>1741</v>
      </c>
      <c r="K2329" s="429">
        <v>262</v>
      </c>
      <c r="L2329" s="486">
        <f>VLOOKUP(D2329,'1-Kosten per locatie'!$E$3:$G$9,3,FALSE)</f>
        <v>1</v>
      </c>
      <c r="M2329" s="441">
        <v>210</v>
      </c>
      <c r="N2329" s="124"/>
      <c r="O2329" s="125" t="e">
        <f t="shared" si="189"/>
        <v>#DIV/0!</v>
      </c>
      <c r="P2329" s="125">
        <f t="shared" si="190"/>
        <v>0</v>
      </c>
      <c r="Q2329" s="383"/>
      <c r="R2329" s="126">
        <f>IF(M2329="nio",0,IF(M2329&gt;0,VLOOKUP(I2329,'2-Productie normen'!A:R,VLOOKUP(M2329,'2-Productie normen'!T:U,2,FALSE),FALSE)))</f>
        <v>0</v>
      </c>
      <c r="S2329" s="126">
        <f t="shared" si="191"/>
        <v>0</v>
      </c>
      <c r="T2329" s="127" t="str">
        <f>IF(M2329="nio",0,VLOOKUP(I2329,'2-Productie normen'!A:R,14,FALSE))</f>
        <v>V</v>
      </c>
      <c r="U2329" s="127"/>
      <c r="W2329" s="93">
        <f t="shared" si="192"/>
        <v>55020</v>
      </c>
    </row>
    <row r="2330" spans="1:23" ht="14.1" customHeight="1">
      <c r="A2330" s="109">
        <f t="shared" si="188"/>
        <v>2330</v>
      </c>
      <c r="B2330" s="476" t="str">
        <f>VLOOKUP(C2330,'1-Kosten per locatie'!$A$17:$D$89,4,FALSE)</f>
        <v>Sport050</v>
      </c>
      <c r="C2330" s="90" t="s">
        <v>1702</v>
      </c>
      <c r="D2330" s="476" t="str">
        <f>VLOOKUP(C2330,'1-Kosten per locatie'!$A$17:$C$89,3,FALSE)</f>
        <v>sportlocatie</v>
      </c>
      <c r="E2330" s="427">
        <v>0</v>
      </c>
      <c r="F2330" s="261"/>
      <c r="G2330" s="428"/>
      <c r="H2330" s="123" t="s">
        <v>1742</v>
      </c>
      <c r="I2330" s="432" t="s">
        <v>300</v>
      </c>
      <c r="J2330" s="123" t="s">
        <v>1741</v>
      </c>
      <c r="K2330" s="429">
        <v>20</v>
      </c>
      <c r="L2330" s="486">
        <f>VLOOKUP(D2330,'1-Kosten per locatie'!$E$3:$G$9,3,FALSE)</f>
        <v>1</v>
      </c>
      <c r="M2330" s="441">
        <v>41</v>
      </c>
      <c r="N2330" s="124"/>
      <c r="O2330" s="125" t="e">
        <f t="shared" si="189"/>
        <v>#DIV/0!</v>
      </c>
      <c r="P2330" s="125">
        <f t="shared" si="190"/>
        <v>0</v>
      </c>
      <c r="Q2330" s="383"/>
      <c r="R2330" s="126">
        <f>IF(M2330="nio",0,IF(M2330&gt;0,VLOOKUP(I2330,'2-Productie normen'!A:R,VLOOKUP(M2330,'2-Productie normen'!T:U,2,FALSE),FALSE)))</f>
        <v>0</v>
      </c>
      <c r="S2330" s="126">
        <f t="shared" si="191"/>
        <v>0</v>
      </c>
      <c r="T2330" s="127" t="str">
        <f>IF(M2330="nio",0,VLOOKUP(I2330,'2-Productie normen'!A:R,14,FALSE))</f>
        <v>V</v>
      </c>
      <c r="U2330" s="127"/>
      <c r="W2330" s="93">
        <f t="shared" si="192"/>
        <v>820</v>
      </c>
    </row>
    <row r="2331" spans="1:23" ht="14.1" customHeight="1">
      <c r="A2331" s="109">
        <f t="shared" si="188"/>
        <v>2331</v>
      </c>
      <c r="B2331" s="476" t="str">
        <f>VLOOKUP(C2331,'1-Kosten per locatie'!$A$17:$D$89,4,FALSE)</f>
        <v>Sport050</v>
      </c>
      <c r="C2331" s="90" t="s">
        <v>1702</v>
      </c>
      <c r="D2331" s="476" t="str">
        <f>VLOOKUP(C2331,'1-Kosten per locatie'!$A$17:$C$89,3,FALSE)</f>
        <v>sportlocatie</v>
      </c>
      <c r="E2331" s="427">
        <v>0</v>
      </c>
      <c r="F2331" s="261"/>
      <c r="G2331" s="428"/>
      <c r="H2331" s="123" t="s">
        <v>1745</v>
      </c>
      <c r="I2331" s="432" t="s">
        <v>15</v>
      </c>
      <c r="J2331" s="123" t="s">
        <v>91</v>
      </c>
      <c r="K2331" s="429">
        <v>2</v>
      </c>
      <c r="L2331" s="486">
        <f>VLOOKUP(D2331,'1-Kosten per locatie'!$E$3:$G$9,3,FALSE)</f>
        <v>1</v>
      </c>
      <c r="M2331" s="441">
        <v>210</v>
      </c>
      <c r="N2331" s="124"/>
      <c r="O2331" s="125" t="e">
        <f t="shared" si="189"/>
        <v>#DIV/0!</v>
      </c>
      <c r="P2331" s="125">
        <f t="shared" si="190"/>
        <v>0</v>
      </c>
      <c r="Q2331" s="383"/>
      <c r="R2331" s="126">
        <f>IF(M2331="nio",0,IF(M2331&gt;0,VLOOKUP(I2331,'2-Productie normen'!A:R,VLOOKUP(M2331,'2-Productie normen'!T:U,2,FALSE),FALSE)))</f>
        <v>0</v>
      </c>
      <c r="S2331" s="126">
        <f t="shared" si="191"/>
        <v>0</v>
      </c>
      <c r="T2331" s="127" t="str">
        <f>IF(M2331="nio",0,VLOOKUP(I2331,'2-Productie normen'!A:R,14,FALSE))</f>
        <v>S</v>
      </c>
      <c r="U2331" s="127"/>
      <c r="W2331" s="93">
        <f t="shared" si="192"/>
        <v>420</v>
      </c>
    </row>
    <row r="2332" spans="1:23" ht="14.1" customHeight="1">
      <c r="A2332" s="109">
        <f t="shared" si="188"/>
        <v>2332</v>
      </c>
      <c r="B2332" s="476" t="str">
        <f>VLOOKUP(C2332,'1-Kosten per locatie'!$A$17:$D$89,4,FALSE)</f>
        <v>Sport050</v>
      </c>
      <c r="C2332" s="90" t="s">
        <v>1702</v>
      </c>
      <c r="D2332" s="476" t="str">
        <f>VLOOKUP(C2332,'1-Kosten per locatie'!$A$17:$C$89,3,FALSE)</f>
        <v>sportlocatie</v>
      </c>
      <c r="E2332" s="427">
        <v>0</v>
      </c>
      <c r="F2332" s="261"/>
      <c r="G2332" s="428"/>
      <c r="H2332" s="123" t="s">
        <v>1310</v>
      </c>
      <c r="I2332" s="432" t="s">
        <v>15</v>
      </c>
      <c r="J2332" s="123" t="s">
        <v>91</v>
      </c>
      <c r="K2332" s="429">
        <v>2</v>
      </c>
      <c r="L2332" s="486">
        <f>VLOOKUP(D2332,'1-Kosten per locatie'!$E$3:$G$9,3,FALSE)</f>
        <v>1</v>
      </c>
      <c r="M2332" s="441">
        <v>210</v>
      </c>
      <c r="N2332" s="124"/>
      <c r="O2332" s="125" t="e">
        <f t="shared" si="189"/>
        <v>#DIV/0!</v>
      </c>
      <c r="P2332" s="125">
        <f t="shared" si="190"/>
        <v>0</v>
      </c>
      <c r="Q2332" s="383"/>
      <c r="R2332" s="126">
        <f>IF(M2332="nio",0,IF(M2332&gt;0,VLOOKUP(I2332,'2-Productie normen'!A:R,VLOOKUP(M2332,'2-Productie normen'!T:U,2,FALSE),FALSE)))</f>
        <v>0</v>
      </c>
      <c r="S2332" s="126">
        <f t="shared" si="191"/>
        <v>0</v>
      </c>
      <c r="T2332" s="127" t="str">
        <f>IF(M2332="nio",0,VLOOKUP(I2332,'2-Productie normen'!A:R,14,FALSE))</f>
        <v>S</v>
      </c>
      <c r="U2332" s="127"/>
      <c r="W2332" s="93">
        <f t="shared" si="192"/>
        <v>420</v>
      </c>
    </row>
    <row r="2333" spans="1:23" ht="14.1" customHeight="1">
      <c r="A2333" s="109">
        <f t="shared" si="188"/>
        <v>2333</v>
      </c>
      <c r="B2333" s="476" t="str">
        <f>VLOOKUP(C2333,'1-Kosten per locatie'!$A$17:$D$89,4,FALSE)</f>
        <v>Sport050</v>
      </c>
      <c r="C2333" s="90" t="s">
        <v>1702</v>
      </c>
      <c r="D2333" s="476" t="str">
        <f>VLOOKUP(C2333,'1-Kosten per locatie'!$A$17:$C$89,3,FALSE)</f>
        <v>sportlocatie</v>
      </c>
      <c r="E2333" s="427">
        <v>0</v>
      </c>
      <c r="F2333" s="261"/>
      <c r="G2333" s="428"/>
      <c r="H2333" s="123" t="s">
        <v>1744</v>
      </c>
      <c r="I2333" s="432" t="s">
        <v>15</v>
      </c>
      <c r="J2333" s="123" t="s">
        <v>91</v>
      </c>
      <c r="K2333" s="429">
        <v>2</v>
      </c>
      <c r="L2333" s="486">
        <f>VLOOKUP(D2333,'1-Kosten per locatie'!$E$3:$G$9,3,FALSE)</f>
        <v>1</v>
      </c>
      <c r="M2333" s="441">
        <v>210</v>
      </c>
      <c r="N2333" s="124"/>
      <c r="O2333" s="125" t="e">
        <f t="shared" si="189"/>
        <v>#DIV/0!</v>
      </c>
      <c r="P2333" s="125">
        <f t="shared" si="190"/>
        <v>0</v>
      </c>
      <c r="Q2333" s="383"/>
      <c r="R2333" s="126">
        <f>IF(M2333="nio",0,IF(M2333&gt;0,VLOOKUP(I2333,'2-Productie normen'!A:R,VLOOKUP(M2333,'2-Productie normen'!T:U,2,FALSE),FALSE)))</f>
        <v>0</v>
      </c>
      <c r="S2333" s="126">
        <f t="shared" si="191"/>
        <v>0</v>
      </c>
      <c r="T2333" s="127" t="str">
        <f>IF(M2333="nio",0,VLOOKUP(I2333,'2-Productie normen'!A:R,14,FALSE))</f>
        <v>S</v>
      </c>
      <c r="U2333" s="127"/>
      <c r="W2333" s="93">
        <f t="shared" si="192"/>
        <v>420</v>
      </c>
    </row>
    <row r="2334" spans="1:23" ht="14.1" customHeight="1">
      <c r="A2334" s="109">
        <f t="shared" si="188"/>
        <v>2334</v>
      </c>
      <c r="B2334" s="476" t="str">
        <f>VLOOKUP(C2334,'1-Kosten per locatie'!$A$17:$D$89,4,FALSE)</f>
        <v>Sport050</v>
      </c>
      <c r="C2334" s="90" t="s">
        <v>1697</v>
      </c>
      <c r="D2334" s="476" t="str">
        <f>VLOOKUP(C2334,'1-Kosten per locatie'!$A$17:$C$89,3,FALSE)</f>
        <v>sportlocatie</v>
      </c>
      <c r="E2334" s="427">
        <v>0</v>
      </c>
      <c r="F2334" s="261"/>
      <c r="G2334" s="428"/>
      <c r="H2334" s="123" t="s">
        <v>1732</v>
      </c>
      <c r="I2334" s="432" t="s">
        <v>296</v>
      </c>
      <c r="J2334" s="123" t="s">
        <v>1733</v>
      </c>
      <c r="K2334" s="429">
        <v>10</v>
      </c>
      <c r="L2334" s="486">
        <f>VLOOKUP(D2334,'1-Kosten per locatie'!$E$3:$G$9,3,FALSE)</f>
        <v>1</v>
      </c>
      <c r="M2334" s="441">
        <v>210</v>
      </c>
      <c r="N2334" s="124"/>
      <c r="O2334" s="125" t="e">
        <f t="shared" si="189"/>
        <v>#DIV/0!</v>
      </c>
      <c r="P2334" s="125">
        <f t="shared" si="190"/>
        <v>0</v>
      </c>
      <c r="Q2334" s="383"/>
      <c r="R2334" s="126">
        <f>IF(M2334="nio",0,IF(M2334&gt;0,VLOOKUP(I2334,'2-Productie normen'!A:R,VLOOKUP(M2334,'2-Productie normen'!T:U,2,FALSE),FALSE)))</f>
        <v>0</v>
      </c>
      <c r="S2334" s="126">
        <f t="shared" si="191"/>
        <v>0</v>
      </c>
      <c r="T2334" s="127" t="str">
        <f>IF(M2334="nio",0,VLOOKUP(I2334,'2-Productie normen'!A:R,14,FALSE))</f>
        <v>V</v>
      </c>
      <c r="U2334" s="127"/>
      <c r="W2334" s="93">
        <f t="shared" si="192"/>
        <v>2100</v>
      </c>
    </row>
    <row r="2335" spans="1:23" ht="14.1" customHeight="1">
      <c r="A2335" s="109">
        <f t="shared" si="188"/>
        <v>2335</v>
      </c>
      <c r="B2335" s="476" t="str">
        <f>VLOOKUP(C2335,'1-Kosten per locatie'!$A$17:$D$89,4,FALSE)</f>
        <v>Sport050</v>
      </c>
      <c r="C2335" s="90" t="s">
        <v>1697</v>
      </c>
      <c r="D2335" s="476" t="str">
        <f>VLOOKUP(C2335,'1-Kosten per locatie'!$A$17:$C$89,3,FALSE)</f>
        <v>sportlocatie</v>
      </c>
      <c r="E2335" s="427">
        <v>0</v>
      </c>
      <c r="F2335" s="261"/>
      <c r="G2335" s="428"/>
      <c r="H2335" s="123" t="s">
        <v>1735</v>
      </c>
      <c r="I2335" s="432" t="s">
        <v>15</v>
      </c>
      <c r="J2335" s="123" t="s">
        <v>91</v>
      </c>
      <c r="K2335" s="429">
        <v>2</v>
      </c>
      <c r="L2335" s="486">
        <f>VLOOKUP(D2335,'1-Kosten per locatie'!$E$3:$G$9,3,FALSE)</f>
        <v>1</v>
      </c>
      <c r="M2335" s="441">
        <v>210</v>
      </c>
      <c r="N2335" s="124"/>
      <c r="O2335" s="125" t="e">
        <f t="shared" si="189"/>
        <v>#DIV/0!</v>
      </c>
      <c r="P2335" s="125">
        <f t="shared" si="190"/>
        <v>0</v>
      </c>
      <c r="Q2335" s="383"/>
      <c r="R2335" s="126">
        <f>IF(M2335="nio",0,IF(M2335&gt;0,VLOOKUP(I2335,'2-Productie normen'!A:R,VLOOKUP(M2335,'2-Productie normen'!T:U,2,FALSE),FALSE)))</f>
        <v>0</v>
      </c>
      <c r="S2335" s="126">
        <f t="shared" si="191"/>
        <v>0</v>
      </c>
      <c r="T2335" s="127" t="str">
        <f>IF(M2335="nio",0,VLOOKUP(I2335,'2-Productie normen'!A:R,14,FALSE))</f>
        <v>S</v>
      </c>
      <c r="U2335" s="127"/>
      <c r="W2335" s="93">
        <f t="shared" si="192"/>
        <v>420</v>
      </c>
    </row>
    <row r="2336" spans="1:23" ht="14.1" customHeight="1">
      <c r="A2336" s="109">
        <f t="shared" si="188"/>
        <v>2336</v>
      </c>
      <c r="B2336" s="476" t="str">
        <f>VLOOKUP(C2336,'1-Kosten per locatie'!$A$17:$D$89,4,FALSE)</f>
        <v>Sport050</v>
      </c>
      <c r="C2336" s="90" t="s">
        <v>1697</v>
      </c>
      <c r="D2336" s="476" t="str">
        <f>VLOOKUP(C2336,'1-Kosten per locatie'!$A$17:$C$89,3,FALSE)</f>
        <v>sportlocatie</v>
      </c>
      <c r="E2336" s="427">
        <v>0</v>
      </c>
      <c r="F2336" s="261"/>
      <c r="G2336" s="428"/>
      <c r="H2336" s="123" t="s">
        <v>1736</v>
      </c>
      <c r="I2336" s="432" t="s">
        <v>1201</v>
      </c>
      <c r="J2336" s="123" t="s">
        <v>93</v>
      </c>
      <c r="K2336" s="429">
        <v>10</v>
      </c>
      <c r="L2336" s="486">
        <f>VLOOKUP(D2336,'1-Kosten per locatie'!$E$3:$G$9,3,FALSE)</f>
        <v>1</v>
      </c>
      <c r="M2336" s="441">
        <v>210</v>
      </c>
      <c r="N2336" s="124"/>
      <c r="O2336" s="125" t="e">
        <f t="shared" si="189"/>
        <v>#DIV/0!</v>
      </c>
      <c r="P2336" s="125">
        <f t="shared" si="190"/>
        <v>0</v>
      </c>
      <c r="Q2336" s="383"/>
      <c r="R2336" s="126">
        <f>IF(M2336="nio",0,IF(M2336&gt;0,VLOOKUP(I2336,'2-Productie normen'!A:R,VLOOKUP(M2336,'2-Productie normen'!T:U,2,FALSE),FALSE)))</f>
        <v>0</v>
      </c>
      <c r="S2336" s="126">
        <f t="shared" si="191"/>
        <v>0</v>
      </c>
      <c r="T2336" s="127" t="str">
        <f>IF(M2336="nio",0,VLOOKUP(I2336,'2-Productie normen'!A:R,14,FALSE))</f>
        <v>V</v>
      </c>
      <c r="U2336" s="127"/>
      <c r="W2336" s="93">
        <f t="shared" si="192"/>
        <v>2100</v>
      </c>
    </row>
    <row r="2337" spans="1:23" ht="14.1" customHeight="1">
      <c r="A2337" s="109">
        <f t="shared" si="188"/>
        <v>2337</v>
      </c>
      <c r="B2337" s="476" t="str">
        <f>VLOOKUP(C2337,'1-Kosten per locatie'!$A$17:$D$89,4,FALSE)</f>
        <v>Sport050</v>
      </c>
      <c r="C2337" s="90" t="s">
        <v>1697</v>
      </c>
      <c r="D2337" s="476" t="str">
        <f>VLOOKUP(C2337,'1-Kosten per locatie'!$A$17:$C$89,3,FALSE)</f>
        <v>sportlocatie</v>
      </c>
      <c r="E2337" s="427">
        <v>0</v>
      </c>
      <c r="F2337" s="261"/>
      <c r="G2337" s="428"/>
      <c r="H2337" s="123" t="s">
        <v>1737</v>
      </c>
      <c r="I2337" s="432" t="s">
        <v>1201</v>
      </c>
      <c r="J2337" s="123" t="s">
        <v>93</v>
      </c>
      <c r="K2337" s="429">
        <v>10</v>
      </c>
      <c r="L2337" s="486">
        <f>VLOOKUP(D2337,'1-Kosten per locatie'!$E$3:$G$9,3,FALSE)</f>
        <v>1</v>
      </c>
      <c r="M2337" s="441">
        <v>210</v>
      </c>
      <c r="N2337" s="124"/>
      <c r="O2337" s="125" t="e">
        <f t="shared" si="189"/>
        <v>#DIV/0!</v>
      </c>
      <c r="P2337" s="125">
        <f t="shared" si="190"/>
        <v>0</v>
      </c>
      <c r="Q2337" s="383"/>
      <c r="R2337" s="126">
        <f>IF(M2337="nio",0,IF(M2337&gt;0,VLOOKUP(I2337,'2-Productie normen'!A:R,VLOOKUP(M2337,'2-Productie normen'!T:U,2,FALSE),FALSE)))</f>
        <v>0</v>
      </c>
      <c r="S2337" s="126">
        <f t="shared" si="191"/>
        <v>0</v>
      </c>
      <c r="T2337" s="127" t="str">
        <f>IF(M2337="nio",0,VLOOKUP(I2337,'2-Productie normen'!A:R,14,FALSE))</f>
        <v>V</v>
      </c>
      <c r="U2337" s="127"/>
      <c r="W2337" s="93">
        <f t="shared" si="192"/>
        <v>2100</v>
      </c>
    </row>
    <row r="2338" spans="1:23" ht="14.1" customHeight="1">
      <c r="A2338" s="109">
        <f t="shared" si="188"/>
        <v>2338</v>
      </c>
      <c r="B2338" s="476" t="str">
        <f>VLOOKUP(C2338,'1-Kosten per locatie'!$A$17:$D$89,4,FALSE)</f>
        <v>Sport050</v>
      </c>
      <c r="C2338" s="90" t="s">
        <v>1697</v>
      </c>
      <c r="D2338" s="476" t="str">
        <f>VLOOKUP(C2338,'1-Kosten per locatie'!$A$17:$C$89,3,FALSE)</f>
        <v>sportlocatie</v>
      </c>
      <c r="E2338" s="427">
        <v>0</v>
      </c>
      <c r="F2338" s="261"/>
      <c r="G2338" s="428"/>
      <c r="H2338" s="123" t="s">
        <v>1738</v>
      </c>
      <c r="I2338" s="432" t="s">
        <v>15</v>
      </c>
      <c r="J2338" s="123" t="s">
        <v>91</v>
      </c>
      <c r="K2338" s="429">
        <v>10</v>
      </c>
      <c r="L2338" s="486">
        <f>VLOOKUP(D2338,'1-Kosten per locatie'!$E$3:$G$9,3,FALSE)</f>
        <v>1</v>
      </c>
      <c r="M2338" s="441">
        <v>210</v>
      </c>
      <c r="N2338" s="124"/>
      <c r="O2338" s="125" t="e">
        <f t="shared" si="189"/>
        <v>#DIV/0!</v>
      </c>
      <c r="P2338" s="125">
        <f t="shared" si="190"/>
        <v>0</v>
      </c>
      <c r="Q2338" s="383"/>
      <c r="R2338" s="126">
        <f>IF(M2338="nio",0,IF(M2338&gt;0,VLOOKUP(I2338,'2-Productie normen'!A:R,VLOOKUP(M2338,'2-Productie normen'!T:U,2,FALSE),FALSE)))</f>
        <v>0</v>
      </c>
      <c r="S2338" s="126">
        <f t="shared" si="191"/>
        <v>0</v>
      </c>
      <c r="T2338" s="127" t="str">
        <f>IF(M2338="nio",0,VLOOKUP(I2338,'2-Productie normen'!A:R,14,FALSE))</f>
        <v>S</v>
      </c>
      <c r="U2338" s="127"/>
      <c r="W2338" s="93">
        <f t="shared" si="192"/>
        <v>2100</v>
      </c>
    </row>
    <row r="2339" spans="1:23" ht="14.1" customHeight="1">
      <c r="A2339" s="109">
        <f t="shared" si="188"/>
        <v>2339</v>
      </c>
      <c r="B2339" s="476" t="str">
        <f>VLOOKUP(C2339,'1-Kosten per locatie'!$A$17:$D$89,4,FALSE)</f>
        <v>Sport050</v>
      </c>
      <c r="C2339" s="90" t="s">
        <v>1697</v>
      </c>
      <c r="D2339" s="476" t="str">
        <f>VLOOKUP(C2339,'1-Kosten per locatie'!$A$17:$C$89,3,FALSE)</f>
        <v>sportlocatie</v>
      </c>
      <c r="E2339" s="427">
        <v>0</v>
      </c>
      <c r="F2339" s="261"/>
      <c r="G2339" s="428"/>
      <c r="H2339" s="123" t="s">
        <v>1739</v>
      </c>
      <c r="I2339" s="432" t="s">
        <v>15</v>
      </c>
      <c r="J2339" s="123" t="s">
        <v>91</v>
      </c>
      <c r="K2339" s="429">
        <v>10</v>
      </c>
      <c r="L2339" s="486">
        <f>VLOOKUP(D2339,'1-Kosten per locatie'!$E$3:$G$9,3,FALSE)</f>
        <v>1</v>
      </c>
      <c r="M2339" s="441">
        <v>210</v>
      </c>
      <c r="N2339" s="124"/>
      <c r="O2339" s="125" t="e">
        <f t="shared" si="189"/>
        <v>#DIV/0!</v>
      </c>
      <c r="P2339" s="125">
        <f t="shared" si="190"/>
        <v>0</v>
      </c>
      <c r="Q2339" s="383"/>
      <c r="R2339" s="126">
        <f>IF(M2339="nio",0,IF(M2339&gt;0,VLOOKUP(I2339,'2-Productie normen'!A:R,VLOOKUP(M2339,'2-Productie normen'!T:U,2,FALSE),FALSE)))</f>
        <v>0</v>
      </c>
      <c r="S2339" s="126">
        <f t="shared" si="191"/>
        <v>0</v>
      </c>
      <c r="T2339" s="127" t="str">
        <f>IF(M2339="nio",0,VLOOKUP(I2339,'2-Productie normen'!A:R,14,FALSE))</f>
        <v>S</v>
      </c>
      <c r="U2339" s="127"/>
      <c r="W2339" s="93">
        <f t="shared" si="192"/>
        <v>2100</v>
      </c>
    </row>
    <row r="2340" spans="1:23" ht="14.1" customHeight="1">
      <c r="A2340" s="109">
        <f t="shared" si="188"/>
        <v>2340</v>
      </c>
      <c r="B2340" s="476" t="str">
        <f>VLOOKUP(C2340,'1-Kosten per locatie'!$A$17:$D$89,4,FALSE)</f>
        <v>Sport050</v>
      </c>
      <c r="C2340" s="90" t="s">
        <v>1697</v>
      </c>
      <c r="D2340" s="476" t="str">
        <f>VLOOKUP(C2340,'1-Kosten per locatie'!$A$17:$C$89,3,FALSE)</f>
        <v>sportlocatie</v>
      </c>
      <c r="E2340" s="427">
        <v>0</v>
      </c>
      <c r="F2340" s="261"/>
      <c r="G2340" s="428"/>
      <c r="H2340" s="123" t="s">
        <v>1740</v>
      </c>
      <c r="I2340" s="432" t="s">
        <v>1725</v>
      </c>
      <c r="J2340" s="123" t="s">
        <v>1741</v>
      </c>
      <c r="K2340" s="429">
        <v>262</v>
      </c>
      <c r="L2340" s="486">
        <f>VLOOKUP(D2340,'1-Kosten per locatie'!$E$3:$G$9,3,FALSE)</f>
        <v>1</v>
      </c>
      <c r="M2340" s="441">
        <v>210</v>
      </c>
      <c r="N2340" s="124"/>
      <c r="O2340" s="125" t="e">
        <f t="shared" si="189"/>
        <v>#DIV/0!</v>
      </c>
      <c r="P2340" s="125">
        <f t="shared" si="190"/>
        <v>0</v>
      </c>
      <c r="Q2340" s="383"/>
      <c r="R2340" s="126">
        <f>IF(M2340="nio",0,IF(M2340&gt;0,VLOOKUP(I2340,'2-Productie normen'!A:R,VLOOKUP(M2340,'2-Productie normen'!T:U,2,FALSE),FALSE)))</f>
        <v>0</v>
      </c>
      <c r="S2340" s="126">
        <f t="shared" si="191"/>
        <v>0</v>
      </c>
      <c r="T2340" s="127" t="str">
        <f>IF(M2340="nio",0,VLOOKUP(I2340,'2-Productie normen'!A:R,14,FALSE))</f>
        <v>V</v>
      </c>
      <c r="U2340" s="127"/>
      <c r="W2340" s="93">
        <f t="shared" si="192"/>
        <v>55020</v>
      </c>
    </row>
    <row r="2341" spans="1:23" ht="14.1" customHeight="1">
      <c r="A2341" s="109">
        <f t="shared" si="188"/>
        <v>2341</v>
      </c>
      <c r="B2341" s="476" t="str">
        <f>VLOOKUP(C2341,'1-Kosten per locatie'!$A$17:$D$89,4,FALSE)</f>
        <v>Sport050</v>
      </c>
      <c r="C2341" s="90" t="s">
        <v>1697</v>
      </c>
      <c r="D2341" s="476" t="str">
        <f>VLOOKUP(C2341,'1-Kosten per locatie'!$A$17:$C$89,3,FALSE)</f>
        <v>sportlocatie</v>
      </c>
      <c r="E2341" s="427">
        <v>0</v>
      </c>
      <c r="F2341" s="261"/>
      <c r="G2341" s="428"/>
      <c r="H2341" s="123" t="s">
        <v>1742</v>
      </c>
      <c r="I2341" s="432" t="s">
        <v>300</v>
      </c>
      <c r="J2341" s="123" t="s">
        <v>1741</v>
      </c>
      <c r="K2341" s="429">
        <v>20</v>
      </c>
      <c r="L2341" s="486">
        <f>VLOOKUP(D2341,'1-Kosten per locatie'!$E$3:$G$9,3,FALSE)</f>
        <v>1</v>
      </c>
      <c r="M2341" s="441">
        <v>41</v>
      </c>
      <c r="N2341" s="124"/>
      <c r="O2341" s="125" t="e">
        <f t="shared" si="189"/>
        <v>#DIV/0!</v>
      </c>
      <c r="P2341" s="125">
        <f t="shared" si="190"/>
        <v>0</v>
      </c>
      <c r="Q2341" s="383"/>
      <c r="R2341" s="126">
        <f>IF(M2341="nio",0,IF(M2341&gt;0,VLOOKUP(I2341,'2-Productie normen'!A:R,VLOOKUP(M2341,'2-Productie normen'!T:U,2,FALSE),FALSE)))</f>
        <v>0</v>
      </c>
      <c r="S2341" s="126">
        <f t="shared" si="191"/>
        <v>0</v>
      </c>
      <c r="T2341" s="127" t="str">
        <f>IF(M2341="nio",0,VLOOKUP(I2341,'2-Productie normen'!A:R,14,FALSE))</f>
        <v>V</v>
      </c>
      <c r="U2341" s="127"/>
      <c r="W2341" s="93">
        <f t="shared" si="192"/>
        <v>820</v>
      </c>
    </row>
    <row r="2342" spans="1:23" ht="14.1" customHeight="1">
      <c r="A2342" s="109">
        <f t="shared" si="188"/>
        <v>2342</v>
      </c>
      <c r="B2342" s="476" t="str">
        <f>VLOOKUP(C2342,'1-Kosten per locatie'!$A$17:$D$89,4,FALSE)</f>
        <v>Sport050</v>
      </c>
      <c r="C2342" s="90" t="s">
        <v>1697</v>
      </c>
      <c r="D2342" s="476" t="str">
        <f>VLOOKUP(C2342,'1-Kosten per locatie'!$A$17:$C$89,3,FALSE)</f>
        <v>sportlocatie</v>
      </c>
      <c r="E2342" s="427">
        <v>0</v>
      </c>
      <c r="F2342" s="261"/>
      <c r="G2342" s="428"/>
      <c r="H2342" s="123" t="s">
        <v>1745</v>
      </c>
      <c r="I2342" s="432" t="s">
        <v>15</v>
      </c>
      <c r="J2342" s="123" t="s">
        <v>91</v>
      </c>
      <c r="K2342" s="429">
        <v>2</v>
      </c>
      <c r="L2342" s="486">
        <f>VLOOKUP(D2342,'1-Kosten per locatie'!$E$3:$G$9,3,FALSE)</f>
        <v>1</v>
      </c>
      <c r="M2342" s="441">
        <v>210</v>
      </c>
      <c r="N2342" s="124"/>
      <c r="O2342" s="125" t="e">
        <f t="shared" si="189"/>
        <v>#DIV/0!</v>
      </c>
      <c r="P2342" s="125">
        <f t="shared" si="190"/>
        <v>0</v>
      </c>
      <c r="Q2342" s="383"/>
      <c r="R2342" s="126">
        <f>IF(M2342="nio",0,IF(M2342&gt;0,VLOOKUP(I2342,'2-Productie normen'!A:R,VLOOKUP(M2342,'2-Productie normen'!T:U,2,FALSE),FALSE)))</f>
        <v>0</v>
      </c>
      <c r="S2342" s="126">
        <f t="shared" si="191"/>
        <v>0</v>
      </c>
      <c r="T2342" s="127" t="str">
        <f>IF(M2342="nio",0,VLOOKUP(I2342,'2-Productie normen'!A:R,14,FALSE))</f>
        <v>S</v>
      </c>
      <c r="U2342" s="127"/>
      <c r="W2342" s="93">
        <f t="shared" si="192"/>
        <v>420</v>
      </c>
    </row>
    <row r="2343" spans="1:23" ht="14.1" customHeight="1">
      <c r="A2343" s="109">
        <f t="shared" si="188"/>
        <v>2343</v>
      </c>
      <c r="B2343" s="476" t="str">
        <f>VLOOKUP(C2343,'1-Kosten per locatie'!$A$17:$D$89,4,FALSE)</f>
        <v>Sport050</v>
      </c>
      <c r="C2343" s="90" t="s">
        <v>1697</v>
      </c>
      <c r="D2343" s="476" t="str">
        <f>VLOOKUP(C2343,'1-Kosten per locatie'!$A$17:$C$89,3,FALSE)</f>
        <v>sportlocatie</v>
      </c>
      <c r="E2343" s="427">
        <v>0</v>
      </c>
      <c r="F2343" s="261"/>
      <c r="G2343" s="428"/>
      <c r="H2343" s="123" t="s">
        <v>1310</v>
      </c>
      <c r="I2343" s="432" t="s">
        <v>15</v>
      </c>
      <c r="J2343" s="123" t="s">
        <v>91</v>
      </c>
      <c r="K2343" s="429">
        <v>2</v>
      </c>
      <c r="L2343" s="486">
        <f>VLOOKUP(D2343,'1-Kosten per locatie'!$E$3:$G$9,3,FALSE)</f>
        <v>1</v>
      </c>
      <c r="M2343" s="441">
        <v>210</v>
      </c>
      <c r="N2343" s="124"/>
      <c r="O2343" s="125" t="e">
        <f t="shared" si="189"/>
        <v>#DIV/0!</v>
      </c>
      <c r="P2343" s="125">
        <f t="shared" si="190"/>
        <v>0</v>
      </c>
      <c r="Q2343" s="383"/>
      <c r="R2343" s="126">
        <f>IF(M2343="nio",0,IF(M2343&gt;0,VLOOKUP(I2343,'2-Productie normen'!A:R,VLOOKUP(M2343,'2-Productie normen'!T:U,2,FALSE),FALSE)))</f>
        <v>0</v>
      </c>
      <c r="S2343" s="126">
        <f t="shared" si="191"/>
        <v>0</v>
      </c>
      <c r="T2343" s="127" t="str">
        <f>IF(M2343="nio",0,VLOOKUP(I2343,'2-Productie normen'!A:R,14,FALSE))</f>
        <v>S</v>
      </c>
      <c r="U2343" s="127"/>
      <c r="W2343" s="93">
        <f t="shared" si="192"/>
        <v>420</v>
      </c>
    </row>
    <row r="2344" spans="1:23" ht="14.1" customHeight="1">
      <c r="A2344" s="109">
        <f t="shared" si="188"/>
        <v>2344</v>
      </c>
      <c r="B2344" s="476" t="str">
        <f>VLOOKUP(C2344,'1-Kosten per locatie'!$A$17:$D$89,4,FALSE)</f>
        <v>Sport050</v>
      </c>
      <c r="C2344" s="90" t="s">
        <v>1697</v>
      </c>
      <c r="D2344" s="476" t="str">
        <f>VLOOKUP(C2344,'1-Kosten per locatie'!$A$17:$C$89,3,FALSE)</f>
        <v>sportlocatie</v>
      </c>
      <c r="E2344" s="427">
        <v>0</v>
      </c>
      <c r="F2344" s="261"/>
      <c r="G2344" s="428"/>
      <c r="H2344" s="123" t="s">
        <v>1744</v>
      </c>
      <c r="I2344" s="432" t="s">
        <v>15</v>
      </c>
      <c r="J2344" s="123" t="s">
        <v>91</v>
      </c>
      <c r="K2344" s="429">
        <v>2</v>
      </c>
      <c r="L2344" s="486">
        <f>VLOOKUP(D2344,'1-Kosten per locatie'!$E$3:$G$9,3,FALSE)</f>
        <v>1</v>
      </c>
      <c r="M2344" s="441">
        <v>210</v>
      </c>
      <c r="N2344" s="124"/>
      <c r="O2344" s="125" t="e">
        <f>IF(M2344="nio",0,IF(M2344&gt;0,M2344*K2344/R2344,0))*L2344</f>
        <v>#DIV/0!</v>
      </c>
      <c r="P2344" s="125">
        <f t="shared" si="190"/>
        <v>0</v>
      </c>
      <c r="Q2344" s="383"/>
      <c r="R2344" s="126">
        <f>IF(M2344="nio",0,IF(M2344&gt;0,VLOOKUP(I2344,'2-Productie normen'!A:R,VLOOKUP(M2344,'2-Productie normen'!T:U,2,FALSE),FALSE)))</f>
        <v>0</v>
      </c>
      <c r="S2344" s="126">
        <f t="shared" si="191"/>
        <v>0</v>
      </c>
      <c r="T2344" s="127" t="str">
        <f>IF(M2344="nio",0,VLOOKUP(I2344,'2-Productie normen'!A:R,14,FALSE))</f>
        <v>S</v>
      </c>
      <c r="U2344" s="127"/>
      <c r="W2344" s="93">
        <f t="shared" si="192"/>
        <v>420</v>
      </c>
    </row>
    <row r="2345" spans="1:23" ht="14.1" customHeight="1">
      <c r="A2345" s="109">
        <f t="shared" si="188"/>
        <v>2345</v>
      </c>
      <c r="B2345" s="476" t="str">
        <f>VLOOKUP(C2345,'1-Kosten per locatie'!$A$17:$D$89,4,FALSE)</f>
        <v>Sport050</v>
      </c>
      <c r="C2345" s="90" t="s">
        <v>1698</v>
      </c>
      <c r="D2345" s="476" t="str">
        <f>VLOOKUP(C2345,'1-Kosten per locatie'!$A$17:$C$89,3,FALSE)</f>
        <v>sportlocatie</v>
      </c>
      <c r="E2345" s="427">
        <v>0</v>
      </c>
      <c r="F2345" s="261"/>
      <c r="G2345" s="428"/>
      <c r="H2345" s="123" t="s">
        <v>1732</v>
      </c>
      <c r="I2345" s="432" t="s">
        <v>296</v>
      </c>
      <c r="J2345" s="123" t="s">
        <v>1733</v>
      </c>
      <c r="K2345" s="429">
        <v>12</v>
      </c>
      <c r="L2345" s="486">
        <f>VLOOKUP(D2345,'1-Kosten per locatie'!$E$3:$G$9,3,FALSE)</f>
        <v>1</v>
      </c>
      <c r="M2345" s="441">
        <v>210</v>
      </c>
      <c r="N2345" s="124"/>
      <c r="O2345" s="125" t="e">
        <f t="shared" si="189"/>
        <v>#DIV/0!</v>
      </c>
      <c r="P2345" s="125">
        <f t="shared" si="190"/>
        <v>0</v>
      </c>
      <c r="Q2345" s="383"/>
      <c r="R2345" s="126">
        <f>IF(M2345="nio",0,IF(M2345&gt;0,VLOOKUP(I2345,'2-Productie normen'!A:R,VLOOKUP(M2345,'2-Productie normen'!T:U,2,FALSE),FALSE)))</f>
        <v>0</v>
      </c>
      <c r="S2345" s="126">
        <f t="shared" si="191"/>
        <v>0</v>
      </c>
      <c r="T2345" s="127" t="str">
        <f>IF(M2345="nio",0,VLOOKUP(I2345,'2-Productie normen'!A:R,14,FALSE))</f>
        <v>V</v>
      </c>
      <c r="U2345" s="127"/>
      <c r="W2345" s="93">
        <f t="shared" si="192"/>
        <v>2520</v>
      </c>
    </row>
    <row r="2346" spans="1:23" ht="14.1" customHeight="1">
      <c r="A2346" s="109">
        <f t="shared" si="188"/>
        <v>2346</v>
      </c>
      <c r="B2346" s="476" t="str">
        <f>VLOOKUP(C2346,'1-Kosten per locatie'!$A$17:$D$89,4,FALSE)</f>
        <v>Sport050</v>
      </c>
      <c r="C2346" s="90" t="s">
        <v>1698</v>
      </c>
      <c r="D2346" s="476" t="str">
        <f>VLOOKUP(C2346,'1-Kosten per locatie'!$A$17:$C$89,3,FALSE)</f>
        <v>sportlocatie</v>
      </c>
      <c r="E2346" s="427">
        <v>0</v>
      </c>
      <c r="F2346" s="261"/>
      <c r="G2346" s="428"/>
      <c r="H2346" s="123" t="s">
        <v>1734</v>
      </c>
      <c r="I2346" s="432" t="s">
        <v>149</v>
      </c>
      <c r="J2346" s="123" t="s">
        <v>1733</v>
      </c>
      <c r="K2346" s="429">
        <v>8</v>
      </c>
      <c r="L2346" s="486">
        <f>VLOOKUP(D2346,'1-Kosten per locatie'!$E$3:$G$9,3,FALSE)</f>
        <v>1</v>
      </c>
      <c r="M2346" s="441">
        <v>210</v>
      </c>
      <c r="N2346" s="124"/>
      <c r="O2346" s="125" t="e">
        <f t="shared" si="189"/>
        <v>#DIV/0!</v>
      </c>
      <c r="P2346" s="125">
        <f t="shared" si="190"/>
        <v>0</v>
      </c>
      <c r="Q2346" s="383"/>
      <c r="R2346" s="126">
        <f>IF(M2346="nio",0,IF(M2346&gt;0,VLOOKUP(I2346,'2-Productie normen'!A:R,VLOOKUP(M2346,'2-Productie normen'!T:U,2,FALSE),FALSE)))</f>
        <v>0</v>
      </c>
      <c r="S2346" s="126">
        <f t="shared" si="191"/>
        <v>0</v>
      </c>
      <c r="T2346" s="127" t="str">
        <f>IF(M2346="nio",0,VLOOKUP(I2346,'2-Productie normen'!A:R,14,FALSE))</f>
        <v>B</v>
      </c>
      <c r="U2346" s="127"/>
      <c r="W2346" s="93">
        <f t="shared" si="192"/>
        <v>1680</v>
      </c>
    </row>
    <row r="2347" spans="1:23" ht="14.1" customHeight="1">
      <c r="A2347" s="109">
        <f t="shared" si="188"/>
        <v>2347</v>
      </c>
      <c r="B2347" s="476" t="str">
        <f>VLOOKUP(C2347,'1-Kosten per locatie'!$A$17:$D$89,4,FALSE)</f>
        <v>Sport050</v>
      </c>
      <c r="C2347" s="90" t="s">
        <v>1698</v>
      </c>
      <c r="D2347" s="476" t="str">
        <f>VLOOKUP(C2347,'1-Kosten per locatie'!$A$17:$C$89,3,FALSE)</f>
        <v>sportlocatie</v>
      </c>
      <c r="E2347" s="427">
        <v>0</v>
      </c>
      <c r="F2347" s="261"/>
      <c r="G2347" s="428"/>
      <c r="H2347" s="123" t="s">
        <v>1735</v>
      </c>
      <c r="I2347" s="432" t="s">
        <v>15</v>
      </c>
      <c r="J2347" s="123" t="s">
        <v>91</v>
      </c>
      <c r="K2347" s="429">
        <v>2</v>
      </c>
      <c r="L2347" s="486">
        <f>VLOOKUP(D2347,'1-Kosten per locatie'!$E$3:$G$9,3,FALSE)</f>
        <v>1</v>
      </c>
      <c r="M2347" s="441">
        <v>210</v>
      </c>
      <c r="N2347" s="124"/>
      <c r="O2347" s="125" t="e">
        <f t="shared" si="189"/>
        <v>#DIV/0!</v>
      </c>
      <c r="P2347" s="125">
        <f t="shared" si="190"/>
        <v>0</v>
      </c>
      <c r="Q2347" s="383"/>
      <c r="R2347" s="126">
        <f>IF(M2347="nio",0,IF(M2347&gt;0,VLOOKUP(I2347,'2-Productie normen'!A:R,VLOOKUP(M2347,'2-Productie normen'!T:U,2,FALSE),FALSE)))</f>
        <v>0</v>
      </c>
      <c r="S2347" s="126">
        <f t="shared" si="191"/>
        <v>0</v>
      </c>
      <c r="T2347" s="127" t="str">
        <f>IF(M2347="nio",0,VLOOKUP(I2347,'2-Productie normen'!A:R,14,FALSE))</f>
        <v>S</v>
      </c>
      <c r="U2347" s="127"/>
      <c r="W2347" s="93">
        <f t="shared" si="192"/>
        <v>420</v>
      </c>
    </row>
    <row r="2348" spans="1:23" ht="14.1" customHeight="1">
      <c r="A2348" s="109">
        <f t="shared" si="188"/>
        <v>2348</v>
      </c>
      <c r="B2348" s="476" t="str">
        <f>VLOOKUP(C2348,'1-Kosten per locatie'!$A$17:$D$89,4,FALSE)</f>
        <v>Sport050</v>
      </c>
      <c r="C2348" s="90" t="s">
        <v>1698</v>
      </c>
      <c r="D2348" s="476" t="str">
        <f>VLOOKUP(C2348,'1-Kosten per locatie'!$A$17:$C$89,3,FALSE)</f>
        <v>sportlocatie</v>
      </c>
      <c r="E2348" s="427">
        <v>0</v>
      </c>
      <c r="F2348" s="261"/>
      <c r="G2348" s="428"/>
      <c r="H2348" s="123" t="s">
        <v>1736</v>
      </c>
      <c r="I2348" s="432" t="s">
        <v>1201</v>
      </c>
      <c r="J2348" s="123" t="s">
        <v>93</v>
      </c>
      <c r="K2348" s="429">
        <v>20</v>
      </c>
      <c r="L2348" s="486">
        <f>VLOOKUP(D2348,'1-Kosten per locatie'!$E$3:$G$9,3,FALSE)</f>
        <v>1</v>
      </c>
      <c r="M2348" s="441">
        <v>210</v>
      </c>
      <c r="N2348" s="124"/>
      <c r="O2348" s="125" t="e">
        <f t="shared" si="189"/>
        <v>#DIV/0!</v>
      </c>
      <c r="P2348" s="125">
        <f t="shared" si="190"/>
        <v>0</v>
      </c>
      <c r="Q2348" s="383"/>
      <c r="R2348" s="126">
        <f>IF(M2348="nio",0,IF(M2348&gt;0,VLOOKUP(I2348,'2-Productie normen'!A:R,VLOOKUP(M2348,'2-Productie normen'!T:U,2,FALSE),FALSE)))</f>
        <v>0</v>
      </c>
      <c r="S2348" s="126">
        <f t="shared" si="191"/>
        <v>0</v>
      </c>
      <c r="T2348" s="127" t="str">
        <f>IF(M2348="nio",0,VLOOKUP(I2348,'2-Productie normen'!A:R,14,FALSE))</f>
        <v>V</v>
      </c>
      <c r="U2348" s="127"/>
      <c r="W2348" s="93">
        <f t="shared" si="192"/>
        <v>4200</v>
      </c>
    </row>
    <row r="2349" spans="1:23" ht="14.1" customHeight="1">
      <c r="A2349" s="109">
        <f t="shared" si="188"/>
        <v>2349</v>
      </c>
      <c r="B2349" s="476" t="str">
        <f>VLOOKUP(C2349,'1-Kosten per locatie'!$A$17:$D$89,4,FALSE)</f>
        <v>Sport050</v>
      </c>
      <c r="C2349" s="90" t="s">
        <v>1698</v>
      </c>
      <c r="D2349" s="476" t="str">
        <f>VLOOKUP(C2349,'1-Kosten per locatie'!$A$17:$C$89,3,FALSE)</f>
        <v>sportlocatie</v>
      </c>
      <c r="E2349" s="427">
        <v>0</v>
      </c>
      <c r="F2349" s="261"/>
      <c r="G2349" s="428"/>
      <c r="H2349" s="123" t="s">
        <v>1737</v>
      </c>
      <c r="I2349" s="432" t="s">
        <v>1201</v>
      </c>
      <c r="J2349" s="123" t="s">
        <v>93</v>
      </c>
      <c r="K2349" s="429">
        <v>20</v>
      </c>
      <c r="L2349" s="486">
        <f>VLOOKUP(D2349,'1-Kosten per locatie'!$E$3:$G$9,3,FALSE)</f>
        <v>1</v>
      </c>
      <c r="M2349" s="441">
        <v>210</v>
      </c>
      <c r="N2349" s="124"/>
      <c r="O2349" s="125" t="e">
        <f t="shared" si="189"/>
        <v>#DIV/0!</v>
      </c>
      <c r="P2349" s="125">
        <f t="shared" si="190"/>
        <v>0</v>
      </c>
      <c r="Q2349" s="383"/>
      <c r="R2349" s="126">
        <f>IF(M2349="nio",0,IF(M2349&gt;0,VLOOKUP(I2349,'2-Productie normen'!A:R,VLOOKUP(M2349,'2-Productie normen'!T:U,2,FALSE),FALSE)))</f>
        <v>0</v>
      </c>
      <c r="S2349" s="126">
        <f t="shared" si="191"/>
        <v>0</v>
      </c>
      <c r="T2349" s="127" t="str">
        <f>IF(M2349="nio",0,VLOOKUP(I2349,'2-Productie normen'!A:R,14,FALSE))</f>
        <v>V</v>
      </c>
      <c r="U2349" s="127"/>
      <c r="W2349" s="93">
        <f t="shared" si="192"/>
        <v>4200</v>
      </c>
    </row>
    <row r="2350" spans="1:23" ht="14.1" customHeight="1">
      <c r="A2350" s="109">
        <f t="shared" si="188"/>
        <v>2350</v>
      </c>
      <c r="B2350" s="476" t="str">
        <f>VLOOKUP(C2350,'1-Kosten per locatie'!$A$17:$D$89,4,FALSE)</f>
        <v>Sport050</v>
      </c>
      <c r="C2350" s="90" t="s">
        <v>1698</v>
      </c>
      <c r="D2350" s="476" t="str">
        <f>VLOOKUP(C2350,'1-Kosten per locatie'!$A$17:$C$89,3,FALSE)</f>
        <v>sportlocatie</v>
      </c>
      <c r="E2350" s="427">
        <v>0</v>
      </c>
      <c r="F2350" s="261"/>
      <c r="G2350" s="428"/>
      <c r="H2350" s="123" t="s">
        <v>1738</v>
      </c>
      <c r="I2350" s="432" t="s">
        <v>15</v>
      </c>
      <c r="J2350" s="123" t="s">
        <v>91</v>
      </c>
      <c r="K2350" s="429">
        <v>15</v>
      </c>
      <c r="L2350" s="486">
        <f>VLOOKUP(D2350,'1-Kosten per locatie'!$E$3:$G$9,3,FALSE)</f>
        <v>1</v>
      </c>
      <c r="M2350" s="441">
        <v>210</v>
      </c>
      <c r="N2350" s="124"/>
      <c r="O2350" s="125" t="e">
        <f t="shared" si="189"/>
        <v>#DIV/0!</v>
      </c>
      <c r="P2350" s="125">
        <f t="shared" si="190"/>
        <v>0</v>
      </c>
      <c r="Q2350" s="383"/>
      <c r="R2350" s="126">
        <f>IF(M2350="nio",0,IF(M2350&gt;0,VLOOKUP(I2350,'2-Productie normen'!A:R,VLOOKUP(M2350,'2-Productie normen'!T:U,2,FALSE),FALSE)))</f>
        <v>0</v>
      </c>
      <c r="S2350" s="126">
        <f t="shared" si="191"/>
        <v>0</v>
      </c>
      <c r="T2350" s="127" t="str">
        <f>IF(M2350="nio",0,VLOOKUP(I2350,'2-Productie normen'!A:R,14,FALSE))</f>
        <v>S</v>
      </c>
      <c r="U2350" s="127"/>
      <c r="W2350" s="93">
        <f t="shared" si="192"/>
        <v>3150</v>
      </c>
    </row>
    <row r="2351" spans="1:23" ht="14.1" customHeight="1">
      <c r="A2351" s="109">
        <f t="shared" si="188"/>
        <v>2351</v>
      </c>
      <c r="B2351" s="476" t="str">
        <f>VLOOKUP(C2351,'1-Kosten per locatie'!$A$17:$D$89,4,FALSE)</f>
        <v>Sport050</v>
      </c>
      <c r="C2351" s="90" t="s">
        <v>1698</v>
      </c>
      <c r="D2351" s="476" t="str">
        <f>VLOOKUP(C2351,'1-Kosten per locatie'!$A$17:$C$89,3,FALSE)</f>
        <v>sportlocatie</v>
      </c>
      <c r="E2351" s="427">
        <v>0</v>
      </c>
      <c r="F2351" s="261"/>
      <c r="G2351" s="428"/>
      <c r="H2351" s="123" t="s">
        <v>1739</v>
      </c>
      <c r="I2351" s="432" t="s">
        <v>15</v>
      </c>
      <c r="J2351" s="123" t="s">
        <v>91</v>
      </c>
      <c r="K2351" s="429">
        <v>15</v>
      </c>
      <c r="L2351" s="486">
        <f>VLOOKUP(D2351,'1-Kosten per locatie'!$E$3:$G$9,3,FALSE)</f>
        <v>1</v>
      </c>
      <c r="M2351" s="441">
        <v>210</v>
      </c>
      <c r="N2351" s="124"/>
      <c r="O2351" s="125" t="e">
        <f t="shared" si="189"/>
        <v>#DIV/0!</v>
      </c>
      <c r="P2351" s="125">
        <f t="shared" si="190"/>
        <v>0</v>
      </c>
      <c r="Q2351" s="383"/>
      <c r="R2351" s="126">
        <f>IF(M2351="nio",0,IF(M2351&gt;0,VLOOKUP(I2351,'2-Productie normen'!A:R,VLOOKUP(M2351,'2-Productie normen'!T:U,2,FALSE),FALSE)))</f>
        <v>0</v>
      </c>
      <c r="S2351" s="126">
        <f t="shared" si="191"/>
        <v>0</v>
      </c>
      <c r="T2351" s="127" t="str">
        <f>IF(M2351="nio",0,VLOOKUP(I2351,'2-Productie normen'!A:R,14,FALSE))</f>
        <v>S</v>
      </c>
      <c r="U2351" s="127"/>
      <c r="W2351" s="93">
        <f t="shared" si="192"/>
        <v>3150</v>
      </c>
    </row>
    <row r="2352" spans="1:23" ht="14.1" customHeight="1">
      <c r="A2352" s="109">
        <f t="shared" si="188"/>
        <v>2352</v>
      </c>
      <c r="B2352" s="476" t="str">
        <f>VLOOKUP(C2352,'1-Kosten per locatie'!$A$17:$D$89,4,FALSE)</f>
        <v>Sport050</v>
      </c>
      <c r="C2352" s="90" t="s">
        <v>1698</v>
      </c>
      <c r="D2352" s="476" t="str">
        <f>VLOOKUP(C2352,'1-Kosten per locatie'!$A$17:$C$89,3,FALSE)</f>
        <v>sportlocatie</v>
      </c>
      <c r="E2352" s="427">
        <v>0</v>
      </c>
      <c r="F2352" s="261"/>
      <c r="G2352" s="428"/>
      <c r="H2352" s="123" t="s">
        <v>1740</v>
      </c>
      <c r="I2352" s="432" t="s">
        <v>1725</v>
      </c>
      <c r="J2352" s="123" t="s">
        <v>1741</v>
      </c>
      <c r="K2352" s="429">
        <v>262</v>
      </c>
      <c r="L2352" s="486">
        <f>VLOOKUP(D2352,'1-Kosten per locatie'!$E$3:$G$9,3,FALSE)</f>
        <v>1</v>
      </c>
      <c r="M2352" s="441">
        <v>210</v>
      </c>
      <c r="N2352" s="124"/>
      <c r="O2352" s="125" t="e">
        <f t="shared" si="189"/>
        <v>#DIV/0!</v>
      </c>
      <c r="P2352" s="125">
        <f t="shared" si="190"/>
        <v>0</v>
      </c>
      <c r="Q2352" s="383"/>
      <c r="R2352" s="126">
        <f>IF(M2352="nio",0,IF(M2352&gt;0,VLOOKUP(I2352,'2-Productie normen'!A:R,VLOOKUP(M2352,'2-Productie normen'!T:U,2,FALSE),FALSE)))</f>
        <v>0</v>
      </c>
      <c r="S2352" s="126">
        <f t="shared" si="191"/>
        <v>0</v>
      </c>
      <c r="T2352" s="127" t="str">
        <f>IF(M2352="nio",0,VLOOKUP(I2352,'2-Productie normen'!A:R,14,FALSE))</f>
        <v>V</v>
      </c>
      <c r="U2352" s="127"/>
      <c r="W2352" s="93">
        <f t="shared" si="192"/>
        <v>55020</v>
      </c>
    </row>
    <row r="2353" spans="1:23" ht="14.1" customHeight="1">
      <c r="A2353" s="109">
        <f t="shared" si="188"/>
        <v>2353</v>
      </c>
      <c r="B2353" s="476" t="str">
        <f>VLOOKUP(C2353,'1-Kosten per locatie'!$A$17:$D$89,4,FALSE)</f>
        <v>Sport050</v>
      </c>
      <c r="C2353" s="90" t="s">
        <v>1698</v>
      </c>
      <c r="D2353" s="476" t="str">
        <f>VLOOKUP(C2353,'1-Kosten per locatie'!$A$17:$C$89,3,FALSE)</f>
        <v>sportlocatie</v>
      </c>
      <c r="E2353" s="427">
        <v>0</v>
      </c>
      <c r="F2353" s="261"/>
      <c r="G2353" s="428"/>
      <c r="H2353" s="123" t="s">
        <v>1742</v>
      </c>
      <c r="I2353" s="432" t="s">
        <v>300</v>
      </c>
      <c r="J2353" s="123" t="s">
        <v>1741</v>
      </c>
      <c r="K2353" s="429">
        <v>20</v>
      </c>
      <c r="L2353" s="486">
        <f>VLOOKUP(D2353,'1-Kosten per locatie'!$E$3:$G$9,3,FALSE)</f>
        <v>1</v>
      </c>
      <c r="M2353" s="441">
        <v>41</v>
      </c>
      <c r="N2353" s="124"/>
      <c r="O2353" s="125" t="e">
        <f t="shared" si="189"/>
        <v>#DIV/0!</v>
      </c>
      <c r="P2353" s="125">
        <f t="shared" si="190"/>
        <v>0</v>
      </c>
      <c r="Q2353" s="383"/>
      <c r="R2353" s="126">
        <f>IF(M2353="nio",0,IF(M2353&gt;0,VLOOKUP(I2353,'2-Productie normen'!A:R,VLOOKUP(M2353,'2-Productie normen'!T:U,2,FALSE),FALSE)))</f>
        <v>0</v>
      </c>
      <c r="S2353" s="126">
        <f t="shared" si="191"/>
        <v>0</v>
      </c>
      <c r="T2353" s="127" t="str">
        <f>IF(M2353="nio",0,VLOOKUP(I2353,'2-Productie normen'!A:R,14,FALSE))</f>
        <v>V</v>
      </c>
      <c r="U2353" s="127"/>
      <c r="W2353" s="93">
        <f t="shared" si="192"/>
        <v>820</v>
      </c>
    </row>
    <row r="2354" spans="1:23" ht="14.1" customHeight="1">
      <c r="A2354" s="109">
        <f t="shared" si="188"/>
        <v>2354</v>
      </c>
      <c r="B2354" s="476" t="str">
        <f>VLOOKUP(C2354,'1-Kosten per locatie'!$A$17:$D$89,4,FALSE)</f>
        <v>Sport050</v>
      </c>
      <c r="C2354" s="90" t="s">
        <v>1698</v>
      </c>
      <c r="D2354" s="476" t="str">
        <f>VLOOKUP(C2354,'1-Kosten per locatie'!$A$17:$C$89,3,FALSE)</f>
        <v>sportlocatie</v>
      </c>
      <c r="E2354" s="427">
        <v>0</v>
      </c>
      <c r="F2354" s="261"/>
      <c r="G2354" s="428"/>
      <c r="H2354" s="123" t="s">
        <v>1745</v>
      </c>
      <c r="I2354" s="432" t="s">
        <v>15</v>
      </c>
      <c r="J2354" s="123" t="s">
        <v>91</v>
      </c>
      <c r="K2354" s="429">
        <v>2</v>
      </c>
      <c r="L2354" s="486">
        <f>VLOOKUP(D2354,'1-Kosten per locatie'!$E$3:$G$9,3,FALSE)</f>
        <v>1</v>
      </c>
      <c r="M2354" s="441">
        <v>210</v>
      </c>
      <c r="N2354" s="124"/>
      <c r="O2354" s="125" t="e">
        <f t="shared" si="189"/>
        <v>#DIV/0!</v>
      </c>
      <c r="P2354" s="125">
        <f t="shared" si="190"/>
        <v>0</v>
      </c>
      <c r="Q2354" s="383"/>
      <c r="R2354" s="126">
        <f>IF(M2354="nio",0,IF(M2354&gt;0,VLOOKUP(I2354,'2-Productie normen'!A:R,VLOOKUP(M2354,'2-Productie normen'!T:U,2,FALSE),FALSE)))</f>
        <v>0</v>
      </c>
      <c r="S2354" s="126">
        <f t="shared" si="191"/>
        <v>0</v>
      </c>
      <c r="T2354" s="127" t="str">
        <f>IF(M2354="nio",0,VLOOKUP(I2354,'2-Productie normen'!A:R,14,FALSE))</f>
        <v>S</v>
      </c>
      <c r="U2354" s="127"/>
      <c r="W2354" s="93">
        <f t="shared" si="192"/>
        <v>420</v>
      </c>
    </row>
    <row r="2355" spans="1:23" ht="14.1" customHeight="1">
      <c r="A2355" s="109">
        <f t="shared" si="188"/>
        <v>2355</v>
      </c>
      <c r="B2355" s="476" t="str">
        <f>VLOOKUP(C2355,'1-Kosten per locatie'!$A$17:$D$89,4,FALSE)</f>
        <v>Sport050</v>
      </c>
      <c r="C2355" s="90" t="s">
        <v>1698</v>
      </c>
      <c r="D2355" s="476" t="str">
        <f>VLOOKUP(C2355,'1-Kosten per locatie'!$A$17:$C$89,3,FALSE)</f>
        <v>sportlocatie</v>
      </c>
      <c r="E2355" s="427">
        <v>0</v>
      </c>
      <c r="F2355" s="261"/>
      <c r="G2355" s="428"/>
      <c r="H2355" s="123" t="s">
        <v>1310</v>
      </c>
      <c r="I2355" s="432" t="s">
        <v>15</v>
      </c>
      <c r="J2355" s="123" t="s">
        <v>91</v>
      </c>
      <c r="K2355" s="429">
        <v>2</v>
      </c>
      <c r="L2355" s="486">
        <f>VLOOKUP(D2355,'1-Kosten per locatie'!$E$3:$G$9,3,FALSE)</f>
        <v>1</v>
      </c>
      <c r="M2355" s="441">
        <v>210</v>
      </c>
      <c r="N2355" s="124"/>
      <c r="O2355" s="125" t="e">
        <f t="shared" si="189"/>
        <v>#DIV/0!</v>
      </c>
      <c r="P2355" s="125">
        <f t="shared" si="190"/>
        <v>0</v>
      </c>
      <c r="Q2355" s="383"/>
      <c r="R2355" s="126">
        <f>IF(M2355="nio",0,IF(M2355&gt;0,VLOOKUP(I2355,'2-Productie normen'!A:R,VLOOKUP(M2355,'2-Productie normen'!T:U,2,FALSE),FALSE)))</f>
        <v>0</v>
      </c>
      <c r="S2355" s="126">
        <f t="shared" si="191"/>
        <v>0</v>
      </c>
      <c r="T2355" s="127" t="str">
        <f>IF(M2355="nio",0,VLOOKUP(I2355,'2-Productie normen'!A:R,14,FALSE))</f>
        <v>S</v>
      </c>
      <c r="U2355" s="127"/>
      <c r="W2355" s="93">
        <f t="shared" si="192"/>
        <v>420</v>
      </c>
    </row>
    <row r="2356" spans="1:23" ht="14.1" customHeight="1">
      <c r="A2356" s="109">
        <f t="shared" si="188"/>
        <v>2356</v>
      </c>
      <c r="B2356" s="476" t="str">
        <f>VLOOKUP(C2356,'1-Kosten per locatie'!$A$17:$D$89,4,FALSE)</f>
        <v>Sport050</v>
      </c>
      <c r="C2356" s="90" t="s">
        <v>1698</v>
      </c>
      <c r="D2356" s="476" t="str">
        <f>VLOOKUP(C2356,'1-Kosten per locatie'!$A$17:$C$89,3,FALSE)</f>
        <v>sportlocatie</v>
      </c>
      <c r="E2356" s="427">
        <v>0</v>
      </c>
      <c r="F2356" s="261"/>
      <c r="G2356" s="428"/>
      <c r="H2356" s="123" t="s">
        <v>1744</v>
      </c>
      <c r="I2356" s="432" t="s">
        <v>15</v>
      </c>
      <c r="J2356" s="123" t="s">
        <v>91</v>
      </c>
      <c r="K2356" s="429">
        <v>2</v>
      </c>
      <c r="L2356" s="486">
        <f>VLOOKUP(D2356,'1-Kosten per locatie'!$E$3:$G$9,3,FALSE)</f>
        <v>1</v>
      </c>
      <c r="M2356" s="441">
        <v>210</v>
      </c>
      <c r="N2356" s="124"/>
      <c r="O2356" s="125" t="e">
        <f t="shared" si="189"/>
        <v>#DIV/0!</v>
      </c>
      <c r="P2356" s="125">
        <f t="shared" si="190"/>
        <v>0</v>
      </c>
      <c r="Q2356" s="383"/>
      <c r="R2356" s="126">
        <f>IF(M2356="nio",0,IF(M2356&gt;0,VLOOKUP(I2356,'2-Productie normen'!A:R,VLOOKUP(M2356,'2-Productie normen'!T:U,2,FALSE),FALSE)))</f>
        <v>0</v>
      </c>
      <c r="S2356" s="126">
        <f t="shared" si="191"/>
        <v>0</v>
      </c>
      <c r="T2356" s="127" t="str">
        <f>IF(M2356="nio",0,VLOOKUP(I2356,'2-Productie normen'!A:R,14,FALSE))</f>
        <v>S</v>
      </c>
      <c r="U2356" s="127"/>
      <c r="W2356" s="93">
        <f t="shared" si="192"/>
        <v>420</v>
      </c>
    </row>
    <row r="2357" spans="1:23" ht="14.1" customHeight="1">
      <c r="A2357" s="109">
        <f t="shared" si="188"/>
        <v>2357</v>
      </c>
      <c r="B2357" s="476" t="str">
        <f>VLOOKUP(C2357,'1-Kosten per locatie'!$A$17:$D$89,4,FALSE)</f>
        <v>Sport050</v>
      </c>
      <c r="C2357" s="90" t="s">
        <v>1700</v>
      </c>
      <c r="D2357" s="476" t="str">
        <f>VLOOKUP(C2357,'1-Kosten per locatie'!$A$17:$C$89,3,FALSE)</f>
        <v>sportlocatie</v>
      </c>
      <c r="E2357" s="427">
        <v>0</v>
      </c>
      <c r="F2357" s="261"/>
      <c r="G2357" s="428"/>
      <c r="H2357" s="123" t="s">
        <v>1732</v>
      </c>
      <c r="I2357" s="432" t="s">
        <v>296</v>
      </c>
      <c r="J2357" s="123" t="s">
        <v>1733</v>
      </c>
      <c r="K2357" s="429">
        <v>10</v>
      </c>
      <c r="L2357" s="486">
        <f>VLOOKUP(D2357,'1-Kosten per locatie'!$E$3:$G$9,3,FALSE)</f>
        <v>1</v>
      </c>
      <c r="M2357" s="441">
        <v>210</v>
      </c>
      <c r="N2357" s="124"/>
      <c r="O2357" s="125" t="e">
        <f t="shared" si="189"/>
        <v>#DIV/0!</v>
      </c>
      <c r="P2357" s="125">
        <f t="shared" si="190"/>
        <v>0</v>
      </c>
      <c r="Q2357" s="383"/>
      <c r="R2357" s="126">
        <f>IF(M2357="nio",0,IF(M2357&gt;0,VLOOKUP(I2357,'2-Productie normen'!A:R,VLOOKUP(M2357,'2-Productie normen'!T:U,2,FALSE),FALSE)))</f>
        <v>0</v>
      </c>
      <c r="S2357" s="126">
        <f t="shared" si="191"/>
        <v>0</v>
      </c>
      <c r="T2357" s="127" t="str">
        <f>IF(M2357="nio",0,VLOOKUP(I2357,'2-Productie normen'!A:R,14,FALSE))</f>
        <v>V</v>
      </c>
      <c r="U2357" s="127"/>
      <c r="W2357" s="93">
        <f t="shared" si="192"/>
        <v>2100</v>
      </c>
    </row>
    <row r="2358" spans="1:23" ht="14.1" customHeight="1">
      <c r="A2358" s="109">
        <f t="shared" si="188"/>
        <v>2358</v>
      </c>
      <c r="B2358" s="476" t="str">
        <f>VLOOKUP(C2358,'1-Kosten per locatie'!$A$17:$D$89,4,FALSE)</f>
        <v>Sport050</v>
      </c>
      <c r="C2358" s="90" t="s">
        <v>1700</v>
      </c>
      <c r="D2358" s="476" t="str">
        <f>VLOOKUP(C2358,'1-Kosten per locatie'!$A$17:$C$89,3,FALSE)</f>
        <v>sportlocatie</v>
      </c>
      <c r="E2358" s="427">
        <v>0</v>
      </c>
      <c r="F2358" s="261"/>
      <c r="G2358" s="428"/>
      <c r="H2358" s="123" t="s">
        <v>1734</v>
      </c>
      <c r="I2358" s="432" t="s">
        <v>149</v>
      </c>
      <c r="J2358" s="123" t="s">
        <v>1733</v>
      </c>
      <c r="K2358" s="429">
        <v>6</v>
      </c>
      <c r="L2358" s="486">
        <f>VLOOKUP(D2358,'1-Kosten per locatie'!$E$3:$G$9,3,FALSE)</f>
        <v>1</v>
      </c>
      <c r="M2358" s="441">
        <v>210</v>
      </c>
      <c r="N2358" s="124"/>
      <c r="O2358" s="125" t="e">
        <f t="shared" si="189"/>
        <v>#DIV/0!</v>
      </c>
      <c r="P2358" s="125">
        <f t="shared" si="190"/>
        <v>0</v>
      </c>
      <c r="Q2358" s="383"/>
      <c r="R2358" s="126">
        <f>IF(M2358="nio",0,IF(M2358&gt;0,VLOOKUP(I2358,'2-Productie normen'!A:R,VLOOKUP(M2358,'2-Productie normen'!T:U,2,FALSE),FALSE)))</f>
        <v>0</v>
      </c>
      <c r="S2358" s="126">
        <f t="shared" si="191"/>
        <v>0</v>
      </c>
      <c r="T2358" s="127" t="str">
        <f>IF(M2358="nio",0,VLOOKUP(I2358,'2-Productie normen'!A:R,14,FALSE))</f>
        <v>B</v>
      </c>
      <c r="U2358" s="127"/>
      <c r="W2358" s="93">
        <f t="shared" si="192"/>
        <v>1260</v>
      </c>
    </row>
    <row r="2359" spans="1:23" ht="14.1" customHeight="1">
      <c r="A2359" s="109">
        <f t="shared" si="188"/>
        <v>2359</v>
      </c>
      <c r="B2359" s="476" t="str">
        <f>VLOOKUP(C2359,'1-Kosten per locatie'!$A$17:$D$89,4,FALSE)</f>
        <v>Sport050</v>
      </c>
      <c r="C2359" s="90" t="s">
        <v>1700</v>
      </c>
      <c r="D2359" s="476" t="str">
        <f>VLOOKUP(C2359,'1-Kosten per locatie'!$A$17:$C$89,3,FALSE)</f>
        <v>sportlocatie</v>
      </c>
      <c r="E2359" s="427">
        <v>0</v>
      </c>
      <c r="F2359" s="261"/>
      <c r="G2359" s="428"/>
      <c r="H2359" s="123" t="s">
        <v>1735</v>
      </c>
      <c r="I2359" s="432" t="s">
        <v>15</v>
      </c>
      <c r="J2359" s="123" t="s">
        <v>91</v>
      </c>
      <c r="K2359" s="429">
        <v>2</v>
      </c>
      <c r="L2359" s="486">
        <f>VLOOKUP(D2359,'1-Kosten per locatie'!$E$3:$G$9,3,FALSE)</f>
        <v>1</v>
      </c>
      <c r="M2359" s="441">
        <v>210</v>
      </c>
      <c r="N2359" s="124"/>
      <c r="O2359" s="125" t="e">
        <f t="shared" si="189"/>
        <v>#DIV/0!</v>
      </c>
      <c r="P2359" s="125">
        <f t="shared" si="190"/>
        <v>0</v>
      </c>
      <c r="Q2359" s="383"/>
      <c r="R2359" s="126">
        <f>IF(M2359="nio",0,IF(M2359&gt;0,VLOOKUP(I2359,'2-Productie normen'!A:R,VLOOKUP(M2359,'2-Productie normen'!T:U,2,FALSE),FALSE)))</f>
        <v>0</v>
      </c>
      <c r="S2359" s="126">
        <f t="shared" si="191"/>
        <v>0</v>
      </c>
      <c r="T2359" s="127" t="str">
        <f>IF(M2359="nio",0,VLOOKUP(I2359,'2-Productie normen'!A:R,14,FALSE))</f>
        <v>S</v>
      </c>
      <c r="U2359" s="127"/>
      <c r="W2359" s="93">
        <f t="shared" si="192"/>
        <v>420</v>
      </c>
    </row>
    <row r="2360" spans="1:23" ht="14.1" customHeight="1">
      <c r="A2360" s="109">
        <f t="shared" si="188"/>
        <v>2360</v>
      </c>
      <c r="B2360" s="476" t="str">
        <f>VLOOKUP(C2360,'1-Kosten per locatie'!$A$17:$D$89,4,FALSE)</f>
        <v>Sport050</v>
      </c>
      <c r="C2360" s="90" t="s">
        <v>1700</v>
      </c>
      <c r="D2360" s="476" t="str">
        <f>VLOOKUP(C2360,'1-Kosten per locatie'!$A$17:$C$89,3,FALSE)</f>
        <v>sportlocatie</v>
      </c>
      <c r="E2360" s="427">
        <v>0</v>
      </c>
      <c r="F2360" s="261"/>
      <c r="G2360" s="428"/>
      <c r="H2360" s="123" t="s">
        <v>1736</v>
      </c>
      <c r="I2360" s="432" t="s">
        <v>1201</v>
      </c>
      <c r="J2360" s="123" t="s">
        <v>93</v>
      </c>
      <c r="K2360" s="429">
        <v>20</v>
      </c>
      <c r="L2360" s="486">
        <f>VLOOKUP(D2360,'1-Kosten per locatie'!$E$3:$G$9,3,FALSE)</f>
        <v>1</v>
      </c>
      <c r="M2360" s="441">
        <v>210</v>
      </c>
      <c r="N2360" s="124"/>
      <c r="O2360" s="125" t="e">
        <f t="shared" si="189"/>
        <v>#DIV/0!</v>
      </c>
      <c r="P2360" s="125">
        <f t="shared" si="190"/>
        <v>0</v>
      </c>
      <c r="Q2360" s="383"/>
      <c r="R2360" s="126">
        <f>IF(M2360="nio",0,IF(M2360&gt;0,VLOOKUP(I2360,'2-Productie normen'!A:R,VLOOKUP(M2360,'2-Productie normen'!T:U,2,FALSE),FALSE)))</f>
        <v>0</v>
      </c>
      <c r="S2360" s="126">
        <f t="shared" si="191"/>
        <v>0</v>
      </c>
      <c r="T2360" s="127" t="str">
        <f>IF(M2360="nio",0,VLOOKUP(I2360,'2-Productie normen'!A:R,14,FALSE))</f>
        <v>V</v>
      </c>
      <c r="U2360" s="127"/>
      <c r="W2360" s="93">
        <f t="shared" si="192"/>
        <v>4200</v>
      </c>
    </row>
    <row r="2361" spans="1:23" ht="14.1" customHeight="1">
      <c r="A2361" s="109">
        <f t="shared" si="188"/>
        <v>2361</v>
      </c>
      <c r="B2361" s="476" t="str">
        <f>VLOOKUP(C2361,'1-Kosten per locatie'!$A$17:$D$89,4,FALSE)</f>
        <v>Sport050</v>
      </c>
      <c r="C2361" s="90" t="s">
        <v>1700</v>
      </c>
      <c r="D2361" s="476" t="str">
        <f>VLOOKUP(C2361,'1-Kosten per locatie'!$A$17:$C$89,3,FALSE)</f>
        <v>sportlocatie</v>
      </c>
      <c r="E2361" s="427">
        <v>0</v>
      </c>
      <c r="F2361" s="261"/>
      <c r="G2361" s="428"/>
      <c r="H2361" s="123" t="s">
        <v>1737</v>
      </c>
      <c r="I2361" s="432" t="s">
        <v>1201</v>
      </c>
      <c r="J2361" s="123" t="s">
        <v>93</v>
      </c>
      <c r="K2361" s="429">
        <v>20</v>
      </c>
      <c r="L2361" s="486">
        <f>VLOOKUP(D2361,'1-Kosten per locatie'!$E$3:$G$9,3,FALSE)</f>
        <v>1</v>
      </c>
      <c r="M2361" s="441">
        <v>210</v>
      </c>
      <c r="N2361" s="124"/>
      <c r="O2361" s="125" t="e">
        <f t="shared" si="189"/>
        <v>#DIV/0!</v>
      </c>
      <c r="P2361" s="125">
        <f t="shared" si="190"/>
        <v>0</v>
      </c>
      <c r="Q2361" s="383"/>
      <c r="R2361" s="126">
        <f>IF(M2361="nio",0,IF(M2361&gt;0,VLOOKUP(I2361,'2-Productie normen'!A:R,VLOOKUP(M2361,'2-Productie normen'!T:U,2,FALSE),FALSE)))</f>
        <v>0</v>
      </c>
      <c r="S2361" s="126">
        <f t="shared" si="191"/>
        <v>0</v>
      </c>
      <c r="T2361" s="127" t="str">
        <f>IF(M2361="nio",0,VLOOKUP(I2361,'2-Productie normen'!A:R,14,FALSE))</f>
        <v>V</v>
      </c>
      <c r="U2361" s="127"/>
      <c r="W2361" s="93">
        <f t="shared" si="192"/>
        <v>4200</v>
      </c>
    </row>
    <row r="2362" spans="1:23" ht="14.1" customHeight="1">
      <c r="A2362" s="109">
        <f t="shared" si="188"/>
        <v>2362</v>
      </c>
      <c r="B2362" s="476" t="str">
        <f>VLOOKUP(C2362,'1-Kosten per locatie'!$A$17:$D$89,4,FALSE)</f>
        <v>Sport050</v>
      </c>
      <c r="C2362" s="90" t="s">
        <v>1700</v>
      </c>
      <c r="D2362" s="476" t="str">
        <f>VLOOKUP(C2362,'1-Kosten per locatie'!$A$17:$C$89,3,FALSE)</f>
        <v>sportlocatie</v>
      </c>
      <c r="E2362" s="427">
        <v>0</v>
      </c>
      <c r="F2362" s="261"/>
      <c r="G2362" s="428"/>
      <c r="H2362" s="123" t="s">
        <v>1738</v>
      </c>
      <c r="I2362" s="432" t="s">
        <v>15</v>
      </c>
      <c r="J2362" s="123" t="s">
        <v>91</v>
      </c>
      <c r="K2362" s="429">
        <v>15</v>
      </c>
      <c r="L2362" s="486">
        <f>VLOOKUP(D2362,'1-Kosten per locatie'!$E$3:$G$9,3,FALSE)</f>
        <v>1</v>
      </c>
      <c r="M2362" s="441">
        <v>210</v>
      </c>
      <c r="N2362" s="124"/>
      <c r="O2362" s="125" t="e">
        <f t="shared" si="189"/>
        <v>#DIV/0!</v>
      </c>
      <c r="P2362" s="125">
        <f t="shared" si="190"/>
        <v>0</v>
      </c>
      <c r="Q2362" s="383"/>
      <c r="R2362" s="126">
        <f>IF(M2362="nio",0,IF(M2362&gt;0,VLOOKUP(I2362,'2-Productie normen'!A:R,VLOOKUP(M2362,'2-Productie normen'!T:U,2,FALSE),FALSE)))</f>
        <v>0</v>
      </c>
      <c r="S2362" s="126">
        <f t="shared" si="191"/>
        <v>0</v>
      </c>
      <c r="T2362" s="127" t="str">
        <f>IF(M2362="nio",0,VLOOKUP(I2362,'2-Productie normen'!A:R,14,FALSE))</f>
        <v>S</v>
      </c>
      <c r="U2362" s="127"/>
      <c r="W2362" s="93">
        <f t="shared" si="192"/>
        <v>3150</v>
      </c>
    </row>
    <row r="2363" spans="1:23" ht="14.1" customHeight="1">
      <c r="A2363" s="109">
        <f t="shared" si="188"/>
        <v>2363</v>
      </c>
      <c r="B2363" s="476" t="str">
        <f>VLOOKUP(C2363,'1-Kosten per locatie'!$A$17:$D$89,4,FALSE)</f>
        <v>Sport050</v>
      </c>
      <c r="C2363" s="90" t="s">
        <v>1700</v>
      </c>
      <c r="D2363" s="476" t="str">
        <f>VLOOKUP(C2363,'1-Kosten per locatie'!$A$17:$C$89,3,FALSE)</f>
        <v>sportlocatie</v>
      </c>
      <c r="E2363" s="427">
        <v>0</v>
      </c>
      <c r="F2363" s="261"/>
      <c r="G2363" s="428"/>
      <c r="H2363" s="123" t="s">
        <v>1739</v>
      </c>
      <c r="I2363" s="432" t="s">
        <v>15</v>
      </c>
      <c r="J2363" s="123" t="s">
        <v>91</v>
      </c>
      <c r="K2363" s="429">
        <v>15</v>
      </c>
      <c r="L2363" s="486">
        <f>VLOOKUP(D2363,'1-Kosten per locatie'!$E$3:$G$9,3,FALSE)</f>
        <v>1</v>
      </c>
      <c r="M2363" s="441">
        <v>210</v>
      </c>
      <c r="N2363" s="124"/>
      <c r="O2363" s="125" t="e">
        <f t="shared" si="189"/>
        <v>#DIV/0!</v>
      </c>
      <c r="P2363" s="125">
        <f t="shared" si="190"/>
        <v>0</v>
      </c>
      <c r="Q2363" s="383"/>
      <c r="R2363" s="126">
        <f>IF(M2363="nio",0,IF(M2363&gt;0,VLOOKUP(I2363,'2-Productie normen'!A:R,VLOOKUP(M2363,'2-Productie normen'!T:U,2,FALSE),FALSE)))</f>
        <v>0</v>
      </c>
      <c r="S2363" s="126">
        <f t="shared" si="191"/>
        <v>0</v>
      </c>
      <c r="T2363" s="127" t="str">
        <f>IF(M2363="nio",0,VLOOKUP(I2363,'2-Productie normen'!A:R,14,FALSE))</f>
        <v>S</v>
      </c>
      <c r="U2363" s="127"/>
      <c r="W2363" s="93">
        <f t="shared" si="192"/>
        <v>3150</v>
      </c>
    </row>
    <row r="2364" spans="1:23" ht="14.1" customHeight="1">
      <c r="A2364" s="109">
        <f t="shared" si="188"/>
        <v>2364</v>
      </c>
      <c r="B2364" s="476" t="str">
        <f>VLOOKUP(C2364,'1-Kosten per locatie'!$A$17:$D$89,4,FALSE)</f>
        <v>Sport050</v>
      </c>
      <c r="C2364" s="90" t="s">
        <v>1700</v>
      </c>
      <c r="D2364" s="476" t="str">
        <f>VLOOKUP(C2364,'1-Kosten per locatie'!$A$17:$C$89,3,FALSE)</f>
        <v>sportlocatie</v>
      </c>
      <c r="E2364" s="427">
        <v>0</v>
      </c>
      <c r="F2364" s="261"/>
      <c r="G2364" s="428"/>
      <c r="H2364" s="123" t="s">
        <v>1740</v>
      </c>
      <c r="I2364" s="432" t="s">
        <v>1725</v>
      </c>
      <c r="J2364" s="123" t="s">
        <v>1741</v>
      </c>
      <c r="K2364" s="429">
        <v>262</v>
      </c>
      <c r="L2364" s="486">
        <f>VLOOKUP(D2364,'1-Kosten per locatie'!$E$3:$G$9,3,FALSE)</f>
        <v>1</v>
      </c>
      <c r="M2364" s="441">
        <v>210</v>
      </c>
      <c r="N2364" s="124"/>
      <c r="O2364" s="125" t="e">
        <f t="shared" si="189"/>
        <v>#DIV/0!</v>
      </c>
      <c r="P2364" s="125">
        <f t="shared" si="190"/>
        <v>0</v>
      </c>
      <c r="Q2364" s="383"/>
      <c r="R2364" s="126">
        <f>IF(M2364="nio",0,IF(M2364&gt;0,VLOOKUP(I2364,'2-Productie normen'!A:R,VLOOKUP(M2364,'2-Productie normen'!T:U,2,FALSE),FALSE)))</f>
        <v>0</v>
      </c>
      <c r="S2364" s="126">
        <f t="shared" si="191"/>
        <v>0</v>
      </c>
      <c r="T2364" s="127" t="str">
        <f>IF(M2364="nio",0,VLOOKUP(I2364,'2-Productie normen'!A:R,14,FALSE))</f>
        <v>V</v>
      </c>
      <c r="U2364" s="127"/>
      <c r="W2364" s="93">
        <f t="shared" si="192"/>
        <v>55020</v>
      </c>
    </row>
    <row r="2365" spans="1:23" ht="14.1" customHeight="1">
      <c r="A2365" s="109">
        <f t="shared" si="188"/>
        <v>2365</v>
      </c>
      <c r="B2365" s="476" t="str">
        <f>VLOOKUP(C2365,'1-Kosten per locatie'!$A$17:$D$89,4,FALSE)</f>
        <v>Sport050</v>
      </c>
      <c r="C2365" s="90" t="s">
        <v>1700</v>
      </c>
      <c r="D2365" s="476" t="str">
        <f>VLOOKUP(C2365,'1-Kosten per locatie'!$A$17:$C$89,3,FALSE)</f>
        <v>sportlocatie</v>
      </c>
      <c r="E2365" s="427">
        <v>0</v>
      </c>
      <c r="F2365" s="261"/>
      <c r="G2365" s="428"/>
      <c r="H2365" s="123" t="s">
        <v>1742</v>
      </c>
      <c r="I2365" s="432" t="s">
        <v>300</v>
      </c>
      <c r="J2365" s="123" t="s">
        <v>1741</v>
      </c>
      <c r="K2365" s="429">
        <v>20</v>
      </c>
      <c r="L2365" s="486">
        <f>VLOOKUP(D2365,'1-Kosten per locatie'!$E$3:$G$9,3,FALSE)</f>
        <v>1</v>
      </c>
      <c r="M2365" s="441">
        <v>41</v>
      </c>
      <c r="N2365" s="124"/>
      <c r="O2365" s="125" t="e">
        <f t="shared" si="189"/>
        <v>#DIV/0!</v>
      </c>
      <c r="P2365" s="125">
        <f t="shared" si="190"/>
        <v>0</v>
      </c>
      <c r="Q2365" s="383"/>
      <c r="R2365" s="126">
        <f>IF(M2365="nio",0,IF(M2365&gt;0,VLOOKUP(I2365,'2-Productie normen'!A:R,VLOOKUP(M2365,'2-Productie normen'!T:U,2,FALSE),FALSE)))</f>
        <v>0</v>
      </c>
      <c r="S2365" s="126">
        <f t="shared" si="191"/>
        <v>0</v>
      </c>
      <c r="T2365" s="127" t="str">
        <f>IF(M2365="nio",0,VLOOKUP(I2365,'2-Productie normen'!A:R,14,FALSE))</f>
        <v>V</v>
      </c>
      <c r="U2365" s="127"/>
      <c r="W2365" s="93">
        <f t="shared" si="192"/>
        <v>820</v>
      </c>
    </row>
    <row r="2366" spans="1:23" ht="14.1" customHeight="1">
      <c r="A2366" s="109">
        <f t="shared" si="188"/>
        <v>2366</v>
      </c>
      <c r="B2366" s="476" t="str">
        <f>VLOOKUP(C2366,'1-Kosten per locatie'!$A$17:$D$89,4,FALSE)</f>
        <v>Sport050</v>
      </c>
      <c r="C2366" s="90" t="s">
        <v>1700</v>
      </c>
      <c r="D2366" s="476" t="str">
        <f>VLOOKUP(C2366,'1-Kosten per locatie'!$A$17:$C$89,3,FALSE)</f>
        <v>sportlocatie</v>
      </c>
      <c r="E2366" s="427">
        <v>0</v>
      </c>
      <c r="F2366" s="261"/>
      <c r="G2366" s="428"/>
      <c r="H2366" s="123" t="s">
        <v>1745</v>
      </c>
      <c r="I2366" s="432" t="s">
        <v>15</v>
      </c>
      <c r="J2366" s="123" t="s">
        <v>91</v>
      </c>
      <c r="K2366" s="429">
        <v>2</v>
      </c>
      <c r="L2366" s="486">
        <f>VLOOKUP(D2366,'1-Kosten per locatie'!$E$3:$G$9,3,FALSE)</f>
        <v>1</v>
      </c>
      <c r="M2366" s="441">
        <v>210</v>
      </c>
      <c r="N2366" s="124"/>
      <c r="O2366" s="125" t="e">
        <f t="shared" si="189"/>
        <v>#DIV/0!</v>
      </c>
      <c r="P2366" s="125">
        <f t="shared" si="190"/>
        <v>0</v>
      </c>
      <c r="Q2366" s="383"/>
      <c r="R2366" s="126">
        <f>IF(M2366="nio",0,IF(M2366&gt;0,VLOOKUP(I2366,'2-Productie normen'!A:R,VLOOKUP(M2366,'2-Productie normen'!T:U,2,FALSE),FALSE)))</f>
        <v>0</v>
      </c>
      <c r="S2366" s="126">
        <f t="shared" si="191"/>
        <v>0</v>
      </c>
      <c r="T2366" s="127" t="str">
        <f>IF(M2366="nio",0,VLOOKUP(I2366,'2-Productie normen'!A:R,14,FALSE))</f>
        <v>S</v>
      </c>
      <c r="U2366" s="127"/>
      <c r="W2366" s="93">
        <f t="shared" si="192"/>
        <v>420</v>
      </c>
    </row>
    <row r="2367" spans="1:23" ht="14.1" customHeight="1">
      <c r="A2367" s="109">
        <f t="shared" si="188"/>
        <v>2367</v>
      </c>
      <c r="B2367" s="476" t="str">
        <f>VLOOKUP(C2367,'1-Kosten per locatie'!$A$17:$D$89,4,FALSE)</f>
        <v>Sport050</v>
      </c>
      <c r="C2367" s="90" t="s">
        <v>1700</v>
      </c>
      <c r="D2367" s="476" t="str">
        <f>VLOOKUP(C2367,'1-Kosten per locatie'!$A$17:$C$89,3,FALSE)</f>
        <v>sportlocatie</v>
      </c>
      <c r="E2367" s="427">
        <v>0</v>
      </c>
      <c r="F2367" s="261"/>
      <c r="G2367" s="428"/>
      <c r="H2367" s="123" t="s">
        <v>1310</v>
      </c>
      <c r="I2367" s="432" t="s">
        <v>15</v>
      </c>
      <c r="J2367" s="123" t="s">
        <v>91</v>
      </c>
      <c r="K2367" s="429">
        <v>2</v>
      </c>
      <c r="L2367" s="486">
        <f>VLOOKUP(D2367,'1-Kosten per locatie'!$E$3:$G$9,3,FALSE)</f>
        <v>1</v>
      </c>
      <c r="M2367" s="441">
        <v>210</v>
      </c>
      <c r="N2367" s="124"/>
      <c r="O2367" s="125" t="e">
        <f t="shared" si="189"/>
        <v>#DIV/0!</v>
      </c>
      <c r="P2367" s="125">
        <f t="shared" si="190"/>
        <v>0</v>
      </c>
      <c r="Q2367" s="383"/>
      <c r="R2367" s="126">
        <f>IF(M2367="nio",0,IF(M2367&gt;0,VLOOKUP(I2367,'2-Productie normen'!A:R,VLOOKUP(M2367,'2-Productie normen'!T:U,2,FALSE),FALSE)))</f>
        <v>0</v>
      </c>
      <c r="S2367" s="126">
        <f t="shared" si="191"/>
        <v>0</v>
      </c>
      <c r="T2367" s="127" t="str">
        <f>IF(M2367="nio",0,VLOOKUP(I2367,'2-Productie normen'!A:R,14,FALSE))</f>
        <v>S</v>
      </c>
      <c r="U2367" s="127"/>
      <c r="W2367" s="93">
        <f t="shared" si="192"/>
        <v>420</v>
      </c>
    </row>
    <row r="2368" spans="1:23" ht="14.1" customHeight="1">
      <c r="A2368" s="109">
        <f t="shared" si="188"/>
        <v>2368</v>
      </c>
      <c r="B2368" s="476" t="str">
        <f>VLOOKUP(C2368,'1-Kosten per locatie'!$A$17:$D$89,4,FALSE)</f>
        <v>Sport050</v>
      </c>
      <c r="C2368" s="90" t="s">
        <v>1700</v>
      </c>
      <c r="D2368" s="476" t="str">
        <f>VLOOKUP(C2368,'1-Kosten per locatie'!$A$17:$C$89,3,FALSE)</f>
        <v>sportlocatie</v>
      </c>
      <c r="E2368" s="427">
        <v>0</v>
      </c>
      <c r="F2368" s="261"/>
      <c r="G2368" s="428"/>
      <c r="H2368" s="123" t="s">
        <v>1744</v>
      </c>
      <c r="I2368" s="432" t="s">
        <v>15</v>
      </c>
      <c r="J2368" s="123" t="s">
        <v>91</v>
      </c>
      <c r="K2368" s="429">
        <v>2</v>
      </c>
      <c r="L2368" s="486">
        <f>VLOOKUP(D2368,'1-Kosten per locatie'!$E$3:$G$9,3,FALSE)</f>
        <v>1</v>
      </c>
      <c r="M2368" s="441">
        <v>210</v>
      </c>
      <c r="N2368" s="124"/>
      <c r="O2368" s="125" t="e">
        <f t="shared" si="189"/>
        <v>#DIV/0!</v>
      </c>
      <c r="P2368" s="125">
        <f t="shared" si="190"/>
        <v>0</v>
      </c>
      <c r="Q2368" s="383"/>
      <c r="R2368" s="126">
        <f>IF(M2368="nio",0,IF(M2368&gt;0,VLOOKUP(I2368,'2-Productie normen'!A:R,VLOOKUP(M2368,'2-Productie normen'!T:U,2,FALSE),FALSE)))</f>
        <v>0</v>
      </c>
      <c r="S2368" s="126">
        <f t="shared" si="191"/>
        <v>0</v>
      </c>
      <c r="T2368" s="127" t="str">
        <f>IF(M2368="nio",0,VLOOKUP(I2368,'2-Productie normen'!A:R,14,FALSE))</f>
        <v>S</v>
      </c>
      <c r="U2368" s="127"/>
      <c r="W2368" s="93">
        <f t="shared" si="192"/>
        <v>420</v>
      </c>
    </row>
    <row r="2369" spans="1:23" ht="14.1" customHeight="1">
      <c r="A2369" s="109">
        <f t="shared" si="188"/>
        <v>2369</v>
      </c>
      <c r="B2369" s="476" t="str">
        <f>VLOOKUP(C2369,'1-Kosten per locatie'!$A$17:$D$89,4,FALSE)</f>
        <v>Sport050</v>
      </c>
      <c r="C2369" s="90" t="s">
        <v>1708</v>
      </c>
      <c r="D2369" s="476" t="str">
        <f>VLOOKUP(C2369,'1-Kosten per locatie'!$A$17:$C$89,3,FALSE)</f>
        <v>sportlocatie</v>
      </c>
      <c r="E2369" s="427">
        <v>0</v>
      </c>
      <c r="F2369" s="261"/>
      <c r="G2369" s="428"/>
      <c r="H2369" s="123" t="s">
        <v>1732</v>
      </c>
      <c r="I2369" s="432" t="s">
        <v>296</v>
      </c>
      <c r="J2369" s="123" t="s">
        <v>1733</v>
      </c>
      <c r="K2369" s="429">
        <v>10</v>
      </c>
      <c r="L2369" s="486">
        <f>VLOOKUP(D2369,'1-Kosten per locatie'!$E$3:$G$9,3,FALSE)</f>
        <v>1</v>
      </c>
      <c r="M2369" s="441">
        <v>210</v>
      </c>
      <c r="N2369" s="124"/>
      <c r="O2369" s="125" t="e">
        <f t="shared" si="189"/>
        <v>#DIV/0!</v>
      </c>
      <c r="P2369" s="125">
        <f t="shared" si="190"/>
        <v>0</v>
      </c>
      <c r="Q2369" s="383"/>
      <c r="R2369" s="126">
        <f>IF(M2369="nio",0,IF(M2369&gt;0,VLOOKUP(I2369,'2-Productie normen'!A:R,VLOOKUP(M2369,'2-Productie normen'!T:U,2,FALSE),FALSE)))</f>
        <v>0</v>
      </c>
      <c r="S2369" s="126">
        <f t="shared" si="191"/>
        <v>0</v>
      </c>
      <c r="T2369" s="127" t="str">
        <f>IF(M2369="nio",0,VLOOKUP(I2369,'2-Productie normen'!A:R,14,FALSE))</f>
        <v>V</v>
      </c>
      <c r="U2369" s="127"/>
      <c r="W2369" s="93">
        <f t="shared" si="192"/>
        <v>2100</v>
      </c>
    </row>
    <row r="2370" spans="1:23" ht="14.1" customHeight="1">
      <c r="A2370" s="109">
        <f t="shared" si="188"/>
        <v>2370</v>
      </c>
      <c r="B2370" s="476" t="str">
        <f>VLOOKUP(C2370,'1-Kosten per locatie'!$A$17:$D$89,4,FALSE)</f>
        <v>Sport050</v>
      </c>
      <c r="C2370" s="90" t="s">
        <v>1708</v>
      </c>
      <c r="D2370" s="476" t="str">
        <f>VLOOKUP(C2370,'1-Kosten per locatie'!$A$17:$C$89,3,FALSE)</f>
        <v>sportlocatie</v>
      </c>
      <c r="E2370" s="427">
        <v>0</v>
      </c>
      <c r="F2370" s="261"/>
      <c r="G2370" s="428"/>
      <c r="H2370" s="123" t="s">
        <v>1734</v>
      </c>
      <c r="I2370" s="432" t="s">
        <v>149</v>
      </c>
      <c r="J2370" s="123" t="s">
        <v>1733</v>
      </c>
      <c r="K2370" s="429">
        <v>8</v>
      </c>
      <c r="L2370" s="486">
        <f>VLOOKUP(D2370,'1-Kosten per locatie'!$E$3:$G$9,3,FALSE)</f>
        <v>1</v>
      </c>
      <c r="M2370" s="441">
        <v>210</v>
      </c>
      <c r="N2370" s="124"/>
      <c r="O2370" s="125" t="e">
        <f t="shared" si="189"/>
        <v>#DIV/0!</v>
      </c>
      <c r="P2370" s="125">
        <f t="shared" si="190"/>
        <v>0</v>
      </c>
      <c r="Q2370" s="383"/>
      <c r="R2370" s="126">
        <f>IF(M2370="nio",0,IF(M2370&gt;0,VLOOKUP(I2370,'2-Productie normen'!A:R,VLOOKUP(M2370,'2-Productie normen'!T:U,2,FALSE),FALSE)))</f>
        <v>0</v>
      </c>
      <c r="S2370" s="126">
        <f t="shared" si="191"/>
        <v>0</v>
      </c>
      <c r="T2370" s="127" t="str">
        <f>IF(M2370="nio",0,VLOOKUP(I2370,'2-Productie normen'!A:R,14,FALSE))</f>
        <v>B</v>
      </c>
      <c r="U2370" s="127"/>
      <c r="W2370" s="93">
        <f t="shared" si="192"/>
        <v>1680</v>
      </c>
    </row>
    <row r="2371" spans="1:23" ht="14.1" customHeight="1">
      <c r="A2371" s="109">
        <f t="shared" ref="A2371:A2434" si="193">A2370+1</f>
        <v>2371</v>
      </c>
      <c r="B2371" s="476" t="str">
        <f>VLOOKUP(C2371,'1-Kosten per locatie'!$A$17:$D$89,4,FALSE)</f>
        <v>Sport050</v>
      </c>
      <c r="C2371" s="90" t="s">
        <v>1708</v>
      </c>
      <c r="D2371" s="476" t="str">
        <f>VLOOKUP(C2371,'1-Kosten per locatie'!$A$17:$C$89,3,FALSE)</f>
        <v>sportlocatie</v>
      </c>
      <c r="E2371" s="427">
        <v>0</v>
      </c>
      <c r="F2371" s="261"/>
      <c r="G2371" s="428"/>
      <c r="H2371" s="123" t="s">
        <v>1735</v>
      </c>
      <c r="I2371" s="432" t="s">
        <v>15</v>
      </c>
      <c r="J2371" s="123" t="s">
        <v>91</v>
      </c>
      <c r="K2371" s="429">
        <v>2</v>
      </c>
      <c r="L2371" s="486">
        <f>VLOOKUP(D2371,'1-Kosten per locatie'!$E$3:$G$9,3,FALSE)</f>
        <v>1</v>
      </c>
      <c r="M2371" s="441">
        <v>210</v>
      </c>
      <c r="N2371" s="124"/>
      <c r="O2371" s="125" t="e">
        <f t="shared" si="189"/>
        <v>#DIV/0!</v>
      </c>
      <c r="P2371" s="125">
        <f t="shared" si="190"/>
        <v>0</v>
      </c>
      <c r="Q2371" s="383"/>
      <c r="R2371" s="126">
        <f>IF(M2371="nio",0,IF(M2371&gt;0,VLOOKUP(I2371,'2-Productie normen'!A:R,VLOOKUP(M2371,'2-Productie normen'!T:U,2,FALSE),FALSE)))</f>
        <v>0</v>
      </c>
      <c r="S2371" s="126">
        <f t="shared" si="191"/>
        <v>0</v>
      </c>
      <c r="T2371" s="127" t="str">
        <f>IF(M2371="nio",0,VLOOKUP(I2371,'2-Productie normen'!A:R,14,FALSE))</f>
        <v>S</v>
      </c>
      <c r="U2371" s="127"/>
      <c r="W2371" s="93">
        <f t="shared" si="192"/>
        <v>420</v>
      </c>
    </row>
    <row r="2372" spans="1:23" ht="14.1" customHeight="1">
      <c r="A2372" s="109">
        <f t="shared" si="193"/>
        <v>2372</v>
      </c>
      <c r="B2372" s="476" t="str">
        <f>VLOOKUP(C2372,'1-Kosten per locatie'!$A$17:$D$89,4,FALSE)</f>
        <v>Sport050</v>
      </c>
      <c r="C2372" s="90" t="s">
        <v>1708</v>
      </c>
      <c r="D2372" s="476" t="str">
        <f>VLOOKUP(C2372,'1-Kosten per locatie'!$A$17:$C$89,3,FALSE)</f>
        <v>sportlocatie</v>
      </c>
      <c r="E2372" s="427">
        <v>0</v>
      </c>
      <c r="F2372" s="261"/>
      <c r="G2372" s="428"/>
      <c r="H2372" s="123" t="s">
        <v>1736</v>
      </c>
      <c r="I2372" s="432" t="s">
        <v>1201</v>
      </c>
      <c r="J2372" s="123" t="s">
        <v>93</v>
      </c>
      <c r="K2372" s="429">
        <v>20</v>
      </c>
      <c r="L2372" s="486">
        <f>VLOOKUP(D2372,'1-Kosten per locatie'!$E$3:$G$9,3,FALSE)</f>
        <v>1</v>
      </c>
      <c r="M2372" s="441">
        <v>210</v>
      </c>
      <c r="N2372" s="124"/>
      <c r="O2372" s="125" t="e">
        <f t="shared" si="189"/>
        <v>#DIV/0!</v>
      </c>
      <c r="P2372" s="125">
        <f t="shared" si="190"/>
        <v>0</v>
      </c>
      <c r="Q2372" s="383"/>
      <c r="R2372" s="126">
        <f>IF(M2372="nio",0,IF(M2372&gt;0,VLOOKUP(I2372,'2-Productie normen'!A:R,VLOOKUP(M2372,'2-Productie normen'!T:U,2,FALSE),FALSE)))</f>
        <v>0</v>
      </c>
      <c r="S2372" s="126">
        <f t="shared" si="191"/>
        <v>0</v>
      </c>
      <c r="T2372" s="127" t="str">
        <f>IF(M2372="nio",0,VLOOKUP(I2372,'2-Productie normen'!A:R,14,FALSE))</f>
        <v>V</v>
      </c>
      <c r="U2372" s="127"/>
      <c r="W2372" s="93">
        <f t="shared" si="192"/>
        <v>4200</v>
      </c>
    </row>
    <row r="2373" spans="1:23" ht="14.1" customHeight="1">
      <c r="A2373" s="109">
        <f t="shared" si="193"/>
        <v>2373</v>
      </c>
      <c r="B2373" s="476" t="str">
        <f>VLOOKUP(C2373,'1-Kosten per locatie'!$A$17:$D$89,4,FALSE)</f>
        <v>Sport050</v>
      </c>
      <c r="C2373" s="90" t="s">
        <v>1708</v>
      </c>
      <c r="D2373" s="476" t="str">
        <f>VLOOKUP(C2373,'1-Kosten per locatie'!$A$17:$C$89,3,FALSE)</f>
        <v>sportlocatie</v>
      </c>
      <c r="E2373" s="427">
        <v>0</v>
      </c>
      <c r="F2373" s="261"/>
      <c r="G2373" s="428"/>
      <c r="H2373" s="123" t="s">
        <v>1737</v>
      </c>
      <c r="I2373" s="432" t="s">
        <v>1201</v>
      </c>
      <c r="J2373" s="123" t="s">
        <v>93</v>
      </c>
      <c r="K2373" s="429">
        <v>20</v>
      </c>
      <c r="L2373" s="486">
        <f>VLOOKUP(D2373,'1-Kosten per locatie'!$E$3:$G$9,3,FALSE)</f>
        <v>1</v>
      </c>
      <c r="M2373" s="441">
        <v>210</v>
      </c>
      <c r="N2373" s="124"/>
      <c r="O2373" s="125" t="e">
        <f t="shared" si="189"/>
        <v>#DIV/0!</v>
      </c>
      <c r="P2373" s="125">
        <f t="shared" si="190"/>
        <v>0</v>
      </c>
      <c r="Q2373" s="383"/>
      <c r="R2373" s="126">
        <f>IF(M2373="nio",0,IF(M2373&gt;0,VLOOKUP(I2373,'2-Productie normen'!A:R,VLOOKUP(M2373,'2-Productie normen'!T:U,2,FALSE),FALSE)))</f>
        <v>0</v>
      </c>
      <c r="S2373" s="126">
        <f t="shared" si="191"/>
        <v>0</v>
      </c>
      <c r="T2373" s="127" t="str">
        <f>IF(M2373="nio",0,VLOOKUP(I2373,'2-Productie normen'!A:R,14,FALSE))</f>
        <v>V</v>
      </c>
      <c r="U2373" s="127"/>
      <c r="W2373" s="93">
        <f t="shared" si="192"/>
        <v>4200</v>
      </c>
    </row>
    <row r="2374" spans="1:23" ht="14.1" customHeight="1">
      <c r="A2374" s="109">
        <f t="shared" si="193"/>
        <v>2374</v>
      </c>
      <c r="B2374" s="476" t="str">
        <f>VLOOKUP(C2374,'1-Kosten per locatie'!$A$17:$D$89,4,FALSE)</f>
        <v>Sport050</v>
      </c>
      <c r="C2374" s="90" t="s">
        <v>1708</v>
      </c>
      <c r="D2374" s="476" t="str">
        <f>VLOOKUP(C2374,'1-Kosten per locatie'!$A$17:$C$89,3,FALSE)</f>
        <v>sportlocatie</v>
      </c>
      <c r="E2374" s="427">
        <v>0</v>
      </c>
      <c r="F2374" s="261"/>
      <c r="G2374" s="428"/>
      <c r="H2374" s="123" t="s">
        <v>1738</v>
      </c>
      <c r="I2374" s="432" t="s">
        <v>15</v>
      </c>
      <c r="J2374" s="123" t="s">
        <v>91</v>
      </c>
      <c r="K2374" s="429">
        <v>15</v>
      </c>
      <c r="L2374" s="486">
        <f>VLOOKUP(D2374,'1-Kosten per locatie'!$E$3:$G$9,3,FALSE)</f>
        <v>1</v>
      </c>
      <c r="M2374" s="441">
        <v>210</v>
      </c>
      <c r="N2374" s="124"/>
      <c r="O2374" s="125" t="e">
        <f t="shared" si="189"/>
        <v>#DIV/0!</v>
      </c>
      <c r="P2374" s="125">
        <f t="shared" si="190"/>
        <v>0</v>
      </c>
      <c r="Q2374" s="383"/>
      <c r="R2374" s="126">
        <f>IF(M2374="nio",0,IF(M2374&gt;0,VLOOKUP(I2374,'2-Productie normen'!A:R,VLOOKUP(M2374,'2-Productie normen'!T:U,2,FALSE),FALSE)))</f>
        <v>0</v>
      </c>
      <c r="S2374" s="126">
        <f t="shared" si="191"/>
        <v>0</v>
      </c>
      <c r="T2374" s="127" t="str">
        <f>IF(M2374="nio",0,VLOOKUP(I2374,'2-Productie normen'!A:R,14,FALSE))</f>
        <v>S</v>
      </c>
      <c r="U2374" s="127"/>
      <c r="W2374" s="93">
        <f t="shared" si="192"/>
        <v>3150</v>
      </c>
    </row>
    <row r="2375" spans="1:23" ht="14.1" customHeight="1">
      <c r="A2375" s="109">
        <f t="shared" si="193"/>
        <v>2375</v>
      </c>
      <c r="B2375" s="476" t="str">
        <f>VLOOKUP(C2375,'1-Kosten per locatie'!$A$17:$D$89,4,FALSE)</f>
        <v>Sport050</v>
      </c>
      <c r="C2375" s="90" t="s">
        <v>1708</v>
      </c>
      <c r="D2375" s="476" t="str">
        <f>VLOOKUP(C2375,'1-Kosten per locatie'!$A$17:$C$89,3,FALSE)</f>
        <v>sportlocatie</v>
      </c>
      <c r="E2375" s="427">
        <v>0</v>
      </c>
      <c r="F2375" s="261"/>
      <c r="G2375" s="428"/>
      <c r="H2375" s="123" t="s">
        <v>1739</v>
      </c>
      <c r="I2375" s="432" t="s">
        <v>15</v>
      </c>
      <c r="J2375" s="123" t="s">
        <v>91</v>
      </c>
      <c r="K2375" s="429">
        <v>15</v>
      </c>
      <c r="L2375" s="486">
        <f>VLOOKUP(D2375,'1-Kosten per locatie'!$E$3:$G$9,3,FALSE)</f>
        <v>1</v>
      </c>
      <c r="M2375" s="441">
        <v>210</v>
      </c>
      <c r="N2375" s="124"/>
      <c r="O2375" s="125" t="e">
        <f t="shared" ref="O2375:O2426" si="194">IF(M2375="nio",0,IF(M2375&gt;0,M2375*K2375/R2375,0))*L2375</f>
        <v>#DIV/0!</v>
      </c>
      <c r="P2375" s="125">
        <f t="shared" ref="P2375:P2426" si="195">IF(N2375&gt;0,N2375*K2375/S2375,0)*L2375</f>
        <v>0</v>
      </c>
      <c r="Q2375" s="383"/>
      <c r="R2375" s="126">
        <f>IF(M2375="nio",0,IF(M2375&gt;0,VLOOKUP(I2375,'2-Productie normen'!A:R,VLOOKUP(M2375,'2-Productie normen'!T:U,2,FALSE),FALSE)))</f>
        <v>0</v>
      </c>
      <c r="S2375" s="126">
        <f t="shared" ref="S2375:S2426" si="196">IF(N2375&gt;0,R2375*$S$8,0)</f>
        <v>0</v>
      </c>
      <c r="T2375" s="127" t="str">
        <f>IF(M2375="nio",0,VLOOKUP(I2375,'2-Productie normen'!A:R,14,FALSE))</f>
        <v>S</v>
      </c>
      <c r="U2375" s="127"/>
      <c r="W2375" s="93">
        <f t="shared" ref="W2375:W2426" si="197">SUM(M2375:N2375)*K2375</f>
        <v>3150</v>
      </c>
    </row>
    <row r="2376" spans="1:23" ht="14.1" customHeight="1">
      <c r="A2376" s="109">
        <f t="shared" si="193"/>
        <v>2376</v>
      </c>
      <c r="B2376" s="476" t="str">
        <f>VLOOKUP(C2376,'1-Kosten per locatie'!$A$17:$D$89,4,FALSE)</f>
        <v>Sport050</v>
      </c>
      <c r="C2376" s="90" t="s">
        <v>1708</v>
      </c>
      <c r="D2376" s="476" t="str">
        <f>VLOOKUP(C2376,'1-Kosten per locatie'!$A$17:$C$89,3,FALSE)</f>
        <v>sportlocatie</v>
      </c>
      <c r="E2376" s="427">
        <v>0</v>
      </c>
      <c r="F2376" s="261"/>
      <c r="G2376" s="428"/>
      <c r="H2376" s="123" t="s">
        <v>1740</v>
      </c>
      <c r="I2376" s="432" t="s">
        <v>1725</v>
      </c>
      <c r="J2376" s="123" t="s">
        <v>1741</v>
      </c>
      <c r="K2376" s="429">
        <v>262</v>
      </c>
      <c r="L2376" s="486">
        <f>VLOOKUP(D2376,'1-Kosten per locatie'!$E$3:$G$9,3,FALSE)</f>
        <v>1</v>
      </c>
      <c r="M2376" s="441">
        <v>210</v>
      </c>
      <c r="N2376" s="124"/>
      <c r="O2376" s="125" t="e">
        <f t="shared" si="194"/>
        <v>#DIV/0!</v>
      </c>
      <c r="P2376" s="125">
        <f t="shared" si="195"/>
        <v>0</v>
      </c>
      <c r="Q2376" s="383"/>
      <c r="R2376" s="126">
        <f>IF(M2376="nio",0,IF(M2376&gt;0,VLOOKUP(I2376,'2-Productie normen'!A:R,VLOOKUP(M2376,'2-Productie normen'!T:U,2,FALSE),FALSE)))</f>
        <v>0</v>
      </c>
      <c r="S2376" s="126">
        <f t="shared" si="196"/>
        <v>0</v>
      </c>
      <c r="T2376" s="127" t="str">
        <f>IF(M2376="nio",0,VLOOKUP(I2376,'2-Productie normen'!A:R,14,FALSE))</f>
        <v>V</v>
      </c>
      <c r="U2376" s="127"/>
      <c r="W2376" s="93">
        <f t="shared" si="197"/>
        <v>55020</v>
      </c>
    </row>
    <row r="2377" spans="1:23" ht="14.1" customHeight="1">
      <c r="A2377" s="109">
        <f t="shared" si="193"/>
        <v>2377</v>
      </c>
      <c r="B2377" s="476" t="str">
        <f>VLOOKUP(C2377,'1-Kosten per locatie'!$A$17:$D$89,4,FALSE)</f>
        <v>Sport050</v>
      </c>
      <c r="C2377" s="90" t="s">
        <v>1708</v>
      </c>
      <c r="D2377" s="476" t="str">
        <f>VLOOKUP(C2377,'1-Kosten per locatie'!$A$17:$C$89,3,FALSE)</f>
        <v>sportlocatie</v>
      </c>
      <c r="E2377" s="427">
        <v>0</v>
      </c>
      <c r="F2377" s="261"/>
      <c r="G2377" s="428"/>
      <c r="H2377" s="123" t="s">
        <v>1742</v>
      </c>
      <c r="I2377" s="432" t="s">
        <v>300</v>
      </c>
      <c r="J2377" s="123" t="s">
        <v>1741</v>
      </c>
      <c r="K2377" s="429">
        <v>20</v>
      </c>
      <c r="L2377" s="486">
        <f>VLOOKUP(D2377,'1-Kosten per locatie'!$E$3:$G$9,3,FALSE)</f>
        <v>1</v>
      </c>
      <c r="M2377" s="441">
        <v>41</v>
      </c>
      <c r="N2377" s="124"/>
      <c r="O2377" s="125" t="e">
        <f t="shared" si="194"/>
        <v>#DIV/0!</v>
      </c>
      <c r="P2377" s="125">
        <f t="shared" si="195"/>
        <v>0</v>
      </c>
      <c r="Q2377" s="383"/>
      <c r="R2377" s="126">
        <f>IF(M2377="nio",0,IF(M2377&gt;0,VLOOKUP(I2377,'2-Productie normen'!A:R,VLOOKUP(M2377,'2-Productie normen'!T:U,2,FALSE),FALSE)))</f>
        <v>0</v>
      </c>
      <c r="S2377" s="126">
        <f t="shared" si="196"/>
        <v>0</v>
      </c>
      <c r="T2377" s="127" t="str">
        <f>IF(M2377="nio",0,VLOOKUP(I2377,'2-Productie normen'!A:R,14,FALSE))</f>
        <v>V</v>
      </c>
      <c r="U2377" s="127"/>
      <c r="W2377" s="93">
        <f t="shared" si="197"/>
        <v>820</v>
      </c>
    </row>
    <row r="2378" spans="1:23" ht="14.1" customHeight="1">
      <c r="A2378" s="109">
        <f t="shared" si="193"/>
        <v>2378</v>
      </c>
      <c r="B2378" s="476" t="str">
        <f>VLOOKUP(C2378,'1-Kosten per locatie'!$A$17:$D$89,4,FALSE)</f>
        <v>Sport050</v>
      </c>
      <c r="C2378" s="90" t="s">
        <v>1708</v>
      </c>
      <c r="D2378" s="476" t="str">
        <f>VLOOKUP(C2378,'1-Kosten per locatie'!$A$17:$C$89,3,FALSE)</f>
        <v>sportlocatie</v>
      </c>
      <c r="E2378" s="427">
        <v>0</v>
      </c>
      <c r="F2378" s="261"/>
      <c r="G2378" s="428"/>
      <c r="H2378" s="123" t="s">
        <v>1746</v>
      </c>
      <c r="I2378" s="432" t="s">
        <v>15</v>
      </c>
      <c r="J2378" s="123" t="s">
        <v>91</v>
      </c>
      <c r="K2378" s="429">
        <v>2</v>
      </c>
      <c r="L2378" s="486">
        <f>VLOOKUP(D2378,'1-Kosten per locatie'!$E$3:$G$9,3,FALSE)</f>
        <v>1</v>
      </c>
      <c r="M2378" s="441">
        <v>210</v>
      </c>
      <c r="N2378" s="124"/>
      <c r="O2378" s="125" t="e">
        <f t="shared" si="194"/>
        <v>#DIV/0!</v>
      </c>
      <c r="P2378" s="125">
        <f t="shared" si="195"/>
        <v>0</v>
      </c>
      <c r="Q2378" s="383"/>
      <c r="R2378" s="126">
        <f>IF(M2378="nio",0,IF(M2378&gt;0,VLOOKUP(I2378,'2-Productie normen'!A:R,VLOOKUP(M2378,'2-Productie normen'!T:U,2,FALSE),FALSE)))</f>
        <v>0</v>
      </c>
      <c r="S2378" s="126">
        <f t="shared" si="196"/>
        <v>0</v>
      </c>
      <c r="T2378" s="127" t="str">
        <f>IF(M2378="nio",0,VLOOKUP(I2378,'2-Productie normen'!A:R,14,FALSE))</f>
        <v>S</v>
      </c>
      <c r="U2378" s="127"/>
      <c r="W2378" s="93">
        <f t="shared" si="197"/>
        <v>420</v>
      </c>
    </row>
    <row r="2379" spans="1:23" ht="14.1" customHeight="1">
      <c r="A2379" s="109">
        <f t="shared" si="193"/>
        <v>2379</v>
      </c>
      <c r="B2379" s="476" t="str">
        <f>VLOOKUP(C2379,'1-Kosten per locatie'!$A$17:$D$89,4,FALSE)</f>
        <v>Sport050</v>
      </c>
      <c r="C2379" s="90" t="s">
        <v>1708</v>
      </c>
      <c r="D2379" s="476" t="str">
        <f>VLOOKUP(C2379,'1-Kosten per locatie'!$A$17:$C$89,3,FALSE)</f>
        <v>sportlocatie</v>
      </c>
      <c r="E2379" s="427">
        <v>0</v>
      </c>
      <c r="F2379" s="261"/>
      <c r="G2379" s="428"/>
      <c r="H2379" s="123" t="s">
        <v>1310</v>
      </c>
      <c r="I2379" s="432" t="s">
        <v>15</v>
      </c>
      <c r="J2379" s="123" t="s">
        <v>91</v>
      </c>
      <c r="K2379" s="429">
        <v>2</v>
      </c>
      <c r="L2379" s="486">
        <f>VLOOKUP(D2379,'1-Kosten per locatie'!$E$3:$G$9,3,FALSE)</f>
        <v>1</v>
      </c>
      <c r="M2379" s="441">
        <v>210</v>
      </c>
      <c r="N2379" s="124"/>
      <c r="O2379" s="125" t="e">
        <f t="shared" si="194"/>
        <v>#DIV/0!</v>
      </c>
      <c r="P2379" s="125">
        <f t="shared" si="195"/>
        <v>0</v>
      </c>
      <c r="Q2379" s="383"/>
      <c r="R2379" s="126">
        <f>IF(M2379="nio",0,IF(M2379&gt;0,VLOOKUP(I2379,'2-Productie normen'!A:R,VLOOKUP(M2379,'2-Productie normen'!T:U,2,FALSE),FALSE)))</f>
        <v>0</v>
      </c>
      <c r="S2379" s="126">
        <f t="shared" si="196"/>
        <v>0</v>
      </c>
      <c r="T2379" s="127" t="str">
        <f>IF(M2379="nio",0,VLOOKUP(I2379,'2-Productie normen'!A:R,14,FALSE))</f>
        <v>S</v>
      </c>
      <c r="U2379" s="127"/>
      <c r="W2379" s="93">
        <f t="shared" si="197"/>
        <v>420</v>
      </c>
    </row>
    <row r="2380" spans="1:23" ht="14.1" customHeight="1">
      <c r="A2380" s="109">
        <f t="shared" si="193"/>
        <v>2380</v>
      </c>
      <c r="B2380" s="476" t="str">
        <f>VLOOKUP(C2380,'1-Kosten per locatie'!$A$17:$D$89,4,FALSE)</f>
        <v>Sport050</v>
      </c>
      <c r="C2380" s="90" t="s">
        <v>1708</v>
      </c>
      <c r="D2380" s="476" t="str">
        <f>VLOOKUP(C2380,'1-Kosten per locatie'!$A$17:$C$89,3,FALSE)</f>
        <v>sportlocatie</v>
      </c>
      <c r="E2380" s="427">
        <v>0</v>
      </c>
      <c r="F2380" s="261"/>
      <c r="G2380" s="428"/>
      <c r="H2380" s="123" t="s">
        <v>1744</v>
      </c>
      <c r="I2380" s="432" t="s">
        <v>15</v>
      </c>
      <c r="J2380" s="123" t="s">
        <v>91</v>
      </c>
      <c r="K2380" s="429">
        <v>2</v>
      </c>
      <c r="L2380" s="486">
        <f>VLOOKUP(D2380,'1-Kosten per locatie'!$E$3:$G$9,3,FALSE)</f>
        <v>1</v>
      </c>
      <c r="M2380" s="441">
        <v>210</v>
      </c>
      <c r="N2380" s="124"/>
      <c r="O2380" s="125" t="e">
        <f t="shared" si="194"/>
        <v>#DIV/0!</v>
      </c>
      <c r="P2380" s="125">
        <f t="shared" si="195"/>
        <v>0</v>
      </c>
      <c r="Q2380" s="383"/>
      <c r="R2380" s="126">
        <f>IF(M2380="nio",0,IF(M2380&gt;0,VLOOKUP(I2380,'2-Productie normen'!A:R,VLOOKUP(M2380,'2-Productie normen'!T:U,2,FALSE),FALSE)))</f>
        <v>0</v>
      </c>
      <c r="S2380" s="126">
        <f t="shared" si="196"/>
        <v>0</v>
      </c>
      <c r="T2380" s="127" t="str">
        <f>IF(M2380="nio",0,VLOOKUP(I2380,'2-Productie normen'!A:R,14,FALSE))</f>
        <v>S</v>
      </c>
      <c r="U2380" s="127"/>
      <c r="W2380" s="93">
        <f t="shared" si="197"/>
        <v>420</v>
      </c>
    </row>
    <row r="2381" spans="1:23" ht="14.1" customHeight="1">
      <c r="A2381" s="109">
        <f t="shared" si="193"/>
        <v>2381</v>
      </c>
      <c r="B2381" s="476" t="str">
        <f>VLOOKUP(C2381,'1-Kosten per locatie'!$A$17:$D$89,4,FALSE)</f>
        <v>Sport050</v>
      </c>
      <c r="C2381" s="90" t="s">
        <v>1708</v>
      </c>
      <c r="D2381" s="476" t="str">
        <f>VLOOKUP(C2381,'1-Kosten per locatie'!$A$17:$C$89,3,FALSE)</f>
        <v>sportlocatie</v>
      </c>
      <c r="E2381" s="427">
        <v>0</v>
      </c>
      <c r="F2381" s="261"/>
      <c r="G2381" s="428"/>
      <c r="H2381" s="123" t="s">
        <v>1747</v>
      </c>
      <c r="I2381" s="432" t="s">
        <v>15</v>
      </c>
      <c r="J2381" s="123" t="s">
        <v>93</v>
      </c>
      <c r="K2381" s="429">
        <v>8</v>
      </c>
      <c r="L2381" s="486">
        <f>VLOOKUP(D2381,'1-Kosten per locatie'!$E$3:$G$9,3,FALSE)</f>
        <v>1</v>
      </c>
      <c r="M2381" s="441">
        <v>210</v>
      </c>
      <c r="N2381" s="124"/>
      <c r="O2381" s="125" t="e">
        <f t="shared" si="194"/>
        <v>#DIV/0!</v>
      </c>
      <c r="P2381" s="125">
        <f t="shared" si="195"/>
        <v>0</v>
      </c>
      <c r="Q2381" s="383"/>
      <c r="R2381" s="126">
        <f>IF(M2381="nio",0,IF(M2381&gt;0,VLOOKUP(I2381,'2-Productie normen'!A:R,VLOOKUP(M2381,'2-Productie normen'!T:U,2,FALSE),FALSE)))</f>
        <v>0</v>
      </c>
      <c r="S2381" s="126">
        <f t="shared" si="196"/>
        <v>0</v>
      </c>
      <c r="T2381" s="127" t="str">
        <f>IF(M2381="nio",0,VLOOKUP(I2381,'2-Productie normen'!A:R,14,FALSE))</f>
        <v>S</v>
      </c>
      <c r="U2381" s="127"/>
      <c r="W2381" s="93">
        <f t="shared" si="197"/>
        <v>1680</v>
      </c>
    </row>
    <row r="2382" spans="1:23" ht="14.1" customHeight="1">
      <c r="A2382" s="109">
        <f t="shared" si="193"/>
        <v>2382</v>
      </c>
      <c r="B2382" s="476" t="str">
        <f>VLOOKUP(C2382,'1-Kosten per locatie'!$A$17:$D$89,4,FALSE)</f>
        <v>Sport050</v>
      </c>
      <c r="C2382" s="90" t="s">
        <v>1705</v>
      </c>
      <c r="D2382" s="476" t="str">
        <f>VLOOKUP(C2382,'1-Kosten per locatie'!$A$17:$C$89,3,FALSE)</f>
        <v>sportlocatie</v>
      </c>
      <c r="E2382" s="427">
        <v>1</v>
      </c>
      <c r="F2382" s="261"/>
      <c r="G2382" s="428"/>
      <c r="H2382" s="123" t="s">
        <v>1732</v>
      </c>
      <c r="I2382" s="432" t="s">
        <v>296</v>
      </c>
      <c r="J2382" s="123" t="s">
        <v>93</v>
      </c>
      <c r="K2382" s="429">
        <v>10</v>
      </c>
      <c r="L2382" s="486">
        <f>VLOOKUP(D2382,'1-Kosten per locatie'!$E$3:$G$9,3,FALSE)</f>
        <v>1</v>
      </c>
      <c r="M2382" s="441">
        <v>210</v>
      </c>
      <c r="N2382" s="124"/>
      <c r="O2382" s="125" t="e">
        <f t="shared" si="194"/>
        <v>#DIV/0!</v>
      </c>
      <c r="P2382" s="125">
        <f t="shared" si="195"/>
        <v>0</v>
      </c>
      <c r="Q2382" s="383"/>
      <c r="R2382" s="126">
        <f>IF(M2382="nio",0,IF(M2382&gt;0,VLOOKUP(I2382,'2-Productie normen'!A:R,VLOOKUP(M2382,'2-Productie normen'!T:U,2,FALSE),FALSE)))</f>
        <v>0</v>
      </c>
      <c r="S2382" s="126">
        <f t="shared" si="196"/>
        <v>0</v>
      </c>
      <c r="T2382" s="127" t="str">
        <f>IF(M2382="nio",0,VLOOKUP(I2382,'2-Productie normen'!A:R,14,FALSE))</f>
        <v>V</v>
      </c>
      <c r="U2382" s="127"/>
      <c r="W2382" s="93">
        <f t="shared" si="197"/>
        <v>2100</v>
      </c>
    </row>
    <row r="2383" spans="1:23" ht="14.1" customHeight="1">
      <c r="A2383" s="109">
        <f t="shared" si="193"/>
        <v>2383</v>
      </c>
      <c r="B2383" s="476" t="str">
        <f>VLOOKUP(C2383,'1-Kosten per locatie'!$A$17:$D$89,4,FALSE)</f>
        <v>Sport050</v>
      </c>
      <c r="C2383" s="90" t="s">
        <v>1705</v>
      </c>
      <c r="D2383" s="476" t="str">
        <f>VLOOKUP(C2383,'1-Kosten per locatie'!$A$17:$C$89,3,FALSE)</f>
        <v>sportlocatie</v>
      </c>
      <c r="E2383" s="427">
        <v>1</v>
      </c>
      <c r="F2383" s="261"/>
      <c r="G2383" s="428"/>
      <c r="H2383" s="123" t="s">
        <v>1734</v>
      </c>
      <c r="I2383" s="432" t="s">
        <v>149</v>
      </c>
      <c r="J2383" s="123" t="s">
        <v>93</v>
      </c>
      <c r="K2383" s="429">
        <v>8</v>
      </c>
      <c r="L2383" s="486">
        <f>VLOOKUP(D2383,'1-Kosten per locatie'!$E$3:$G$9,3,FALSE)</f>
        <v>1</v>
      </c>
      <c r="M2383" s="441">
        <v>210</v>
      </c>
      <c r="N2383" s="124"/>
      <c r="O2383" s="125" t="e">
        <f t="shared" si="194"/>
        <v>#DIV/0!</v>
      </c>
      <c r="P2383" s="125">
        <f t="shared" si="195"/>
        <v>0</v>
      </c>
      <c r="Q2383" s="383"/>
      <c r="R2383" s="126">
        <f>IF(M2383="nio",0,IF(M2383&gt;0,VLOOKUP(I2383,'2-Productie normen'!A:R,VLOOKUP(M2383,'2-Productie normen'!T:U,2,FALSE),FALSE)))</f>
        <v>0</v>
      </c>
      <c r="S2383" s="126">
        <f t="shared" si="196"/>
        <v>0</v>
      </c>
      <c r="T2383" s="127" t="str">
        <f>IF(M2383="nio",0,VLOOKUP(I2383,'2-Productie normen'!A:R,14,FALSE))</f>
        <v>B</v>
      </c>
      <c r="U2383" s="127"/>
      <c r="W2383" s="93">
        <f t="shared" si="197"/>
        <v>1680</v>
      </c>
    </row>
    <row r="2384" spans="1:23" ht="14.1" customHeight="1">
      <c r="A2384" s="109">
        <f t="shared" si="193"/>
        <v>2384</v>
      </c>
      <c r="B2384" s="476" t="str">
        <f>VLOOKUP(C2384,'1-Kosten per locatie'!$A$17:$D$89,4,FALSE)</f>
        <v>Sport050</v>
      </c>
      <c r="C2384" s="90" t="s">
        <v>1705</v>
      </c>
      <c r="D2384" s="476" t="str">
        <f>VLOOKUP(C2384,'1-Kosten per locatie'!$A$17:$C$89,3,FALSE)</f>
        <v>sportlocatie</v>
      </c>
      <c r="E2384" s="427">
        <v>1</v>
      </c>
      <c r="F2384" s="261"/>
      <c r="G2384" s="428"/>
      <c r="H2384" s="123" t="s">
        <v>1735</v>
      </c>
      <c r="I2384" s="432" t="s">
        <v>15</v>
      </c>
      <c r="J2384" s="123" t="s">
        <v>93</v>
      </c>
      <c r="K2384" s="429">
        <v>2</v>
      </c>
      <c r="L2384" s="486">
        <f>VLOOKUP(D2384,'1-Kosten per locatie'!$E$3:$G$9,3,FALSE)</f>
        <v>1</v>
      </c>
      <c r="M2384" s="441">
        <v>210</v>
      </c>
      <c r="N2384" s="124"/>
      <c r="O2384" s="125" t="e">
        <f t="shared" si="194"/>
        <v>#DIV/0!</v>
      </c>
      <c r="P2384" s="125">
        <f t="shared" si="195"/>
        <v>0</v>
      </c>
      <c r="Q2384" s="383"/>
      <c r="R2384" s="126">
        <f>IF(M2384="nio",0,IF(M2384&gt;0,VLOOKUP(I2384,'2-Productie normen'!A:R,VLOOKUP(M2384,'2-Productie normen'!T:U,2,FALSE),FALSE)))</f>
        <v>0</v>
      </c>
      <c r="S2384" s="126">
        <f t="shared" si="196"/>
        <v>0</v>
      </c>
      <c r="T2384" s="127" t="str">
        <f>IF(M2384="nio",0,VLOOKUP(I2384,'2-Productie normen'!A:R,14,FALSE))</f>
        <v>S</v>
      </c>
      <c r="U2384" s="127"/>
      <c r="W2384" s="93">
        <f t="shared" si="197"/>
        <v>420</v>
      </c>
    </row>
    <row r="2385" spans="1:23" ht="14.1" customHeight="1">
      <c r="A2385" s="109">
        <f t="shared" si="193"/>
        <v>2385</v>
      </c>
      <c r="B2385" s="476" t="str">
        <f>VLOOKUP(C2385,'1-Kosten per locatie'!$A$17:$D$89,4,FALSE)</f>
        <v>Sport050</v>
      </c>
      <c r="C2385" s="90" t="s">
        <v>1705</v>
      </c>
      <c r="D2385" s="476" t="str">
        <f>VLOOKUP(C2385,'1-Kosten per locatie'!$A$17:$C$89,3,FALSE)</f>
        <v>sportlocatie</v>
      </c>
      <c r="E2385" s="427">
        <v>1</v>
      </c>
      <c r="F2385" s="261"/>
      <c r="G2385" s="428"/>
      <c r="H2385" s="123" t="s">
        <v>1736</v>
      </c>
      <c r="I2385" s="432" t="s">
        <v>1201</v>
      </c>
      <c r="J2385" s="123" t="s">
        <v>93</v>
      </c>
      <c r="K2385" s="429">
        <v>20</v>
      </c>
      <c r="L2385" s="486">
        <f>VLOOKUP(D2385,'1-Kosten per locatie'!$E$3:$G$9,3,FALSE)</f>
        <v>1</v>
      </c>
      <c r="M2385" s="441">
        <v>210</v>
      </c>
      <c r="N2385" s="124"/>
      <c r="O2385" s="125" t="e">
        <f t="shared" si="194"/>
        <v>#DIV/0!</v>
      </c>
      <c r="P2385" s="125">
        <f t="shared" si="195"/>
        <v>0</v>
      </c>
      <c r="Q2385" s="383"/>
      <c r="R2385" s="126">
        <f>IF(M2385="nio",0,IF(M2385&gt;0,VLOOKUP(I2385,'2-Productie normen'!A:R,VLOOKUP(M2385,'2-Productie normen'!T:U,2,FALSE),FALSE)))</f>
        <v>0</v>
      </c>
      <c r="S2385" s="126">
        <f t="shared" si="196"/>
        <v>0</v>
      </c>
      <c r="T2385" s="127" t="str">
        <f>IF(M2385="nio",0,VLOOKUP(I2385,'2-Productie normen'!A:R,14,FALSE))</f>
        <v>V</v>
      </c>
      <c r="U2385" s="127"/>
      <c r="W2385" s="93">
        <f t="shared" si="197"/>
        <v>4200</v>
      </c>
    </row>
    <row r="2386" spans="1:23" ht="14.1" customHeight="1">
      <c r="A2386" s="109">
        <f t="shared" si="193"/>
        <v>2386</v>
      </c>
      <c r="B2386" s="476" t="str">
        <f>VLOOKUP(C2386,'1-Kosten per locatie'!$A$17:$D$89,4,FALSE)</f>
        <v>Sport050</v>
      </c>
      <c r="C2386" s="90" t="s">
        <v>1705</v>
      </c>
      <c r="D2386" s="476" t="str">
        <f>VLOOKUP(C2386,'1-Kosten per locatie'!$A$17:$C$89,3,FALSE)</f>
        <v>sportlocatie</v>
      </c>
      <c r="E2386" s="427">
        <v>1</v>
      </c>
      <c r="F2386" s="261"/>
      <c r="G2386" s="428"/>
      <c r="H2386" s="123" t="s">
        <v>1737</v>
      </c>
      <c r="I2386" s="432" t="s">
        <v>1201</v>
      </c>
      <c r="J2386" s="123" t="s">
        <v>93</v>
      </c>
      <c r="K2386" s="429">
        <v>20</v>
      </c>
      <c r="L2386" s="486">
        <f>VLOOKUP(D2386,'1-Kosten per locatie'!$E$3:$G$9,3,FALSE)</f>
        <v>1</v>
      </c>
      <c r="M2386" s="441">
        <v>210</v>
      </c>
      <c r="N2386" s="124"/>
      <c r="O2386" s="125" t="e">
        <f t="shared" si="194"/>
        <v>#DIV/0!</v>
      </c>
      <c r="P2386" s="125">
        <f t="shared" si="195"/>
        <v>0</v>
      </c>
      <c r="Q2386" s="383"/>
      <c r="R2386" s="126">
        <f>IF(M2386="nio",0,IF(M2386&gt;0,VLOOKUP(I2386,'2-Productie normen'!A:R,VLOOKUP(M2386,'2-Productie normen'!T:U,2,FALSE),FALSE)))</f>
        <v>0</v>
      </c>
      <c r="S2386" s="126">
        <f t="shared" si="196"/>
        <v>0</v>
      </c>
      <c r="T2386" s="127" t="str">
        <f>IF(M2386="nio",0,VLOOKUP(I2386,'2-Productie normen'!A:R,14,FALSE))</f>
        <v>V</v>
      </c>
      <c r="U2386" s="127"/>
      <c r="W2386" s="93">
        <f t="shared" si="197"/>
        <v>4200</v>
      </c>
    </row>
    <row r="2387" spans="1:23" ht="14.1" customHeight="1">
      <c r="A2387" s="109">
        <f t="shared" si="193"/>
        <v>2387</v>
      </c>
      <c r="B2387" s="476" t="str">
        <f>VLOOKUP(C2387,'1-Kosten per locatie'!$A$17:$D$89,4,FALSE)</f>
        <v>Sport050</v>
      </c>
      <c r="C2387" s="90" t="s">
        <v>1705</v>
      </c>
      <c r="D2387" s="476" t="str">
        <f>VLOOKUP(C2387,'1-Kosten per locatie'!$A$17:$C$89,3,FALSE)</f>
        <v>sportlocatie</v>
      </c>
      <c r="E2387" s="427">
        <v>1</v>
      </c>
      <c r="F2387" s="261"/>
      <c r="G2387" s="428"/>
      <c r="H2387" s="123" t="s">
        <v>1738</v>
      </c>
      <c r="I2387" s="432" t="s">
        <v>15</v>
      </c>
      <c r="J2387" s="123" t="s">
        <v>93</v>
      </c>
      <c r="K2387" s="429">
        <v>15</v>
      </c>
      <c r="L2387" s="486">
        <f>VLOOKUP(D2387,'1-Kosten per locatie'!$E$3:$G$9,3,FALSE)</f>
        <v>1</v>
      </c>
      <c r="M2387" s="441">
        <v>210</v>
      </c>
      <c r="N2387" s="124"/>
      <c r="O2387" s="125" t="e">
        <f t="shared" si="194"/>
        <v>#DIV/0!</v>
      </c>
      <c r="P2387" s="125">
        <f t="shared" si="195"/>
        <v>0</v>
      </c>
      <c r="Q2387" s="383"/>
      <c r="R2387" s="126">
        <f>IF(M2387="nio",0,IF(M2387&gt;0,VLOOKUP(I2387,'2-Productie normen'!A:R,VLOOKUP(M2387,'2-Productie normen'!T:U,2,FALSE),FALSE)))</f>
        <v>0</v>
      </c>
      <c r="S2387" s="126">
        <f t="shared" si="196"/>
        <v>0</v>
      </c>
      <c r="T2387" s="127" t="str">
        <f>IF(M2387="nio",0,VLOOKUP(I2387,'2-Productie normen'!A:R,14,FALSE))</f>
        <v>S</v>
      </c>
      <c r="U2387" s="127"/>
      <c r="W2387" s="93">
        <f t="shared" si="197"/>
        <v>3150</v>
      </c>
    </row>
    <row r="2388" spans="1:23" ht="14.1" customHeight="1">
      <c r="A2388" s="109">
        <f t="shared" si="193"/>
        <v>2388</v>
      </c>
      <c r="B2388" s="476" t="str">
        <f>VLOOKUP(C2388,'1-Kosten per locatie'!$A$17:$D$89,4,FALSE)</f>
        <v>Sport050</v>
      </c>
      <c r="C2388" s="90" t="s">
        <v>1705</v>
      </c>
      <c r="D2388" s="476" t="str">
        <f>VLOOKUP(C2388,'1-Kosten per locatie'!$A$17:$C$89,3,FALSE)</f>
        <v>sportlocatie</v>
      </c>
      <c r="E2388" s="427">
        <v>1</v>
      </c>
      <c r="F2388" s="261"/>
      <c r="G2388" s="428"/>
      <c r="H2388" s="123" t="s">
        <v>1739</v>
      </c>
      <c r="I2388" s="432" t="s">
        <v>15</v>
      </c>
      <c r="J2388" s="123" t="s">
        <v>93</v>
      </c>
      <c r="K2388" s="429">
        <v>15</v>
      </c>
      <c r="L2388" s="486">
        <f>VLOOKUP(D2388,'1-Kosten per locatie'!$E$3:$G$9,3,FALSE)</f>
        <v>1</v>
      </c>
      <c r="M2388" s="441">
        <v>210</v>
      </c>
      <c r="N2388" s="124"/>
      <c r="O2388" s="125" t="e">
        <f t="shared" si="194"/>
        <v>#DIV/0!</v>
      </c>
      <c r="P2388" s="125">
        <f t="shared" si="195"/>
        <v>0</v>
      </c>
      <c r="Q2388" s="383"/>
      <c r="R2388" s="126">
        <f>IF(M2388="nio",0,IF(M2388&gt;0,VLOOKUP(I2388,'2-Productie normen'!A:R,VLOOKUP(M2388,'2-Productie normen'!T:U,2,FALSE),FALSE)))</f>
        <v>0</v>
      </c>
      <c r="S2388" s="126">
        <f t="shared" si="196"/>
        <v>0</v>
      </c>
      <c r="T2388" s="127" t="str">
        <f>IF(M2388="nio",0,VLOOKUP(I2388,'2-Productie normen'!A:R,14,FALSE))</f>
        <v>S</v>
      </c>
      <c r="U2388" s="127"/>
      <c r="W2388" s="93">
        <f t="shared" si="197"/>
        <v>3150</v>
      </c>
    </row>
    <row r="2389" spans="1:23" ht="14.1" customHeight="1">
      <c r="A2389" s="109">
        <f t="shared" si="193"/>
        <v>2389</v>
      </c>
      <c r="B2389" s="476" t="str">
        <f>VLOOKUP(C2389,'1-Kosten per locatie'!$A$17:$D$89,4,FALSE)</f>
        <v>Sport050</v>
      </c>
      <c r="C2389" s="90" t="s">
        <v>1705</v>
      </c>
      <c r="D2389" s="476" t="str">
        <f>VLOOKUP(C2389,'1-Kosten per locatie'!$A$17:$C$89,3,FALSE)</f>
        <v>sportlocatie</v>
      </c>
      <c r="E2389" s="427">
        <v>1</v>
      </c>
      <c r="F2389" s="261"/>
      <c r="G2389" s="428"/>
      <c r="H2389" s="123" t="s">
        <v>1740</v>
      </c>
      <c r="I2389" s="432" t="s">
        <v>1725</v>
      </c>
      <c r="J2389" s="123" t="s">
        <v>1741</v>
      </c>
      <c r="K2389" s="429">
        <v>262</v>
      </c>
      <c r="L2389" s="486">
        <f>VLOOKUP(D2389,'1-Kosten per locatie'!$E$3:$G$9,3,FALSE)</f>
        <v>1</v>
      </c>
      <c r="M2389" s="441">
        <v>210</v>
      </c>
      <c r="N2389" s="124"/>
      <c r="O2389" s="125" t="e">
        <f t="shared" si="194"/>
        <v>#DIV/0!</v>
      </c>
      <c r="P2389" s="125">
        <f t="shared" si="195"/>
        <v>0</v>
      </c>
      <c r="Q2389" s="383"/>
      <c r="R2389" s="126">
        <f>IF(M2389="nio",0,IF(M2389&gt;0,VLOOKUP(I2389,'2-Productie normen'!A:R,VLOOKUP(M2389,'2-Productie normen'!T:U,2,FALSE),FALSE)))</f>
        <v>0</v>
      </c>
      <c r="S2389" s="126">
        <f t="shared" si="196"/>
        <v>0</v>
      </c>
      <c r="T2389" s="127" t="str">
        <f>IF(M2389="nio",0,VLOOKUP(I2389,'2-Productie normen'!A:R,14,FALSE))</f>
        <v>V</v>
      </c>
      <c r="U2389" s="127"/>
      <c r="W2389" s="93">
        <f t="shared" si="197"/>
        <v>55020</v>
      </c>
    </row>
    <row r="2390" spans="1:23" ht="14.1" customHeight="1">
      <c r="A2390" s="109">
        <f t="shared" si="193"/>
        <v>2390</v>
      </c>
      <c r="B2390" s="476" t="str">
        <f>VLOOKUP(C2390,'1-Kosten per locatie'!$A$17:$D$89,4,FALSE)</f>
        <v>Sport050</v>
      </c>
      <c r="C2390" s="90" t="s">
        <v>1705</v>
      </c>
      <c r="D2390" s="476" t="str">
        <f>VLOOKUP(C2390,'1-Kosten per locatie'!$A$17:$C$89,3,FALSE)</f>
        <v>sportlocatie</v>
      </c>
      <c r="E2390" s="427">
        <v>1</v>
      </c>
      <c r="F2390" s="261"/>
      <c r="G2390" s="428"/>
      <c r="H2390" s="123" t="s">
        <v>1742</v>
      </c>
      <c r="I2390" s="432" t="s">
        <v>300</v>
      </c>
      <c r="J2390" s="123" t="s">
        <v>1741</v>
      </c>
      <c r="K2390" s="429">
        <v>20</v>
      </c>
      <c r="L2390" s="486">
        <f>VLOOKUP(D2390,'1-Kosten per locatie'!$E$3:$G$9,3,FALSE)</f>
        <v>1</v>
      </c>
      <c r="M2390" s="441">
        <v>41</v>
      </c>
      <c r="N2390" s="124"/>
      <c r="O2390" s="125" t="e">
        <f t="shared" si="194"/>
        <v>#DIV/0!</v>
      </c>
      <c r="P2390" s="125">
        <f t="shared" si="195"/>
        <v>0</v>
      </c>
      <c r="Q2390" s="383"/>
      <c r="R2390" s="126">
        <f>IF(M2390="nio",0,IF(M2390&gt;0,VLOOKUP(I2390,'2-Productie normen'!A:R,VLOOKUP(M2390,'2-Productie normen'!T:U,2,FALSE),FALSE)))</f>
        <v>0</v>
      </c>
      <c r="S2390" s="126">
        <f t="shared" si="196"/>
        <v>0</v>
      </c>
      <c r="T2390" s="127" t="str">
        <f>IF(M2390="nio",0,VLOOKUP(I2390,'2-Productie normen'!A:R,14,FALSE))</f>
        <v>V</v>
      </c>
      <c r="U2390" s="127"/>
      <c r="W2390" s="93">
        <f t="shared" si="197"/>
        <v>820</v>
      </c>
    </row>
    <row r="2391" spans="1:23" ht="14.1" customHeight="1">
      <c r="A2391" s="109">
        <f t="shared" si="193"/>
        <v>2391</v>
      </c>
      <c r="B2391" s="476" t="str">
        <f>VLOOKUP(C2391,'1-Kosten per locatie'!$A$17:$D$89,4,FALSE)</f>
        <v>Sport050</v>
      </c>
      <c r="C2391" s="90" t="s">
        <v>1705</v>
      </c>
      <c r="D2391" s="476" t="str">
        <f>VLOOKUP(C2391,'1-Kosten per locatie'!$A$17:$C$89,3,FALSE)</f>
        <v>sportlocatie</v>
      </c>
      <c r="E2391" s="427">
        <v>1</v>
      </c>
      <c r="F2391" s="261"/>
      <c r="G2391" s="428"/>
      <c r="H2391" s="123" t="s">
        <v>1746</v>
      </c>
      <c r="I2391" s="432" t="s">
        <v>15</v>
      </c>
      <c r="J2391" s="123" t="s">
        <v>93</v>
      </c>
      <c r="K2391" s="429">
        <v>2</v>
      </c>
      <c r="L2391" s="486">
        <f>VLOOKUP(D2391,'1-Kosten per locatie'!$E$3:$G$9,3,FALSE)</f>
        <v>1</v>
      </c>
      <c r="M2391" s="441">
        <v>210</v>
      </c>
      <c r="N2391" s="124"/>
      <c r="O2391" s="125" t="e">
        <f t="shared" si="194"/>
        <v>#DIV/0!</v>
      </c>
      <c r="P2391" s="125">
        <f t="shared" si="195"/>
        <v>0</v>
      </c>
      <c r="Q2391" s="383"/>
      <c r="R2391" s="126">
        <f>IF(M2391="nio",0,IF(M2391&gt;0,VLOOKUP(I2391,'2-Productie normen'!A:R,VLOOKUP(M2391,'2-Productie normen'!T:U,2,FALSE),FALSE)))</f>
        <v>0</v>
      </c>
      <c r="S2391" s="126">
        <f t="shared" si="196"/>
        <v>0</v>
      </c>
      <c r="T2391" s="127" t="str">
        <f>IF(M2391="nio",0,VLOOKUP(I2391,'2-Productie normen'!A:R,14,FALSE))</f>
        <v>S</v>
      </c>
      <c r="U2391" s="127"/>
      <c r="W2391" s="93">
        <f t="shared" si="197"/>
        <v>420</v>
      </c>
    </row>
    <row r="2392" spans="1:23" ht="14.1" customHeight="1">
      <c r="A2392" s="109">
        <f t="shared" si="193"/>
        <v>2392</v>
      </c>
      <c r="B2392" s="476" t="str">
        <f>VLOOKUP(C2392,'1-Kosten per locatie'!$A$17:$D$89,4,FALSE)</f>
        <v>Sport050</v>
      </c>
      <c r="C2392" s="90" t="s">
        <v>1705</v>
      </c>
      <c r="D2392" s="476" t="str">
        <f>VLOOKUP(C2392,'1-Kosten per locatie'!$A$17:$C$89,3,FALSE)</f>
        <v>sportlocatie</v>
      </c>
      <c r="E2392" s="427">
        <v>1</v>
      </c>
      <c r="F2392" s="261"/>
      <c r="G2392" s="428"/>
      <c r="H2392" s="123" t="s">
        <v>1310</v>
      </c>
      <c r="I2392" s="432" t="s">
        <v>15</v>
      </c>
      <c r="J2392" s="123" t="s">
        <v>93</v>
      </c>
      <c r="K2392" s="429">
        <v>2</v>
      </c>
      <c r="L2392" s="486">
        <f>VLOOKUP(D2392,'1-Kosten per locatie'!$E$3:$G$9,3,FALSE)</f>
        <v>1</v>
      </c>
      <c r="M2392" s="441">
        <v>210</v>
      </c>
      <c r="N2392" s="124"/>
      <c r="O2392" s="125" t="e">
        <f t="shared" si="194"/>
        <v>#DIV/0!</v>
      </c>
      <c r="P2392" s="125">
        <f t="shared" si="195"/>
        <v>0</v>
      </c>
      <c r="Q2392" s="383"/>
      <c r="R2392" s="126">
        <f>IF(M2392="nio",0,IF(M2392&gt;0,VLOOKUP(I2392,'2-Productie normen'!A:R,VLOOKUP(M2392,'2-Productie normen'!T:U,2,FALSE),FALSE)))</f>
        <v>0</v>
      </c>
      <c r="S2392" s="126">
        <f t="shared" si="196"/>
        <v>0</v>
      </c>
      <c r="T2392" s="127" t="str">
        <f>IF(M2392="nio",0,VLOOKUP(I2392,'2-Productie normen'!A:R,14,FALSE))</f>
        <v>S</v>
      </c>
      <c r="U2392" s="127"/>
      <c r="W2392" s="93">
        <f t="shared" si="197"/>
        <v>420</v>
      </c>
    </row>
    <row r="2393" spans="1:23" ht="14.1" customHeight="1">
      <c r="A2393" s="109">
        <f t="shared" si="193"/>
        <v>2393</v>
      </c>
      <c r="B2393" s="476" t="str">
        <f>VLOOKUP(C2393,'1-Kosten per locatie'!$A$17:$D$89,4,FALSE)</f>
        <v>Sport050</v>
      </c>
      <c r="C2393" s="90" t="s">
        <v>1705</v>
      </c>
      <c r="D2393" s="476" t="str">
        <f>VLOOKUP(C2393,'1-Kosten per locatie'!$A$17:$C$89,3,FALSE)</f>
        <v>sportlocatie</v>
      </c>
      <c r="E2393" s="427">
        <v>1</v>
      </c>
      <c r="F2393" s="261"/>
      <c r="G2393" s="428"/>
      <c r="H2393" s="123" t="s">
        <v>1744</v>
      </c>
      <c r="I2393" s="432" t="s">
        <v>15</v>
      </c>
      <c r="J2393" s="123" t="s">
        <v>93</v>
      </c>
      <c r="K2393" s="429">
        <v>2</v>
      </c>
      <c r="L2393" s="486">
        <f>VLOOKUP(D2393,'1-Kosten per locatie'!$E$3:$G$9,3,FALSE)</f>
        <v>1</v>
      </c>
      <c r="M2393" s="441">
        <v>210</v>
      </c>
      <c r="N2393" s="124"/>
      <c r="O2393" s="125" t="e">
        <f t="shared" si="194"/>
        <v>#DIV/0!</v>
      </c>
      <c r="P2393" s="125">
        <f t="shared" si="195"/>
        <v>0</v>
      </c>
      <c r="Q2393" s="383"/>
      <c r="R2393" s="126">
        <f>IF(M2393="nio",0,IF(M2393&gt;0,VLOOKUP(I2393,'2-Productie normen'!A:R,VLOOKUP(M2393,'2-Productie normen'!T:U,2,FALSE),FALSE)))</f>
        <v>0</v>
      </c>
      <c r="S2393" s="126">
        <f t="shared" si="196"/>
        <v>0</v>
      </c>
      <c r="T2393" s="127" t="str">
        <f>IF(M2393="nio",0,VLOOKUP(I2393,'2-Productie normen'!A:R,14,FALSE))</f>
        <v>S</v>
      </c>
      <c r="U2393" s="127"/>
      <c r="W2393" s="93">
        <f t="shared" si="197"/>
        <v>420</v>
      </c>
    </row>
    <row r="2394" spans="1:23" ht="14.1" customHeight="1">
      <c r="A2394" s="109">
        <f t="shared" si="193"/>
        <v>2394</v>
      </c>
      <c r="B2394" s="476" t="str">
        <f>VLOOKUP(C2394,'1-Kosten per locatie'!$A$17:$D$89,4,FALSE)</f>
        <v>Sport050</v>
      </c>
      <c r="C2394" s="90" t="s">
        <v>1705</v>
      </c>
      <c r="D2394" s="476" t="str">
        <f>VLOOKUP(C2394,'1-Kosten per locatie'!$A$17:$C$89,3,FALSE)</f>
        <v>sportlocatie</v>
      </c>
      <c r="E2394" s="427">
        <v>1</v>
      </c>
      <c r="F2394" s="261"/>
      <c r="G2394" s="428"/>
      <c r="H2394" s="123" t="s">
        <v>1747</v>
      </c>
      <c r="I2394" s="432" t="s">
        <v>15</v>
      </c>
      <c r="J2394" s="123" t="s">
        <v>93</v>
      </c>
      <c r="K2394" s="429">
        <v>8</v>
      </c>
      <c r="L2394" s="486">
        <f>VLOOKUP(D2394,'1-Kosten per locatie'!$E$3:$G$9,3,FALSE)</f>
        <v>1</v>
      </c>
      <c r="M2394" s="441">
        <v>210</v>
      </c>
      <c r="N2394" s="124"/>
      <c r="O2394" s="125" t="e">
        <f t="shared" si="194"/>
        <v>#DIV/0!</v>
      </c>
      <c r="P2394" s="125">
        <f t="shared" si="195"/>
        <v>0</v>
      </c>
      <c r="Q2394" s="383"/>
      <c r="R2394" s="126">
        <f>IF(M2394="nio",0,IF(M2394&gt;0,VLOOKUP(I2394,'2-Productie normen'!A:R,VLOOKUP(M2394,'2-Productie normen'!T:U,2,FALSE),FALSE)))</f>
        <v>0</v>
      </c>
      <c r="S2394" s="126">
        <f t="shared" si="196"/>
        <v>0</v>
      </c>
      <c r="T2394" s="127" t="str">
        <f>IF(M2394="nio",0,VLOOKUP(I2394,'2-Productie normen'!A:R,14,FALSE))</f>
        <v>S</v>
      </c>
      <c r="U2394" s="127"/>
      <c r="W2394" s="93">
        <f t="shared" si="197"/>
        <v>1680</v>
      </c>
    </row>
    <row r="2395" spans="1:23" ht="14.1" customHeight="1">
      <c r="A2395" s="109">
        <f t="shared" si="193"/>
        <v>2395</v>
      </c>
      <c r="B2395" s="476" t="str">
        <f>VLOOKUP(C2395,'1-Kosten per locatie'!$A$17:$D$89,4,FALSE)</f>
        <v>Sport050</v>
      </c>
      <c r="C2395" s="90" t="s">
        <v>1709</v>
      </c>
      <c r="D2395" s="476" t="str">
        <f>VLOOKUP(C2395,'1-Kosten per locatie'!$A$17:$C$89,3,FALSE)</f>
        <v>sportlocatie</v>
      </c>
      <c r="E2395" s="427">
        <v>0</v>
      </c>
      <c r="F2395" s="261"/>
      <c r="G2395" s="428"/>
      <c r="H2395" s="123" t="s">
        <v>1732</v>
      </c>
      <c r="I2395" s="432" t="s">
        <v>296</v>
      </c>
      <c r="J2395" s="123" t="s">
        <v>1733</v>
      </c>
      <c r="K2395" s="429">
        <v>10</v>
      </c>
      <c r="L2395" s="486">
        <f>VLOOKUP(D2395,'1-Kosten per locatie'!$E$3:$G$9,3,FALSE)</f>
        <v>1</v>
      </c>
      <c r="M2395" s="441">
        <v>210</v>
      </c>
      <c r="N2395" s="124"/>
      <c r="O2395" s="125" t="e">
        <f t="shared" si="194"/>
        <v>#DIV/0!</v>
      </c>
      <c r="P2395" s="125">
        <f t="shared" si="195"/>
        <v>0</v>
      </c>
      <c r="Q2395" s="383"/>
      <c r="R2395" s="126">
        <f>IF(M2395="nio",0,IF(M2395&gt;0,VLOOKUP(I2395,'2-Productie normen'!A:R,VLOOKUP(M2395,'2-Productie normen'!T:U,2,FALSE),FALSE)))</f>
        <v>0</v>
      </c>
      <c r="S2395" s="126">
        <f t="shared" si="196"/>
        <v>0</v>
      </c>
      <c r="T2395" s="127" t="str">
        <f>IF(M2395="nio",0,VLOOKUP(I2395,'2-Productie normen'!A:R,14,FALSE))</f>
        <v>V</v>
      </c>
      <c r="U2395" s="127"/>
      <c r="W2395" s="93">
        <f t="shared" si="197"/>
        <v>2100</v>
      </c>
    </row>
    <row r="2396" spans="1:23" ht="14.1" customHeight="1">
      <c r="A2396" s="109">
        <f t="shared" si="193"/>
        <v>2396</v>
      </c>
      <c r="B2396" s="476" t="str">
        <f>VLOOKUP(C2396,'1-Kosten per locatie'!$A$17:$D$89,4,FALSE)</f>
        <v>Sport050</v>
      </c>
      <c r="C2396" s="90" t="s">
        <v>1709</v>
      </c>
      <c r="D2396" s="476" t="str">
        <f>VLOOKUP(C2396,'1-Kosten per locatie'!$A$17:$C$89,3,FALSE)</f>
        <v>sportlocatie</v>
      </c>
      <c r="E2396" s="427">
        <v>0</v>
      </c>
      <c r="F2396" s="261"/>
      <c r="G2396" s="428"/>
      <c r="H2396" s="123" t="s">
        <v>1734</v>
      </c>
      <c r="I2396" s="432" t="s">
        <v>149</v>
      </c>
      <c r="J2396" s="123" t="s">
        <v>1733</v>
      </c>
      <c r="K2396" s="429">
        <v>8</v>
      </c>
      <c r="L2396" s="486">
        <f>VLOOKUP(D2396,'1-Kosten per locatie'!$E$3:$G$9,3,FALSE)</f>
        <v>1</v>
      </c>
      <c r="M2396" s="441">
        <v>210</v>
      </c>
      <c r="N2396" s="124"/>
      <c r="O2396" s="125" t="e">
        <f t="shared" si="194"/>
        <v>#DIV/0!</v>
      </c>
      <c r="P2396" s="125">
        <f t="shared" si="195"/>
        <v>0</v>
      </c>
      <c r="Q2396" s="383"/>
      <c r="R2396" s="126">
        <f>IF(M2396="nio",0,IF(M2396&gt;0,VLOOKUP(I2396,'2-Productie normen'!A:R,VLOOKUP(M2396,'2-Productie normen'!T:U,2,FALSE),FALSE)))</f>
        <v>0</v>
      </c>
      <c r="S2396" s="126">
        <f t="shared" si="196"/>
        <v>0</v>
      </c>
      <c r="T2396" s="127" t="str">
        <f>IF(M2396="nio",0,VLOOKUP(I2396,'2-Productie normen'!A:R,14,FALSE))</f>
        <v>B</v>
      </c>
      <c r="U2396" s="127"/>
      <c r="W2396" s="93">
        <f t="shared" si="197"/>
        <v>1680</v>
      </c>
    </row>
    <row r="2397" spans="1:23" ht="14.1" customHeight="1">
      <c r="A2397" s="109">
        <f t="shared" si="193"/>
        <v>2397</v>
      </c>
      <c r="B2397" s="476" t="str">
        <f>VLOOKUP(C2397,'1-Kosten per locatie'!$A$17:$D$89,4,FALSE)</f>
        <v>Sport050</v>
      </c>
      <c r="C2397" s="90" t="s">
        <v>1709</v>
      </c>
      <c r="D2397" s="476" t="str">
        <f>VLOOKUP(C2397,'1-Kosten per locatie'!$A$17:$C$89,3,FALSE)</f>
        <v>sportlocatie</v>
      </c>
      <c r="E2397" s="427">
        <v>0</v>
      </c>
      <c r="F2397" s="261"/>
      <c r="G2397" s="428"/>
      <c r="H2397" s="123" t="s">
        <v>1735</v>
      </c>
      <c r="I2397" s="432" t="s">
        <v>15</v>
      </c>
      <c r="J2397" s="123" t="s">
        <v>91</v>
      </c>
      <c r="K2397" s="429">
        <v>2</v>
      </c>
      <c r="L2397" s="486">
        <f>VLOOKUP(D2397,'1-Kosten per locatie'!$E$3:$G$9,3,FALSE)</f>
        <v>1</v>
      </c>
      <c r="M2397" s="441">
        <v>210</v>
      </c>
      <c r="N2397" s="124"/>
      <c r="O2397" s="125" t="e">
        <f t="shared" si="194"/>
        <v>#DIV/0!</v>
      </c>
      <c r="P2397" s="125">
        <f t="shared" si="195"/>
        <v>0</v>
      </c>
      <c r="Q2397" s="383"/>
      <c r="R2397" s="126">
        <f>IF(M2397="nio",0,IF(M2397&gt;0,VLOOKUP(I2397,'2-Productie normen'!A:R,VLOOKUP(M2397,'2-Productie normen'!T:U,2,FALSE),FALSE)))</f>
        <v>0</v>
      </c>
      <c r="S2397" s="126">
        <f t="shared" si="196"/>
        <v>0</v>
      </c>
      <c r="T2397" s="127" t="str">
        <f>IF(M2397="nio",0,VLOOKUP(I2397,'2-Productie normen'!A:R,14,FALSE))</f>
        <v>S</v>
      </c>
      <c r="U2397" s="127"/>
      <c r="W2397" s="93">
        <f t="shared" si="197"/>
        <v>420</v>
      </c>
    </row>
    <row r="2398" spans="1:23" ht="14.1" customHeight="1">
      <c r="A2398" s="109">
        <f t="shared" si="193"/>
        <v>2398</v>
      </c>
      <c r="B2398" s="476" t="str">
        <f>VLOOKUP(C2398,'1-Kosten per locatie'!$A$17:$D$89,4,FALSE)</f>
        <v>Sport050</v>
      </c>
      <c r="C2398" s="90" t="s">
        <v>1709</v>
      </c>
      <c r="D2398" s="476" t="str">
        <f>VLOOKUP(C2398,'1-Kosten per locatie'!$A$17:$C$89,3,FALSE)</f>
        <v>sportlocatie</v>
      </c>
      <c r="E2398" s="427">
        <v>0</v>
      </c>
      <c r="F2398" s="261"/>
      <c r="G2398" s="428"/>
      <c r="H2398" s="123" t="s">
        <v>1736</v>
      </c>
      <c r="I2398" s="432" t="s">
        <v>1201</v>
      </c>
      <c r="J2398" s="123" t="s">
        <v>93</v>
      </c>
      <c r="K2398" s="429">
        <v>20</v>
      </c>
      <c r="L2398" s="486">
        <f>VLOOKUP(D2398,'1-Kosten per locatie'!$E$3:$G$9,3,FALSE)</f>
        <v>1</v>
      </c>
      <c r="M2398" s="441">
        <v>210</v>
      </c>
      <c r="N2398" s="124"/>
      <c r="O2398" s="125" t="e">
        <f t="shared" si="194"/>
        <v>#DIV/0!</v>
      </c>
      <c r="P2398" s="125">
        <f t="shared" si="195"/>
        <v>0</v>
      </c>
      <c r="Q2398" s="383"/>
      <c r="R2398" s="126">
        <f>IF(M2398="nio",0,IF(M2398&gt;0,VLOOKUP(I2398,'2-Productie normen'!A:R,VLOOKUP(M2398,'2-Productie normen'!T:U,2,FALSE),FALSE)))</f>
        <v>0</v>
      </c>
      <c r="S2398" s="126">
        <f t="shared" si="196"/>
        <v>0</v>
      </c>
      <c r="T2398" s="127" t="str">
        <f>IF(M2398="nio",0,VLOOKUP(I2398,'2-Productie normen'!A:R,14,FALSE))</f>
        <v>V</v>
      </c>
      <c r="U2398" s="127"/>
      <c r="W2398" s="93">
        <f t="shared" si="197"/>
        <v>4200</v>
      </c>
    </row>
    <row r="2399" spans="1:23" ht="14.1" customHeight="1">
      <c r="A2399" s="109">
        <f t="shared" si="193"/>
        <v>2399</v>
      </c>
      <c r="B2399" s="476" t="str">
        <f>VLOOKUP(C2399,'1-Kosten per locatie'!$A$17:$D$89,4,FALSE)</f>
        <v>Sport050</v>
      </c>
      <c r="C2399" s="90" t="s">
        <v>1709</v>
      </c>
      <c r="D2399" s="476" t="str">
        <f>VLOOKUP(C2399,'1-Kosten per locatie'!$A$17:$C$89,3,FALSE)</f>
        <v>sportlocatie</v>
      </c>
      <c r="E2399" s="427">
        <v>0</v>
      </c>
      <c r="F2399" s="261"/>
      <c r="G2399" s="428"/>
      <c r="H2399" s="123" t="s">
        <v>1737</v>
      </c>
      <c r="I2399" s="432" t="s">
        <v>1201</v>
      </c>
      <c r="J2399" s="123" t="s">
        <v>93</v>
      </c>
      <c r="K2399" s="429">
        <v>20</v>
      </c>
      <c r="L2399" s="486">
        <f>VLOOKUP(D2399,'1-Kosten per locatie'!$E$3:$G$9,3,FALSE)</f>
        <v>1</v>
      </c>
      <c r="M2399" s="441">
        <v>210</v>
      </c>
      <c r="N2399" s="124"/>
      <c r="O2399" s="125" t="e">
        <f t="shared" si="194"/>
        <v>#DIV/0!</v>
      </c>
      <c r="P2399" s="125">
        <f t="shared" si="195"/>
        <v>0</v>
      </c>
      <c r="Q2399" s="383"/>
      <c r="R2399" s="126">
        <f>IF(M2399="nio",0,IF(M2399&gt;0,VLOOKUP(I2399,'2-Productie normen'!A:R,VLOOKUP(M2399,'2-Productie normen'!T:U,2,FALSE),FALSE)))</f>
        <v>0</v>
      </c>
      <c r="S2399" s="126">
        <f t="shared" si="196"/>
        <v>0</v>
      </c>
      <c r="T2399" s="127" t="str">
        <f>IF(M2399="nio",0,VLOOKUP(I2399,'2-Productie normen'!A:R,14,FALSE))</f>
        <v>V</v>
      </c>
      <c r="U2399" s="127"/>
      <c r="W2399" s="93">
        <f t="shared" si="197"/>
        <v>4200</v>
      </c>
    </row>
    <row r="2400" spans="1:23" ht="14.1" customHeight="1">
      <c r="A2400" s="109">
        <f t="shared" si="193"/>
        <v>2400</v>
      </c>
      <c r="B2400" s="476" t="str">
        <f>VLOOKUP(C2400,'1-Kosten per locatie'!$A$17:$D$89,4,FALSE)</f>
        <v>Sport050</v>
      </c>
      <c r="C2400" s="90" t="s">
        <v>1709</v>
      </c>
      <c r="D2400" s="476" t="str">
        <f>VLOOKUP(C2400,'1-Kosten per locatie'!$A$17:$C$89,3,FALSE)</f>
        <v>sportlocatie</v>
      </c>
      <c r="E2400" s="427">
        <v>0</v>
      </c>
      <c r="F2400" s="261"/>
      <c r="G2400" s="428"/>
      <c r="H2400" s="123" t="s">
        <v>1738</v>
      </c>
      <c r="I2400" s="432" t="s">
        <v>15</v>
      </c>
      <c r="J2400" s="123" t="s">
        <v>91</v>
      </c>
      <c r="K2400" s="429">
        <v>15</v>
      </c>
      <c r="L2400" s="486">
        <f>VLOOKUP(D2400,'1-Kosten per locatie'!$E$3:$G$9,3,FALSE)</f>
        <v>1</v>
      </c>
      <c r="M2400" s="441">
        <v>210</v>
      </c>
      <c r="N2400" s="124"/>
      <c r="O2400" s="125" t="e">
        <f t="shared" si="194"/>
        <v>#DIV/0!</v>
      </c>
      <c r="P2400" s="125">
        <f t="shared" si="195"/>
        <v>0</v>
      </c>
      <c r="Q2400" s="383"/>
      <c r="R2400" s="126">
        <f>IF(M2400="nio",0,IF(M2400&gt;0,VLOOKUP(I2400,'2-Productie normen'!A:R,VLOOKUP(M2400,'2-Productie normen'!T:U,2,FALSE),FALSE)))</f>
        <v>0</v>
      </c>
      <c r="S2400" s="126">
        <f t="shared" si="196"/>
        <v>0</v>
      </c>
      <c r="T2400" s="127" t="str">
        <f>IF(M2400="nio",0,VLOOKUP(I2400,'2-Productie normen'!A:R,14,FALSE))</f>
        <v>S</v>
      </c>
      <c r="U2400" s="127"/>
      <c r="W2400" s="93">
        <f t="shared" si="197"/>
        <v>3150</v>
      </c>
    </row>
    <row r="2401" spans="1:23" ht="14.1" customHeight="1">
      <c r="A2401" s="109">
        <f t="shared" si="193"/>
        <v>2401</v>
      </c>
      <c r="B2401" s="476" t="str">
        <f>VLOOKUP(C2401,'1-Kosten per locatie'!$A$17:$D$89,4,FALSE)</f>
        <v>Sport050</v>
      </c>
      <c r="C2401" s="90" t="s">
        <v>1709</v>
      </c>
      <c r="D2401" s="476" t="str">
        <f>VLOOKUP(C2401,'1-Kosten per locatie'!$A$17:$C$89,3,FALSE)</f>
        <v>sportlocatie</v>
      </c>
      <c r="E2401" s="427">
        <v>0</v>
      </c>
      <c r="F2401" s="261"/>
      <c r="G2401" s="428"/>
      <c r="H2401" s="123" t="s">
        <v>1739</v>
      </c>
      <c r="I2401" s="432" t="s">
        <v>15</v>
      </c>
      <c r="J2401" s="123" t="s">
        <v>91</v>
      </c>
      <c r="K2401" s="429">
        <v>15</v>
      </c>
      <c r="L2401" s="486">
        <f>VLOOKUP(D2401,'1-Kosten per locatie'!$E$3:$G$9,3,FALSE)</f>
        <v>1</v>
      </c>
      <c r="M2401" s="441">
        <v>210</v>
      </c>
      <c r="N2401" s="124"/>
      <c r="O2401" s="125" t="e">
        <f t="shared" si="194"/>
        <v>#DIV/0!</v>
      </c>
      <c r="P2401" s="125">
        <f t="shared" si="195"/>
        <v>0</v>
      </c>
      <c r="Q2401" s="383"/>
      <c r="R2401" s="126">
        <f>IF(M2401="nio",0,IF(M2401&gt;0,VLOOKUP(I2401,'2-Productie normen'!A:R,VLOOKUP(M2401,'2-Productie normen'!T:U,2,FALSE),FALSE)))</f>
        <v>0</v>
      </c>
      <c r="S2401" s="126">
        <f t="shared" si="196"/>
        <v>0</v>
      </c>
      <c r="T2401" s="127" t="str">
        <f>IF(M2401="nio",0,VLOOKUP(I2401,'2-Productie normen'!A:R,14,FALSE))</f>
        <v>S</v>
      </c>
      <c r="U2401" s="127"/>
      <c r="W2401" s="93">
        <f t="shared" si="197"/>
        <v>3150</v>
      </c>
    </row>
    <row r="2402" spans="1:23" ht="14.1" customHeight="1">
      <c r="A2402" s="109">
        <f t="shared" si="193"/>
        <v>2402</v>
      </c>
      <c r="B2402" s="476" t="str">
        <f>VLOOKUP(C2402,'1-Kosten per locatie'!$A$17:$D$89,4,FALSE)</f>
        <v>Sport050</v>
      </c>
      <c r="C2402" s="90" t="s">
        <v>1709</v>
      </c>
      <c r="D2402" s="476" t="str">
        <f>VLOOKUP(C2402,'1-Kosten per locatie'!$A$17:$C$89,3,FALSE)</f>
        <v>sportlocatie</v>
      </c>
      <c r="E2402" s="427">
        <v>0</v>
      </c>
      <c r="F2402" s="261"/>
      <c r="G2402" s="428"/>
      <c r="H2402" s="123" t="s">
        <v>1740</v>
      </c>
      <c r="I2402" s="432" t="s">
        <v>1725</v>
      </c>
      <c r="J2402" s="123" t="s">
        <v>1741</v>
      </c>
      <c r="K2402" s="429">
        <v>262</v>
      </c>
      <c r="L2402" s="486">
        <f>VLOOKUP(D2402,'1-Kosten per locatie'!$E$3:$G$9,3,FALSE)</f>
        <v>1</v>
      </c>
      <c r="M2402" s="441">
        <v>210</v>
      </c>
      <c r="N2402" s="124"/>
      <c r="O2402" s="125" t="e">
        <f t="shared" si="194"/>
        <v>#DIV/0!</v>
      </c>
      <c r="P2402" s="125">
        <f t="shared" si="195"/>
        <v>0</v>
      </c>
      <c r="Q2402" s="383"/>
      <c r="R2402" s="126">
        <f>IF(M2402="nio",0,IF(M2402&gt;0,VLOOKUP(I2402,'2-Productie normen'!A:R,VLOOKUP(M2402,'2-Productie normen'!T:U,2,FALSE),FALSE)))</f>
        <v>0</v>
      </c>
      <c r="S2402" s="126">
        <f t="shared" si="196"/>
        <v>0</v>
      </c>
      <c r="T2402" s="127" t="str">
        <f>IF(M2402="nio",0,VLOOKUP(I2402,'2-Productie normen'!A:R,14,FALSE))</f>
        <v>V</v>
      </c>
      <c r="U2402" s="127"/>
      <c r="W2402" s="93">
        <f t="shared" si="197"/>
        <v>55020</v>
      </c>
    </row>
    <row r="2403" spans="1:23" ht="14.1" customHeight="1">
      <c r="A2403" s="109">
        <f t="shared" si="193"/>
        <v>2403</v>
      </c>
      <c r="B2403" s="476" t="str">
        <f>VLOOKUP(C2403,'1-Kosten per locatie'!$A$17:$D$89,4,FALSE)</f>
        <v>Sport050</v>
      </c>
      <c r="C2403" s="90" t="s">
        <v>1709</v>
      </c>
      <c r="D2403" s="476" t="str">
        <f>VLOOKUP(C2403,'1-Kosten per locatie'!$A$17:$C$89,3,FALSE)</f>
        <v>sportlocatie</v>
      </c>
      <c r="E2403" s="427">
        <v>0</v>
      </c>
      <c r="F2403" s="261"/>
      <c r="G2403" s="428"/>
      <c r="H2403" s="123" t="s">
        <v>1742</v>
      </c>
      <c r="I2403" s="432" t="s">
        <v>300</v>
      </c>
      <c r="J2403" s="123" t="s">
        <v>1741</v>
      </c>
      <c r="K2403" s="429">
        <v>20</v>
      </c>
      <c r="L2403" s="486">
        <f>VLOOKUP(D2403,'1-Kosten per locatie'!$E$3:$G$9,3,FALSE)</f>
        <v>1</v>
      </c>
      <c r="M2403" s="441">
        <v>41</v>
      </c>
      <c r="N2403" s="124"/>
      <c r="O2403" s="125" t="e">
        <f t="shared" si="194"/>
        <v>#DIV/0!</v>
      </c>
      <c r="P2403" s="125">
        <f t="shared" si="195"/>
        <v>0</v>
      </c>
      <c r="Q2403" s="383"/>
      <c r="R2403" s="126">
        <f>IF(M2403="nio",0,IF(M2403&gt;0,VLOOKUP(I2403,'2-Productie normen'!A:R,VLOOKUP(M2403,'2-Productie normen'!T:U,2,FALSE),FALSE)))</f>
        <v>0</v>
      </c>
      <c r="S2403" s="126">
        <f t="shared" si="196"/>
        <v>0</v>
      </c>
      <c r="T2403" s="127" t="str">
        <f>IF(M2403="nio",0,VLOOKUP(I2403,'2-Productie normen'!A:R,14,FALSE))</f>
        <v>V</v>
      </c>
      <c r="U2403" s="127"/>
      <c r="W2403" s="93">
        <f t="shared" si="197"/>
        <v>820</v>
      </c>
    </row>
    <row r="2404" spans="1:23" ht="14.1" customHeight="1">
      <c r="A2404" s="109">
        <f t="shared" si="193"/>
        <v>2404</v>
      </c>
      <c r="B2404" s="476" t="str">
        <f>VLOOKUP(C2404,'1-Kosten per locatie'!$A$17:$D$89,4,FALSE)</f>
        <v>Sport050</v>
      </c>
      <c r="C2404" s="90" t="s">
        <v>1709</v>
      </c>
      <c r="D2404" s="476" t="str">
        <f>VLOOKUP(C2404,'1-Kosten per locatie'!$A$17:$C$89,3,FALSE)</f>
        <v>sportlocatie</v>
      </c>
      <c r="E2404" s="427">
        <v>0</v>
      </c>
      <c r="F2404" s="261"/>
      <c r="G2404" s="428"/>
      <c r="H2404" s="123" t="s">
        <v>1746</v>
      </c>
      <c r="I2404" s="432" t="s">
        <v>15</v>
      </c>
      <c r="J2404" s="123" t="s">
        <v>91</v>
      </c>
      <c r="K2404" s="429">
        <v>2</v>
      </c>
      <c r="L2404" s="486">
        <f>VLOOKUP(D2404,'1-Kosten per locatie'!$E$3:$G$9,3,FALSE)</f>
        <v>1</v>
      </c>
      <c r="M2404" s="441">
        <v>210</v>
      </c>
      <c r="N2404" s="124"/>
      <c r="O2404" s="125" t="e">
        <f t="shared" si="194"/>
        <v>#DIV/0!</v>
      </c>
      <c r="P2404" s="125">
        <f t="shared" si="195"/>
        <v>0</v>
      </c>
      <c r="Q2404" s="383"/>
      <c r="R2404" s="126">
        <f>IF(M2404="nio",0,IF(M2404&gt;0,VLOOKUP(I2404,'2-Productie normen'!A:R,VLOOKUP(M2404,'2-Productie normen'!T:U,2,FALSE),FALSE)))</f>
        <v>0</v>
      </c>
      <c r="S2404" s="126">
        <f t="shared" si="196"/>
        <v>0</v>
      </c>
      <c r="T2404" s="127" t="str">
        <f>IF(M2404="nio",0,VLOOKUP(I2404,'2-Productie normen'!A:R,14,FALSE))</f>
        <v>S</v>
      </c>
      <c r="U2404" s="127"/>
      <c r="W2404" s="93">
        <f t="shared" si="197"/>
        <v>420</v>
      </c>
    </row>
    <row r="2405" spans="1:23" ht="14.1" customHeight="1">
      <c r="A2405" s="109">
        <f t="shared" si="193"/>
        <v>2405</v>
      </c>
      <c r="B2405" s="476" t="str">
        <f>VLOOKUP(C2405,'1-Kosten per locatie'!$A$17:$D$89,4,FALSE)</f>
        <v>Sport050</v>
      </c>
      <c r="C2405" s="90" t="s">
        <v>1709</v>
      </c>
      <c r="D2405" s="476" t="str">
        <f>VLOOKUP(C2405,'1-Kosten per locatie'!$A$17:$C$89,3,FALSE)</f>
        <v>sportlocatie</v>
      </c>
      <c r="E2405" s="427">
        <v>0</v>
      </c>
      <c r="F2405" s="261"/>
      <c r="G2405" s="428"/>
      <c r="H2405" s="123" t="s">
        <v>1310</v>
      </c>
      <c r="I2405" s="432" t="s">
        <v>15</v>
      </c>
      <c r="J2405" s="123" t="s">
        <v>91</v>
      </c>
      <c r="K2405" s="429">
        <v>2</v>
      </c>
      <c r="L2405" s="486">
        <f>VLOOKUP(D2405,'1-Kosten per locatie'!$E$3:$G$9,3,FALSE)</f>
        <v>1</v>
      </c>
      <c r="M2405" s="441">
        <v>210</v>
      </c>
      <c r="N2405" s="124"/>
      <c r="O2405" s="125" t="e">
        <f t="shared" si="194"/>
        <v>#DIV/0!</v>
      </c>
      <c r="P2405" s="125">
        <f t="shared" si="195"/>
        <v>0</v>
      </c>
      <c r="Q2405" s="383"/>
      <c r="R2405" s="126">
        <f>IF(M2405="nio",0,IF(M2405&gt;0,VLOOKUP(I2405,'2-Productie normen'!A:R,VLOOKUP(M2405,'2-Productie normen'!T:U,2,FALSE),FALSE)))</f>
        <v>0</v>
      </c>
      <c r="S2405" s="126">
        <f t="shared" si="196"/>
        <v>0</v>
      </c>
      <c r="T2405" s="127" t="str">
        <f>IF(M2405="nio",0,VLOOKUP(I2405,'2-Productie normen'!A:R,14,FALSE))</f>
        <v>S</v>
      </c>
      <c r="U2405" s="127"/>
      <c r="W2405" s="93">
        <f t="shared" si="197"/>
        <v>420</v>
      </c>
    </row>
    <row r="2406" spans="1:23" ht="14.1" customHeight="1">
      <c r="A2406" s="109">
        <f t="shared" si="193"/>
        <v>2406</v>
      </c>
      <c r="B2406" s="476" t="str">
        <f>VLOOKUP(C2406,'1-Kosten per locatie'!$A$17:$D$89,4,FALSE)</f>
        <v>Sport050</v>
      </c>
      <c r="C2406" s="90" t="s">
        <v>1709</v>
      </c>
      <c r="D2406" s="476" t="str">
        <f>VLOOKUP(C2406,'1-Kosten per locatie'!$A$17:$C$89,3,FALSE)</f>
        <v>sportlocatie</v>
      </c>
      <c r="E2406" s="427">
        <v>0</v>
      </c>
      <c r="F2406" s="261"/>
      <c r="G2406" s="428"/>
      <c r="H2406" s="123" t="s">
        <v>1744</v>
      </c>
      <c r="I2406" s="432" t="s">
        <v>15</v>
      </c>
      <c r="J2406" s="123" t="s">
        <v>91</v>
      </c>
      <c r="K2406" s="429">
        <v>2</v>
      </c>
      <c r="L2406" s="486">
        <f>VLOOKUP(D2406,'1-Kosten per locatie'!$E$3:$G$9,3,FALSE)</f>
        <v>1</v>
      </c>
      <c r="M2406" s="441">
        <v>210</v>
      </c>
      <c r="N2406" s="124"/>
      <c r="O2406" s="125" t="e">
        <f t="shared" si="194"/>
        <v>#DIV/0!</v>
      </c>
      <c r="P2406" s="125">
        <f t="shared" si="195"/>
        <v>0</v>
      </c>
      <c r="Q2406" s="383"/>
      <c r="R2406" s="126">
        <f>IF(M2406="nio",0,IF(M2406&gt;0,VLOOKUP(I2406,'2-Productie normen'!A:R,VLOOKUP(M2406,'2-Productie normen'!T:U,2,FALSE),FALSE)))</f>
        <v>0</v>
      </c>
      <c r="S2406" s="126">
        <f t="shared" si="196"/>
        <v>0</v>
      </c>
      <c r="T2406" s="127" t="str">
        <f>IF(M2406="nio",0,VLOOKUP(I2406,'2-Productie normen'!A:R,14,FALSE))</f>
        <v>S</v>
      </c>
      <c r="U2406" s="127"/>
      <c r="W2406" s="93">
        <f t="shared" si="197"/>
        <v>420</v>
      </c>
    </row>
    <row r="2407" spans="1:23" ht="14.1" customHeight="1">
      <c r="A2407" s="109">
        <f t="shared" si="193"/>
        <v>2407</v>
      </c>
      <c r="B2407" s="476" t="str">
        <f>VLOOKUP(C2407,'1-Kosten per locatie'!$A$17:$D$89,4,FALSE)</f>
        <v>Sport050</v>
      </c>
      <c r="C2407" s="90" t="s">
        <v>1709</v>
      </c>
      <c r="D2407" s="476" t="str">
        <f>VLOOKUP(C2407,'1-Kosten per locatie'!$A$17:$C$89,3,FALSE)</f>
        <v>sportlocatie</v>
      </c>
      <c r="E2407" s="427">
        <v>0</v>
      </c>
      <c r="F2407" s="261"/>
      <c r="G2407" s="428"/>
      <c r="H2407" s="123" t="s">
        <v>1747</v>
      </c>
      <c r="I2407" s="432" t="s">
        <v>15</v>
      </c>
      <c r="J2407" s="123" t="s">
        <v>93</v>
      </c>
      <c r="K2407" s="429">
        <v>8</v>
      </c>
      <c r="L2407" s="486">
        <f>VLOOKUP(D2407,'1-Kosten per locatie'!$E$3:$G$9,3,FALSE)</f>
        <v>1</v>
      </c>
      <c r="M2407" s="441">
        <v>210</v>
      </c>
      <c r="N2407" s="124"/>
      <c r="O2407" s="125" t="e">
        <f t="shared" si="194"/>
        <v>#DIV/0!</v>
      </c>
      <c r="P2407" s="125">
        <f t="shared" si="195"/>
        <v>0</v>
      </c>
      <c r="Q2407" s="383"/>
      <c r="R2407" s="126">
        <f>IF(M2407="nio",0,IF(M2407&gt;0,VLOOKUP(I2407,'2-Productie normen'!A:R,VLOOKUP(M2407,'2-Productie normen'!T:U,2,FALSE),FALSE)))</f>
        <v>0</v>
      </c>
      <c r="S2407" s="126">
        <f t="shared" si="196"/>
        <v>0</v>
      </c>
      <c r="T2407" s="127" t="str">
        <f>IF(M2407="nio",0,VLOOKUP(I2407,'2-Productie normen'!A:R,14,FALSE))</f>
        <v>S</v>
      </c>
      <c r="U2407" s="127"/>
      <c r="W2407" s="93">
        <f t="shared" si="197"/>
        <v>1680</v>
      </c>
    </row>
    <row r="2408" spans="1:23" ht="14.1" customHeight="1">
      <c r="A2408" s="109">
        <f t="shared" si="193"/>
        <v>2408</v>
      </c>
      <c r="B2408" s="476" t="str">
        <f>VLOOKUP(C2408,'1-Kosten per locatie'!$A$17:$D$89,4,FALSE)</f>
        <v>Sport050</v>
      </c>
      <c r="C2408" s="90" t="s">
        <v>1701</v>
      </c>
      <c r="D2408" s="476" t="str">
        <f>VLOOKUP(C2408,'1-Kosten per locatie'!$A$17:$C$89,3,FALSE)</f>
        <v>sportlocatie</v>
      </c>
      <c r="E2408" s="427">
        <v>0</v>
      </c>
      <c r="F2408" s="261"/>
      <c r="G2408" s="428" t="s">
        <v>1748</v>
      </c>
      <c r="H2408" s="123" t="s">
        <v>1736</v>
      </c>
      <c r="I2408" s="432" t="s">
        <v>1201</v>
      </c>
      <c r="J2408" s="123" t="s">
        <v>91</v>
      </c>
      <c r="K2408" s="429">
        <v>20</v>
      </c>
      <c r="L2408" s="486">
        <f>VLOOKUP(D2408,'1-Kosten per locatie'!$E$3:$G$9,3,FALSE)</f>
        <v>1</v>
      </c>
      <c r="M2408" s="441">
        <v>210</v>
      </c>
      <c r="N2408" s="124"/>
      <c r="O2408" s="125" t="e">
        <f t="shared" si="194"/>
        <v>#DIV/0!</v>
      </c>
      <c r="P2408" s="125">
        <f t="shared" si="195"/>
        <v>0</v>
      </c>
      <c r="Q2408" s="383"/>
      <c r="R2408" s="126">
        <f>IF(M2408="nio",0,IF(M2408&gt;0,VLOOKUP(I2408,'2-Productie normen'!A:R,VLOOKUP(M2408,'2-Productie normen'!T:U,2,FALSE),FALSE)))</f>
        <v>0</v>
      </c>
      <c r="S2408" s="126">
        <f t="shared" si="196"/>
        <v>0</v>
      </c>
      <c r="T2408" s="127" t="str">
        <f>IF(M2408="nio",0,VLOOKUP(I2408,'2-Productie normen'!A:R,14,FALSE))</f>
        <v>V</v>
      </c>
      <c r="U2408" s="127"/>
      <c r="W2408" s="93">
        <f t="shared" si="197"/>
        <v>4200</v>
      </c>
    </row>
    <row r="2409" spans="1:23" ht="14.1" customHeight="1">
      <c r="A2409" s="109">
        <f t="shared" si="193"/>
        <v>2409</v>
      </c>
      <c r="B2409" s="476" t="str">
        <f>VLOOKUP(C2409,'1-Kosten per locatie'!$A$17:$D$89,4,FALSE)</f>
        <v>Sport050</v>
      </c>
      <c r="C2409" s="90" t="s">
        <v>1701</v>
      </c>
      <c r="D2409" s="476" t="str">
        <f>VLOOKUP(C2409,'1-Kosten per locatie'!$A$17:$C$89,3,FALSE)</f>
        <v>sportlocatie</v>
      </c>
      <c r="E2409" s="427">
        <v>0</v>
      </c>
      <c r="F2409" s="261"/>
      <c r="G2409" s="428" t="s">
        <v>1748</v>
      </c>
      <c r="H2409" s="123" t="s">
        <v>1737</v>
      </c>
      <c r="I2409" s="432" t="s">
        <v>1201</v>
      </c>
      <c r="J2409" s="123" t="s">
        <v>91</v>
      </c>
      <c r="K2409" s="429">
        <v>20</v>
      </c>
      <c r="L2409" s="486">
        <f>VLOOKUP(D2409,'1-Kosten per locatie'!$E$3:$G$9,3,FALSE)</f>
        <v>1</v>
      </c>
      <c r="M2409" s="441">
        <v>210</v>
      </c>
      <c r="N2409" s="124"/>
      <c r="O2409" s="125" t="e">
        <f t="shared" si="194"/>
        <v>#DIV/0!</v>
      </c>
      <c r="P2409" s="125">
        <f t="shared" si="195"/>
        <v>0</v>
      </c>
      <c r="Q2409" s="383"/>
      <c r="R2409" s="126">
        <f>IF(M2409="nio",0,IF(M2409&gt;0,VLOOKUP(I2409,'2-Productie normen'!A:R,VLOOKUP(M2409,'2-Productie normen'!T:U,2,FALSE),FALSE)))</f>
        <v>0</v>
      </c>
      <c r="S2409" s="126">
        <f t="shared" si="196"/>
        <v>0</v>
      </c>
      <c r="T2409" s="127" t="str">
        <f>IF(M2409="nio",0,VLOOKUP(I2409,'2-Productie normen'!A:R,14,FALSE))</f>
        <v>V</v>
      </c>
      <c r="U2409" s="127"/>
      <c r="W2409" s="93">
        <f t="shared" si="197"/>
        <v>4200</v>
      </c>
    </row>
    <row r="2410" spans="1:23" ht="14.1" customHeight="1">
      <c r="A2410" s="109">
        <f t="shared" si="193"/>
        <v>2410</v>
      </c>
      <c r="B2410" s="476" t="str">
        <f>VLOOKUP(C2410,'1-Kosten per locatie'!$A$17:$D$89,4,FALSE)</f>
        <v>Sport050</v>
      </c>
      <c r="C2410" s="90" t="s">
        <v>1701</v>
      </c>
      <c r="D2410" s="476" t="str">
        <f>VLOOKUP(C2410,'1-Kosten per locatie'!$A$17:$C$89,3,FALSE)</f>
        <v>sportlocatie</v>
      </c>
      <c r="E2410" s="427">
        <v>0</v>
      </c>
      <c r="F2410" s="261"/>
      <c r="G2410" s="428" t="s">
        <v>1748</v>
      </c>
      <c r="H2410" s="123" t="s">
        <v>1738</v>
      </c>
      <c r="I2410" s="432" t="s">
        <v>15</v>
      </c>
      <c r="J2410" s="123" t="s">
        <v>91</v>
      </c>
      <c r="K2410" s="429">
        <v>15</v>
      </c>
      <c r="L2410" s="486">
        <f>VLOOKUP(D2410,'1-Kosten per locatie'!$E$3:$G$9,3,FALSE)</f>
        <v>1</v>
      </c>
      <c r="M2410" s="441">
        <v>210</v>
      </c>
      <c r="N2410" s="124"/>
      <c r="O2410" s="125" t="e">
        <f t="shared" si="194"/>
        <v>#DIV/0!</v>
      </c>
      <c r="P2410" s="125">
        <f t="shared" si="195"/>
        <v>0</v>
      </c>
      <c r="Q2410" s="383"/>
      <c r="R2410" s="126">
        <f>IF(M2410="nio",0,IF(M2410&gt;0,VLOOKUP(I2410,'2-Productie normen'!A:R,VLOOKUP(M2410,'2-Productie normen'!T:U,2,FALSE),FALSE)))</f>
        <v>0</v>
      </c>
      <c r="S2410" s="126">
        <f t="shared" si="196"/>
        <v>0</v>
      </c>
      <c r="T2410" s="127" t="str">
        <f>IF(M2410="nio",0,VLOOKUP(I2410,'2-Productie normen'!A:R,14,FALSE))</f>
        <v>S</v>
      </c>
      <c r="U2410" s="127"/>
      <c r="W2410" s="93">
        <f t="shared" si="197"/>
        <v>3150</v>
      </c>
    </row>
    <row r="2411" spans="1:23" ht="14.1" customHeight="1">
      <c r="A2411" s="109">
        <f t="shared" si="193"/>
        <v>2411</v>
      </c>
      <c r="B2411" s="476" t="str">
        <f>VLOOKUP(C2411,'1-Kosten per locatie'!$A$17:$D$89,4,FALSE)</f>
        <v>Sport050</v>
      </c>
      <c r="C2411" s="90" t="s">
        <v>1701</v>
      </c>
      <c r="D2411" s="476" t="str">
        <f>VLOOKUP(C2411,'1-Kosten per locatie'!$A$17:$C$89,3,FALSE)</f>
        <v>sportlocatie</v>
      </c>
      <c r="E2411" s="427">
        <v>0</v>
      </c>
      <c r="F2411" s="261"/>
      <c r="G2411" s="428" t="s">
        <v>1748</v>
      </c>
      <c r="H2411" s="123" t="s">
        <v>1739</v>
      </c>
      <c r="I2411" s="432" t="s">
        <v>15</v>
      </c>
      <c r="J2411" s="123" t="s">
        <v>91</v>
      </c>
      <c r="K2411" s="429">
        <v>15</v>
      </c>
      <c r="L2411" s="486">
        <f>VLOOKUP(D2411,'1-Kosten per locatie'!$E$3:$G$9,3,FALSE)</f>
        <v>1</v>
      </c>
      <c r="M2411" s="441">
        <v>210</v>
      </c>
      <c r="N2411" s="124"/>
      <c r="O2411" s="125" t="e">
        <f t="shared" si="194"/>
        <v>#DIV/0!</v>
      </c>
      <c r="P2411" s="125">
        <f t="shared" si="195"/>
        <v>0</v>
      </c>
      <c r="Q2411" s="383"/>
      <c r="R2411" s="126">
        <f>IF(M2411="nio",0,IF(M2411&gt;0,VLOOKUP(I2411,'2-Productie normen'!A:R,VLOOKUP(M2411,'2-Productie normen'!T:U,2,FALSE),FALSE)))</f>
        <v>0</v>
      </c>
      <c r="S2411" s="126">
        <f t="shared" si="196"/>
        <v>0</v>
      </c>
      <c r="T2411" s="127" t="str">
        <f>IF(M2411="nio",0,VLOOKUP(I2411,'2-Productie normen'!A:R,14,FALSE))</f>
        <v>S</v>
      </c>
      <c r="U2411" s="127"/>
      <c r="W2411" s="93">
        <f t="shared" si="197"/>
        <v>3150</v>
      </c>
    </row>
    <row r="2412" spans="1:23" ht="14.1" customHeight="1">
      <c r="A2412" s="109">
        <f t="shared" si="193"/>
        <v>2412</v>
      </c>
      <c r="B2412" s="476" t="str">
        <f>VLOOKUP(C2412,'1-Kosten per locatie'!$A$17:$D$89,4,FALSE)</f>
        <v>Sport050</v>
      </c>
      <c r="C2412" s="90" t="s">
        <v>1701</v>
      </c>
      <c r="D2412" s="476" t="str">
        <f>VLOOKUP(C2412,'1-Kosten per locatie'!$A$17:$C$89,3,FALSE)</f>
        <v>sportlocatie</v>
      </c>
      <c r="E2412" s="427">
        <v>0</v>
      </c>
      <c r="F2412" s="261"/>
      <c r="G2412" s="428" t="s">
        <v>1748</v>
      </c>
      <c r="H2412" s="123" t="s">
        <v>1740</v>
      </c>
      <c r="I2412" s="432" t="s">
        <v>1725</v>
      </c>
      <c r="J2412" s="123" t="s">
        <v>1741</v>
      </c>
      <c r="K2412" s="429">
        <v>262</v>
      </c>
      <c r="L2412" s="486">
        <f>VLOOKUP(D2412,'1-Kosten per locatie'!$E$3:$G$9,3,FALSE)</f>
        <v>1</v>
      </c>
      <c r="M2412" s="441">
        <v>210</v>
      </c>
      <c r="N2412" s="124"/>
      <c r="O2412" s="125" t="e">
        <f t="shared" si="194"/>
        <v>#DIV/0!</v>
      </c>
      <c r="P2412" s="125">
        <f t="shared" si="195"/>
        <v>0</v>
      </c>
      <c r="Q2412" s="383"/>
      <c r="R2412" s="126">
        <f>IF(M2412="nio",0,IF(M2412&gt;0,VLOOKUP(I2412,'2-Productie normen'!A:R,VLOOKUP(M2412,'2-Productie normen'!T:U,2,FALSE),FALSE)))</f>
        <v>0</v>
      </c>
      <c r="S2412" s="126">
        <f t="shared" si="196"/>
        <v>0</v>
      </c>
      <c r="T2412" s="127" t="str">
        <f>IF(M2412="nio",0,VLOOKUP(I2412,'2-Productie normen'!A:R,14,FALSE))</f>
        <v>V</v>
      </c>
      <c r="U2412" s="127"/>
      <c r="W2412" s="93">
        <f t="shared" si="197"/>
        <v>55020</v>
      </c>
    </row>
    <row r="2413" spans="1:23" ht="14.1" customHeight="1">
      <c r="A2413" s="109">
        <f t="shared" si="193"/>
        <v>2413</v>
      </c>
      <c r="B2413" s="476" t="str">
        <f>VLOOKUP(C2413,'1-Kosten per locatie'!$A$17:$D$89,4,FALSE)</f>
        <v>Sport050</v>
      </c>
      <c r="C2413" s="90" t="s">
        <v>1701</v>
      </c>
      <c r="D2413" s="476" t="str">
        <f>VLOOKUP(C2413,'1-Kosten per locatie'!$A$17:$C$89,3,FALSE)</f>
        <v>sportlocatie</v>
      </c>
      <c r="E2413" s="427">
        <v>0</v>
      </c>
      <c r="F2413" s="261"/>
      <c r="G2413" s="428" t="s">
        <v>1748</v>
      </c>
      <c r="H2413" s="123" t="s">
        <v>1742</v>
      </c>
      <c r="I2413" s="432" t="s">
        <v>300</v>
      </c>
      <c r="J2413" s="123" t="s">
        <v>1741</v>
      </c>
      <c r="K2413" s="429">
        <v>20</v>
      </c>
      <c r="L2413" s="486">
        <f>VLOOKUP(D2413,'1-Kosten per locatie'!$E$3:$G$9,3,FALSE)</f>
        <v>1</v>
      </c>
      <c r="M2413" s="441">
        <v>41</v>
      </c>
      <c r="N2413" s="124"/>
      <c r="O2413" s="125" t="e">
        <f t="shared" si="194"/>
        <v>#DIV/0!</v>
      </c>
      <c r="P2413" s="125">
        <f t="shared" si="195"/>
        <v>0</v>
      </c>
      <c r="Q2413" s="383"/>
      <c r="R2413" s="126">
        <f>IF(M2413="nio",0,IF(M2413&gt;0,VLOOKUP(I2413,'2-Productie normen'!A:R,VLOOKUP(M2413,'2-Productie normen'!T:U,2,FALSE),FALSE)))</f>
        <v>0</v>
      </c>
      <c r="S2413" s="126">
        <f t="shared" si="196"/>
        <v>0</v>
      </c>
      <c r="T2413" s="127" t="str">
        <f>IF(M2413="nio",0,VLOOKUP(I2413,'2-Productie normen'!A:R,14,FALSE))</f>
        <v>V</v>
      </c>
      <c r="U2413" s="127"/>
      <c r="W2413" s="93">
        <f t="shared" si="197"/>
        <v>820</v>
      </c>
    </row>
    <row r="2414" spans="1:23" ht="14.1" customHeight="1">
      <c r="A2414" s="109">
        <f t="shared" si="193"/>
        <v>2414</v>
      </c>
      <c r="B2414" s="476" t="str">
        <f>VLOOKUP(C2414,'1-Kosten per locatie'!$A$17:$D$89,4,FALSE)</f>
        <v>Sport050</v>
      </c>
      <c r="C2414" s="90" t="s">
        <v>1701</v>
      </c>
      <c r="D2414" s="476" t="str">
        <f>VLOOKUP(C2414,'1-Kosten per locatie'!$A$17:$C$89,3,FALSE)</f>
        <v>sportlocatie</v>
      </c>
      <c r="E2414" s="427">
        <v>0</v>
      </c>
      <c r="F2414" s="261"/>
      <c r="G2414" s="428" t="s">
        <v>1748</v>
      </c>
      <c r="H2414" s="123" t="s">
        <v>1310</v>
      </c>
      <c r="I2414" s="432" t="s">
        <v>15</v>
      </c>
      <c r="J2414" s="123" t="s">
        <v>91</v>
      </c>
      <c r="K2414" s="429">
        <v>2</v>
      </c>
      <c r="L2414" s="486">
        <f>VLOOKUP(D2414,'1-Kosten per locatie'!$E$3:$G$9,3,FALSE)</f>
        <v>1</v>
      </c>
      <c r="M2414" s="441">
        <v>210</v>
      </c>
      <c r="N2414" s="124"/>
      <c r="O2414" s="125" t="e">
        <f t="shared" si="194"/>
        <v>#DIV/0!</v>
      </c>
      <c r="P2414" s="125">
        <f t="shared" si="195"/>
        <v>0</v>
      </c>
      <c r="Q2414" s="383"/>
      <c r="R2414" s="126">
        <f>IF(M2414="nio",0,IF(M2414&gt;0,VLOOKUP(I2414,'2-Productie normen'!A:R,VLOOKUP(M2414,'2-Productie normen'!T:U,2,FALSE),FALSE)))</f>
        <v>0</v>
      </c>
      <c r="S2414" s="126">
        <f t="shared" si="196"/>
        <v>0</v>
      </c>
      <c r="T2414" s="127" t="str">
        <f>IF(M2414="nio",0,VLOOKUP(I2414,'2-Productie normen'!A:R,14,FALSE))</f>
        <v>S</v>
      </c>
      <c r="U2414" s="127"/>
      <c r="W2414" s="93">
        <f t="shared" si="197"/>
        <v>420</v>
      </c>
    </row>
    <row r="2415" spans="1:23" ht="14.1" customHeight="1">
      <c r="A2415" s="109">
        <f t="shared" si="193"/>
        <v>2415</v>
      </c>
      <c r="B2415" s="476" t="str">
        <f>VLOOKUP(C2415,'1-Kosten per locatie'!$A$17:$D$89,4,FALSE)</f>
        <v>Sport050</v>
      </c>
      <c r="C2415" s="90" t="s">
        <v>1701</v>
      </c>
      <c r="D2415" s="476" t="str">
        <f>VLOOKUP(C2415,'1-Kosten per locatie'!$A$17:$C$89,3,FALSE)</f>
        <v>sportlocatie</v>
      </c>
      <c r="E2415" s="427">
        <v>0</v>
      </c>
      <c r="F2415" s="261"/>
      <c r="G2415" s="428" t="s">
        <v>1748</v>
      </c>
      <c r="H2415" s="123" t="s">
        <v>1744</v>
      </c>
      <c r="I2415" s="432" t="s">
        <v>15</v>
      </c>
      <c r="J2415" s="123" t="s">
        <v>91</v>
      </c>
      <c r="K2415" s="429">
        <v>2</v>
      </c>
      <c r="L2415" s="486">
        <f>VLOOKUP(D2415,'1-Kosten per locatie'!$E$3:$G$9,3,FALSE)</f>
        <v>1</v>
      </c>
      <c r="M2415" s="441">
        <v>210</v>
      </c>
      <c r="N2415" s="124"/>
      <c r="O2415" s="125" t="e">
        <f t="shared" si="194"/>
        <v>#DIV/0!</v>
      </c>
      <c r="P2415" s="125">
        <f t="shared" si="195"/>
        <v>0</v>
      </c>
      <c r="Q2415" s="383"/>
      <c r="R2415" s="126">
        <f>IF(M2415="nio",0,IF(M2415&gt;0,VLOOKUP(I2415,'2-Productie normen'!A:R,VLOOKUP(M2415,'2-Productie normen'!T:U,2,FALSE),FALSE)))</f>
        <v>0</v>
      </c>
      <c r="S2415" s="126">
        <f t="shared" si="196"/>
        <v>0</v>
      </c>
      <c r="T2415" s="127" t="str">
        <f>IF(M2415="nio",0,VLOOKUP(I2415,'2-Productie normen'!A:R,14,FALSE))</f>
        <v>S</v>
      </c>
      <c r="U2415" s="127"/>
      <c r="W2415" s="93">
        <f t="shared" si="197"/>
        <v>420</v>
      </c>
    </row>
    <row r="2416" spans="1:23" ht="14.1" customHeight="1">
      <c r="A2416" s="109">
        <f t="shared" si="193"/>
        <v>2416</v>
      </c>
      <c r="B2416" s="476" t="str">
        <f>VLOOKUP(C2416,'1-Kosten per locatie'!$A$17:$D$89,4,FALSE)</f>
        <v>Sport050</v>
      </c>
      <c r="C2416" s="90" t="s">
        <v>1701</v>
      </c>
      <c r="D2416" s="476" t="str">
        <f>VLOOKUP(C2416,'1-Kosten per locatie'!$A$17:$C$89,3,FALSE)</f>
        <v>sportlocatie</v>
      </c>
      <c r="E2416" s="427">
        <v>0</v>
      </c>
      <c r="F2416" s="261"/>
      <c r="G2416" s="428" t="s">
        <v>1749</v>
      </c>
      <c r="H2416" s="123" t="s">
        <v>1736</v>
      </c>
      <c r="I2416" s="432" t="s">
        <v>1201</v>
      </c>
      <c r="J2416" s="123" t="s">
        <v>91</v>
      </c>
      <c r="K2416" s="429">
        <v>20</v>
      </c>
      <c r="L2416" s="486">
        <f>VLOOKUP(D2416,'1-Kosten per locatie'!$E$3:$G$9,3,FALSE)</f>
        <v>1</v>
      </c>
      <c r="M2416" s="441">
        <v>210</v>
      </c>
      <c r="N2416" s="124"/>
      <c r="O2416" s="125" t="e">
        <f t="shared" si="194"/>
        <v>#DIV/0!</v>
      </c>
      <c r="P2416" s="125">
        <f t="shared" si="195"/>
        <v>0</v>
      </c>
      <c r="Q2416" s="383"/>
      <c r="R2416" s="126">
        <f>IF(M2416="nio",0,IF(M2416&gt;0,VLOOKUP(I2416,'2-Productie normen'!A:R,VLOOKUP(M2416,'2-Productie normen'!T:U,2,FALSE),FALSE)))</f>
        <v>0</v>
      </c>
      <c r="S2416" s="126">
        <f t="shared" si="196"/>
        <v>0</v>
      </c>
      <c r="T2416" s="127" t="str">
        <f>IF(M2416="nio",0,VLOOKUP(I2416,'2-Productie normen'!A:R,14,FALSE))</f>
        <v>V</v>
      </c>
      <c r="U2416" s="127"/>
      <c r="W2416" s="93">
        <f t="shared" si="197"/>
        <v>4200</v>
      </c>
    </row>
    <row r="2417" spans="1:23" ht="14.1" customHeight="1">
      <c r="A2417" s="109">
        <f t="shared" si="193"/>
        <v>2417</v>
      </c>
      <c r="B2417" s="476" t="str">
        <f>VLOOKUP(C2417,'1-Kosten per locatie'!$A$17:$D$89,4,FALSE)</f>
        <v>Sport050</v>
      </c>
      <c r="C2417" s="90" t="s">
        <v>1701</v>
      </c>
      <c r="D2417" s="476" t="str">
        <f>VLOOKUP(C2417,'1-Kosten per locatie'!$A$17:$C$89,3,FALSE)</f>
        <v>sportlocatie</v>
      </c>
      <c r="E2417" s="427">
        <v>0</v>
      </c>
      <c r="F2417" s="261"/>
      <c r="G2417" s="428" t="s">
        <v>1749</v>
      </c>
      <c r="H2417" s="123" t="s">
        <v>1737</v>
      </c>
      <c r="I2417" s="432" t="s">
        <v>1201</v>
      </c>
      <c r="J2417" s="123" t="s">
        <v>91</v>
      </c>
      <c r="K2417" s="429">
        <v>20</v>
      </c>
      <c r="L2417" s="486">
        <f>VLOOKUP(D2417,'1-Kosten per locatie'!$E$3:$G$9,3,FALSE)</f>
        <v>1</v>
      </c>
      <c r="M2417" s="441">
        <v>210</v>
      </c>
      <c r="N2417" s="124"/>
      <c r="O2417" s="125" t="e">
        <f t="shared" si="194"/>
        <v>#DIV/0!</v>
      </c>
      <c r="P2417" s="125">
        <f t="shared" si="195"/>
        <v>0</v>
      </c>
      <c r="Q2417" s="383"/>
      <c r="R2417" s="126">
        <f>IF(M2417="nio",0,IF(M2417&gt;0,VLOOKUP(I2417,'2-Productie normen'!A:R,VLOOKUP(M2417,'2-Productie normen'!T:U,2,FALSE),FALSE)))</f>
        <v>0</v>
      </c>
      <c r="S2417" s="126">
        <f t="shared" si="196"/>
        <v>0</v>
      </c>
      <c r="T2417" s="127" t="str">
        <f>IF(M2417="nio",0,VLOOKUP(I2417,'2-Productie normen'!A:R,14,FALSE))</f>
        <v>V</v>
      </c>
      <c r="U2417" s="127"/>
      <c r="W2417" s="93">
        <f t="shared" si="197"/>
        <v>4200</v>
      </c>
    </row>
    <row r="2418" spans="1:23" ht="14.1" customHeight="1">
      <c r="A2418" s="109">
        <f t="shared" si="193"/>
        <v>2418</v>
      </c>
      <c r="B2418" s="476" t="str">
        <f>VLOOKUP(C2418,'1-Kosten per locatie'!$A$17:$D$89,4,FALSE)</f>
        <v>Sport050</v>
      </c>
      <c r="C2418" s="90" t="s">
        <v>1701</v>
      </c>
      <c r="D2418" s="476" t="str">
        <f>VLOOKUP(C2418,'1-Kosten per locatie'!$A$17:$C$89,3,FALSE)</f>
        <v>sportlocatie</v>
      </c>
      <c r="E2418" s="427">
        <v>0</v>
      </c>
      <c r="F2418" s="261"/>
      <c r="G2418" s="428" t="s">
        <v>1749</v>
      </c>
      <c r="H2418" s="123" t="s">
        <v>1738</v>
      </c>
      <c r="I2418" s="432" t="s">
        <v>15</v>
      </c>
      <c r="J2418" s="123" t="s">
        <v>91</v>
      </c>
      <c r="K2418" s="429">
        <v>15</v>
      </c>
      <c r="L2418" s="486">
        <f>VLOOKUP(D2418,'1-Kosten per locatie'!$E$3:$G$9,3,FALSE)</f>
        <v>1</v>
      </c>
      <c r="M2418" s="441">
        <v>210</v>
      </c>
      <c r="N2418" s="124"/>
      <c r="O2418" s="125" t="e">
        <f t="shared" si="194"/>
        <v>#DIV/0!</v>
      </c>
      <c r="P2418" s="125">
        <f t="shared" si="195"/>
        <v>0</v>
      </c>
      <c r="Q2418" s="383"/>
      <c r="R2418" s="126">
        <f>IF(M2418="nio",0,IF(M2418&gt;0,VLOOKUP(I2418,'2-Productie normen'!A:R,VLOOKUP(M2418,'2-Productie normen'!T:U,2,FALSE),FALSE)))</f>
        <v>0</v>
      </c>
      <c r="S2418" s="126">
        <f t="shared" si="196"/>
        <v>0</v>
      </c>
      <c r="T2418" s="127" t="str">
        <f>IF(M2418="nio",0,VLOOKUP(I2418,'2-Productie normen'!A:R,14,FALSE))</f>
        <v>S</v>
      </c>
      <c r="U2418" s="127"/>
      <c r="W2418" s="93">
        <f t="shared" si="197"/>
        <v>3150</v>
      </c>
    </row>
    <row r="2419" spans="1:23" ht="14.1" customHeight="1">
      <c r="A2419" s="109">
        <f t="shared" si="193"/>
        <v>2419</v>
      </c>
      <c r="B2419" s="476" t="str">
        <f>VLOOKUP(C2419,'1-Kosten per locatie'!$A$17:$D$89,4,FALSE)</f>
        <v>Sport050</v>
      </c>
      <c r="C2419" s="90" t="s">
        <v>1701</v>
      </c>
      <c r="D2419" s="476" t="str">
        <f>VLOOKUP(C2419,'1-Kosten per locatie'!$A$17:$C$89,3,FALSE)</f>
        <v>sportlocatie</v>
      </c>
      <c r="E2419" s="427">
        <v>0</v>
      </c>
      <c r="F2419" s="261"/>
      <c r="G2419" s="428" t="s">
        <v>1749</v>
      </c>
      <c r="H2419" s="123" t="s">
        <v>1739</v>
      </c>
      <c r="I2419" s="432" t="s">
        <v>15</v>
      </c>
      <c r="J2419" s="123" t="s">
        <v>91</v>
      </c>
      <c r="K2419" s="429">
        <v>15</v>
      </c>
      <c r="L2419" s="486">
        <f>VLOOKUP(D2419,'1-Kosten per locatie'!$E$3:$G$9,3,FALSE)</f>
        <v>1</v>
      </c>
      <c r="M2419" s="441">
        <v>210</v>
      </c>
      <c r="N2419" s="124"/>
      <c r="O2419" s="125" t="e">
        <f t="shared" si="194"/>
        <v>#DIV/0!</v>
      </c>
      <c r="P2419" s="125">
        <f t="shared" si="195"/>
        <v>0</v>
      </c>
      <c r="Q2419" s="383"/>
      <c r="R2419" s="126">
        <f>IF(M2419="nio",0,IF(M2419&gt;0,VLOOKUP(I2419,'2-Productie normen'!A:R,VLOOKUP(M2419,'2-Productie normen'!T:U,2,FALSE),FALSE)))</f>
        <v>0</v>
      </c>
      <c r="S2419" s="126">
        <f t="shared" si="196"/>
        <v>0</v>
      </c>
      <c r="T2419" s="127" t="str">
        <f>IF(M2419="nio",0,VLOOKUP(I2419,'2-Productie normen'!A:R,14,FALSE))</f>
        <v>S</v>
      </c>
      <c r="U2419" s="127"/>
      <c r="W2419" s="93">
        <f t="shared" si="197"/>
        <v>3150</v>
      </c>
    </row>
    <row r="2420" spans="1:23" ht="14.1" customHeight="1">
      <c r="A2420" s="109">
        <f t="shared" si="193"/>
        <v>2420</v>
      </c>
      <c r="B2420" s="476" t="str">
        <f>VLOOKUP(C2420,'1-Kosten per locatie'!$A$17:$D$89,4,FALSE)</f>
        <v>Sport050</v>
      </c>
      <c r="C2420" s="90" t="s">
        <v>1701</v>
      </c>
      <c r="D2420" s="476" t="str">
        <f>VLOOKUP(C2420,'1-Kosten per locatie'!$A$17:$C$89,3,FALSE)</f>
        <v>sportlocatie</v>
      </c>
      <c r="E2420" s="427">
        <v>0</v>
      </c>
      <c r="F2420" s="261"/>
      <c r="G2420" s="428" t="s">
        <v>1749</v>
      </c>
      <c r="H2420" s="123" t="s">
        <v>1740</v>
      </c>
      <c r="I2420" s="432" t="s">
        <v>1725</v>
      </c>
      <c r="J2420" s="123" t="s">
        <v>1741</v>
      </c>
      <c r="K2420" s="429">
        <v>262</v>
      </c>
      <c r="L2420" s="486">
        <f>VLOOKUP(D2420,'1-Kosten per locatie'!$E$3:$G$9,3,FALSE)</f>
        <v>1</v>
      </c>
      <c r="M2420" s="441">
        <v>210</v>
      </c>
      <c r="N2420" s="124"/>
      <c r="O2420" s="125" t="e">
        <f t="shared" si="194"/>
        <v>#DIV/0!</v>
      </c>
      <c r="P2420" s="125">
        <f t="shared" si="195"/>
        <v>0</v>
      </c>
      <c r="Q2420" s="383"/>
      <c r="R2420" s="126">
        <f>IF(M2420="nio",0,IF(M2420&gt;0,VLOOKUP(I2420,'2-Productie normen'!A:R,VLOOKUP(M2420,'2-Productie normen'!T:U,2,FALSE),FALSE)))</f>
        <v>0</v>
      </c>
      <c r="S2420" s="126">
        <f t="shared" si="196"/>
        <v>0</v>
      </c>
      <c r="T2420" s="127" t="str">
        <f>IF(M2420="nio",0,VLOOKUP(I2420,'2-Productie normen'!A:R,14,FALSE))</f>
        <v>V</v>
      </c>
      <c r="U2420" s="127"/>
      <c r="W2420" s="93">
        <f t="shared" si="197"/>
        <v>55020</v>
      </c>
    </row>
    <row r="2421" spans="1:23" ht="14.1" customHeight="1">
      <c r="A2421" s="109">
        <f t="shared" si="193"/>
        <v>2421</v>
      </c>
      <c r="B2421" s="476" t="str">
        <f>VLOOKUP(C2421,'1-Kosten per locatie'!$A$17:$D$89,4,FALSE)</f>
        <v>Sport050</v>
      </c>
      <c r="C2421" s="90" t="s">
        <v>1701</v>
      </c>
      <c r="D2421" s="476" t="str">
        <f>VLOOKUP(C2421,'1-Kosten per locatie'!$A$17:$C$89,3,FALSE)</f>
        <v>sportlocatie</v>
      </c>
      <c r="E2421" s="427">
        <v>0</v>
      </c>
      <c r="F2421" s="261"/>
      <c r="G2421" s="428" t="s">
        <v>1749</v>
      </c>
      <c r="H2421" s="123" t="s">
        <v>1742</v>
      </c>
      <c r="I2421" s="432" t="s">
        <v>300</v>
      </c>
      <c r="J2421" s="123" t="s">
        <v>1741</v>
      </c>
      <c r="K2421" s="429">
        <v>20</v>
      </c>
      <c r="L2421" s="486">
        <f>VLOOKUP(D2421,'1-Kosten per locatie'!$E$3:$G$9,3,FALSE)</f>
        <v>1</v>
      </c>
      <c r="M2421" s="441">
        <v>41</v>
      </c>
      <c r="N2421" s="124"/>
      <c r="O2421" s="125" t="e">
        <f t="shared" si="194"/>
        <v>#DIV/0!</v>
      </c>
      <c r="P2421" s="125">
        <f t="shared" si="195"/>
        <v>0</v>
      </c>
      <c r="Q2421" s="383"/>
      <c r="R2421" s="126">
        <f>IF(M2421="nio",0,IF(M2421&gt;0,VLOOKUP(I2421,'2-Productie normen'!A:R,VLOOKUP(M2421,'2-Productie normen'!T:U,2,FALSE),FALSE)))</f>
        <v>0</v>
      </c>
      <c r="S2421" s="126">
        <f t="shared" si="196"/>
        <v>0</v>
      </c>
      <c r="T2421" s="127" t="str">
        <f>IF(M2421="nio",0,VLOOKUP(I2421,'2-Productie normen'!A:R,14,FALSE))</f>
        <v>V</v>
      </c>
      <c r="U2421" s="127"/>
      <c r="W2421" s="93">
        <f t="shared" si="197"/>
        <v>820</v>
      </c>
    </row>
    <row r="2422" spans="1:23" ht="14.1" customHeight="1">
      <c r="A2422" s="109">
        <f t="shared" si="193"/>
        <v>2422</v>
      </c>
      <c r="B2422" s="476" t="str">
        <f>VLOOKUP(C2422,'1-Kosten per locatie'!$A$17:$D$89,4,FALSE)</f>
        <v>Sport050</v>
      </c>
      <c r="C2422" s="90" t="s">
        <v>1701</v>
      </c>
      <c r="D2422" s="476" t="str">
        <f>VLOOKUP(C2422,'1-Kosten per locatie'!$A$17:$C$89,3,FALSE)</f>
        <v>sportlocatie</v>
      </c>
      <c r="E2422" s="427">
        <v>0</v>
      </c>
      <c r="F2422" s="261"/>
      <c r="G2422" s="428" t="s">
        <v>1749</v>
      </c>
      <c r="H2422" s="123" t="s">
        <v>1310</v>
      </c>
      <c r="I2422" s="432" t="s">
        <v>15</v>
      </c>
      <c r="J2422" s="123" t="s">
        <v>91</v>
      </c>
      <c r="K2422" s="429">
        <v>2</v>
      </c>
      <c r="L2422" s="486">
        <f>VLOOKUP(D2422,'1-Kosten per locatie'!$E$3:$G$9,3,FALSE)</f>
        <v>1</v>
      </c>
      <c r="M2422" s="441">
        <v>210</v>
      </c>
      <c r="N2422" s="124"/>
      <c r="O2422" s="125" t="e">
        <f t="shared" si="194"/>
        <v>#DIV/0!</v>
      </c>
      <c r="P2422" s="125">
        <f t="shared" si="195"/>
        <v>0</v>
      </c>
      <c r="Q2422" s="383"/>
      <c r="R2422" s="126">
        <f>IF(M2422="nio",0,IF(M2422&gt;0,VLOOKUP(I2422,'2-Productie normen'!A:R,VLOOKUP(M2422,'2-Productie normen'!T:U,2,FALSE),FALSE)))</f>
        <v>0</v>
      </c>
      <c r="S2422" s="126">
        <f t="shared" si="196"/>
        <v>0</v>
      </c>
      <c r="T2422" s="127" t="str">
        <f>IF(M2422="nio",0,VLOOKUP(I2422,'2-Productie normen'!A:R,14,FALSE))</f>
        <v>S</v>
      </c>
      <c r="U2422" s="127"/>
      <c r="W2422" s="93">
        <f t="shared" si="197"/>
        <v>420</v>
      </c>
    </row>
    <row r="2423" spans="1:23" ht="14.1" customHeight="1">
      <c r="A2423" s="109">
        <f t="shared" si="193"/>
        <v>2423</v>
      </c>
      <c r="B2423" s="476" t="str">
        <f>VLOOKUP(C2423,'1-Kosten per locatie'!$A$17:$D$89,4,FALSE)</f>
        <v>Sport050</v>
      </c>
      <c r="C2423" s="90" t="s">
        <v>1701</v>
      </c>
      <c r="D2423" s="476" t="str">
        <f>VLOOKUP(C2423,'1-Kosten per locatie'!$A$17:$C$89,3,FALSE)</f>
        <v>sportlocatie</v>
      </c>
      <c r="E2423" s="427">
        <v>0</v>
      </c>
      <c r="F2423" s="261"/>
      <c r="G2423" s="428" t="s">
        <v>1749</v>
      </c>
      <c r="H2423" s="123" t="s">
        <v>1744</v>
      </c>
      <c r="I2423" s="432" t="s">
        <v>15</v>
      </c>
      <c r="J2423" s="123" t="s">
        <v>91</v>
      </c>
      <c r="K2423" s="429">
        <v>2</v>
      </c>
      <c r="L2423" s="486">
        <f>VLOOKUP(D2423,'1-Kosten per locatie'!$E$3:$G$9,3,FALSE)</f>
        <v>1</v>
      </c>
      <c r="M2423" s="441">
        <v>210</v>
      </c>
      <c r="N2423" s="124"/>
      <c r="O2423" s="125" t="e">
        <f t="shared" si="194"/>
        <v>#DIV/0!</v>
      </c>
      <c r="P2423" s="125">
        <f t="shared" si="195"/>
        <v>0</v>
      </c>
      <c r="Q2423" s="383"/>
      <c r="R2423" s="126">
        <f>IF(M2423="nio",0,IF(M2423&gt;0,VLOOKUP(I2423,'2-Productie normen'!A:R,VLOOKUP(M2423,'2-Productie normen'!T:U,2,FALSE),FALSE)))</f>
        <v>0</v>
      </c>
      <c r="S2423" s="126">
        <f t="shared" si="196"/>
        <v>0</v>
      </c>
      <c r="T2423" s="127" t="str">
        <f>IF(M2423="nio",0,VLOOKUP(I2423,'2-Productie normen'!A:R,14,FALSE))</f>
        <v>S</v>
      </c>
      <c r="U2423" s="127"/>
      <c r="W2423" s="93">
        <f t="shared" si="197"/>
        <v>420</v>
      </c>
    </row>
    <row r="2424" spans="1:23" ht="14.1" customHeight="1">
      <c r="A2424" s="109">
        <f t="shared" si="193"/>
        <v>2424</v>
      </c>
      <c r="B2424" s="476" t="str">
        <f>VLOOKUP(C2424,'1-Kosten per locatie'!$A$17:$D$89,4,FALSE)</f>
        <v>Sport050</v>
      </c>
      <c r="C2424" s="90" t="s">
        <v>1701</v>
      </c>
      <c r="D2424" s="476" t="str">
        <f>VLOOKUP(C2424,'1-Kosten per locatie'!$A$17:$C$89,3,FALSE)</f>
        <v>sportlocatie</v>
      </c>
      <c r="E2424" s="427">
        <v>1</v>
      </c>
      <c r="F2424" s="261"/>
      <c r="G2424" s="428" t="s">
        <v>1750</v>
      </c>
      <c r="H2424" s="123" t="s">
        <v>1736</v>
      </c>
      <c r="I2424" s="432" t="s">
        <v>1201</v>
      </c>
      <c r="J2424" s="123" t="s">
        <v>91</v>
      </c>
      <c r="K2424" s="429">
        <v>20</v>
      </c>
      <c r="L2424" s="486">
        <f>VLOOKUP(D2424,'1-Kosten per locatie'!$E$3:$G$9,3,FALSE)</f>
        <v>1</v>
      </c>
      <c r="M2424" s="441">
        <v>210</v>
      </c>
      <c r="N2424" s="124"/>
      <c r="O2424" s="125" t="e">
        <f t="shared" si="194"/>
        <v>#DIV/0!</v>
      </c>
      <c r="P2424" s="125">
        <f t="shared" si="195"/>
        <v>0</v>
      </c>
      <c r="Q2424" s="383"/>
      <c r="R2424" s="126">
        <f>IF(M2424="nio",0,IF(M2424&gt;0,VLOOKUP(I2424,'2-Productie normen'!A:R,VLOOKUP(M2424,'2-Productie normen'!T:U,2,FALSE),FALSE)))</f>
        <v>0</v>
      </c>
      <c r="S2424" s="126">
        <f t="shared" si="196"/>
        <v>0</v>
      </c>
      <c r="T2424" s="127" t="str">
        <f>IF(M2424="nio",0,VLOOKUP(I2424,'2-Productie normen'!A:R,14,FALSE))</f>
        <v>V</v>
      </c>
      <c r="U2424" s="127"/>
      <c r="W2424" s="93">
        <f t="shared" si="197"/>
        <v>4200</v>
      </c>
    </row>
    <row r="2425" spans="1:23" ht="14.1" customHeight="1">
      <c r="A2425" s="109">
        <f t="shared" si="193"/>
        <v>2425</v>
      </c>
      <c r="B2425" s="476" t="str">
        <f>VLOOKUP(C2425,'1-Kosten per locatie'!$A$17:$D$89,4,FALSE)</f>
        <v>Sport050</v>
      </c>
      <c r="C2425" s="90" t="s">
        <v>1701</v>
      </c>
      <c r="D2425" s="476" t="str">
        <f>VLOOKUP(C2425,'1-Kosten per locatie'!$A$17:$C$89,3,FALSE)</f>
        <v>sportlocatie</v>
      </c>
      <c r="E2425" s="427">
        <v>1</v>
      </c>
      <c r="F2425" s="261"/>
      <c r="G2425" s="428" t="s">
        <v>1750</v>
      </c>
      <c r="H2425" s="123" t="s">
        <v>1737</v>
      </c>
      <c r="I2425" s="432" t="s">
        <v>1201</v>
      </c>
      <c r="J2425" s="123" t="s">
        <v>91</v>
      </c>
      <c r="K2425" s="429">
        <v>20</v>
      </c>
      <c r="L2425" s="486">
        <f>VLOOKUP(D2425,'1-Kosten per locatie'!$E$3:$G$9,3,FALSE)</f>
        <v>1</v>
      </c>
      <c r="M2425" s="441">
        <v>210</v>
      </c>
      <c r="N2425" s="124"/>
      <c r="O2425" s="125" t="e">
        <f t="shared" si="194"/>
        <v>#DIV/0!</v>
      </c>
      <c r="P2425" s="125">
        <f t="shared" si="195"/>
        <v>0</v>
      </c>
      <c r="Q2425" s="383"/>
      <c r="R2425" s="126">
        <f>IF(M2425="nio",0,IF(M2425&gt;0,VLOOKUP(I2425,'2-Productie normen'!A:R,VLOOKUP(M2425,'2-Productie normen'!T:U,2,FALSE),FALSE)))</f>
        <v>0</v>
      </c>
      <c r="S2425" s="126">
        <f t="shared" si="196"/>
        <v>0</v>
      </c>
      <c r="T2425" s="127" t="str">
        <f>IF(M2425="nio",0,VLOOKUP(I2425,'2-Productie normen'!A:R,14,FALSE))</f>
        <v>V</v>
      </c>
      <c r="U2425" s="127"/>
      <c r="W2425" s="93">
        <f t="shared" si="197"/>
        <v>4200</v>
      </c>
    </row>
    <row r="2426" spans="1:23" ht="14.1" customHeight="1">
      <c r="A2426" s="109">
        <f t="shared" si="193"/>
        <v>2426</v>
      </c>
      <c r="B2426" s="476" t="str">
        <f>VLOOKUP(C2426,'1-Kosten per locatie'!$A$17:$D$89,4,FALSE)</f>
        <v>Sport050</v>
      </c>
      <c r="C2426" s="90" t="s">
        <v>1701</v>
      </c>
      <c r="D2426" s="476" t="str">
        <f>VLOOKUP(C2426,'1-Kosten per locatie'!$A$17:$C$89,3,FALSE)</f>
        <v>sportlocatie</v>
      </c>
      <c r="E2426" s="427">
        <v>1</v>
      </c>
      <c r="F2426" s="261"/>
      <c r="G2426" s="428" t="s">
        <v>1750</v>
      </c>
      <c r="H2426" s="123" t="s">
        <v>1738</v>
      </c>
      <c r="I2426" s="432" t="s">
        <v>15</v>
      </c>
      <c r="J2426" s="123" t="s">
        <v>91</v>
      </c>
      <c r="K2426" s="429">
        <v>15</v>
      </c>
      <c r="L2426" s="486">
        <f>VLOOKUP(D2426,'1-Kosten per locatie'!$E$3:$G$9,3,FALSE)</f>
        <v>1</v>
      </c>
      <c r="M2426" s="441">
        <v>210</v>
      </c>
      <c r="N2426" s="124"/>
      <c r="O2426" s="125" t="e">
        <f t="shared" si="194"/>
        <v>#DIV/0!</v>
      </c>
      <c r="P2426" s="125">
        <f t="shared" si="195"/>
        <v>0</v>
      </c>
      <c r="Q2426" s="383"/>
      <c r="R2426" s="126">
        <f>IF(M2426="nio",0,IF(M2426&gt;0,VLOOKUP(I2426,'2-Productie normen'!A:R,VLOOKUP(M2426,'2-Productie normen'!T:U,2,FALSE),FALSE)))</f>
        <v>0</v>
      </c>
      <c r="S2426" s="126">
        <f t="shared" si="196"/>
        <v>0</v>
      </c>
      <c r="T2426" s="127" t="str">
        <f>IF(M2426="nio",0,VLOOKUP(I2426,'2-Productie normen'!A:R,14,FALSE))</f>
        <v>S</v>
      </c>
      <c r="U2426" s="127"/>
      <c r="W2426" s="93">
        <f t="shared" si="197"/>
        <v>3150</v>
      </c>
    </row>
    <row r="2427" spans="1:23" ht="14.1" customHeight="1">
      <c r="A2427" s="109">
        <f t="shared" si="193"/>
        <v>2427</v>
      </c>
      <c r="B2427" s="476" t="str">
        <f>VLOOKUP(C2427,'1-Kosten per locatie'!$A$17:$D$89,4,FALSE)</f>
        <v>Sport050</v>
      </c>
      <c r="C2427" s="90" t="s">
        <v>1701</v>
      </c>
      <c r="D2427" s="476" t="str">
        <f>VLOOKUP(C2427,'1-Kosten per locatie'!$A$17:$C$89,3,FALSE)</f>
        <v>sportlocatie</v>
      </c>
      <c r="E2427" s="427">
        <v>1</v>
      </c>
      <c r="F2427" s="261"/>
      <c r="G2427" s="428" t="s">
        <v>1750</v>
      </c>
      <c r="H2427" s="123" t="s">
        <v>1739</v>
      </c>
      <c r="I2427" s="432" t="s">
        <v>15</v>
      </c>
      <c r="J2427" s="123" t="s">
        <v>91</v>
      </c>
      <c r="K2427" s="429">
        <v>15</v>
      </c>
      <c r="L2427" s="486">
        <f>VLOOKUP(D2427,'1-Kosten per locatie'!$E$3:$G$9,3,FALSE)</f>
        <v>1</v>
      </c>
      <c r="M2427" s="441">
        <v>210</v>
      </c>
      <c r="N2427" s="124"/>
      <c r="O2427" s="125" t="e">
        <f t="shared" ref="O2427:O2490" si="198">IF(M2427="nio",0,IF(M2427&gt;0,M2427*K2427/R2427,0))*L2427</f>
        <v>#DIV/0!</v>
      </c>
      <c r="P2427" s="125">
        <f t="shared" ref="P2427:P2490" si="199">IF(N2427&gt;0,N2427*K2427/S2427,0)*L2427</f>
        <v>0</v>
      </c>
      <c r="Q2427" s="383"/>
      <c r="R2427" s="126">
        <f>IF(M2427="nio",0,IF(M2427&gt;0,VLOOKUP(I2427,'2-Productie normen'!A:R,VLOOKUP(M2427,'2-Productie normen'!T:U,2,FALSE),FALSE)))</f>
        <v>0</v>
      </c>
      <c r="S2427" s="126">
        <f t="shared" ref="S2427:S2490" si="200">IF(N2427&gt;0,R2427*$S$8,0)</f>
        <v>0</v>
      </c>
      <c r="T2427" s="127" t="str">
        <f>IF(M2427="nio",0,VLOOKUP(I2427,'2-Productie normen'!A:R,14,FALSE))</f>
        <v>S</v>
      </c>
      <c r="U2427" s="127"/>
      <c r="W2427" s="93">
        <f t="shared" ref="W2427:W2490" si="201">SUM(M2427:N2427)*K2427</f>
        <v>3150</v>
      </c>
    </row>
    <row r="2428" spans="1:23" ht="14.1" customHeight="1">
      <c r="A2428" s="109">
        <f t="shared" si="193"/>
        <v>2428</v>
      </c>
      <c r="B2428" s="476" t="str">
        <f>VLOOKUP(C2428,'1-Kosten per locatie'!$A$17:$D$89,4,FALSE)</f>
        <v>Sport050</v>
      </c>
      <c r="C2428" s="90" t="s">
        <v>1701</v>
      </c>
      <c r="D2428" s="476" t="str">
        <f>VLOOKUP(C2428,'1-Kosten per locatie'!$A$17:$C$89,3,FALSE)</f>
        <v>sportlocatie</v>
      </c>
      <c r="E2428" s="427">
        <v>1</v>
      </c>
      <c r="F2428" s="261"/>
      <c r="G2428" s="428" t="s">
        <v>1750</v>
      </c>
      <c r="H2428" s="123" t="s">
        <v>1740</v>
      </c>
      <c r="I2428" s="432" t="s">
        <v>1725</v>
      </c>
      <c r="J2428" s="123" t="s">
        <v>1741</v>
      </c>
      <c r="K2428" s="429">
        <v>262</v>
      </c>
      <c r="L2428" s="486">
        <f>VLOOKUP(D2428,'1-Kosten per locatie'!$E$3:$G$9,3,FALSE)</f>
        <v>1</v>
      </c>
      <c r="M2428" s="441">
        <v>210</v>
      </c>
      <c r="N2428" s="124"/>
      <c r="O2428" s="125" t="e">
        <f t="shared" si="198"/>
        <v>#DIV/0!</v>
      </c>
      <c r="P2428" s="125">
        <f t="shared" si="199"/>
        <v>0</v>
      </c>
      <c r="Q2428" s="383"/>
      <c r="R2428" s="126">
        <f>IF(M2428="nio",0,IF(M2428&gt;0,VLOOKUP(I2428,'2-Productie normen'!A:R,VLOOKUP(M2428,'2-Productie normen'!T:U,2,FALSE),FALSE)))</f>
        <v>0</v>
      </c>
      <c r="S2428" s="126">
        <f t="shared" si="200"/>
        <v>0</v>
      </c>
      <c r="T2428" s="127" t="str">
        <f>IF(M2428="nio",0,VLOOKUP(I2428,'2-Productie normen'!A:R,14,FALSE))</f>
        <v>V</v>
      </c>
      <c r="U2428" s="127"/>
      <c r="W2428" s="93">
        <f t="shared" si="201"/>
        <v>55020</v>
      </c>
    </row>
    <row r="2429" spans="1:23" ht="14.1" customHeight="1">
      <c r="A2429" s="109">
        <f t="shared" si="193"/>
        <v>2429</v>
      </c>
      <c r="B2429" s="476" t="str">
        <f>VLOOKUP(C2429,'1-Kosten per locatie'!$A$17:$D$89,4,FALSE)</f>
        <v>Sport050</v>
      </c>
      <c r="C2429" s="90" t="s">
        <v>1701</v>
      </c>
      <c r="D2429" s="476" t="str">
        <f>VLOOKUP(C2429,'1-Kosten per locatie'!$A$17:$C$89,3,FALSE)</f>
        <v>sportlocatie</v>
      </c>
      <c r="E2429" s="427">
        <v>1</v>
      </c>
      <c r="F2429" s="261"/>
      <c r="G2429" s="428" t="s">
        <v>1750</v>
      </c>
      <c r="H2429" s="123" t="s">
        <v>1742</v>
      </c>
      <c r="I2429" s="432" t="s">
        <v>300</v>
      </c>
      <c r="J2429" s="123" t="s">
        <v>1741</v>
      </c>
      <c r="K2429" s="429">
        <v>20</v>
      </c>
      <c r="L2429" s="486">
        <f>VLOOKUP(D2429,'1-Kosten per locatie'!$E$3:$G$9,3,FALSE)</f>
        <v>1</v>
      </c>
      <c r="M2429" s="441">
        <v>41</v>
      </c>
      <c r="N2429" s="124"/>
      <c r="O2429" s="125" t="e">
        <f t="shared" si="198"/>
        <v>#DIV/0!</v>
      </c>
      <c r="P2429" s="125">
        <f t="shared" si="199"/>
        <v>0</v>
      </c>
      <c r="Q2429" s="383"/>
      <c r="R2429" s="126">
        <f>IF(M2429="nio",0,IF(M2429&gt;0,VLOOKUP(I2429,'2-Productie normen'!A:R,VLOOKUP(M2429,'2-Productie normen'!T:U,2,FALSE),FALSE)))</f>
        <v>0</v>
      </c>
      <c r="S2429" s="126">
        <f t="shared" si="200"/>
        <v>0</v>
      </c>
      <c r="T2429" s="127" t="str">
        <f>IF(M2429="nio",0,VLOOKUP(I2429,'2-Productie normen'!A:R,14,FALSE))</f>
        <v>V</v>
      </c>
      <c r="U2429" s="127"/>
      <c r="W2429" s="93">
        <f t="shared" si="201"/>
        <v>820</v>
      </c>
    </row>
    <row r="2430" spans="1:23" ht="14.1" customHeight="1">
      <c r="A2430" s="109">
        <f t="shared" si="193"/>
        <v>2430</v>
      </c>
      <c r="B2430" s="476" t="str">
        <f>VLOOKUP(C2430,'1-Kosten per locatie'!$A$17:$D$89,4,FALSE)</f>
        <v>Sport050</v>
      </c>
      <c r="C2430" s="90" t="s">
        <v>1701</v>
      </c>
      <c r="D2430" s="476" t="str">
        <f>VLOOKUP(C2430,'1-Kosten per locatie'!$A$17:$C$89,3,FALSE)</f>
        <v>sportlocatie</v>
      </c>
      <c r="E2430" s="427">
        <v>1</v>
      </c>
      <c r="F2430" s="261"/>
      <c r="G2430" s="428" t="s">
        <v>1750</v>
      </c>
      <c r="H2430" s="123" t="s">
        <v>1310</v>
      </c>
      <c r="I2430" s="432" t="s">
        <v>15</v>
      </c>
      <c r="J2430" s="123" t="s">
        <v>91</v>
      </c>
      <c r="K2430" s="429">
        <v>2</v>
      </c>
      <c r="L2430" s="486">
        <f>VLOOKUP(D2430,'1-Kosten per locatie'!$E$3:$G$9,3,FALSE)</f>
        <v>1</v>
      </c>
      <c r="M2430" s="441">
        <v>210</v>
      </c>
      <c r="N2430" s="124"/>
      <c r="O2430" s="125" t="e">
        <f t="shared" si="198"/>
        <v>#DIV/0!</v>
      </c>
      <c r="P2430" s="125">
        <f t="shared" si="199"/>
        <v>0</v>
      </c>
      <c r="Q2430" s="383"/>
      <c r="R2430" s="126">
        <f>IF(M2430="nio",0,IF(M2430&gt;0,VLOOKUP(I2430,'2-Productie normen'!A:R,VLOOKUP(M2430,'2-Productie normen'!T:U,2,FALSE),FALSE)))</f>
        <v>0</v>
      </c>
      <c r="S2430" s="126">
        <f t="shared" si="200"/>
        <v>0</v>
      </c>
      <c r="T2430" s="127" t="str">
        <f>IF(M2430="nio",0,VLOOKUP(I2430,'2-Productie normen'!A:R,14,FALSE))</f>
        <v>S</v>
      </c>
      <c r="U2430" s="127"/>
      <c r="W2430" s="93">
        <f t="shared" si="201"/>
        <v>420</v>
      </c>
    </row>
    <row r="2431" spans="1:23" ht="14.1" customHeight="1">
      <c r="A2431" s="109">
        <f t="shared" si="193"/>
        <v>2431</v>
      </c>
      <c r="B2431" s="476" t="str">
        <f>VLOOKUP(C2431,'1-Kosten per locatie'!$A$17:$D$89,4,FALSE)</f>
        <v>Sport050</v>
      </c>
      <c r="C2431" s="90" t="s">
        <v>1701</v>
      </c>
      <c r="D2431" s="476" t="str">
        <f>VLOOKUP(C2431,'1-Kosten per locatie'!$A$17:$C$89,3,FALSE)</f>
        <v>sportlocatie</v>
      </c>
      <c r="E2431" s="427">
        <v>1</v>
      </c>
      <c r="F2431" s="261"/>
      <c r="G2431" s="428" t="s">
        <v>1750</v>
      </c>
      <c r="H2431" s="123" t="s">
        <v>1744</v>
      </c>
      <c r="I2431" s="432" t="s">
        <v>15</v>
      </c>
      <c r="J2431" s="123" t="s">
        <v>91</v>
      </c>
      <c r="K2431" s="429">
        <v>2</v>
      </c>
      <c r="L2431" s="486">
        <f>VLOOKUP(D2431,'1-Kosten per locatie'!$E$3:$G$9,3,FALSE)</f>
        <v>1</v>
      </c>
      <c r="M2431" s="441">
        <v>210</v>
      </c>
      <c r="N2431" s="124"/>
      <c r="O2431" s="125" t="e">
        <f t="shared" si="198"/>
        <v>#DIV/0!</v>
      </c>
      <c r="P2431" s="125">
        <f t="shared" si="199"/>
        <v>0</v>
      </c>
      <c r="Q2431" s="383"/>
      <c r="R2431" s="126">
        <f>IF(M2431="nio",0,IF(M2431&gt;0,VLOOKUP(I2431,'2-Productie normen'!A:R,VLOOKUP(M2431,'2-Productie normen'!T:U,2,FALSE),FALSE)))</f>
        <v>0</v>
      </c>
      <c r="S2431" s="126">
        <f t="shared" si="200"/>
        <v>0</v>
      </c>
      <c r="T2431" s="127" t="str">
        <f>IF(M2431="nio",0,VLOOKUP(I2431,'2-Productie normen'!A:R,14,FALSE))</f>
        <v>S</v>
      </c>
      <c r="U2431" s="127"/>
      <c r="W2431" s="93">
        <f t="shared" si="201"/>
        <v>420</v>
      </c>
    </row>
    <row r="2432" spans="1:23" ht="14.1" customHeight="1">
      <c r="A2432" s="109">
        <f t="shared" si="193"/>
        <v>2432</v>
      </c>
      <c r="B2432" s="476" t="str">
        <f>VLOOKUP(C2432,'1-Kosten per locatie'!$A$17:$D$89,4,FALSE)</f>
        <v>Sport050</v>
      </c>
      <c r="C2432" s="90" t="s">
        <v>1701</v>
      </c>
      <c r="D2432" s="476" t="str">
        <f>VLOOKUP(C2432,'1-Kosten per locatie'!$A$17:$C$89,3,FALSE)</f>
        <v>sportlocatie</v>
      </c>
      <c r="E2432" s="427">
        <v>0</v>
      </c>
      <c r="F2432" s="261"/>
      <c r="G2432" s="428" t="s">
        <v>1751</v>
      </c>
      <c r="H2432" s="123" t="s">
        <v>1752</v>
      </c>
      <c r="I2432" s="432" t="s">
        <v>296</v>
      </c>
      <c r="J2432" s="123" t="s">
        <v>91</v>
      </c>
      <c r="K2432" s="429">
        <v>60</v>
      </c>
      <c r="L2432" s="486">
        <f>VLOOKUP(D2432,'1-Kosten per locatie'!$E$3:$G$9,3,FALSE)</f>
        <v>1</v>
      </c>
      <c r="M2432" s="441">
        <v>210</v>
      </c>
      <c r="N2432" s="124"/>
      <c r="O2432" s="125" t="e">
        <f t="shared" si="198"/>
        <v>#DIV/0!</v>
      </c>
      <c r="P2432" s="125">
        <f t="shared" si="199"/>
        <v>0</v>
      </c>
      <c r="Q2432" s="383"/>
      <c r="R2432" s="126">
        <f>IF(M2432="nio",0,IF(M2432&gt;0,VLOOKUP(I2432,'2-Productie normen'!A:R,VLOOKUP(M2432,'2-Productie normen'!T:U,2,FALSE),FALSE)))</f>
        <v>0</v>
      </c>
      <c r="S2432" s="126">
        <f t="shared" si="200"/>
        <v>0</v>
      </c>
      <c r="T2432" s="127" t="str">
        <f>IF(M2432="nio",0,VLOOKUP(I2432,'2-Productie normen'!A:R,14,FALSE))</f>
        <v>V</v>
      </c>
      <c r="U2432" s="127"/>
      <c r="W2432" s="93">
        <f t="shared" si="201"/>
        <v>12600</v>
      </c>
    </row>
    <row r="2433" spans="1:23" ht="14.1" customHeight="1">
      <c r="A2433" s="109">
        <f t="shared" si="193"/>
        <v>2433</v>
      </c>
      <c r="B2433" s="476" t="str">
        <f>VLOOKUP(C2433,'1-Kosten per locatie'!$A$17:$D$89,4,FALSE)</f>
        <v>Sport050</v>
      </c>
      <c r="C2433" s="90" t="s">
        <v>1701</v>
      </c>
      <c r="D2433" s="476" t="str">
        <f>VLOOKUP(C2433,'1-Kosten per locatie'!$A$17:$C$89,3,FALSE)</f>
        <v>sportlocatie</v>
      </c>
      <c r="E2433" s="427">
        <v>0</v>
      </c>
      <c r="F2433" s="261"/>
      <c r="G2433" s="428" t="s">
        <v>1751</v>
      </c>
      <c r="H2433" s="123" t="s">
        <v>1753</v>
      </c>
      <c r="I2433" s="432" t="s">
        <v>15</v>
      </c>
      <c r="J2433" s="123" t="s">
        <v>91</v>
      </c>
      <c r="K2433" s="429">
        <v>4</v>
      </c>
      <c r="L2433" s="486">
        <f>VLOOKUP(D2433,'1-Kosten per locatie'!$E$3:$G$9,3,FALSE)</f>
        <v>1</v>
      </c>
      <c r="M2433" s="441">
        <v>210</v>
      </c>
      <c r="N2433" s="124"/>
      <c r="O2433" s="125" t="e">
        <f t="shared" si="198"/>
        <v>#DIV/0!</v>
      </c>
      <c r="P2433" s="125">
        <f t="shared" si="199"/>
        <v>0</v>
      </c>
      <c r="Q2433" s="383"/>
      <c r="R2433" s="126">
        <f>IF(M2433="nio",0,IF(M2433&gt;0,VLOOKUP(I2433,'2-Productie normen'!A:R,VLOOKUP(M2433,'2-Productie normen'!T:U,2,FALSE),FALSE)))</f>
        <v>0</v>
      </c>
      <c r="S2433" s="126">
        <f t="shared" si="200"/>
        <v>0</v>
      </c>
      <c r="T2433" s="127" t="str">
        <f>IF(M2433="nio",0,VLOOKUP(I2433,'2-Productie normen'!A:R,14,FALSE))</f>
        <v>S</v>
      </c>
      <c r="U2433" s="127"/>
      <c r="W2433" s="93">
        <f t="shared" si="201"/>
        <v>840</v>
      </c>
    </row>
    <row r="2434" spans="1:23" ht="14.1" customHeight="1">
      <c r="A2434" s="109">
        <f t="shared" si="193"/>
        <v>2434</v>
      </c>
      <c r="B2434" s="476" t="str">
        <f>VLOOKUP(C2434,'1-Kosten per locatie'!$A$17:$D$89,4,FALSE)</f>
        <v>Sport050</v>
      </c>
      <c r="C2434" s="90" t="s">
        <v>1701</v>
      </c>
      <c r="D2434" s="476" t="str">
        <f>VLOOKUP(C2434,'1-Kosten per locatie'!$A$17:$C$89,3,FALSE)</f>
        <v>sportlocatie</v>
      </c>
      <c r="E2434" s="427">
        <v>0</v>
      </c>
      <c r="F2434" s="261"/>
      <c r="G2434" s="428" t="s">
        <v>1751</v>
      </c>
      <c r="H2434" s="123" t="s">
        <v>1754</v>
      </c>
      <c r="I2434" s="432" t="s">
        <v>15</v>
      </c>
      <c r="J2434" s="123" t="s">
        <v>91</v>
      </c>
      <c r="K2434" s="429">
        <v>6</v>
      </c>
      <c r="L2434" s="486">
        <f>VLOOKUP(D2434,'1-Kosten per locatie'!$E$3:$G$9,3,FALSE)</f>
        <v>1</v>
      </c>
      <c r="M2434" s="441">
        <v>210</v>
      </c>
      <c r="N2434" s="124"/>
      <c r="O2434" s="125" t="e">
        <f t="shared" si="198"/>
        <v>#DIV/0!</v>
      </c>
      <c r="P2434" s="125">
        <f t="shared" si="199"/>
        <v>0</v>
      </c>
      <c r="Q2434" s="383"/>
      <c r="R2434" s="126">
        <f>IF(M2434="nio",0,IF(M2434&gt;0,VLOOKUP(I2434,'2-Productie normen'!A:R,VLOOKUP(M2434,'2-Productie normen'!T:U,2,FALSE),FALSE)))</f>
        <v>0</v>
      </c>
      <c r="S2434" s="126">
        <f t="shared" si="200"/>
        <v>0</v>
      </c>
      <c r="T2434" s="127" t="str">
        <f>IF(M2434="nio",0,VLOOKUP(I2434,'2-Productie normen'!A:R,14,FALSE))</f>
        <v>S</v>
      </c>
      <c r="U2434" s="127"/>
      <c r="W2434" s="93">
        <f t="shared" si="201"/>
        <v>1260</v>
      </c>
    </row>
    <row r="2435" spans="1:23" ht="14.1" customHeight="1">
      <c r="A2435" s="109">
        <f t="shared" ref="A2435:A2498" si="202">A2434+1</f>
        <v>2435</v>
      </c>
      <c r="B2435" s="476" t="str">
        <f>VLOOKUP(C2435,'1-Kosten per locatie'!$A$17:$D$89,4,FALSE)</f>
        <v>Sport050</v>
      </c>
      <c r="C2435" s="90" t="s">
        <v>1701</v>
      </c>
      <c r="D2435" s="476" t="str">
        <f>VLOOKUP(C2435,'1-Kosten per locatie'!$A$17:$C$89,3,FALSE)</f>
        <v>sportlocatie</v>
      </c>
      <c r="E2435" s="427">
        <v>0</v>
      </c>
      <c r="F2435" s="261"/>
      <c r="G2435" s="428" t="s">
        <v>1751</v>
      </c>
      <c r="H2435" s="123" t="s">
        <v>1755</v>
      </c>
      <c r="I2435" s="432" t="s">
        <v>15</v>
      </c>
      <c r="J2435" s="123" t="s">
        <v>91</v>
      </c>
      <c r="K2435" s="429">
        <v>4</v>
      </c>
      <c r="L2435" s="486">
        <f>VLOOKUP(D2435,'1-Kosten per locatie'!$E$3:$G$9,3,FALSE)</f>
        <v>1</v>
      </c>
      <c r="M2435" s="441">
        <v>210</v>
      </c>
      <c r="N2435" s="124"/>
      <c r="O2435" s="125" t="e">
        <f t="shared" si="198"/>
        <v>#DIV/0!</v>
      </c>
      <c r="P2435" s="125">
        <f t="shared" si="199"/>
        <v>0</v>
      </c>
      <c r="Q2435" s="383"/>
      <c r="R2435" s="126">
        <f>IF(M2435="nio",0,IF(M2435&gt;0,VLOOKUP(I2435,'2-Productie normen'!A:R,VLOOKUP(M2435,'2-Productie normen'!T:U,2,FALSE),FALSE)))</f>
        <v>0</v>
      </c>
      <c r="S2435" s="126">
        <f t="shared" si="200"/>
        <v>0</v>
      </c>
      <c r="T2435" s="127" t="str">
        <f>IF(M2435="nio",0,VLOOKUP(I2435,'2-Productie normen'!A:R,14,FALSE))</f>
        <v>S</v>
      </c>
      <c r="U2435" s="127"/>
      <c r="W2435" s="93">
        <f t="shared" si="201"/>
        <v>840</v>
      </c>
    </row>
    <row r="2436" spans="1:23" ht="14.1" customHeight="1">
      <c r="A2436" s="109">
        <f t="shared" si="202"/>
        <v>2436</v>
      </c>
      <c r="B2436" s="476" t="str">
        <f>VLOOKUP(C2436,'1-Kosten per locatie'!$A$17:$D$89,4,FALSE)</f>
        <v>Sport050</v>
      </c>
      <c r="C2436" s="90" t="s">
        <v>1701</v>
      </c>
      <c r="D2436" s="476" t="str">
        <f>VLOOKUP(C2436,'1-Kosten per locatie'!$A$17:$C$89,3,FALSE)</f>
        <v>sportlocatie</v>
      </c>
      <c r="E2436" s="427">
        <v>1</v>
      </c>
      <c r="F2436" s="261"/>
      <c r="G2436" s="428" t="s">
        <v>1751</v>
      </c>
      <c r="H2436" s="123" t="s">
        <v>1756</v>
      </c>
      <c r="I2436" s="432" t="s">
        <v>294</v>
      </c>
      <c r="J2436" s="123" t="s">
        <v>1757</v>
      </c>
      <c r="K2436" s="429">
        <v>10</v>
      </c>
      <c r="L2436" s="486">
        <f>VLOOKUP(D2436,'1-Kosten per locatie'!$E$3:$G$9,3,FALSE)</f>
        <v>1</v>
      </c>
      <c r="M2436" s="441">
        <v>210</v>
      </c>
      <c r="N2436" s="124"/>
      <c r="O2436" s="125" t="e">
        <f t="shared" si="198"/>
        <v>#DIV/0!</v>
      </c>
      <c r="P2436" s="125">
        <f t="shared" si="199"/>
        <v>0</v>
      </c>
      <c r="Q2436" s="383"/>
      <c r="R2436" s="126">
        <f>IF(M2436="nio",0,IF(M2436&gt;0,VLOOKUP(I2436,'2-Productie normen'!A:R,VLOOKUP(M2436,'2-Productie normen'!T:U,2,FALSE),FALSE)))</f>
        <v>0</v>
      </c>
      <c r="S2436" s="126">
        <f t="shared" si="200"/>
        <v>0</v>
      </c>
      <c r="T2436" s="127" t="str">
        <f>IF(M2436="nio",0,VLOOKUP(I2436,'2-Productie normen'!A:R,14,FALSE))</f>
        <v>V</v>
      </c>
      <c r="U2436" s="127"/>
      <c r="W2436" s="93">
        <f t="shared" si="201"/>
        <v>2100</v>
      </c>
    </row>
    <row r="2437" spans="1:23" ht="14.1" customHeight="1">
      <c r="A2437" s="109">
        <f t="shared" si="202"/>
        <v>2437</v>
      </c>
      <c r="B2437" s="476" t="str">
        <f>VLOOKUP(C2437,'1-Kosten per locatie'!$A$17:$D$89,4,FALSE)</f>
        <v>Sport050</v>
      </c>
      <c r="C2437" s="90" t="s">
        <v>1701</v>
      </c>
      <c r="D2437" s="476" t="str">
        <f>VLOOKUP(C2437,'1-Kosten per locatie'!$A$17:$C$89,3,FALSE)</f>
        <v>sportlocatie</v>
      </c>
      <c r="E2437" s="427">
        <v>1</v>
      </c>
      <c r="F2437" s="261"/>
      <c r="G2437" s="428" t="s">
        <v>1751</v>
      </c>
      <c r="H2437" s="123" t="s">
        <v>1758</v>
      </c>
      <c r="I2437" s="432" t="s">
        <v>296</v>
      </c>
      <c r="J2437" s="123" t="s">
        <v>91</v>
      </c>
      <c r="K2437" s="429">
        <v>30</v>
      </c>
      <c r="L2437" s="486">
        <f>VLOOKUP(D2437,'1-Kosten per locatie'!$E$3:$G$9,3,FALSE)</f>
        <v>1</v>
      </c>
      <c r="M2437" s="441">
        <v>210</v>
      </c>
      <c r="N2437" s="124"/>
      <c r="O2437" s="125" t="e">
        <f t="shared" si="198"/>
        <v>#DIV/0!</v>
      </c>
      <c r="P2437" s="125">
        <f t="shared" si="199"/>
        <v>0</v>
      </c>
      <c r="Q2437" s="383"/>
      <c r="R2437" s="126">
        <f>IF(M2437="nio",0,IF(M2437&gt;0,VLOOKUP(I2437,'2-Productie normen'!A:R,VLOOKUP(M2437,'2-Productie normen'!T:U,2,FALSE),FALSE)))</f>
        <v>0</v>
      </c>
      <c r="S2437" s="126">
        <f t="shared" si="200"/>
        <v>0</v>
      </c>
      <c r="T2437" s="127" t="str">
        <f>IF(M2437="nio",0,VLOOKUP(I2437,'2-Productie normen'!A:R,14,FALSE))</f>
        <v>V</v>
      </c>
      <c r="U2437" s="127"/>
      <c r="W2437" s="93">
        <f t="shared" si="201"/>
        <v>6300</v>
      </c>
    </row>
    <row r="2438" spans="1:23" ht="14.1" customHeight="1">
      <c r="A2438" s="109">
        <f t="shared" si="202"/>
        <v>2438</v>
      </c>
      <c r="B2438" s="476" t="str">
        <f>VLOOKUP(C2438,'1-Kosten per locatie'!$A$17:$D$89,4,FALSE)</f>
        <v>Sport050</v>
      </c>
      <c r="C2438" s="90" t="s">
        <v>1701</v>
      </c>
      <c r="D2438" s="476" t="str">
        <f>VLOOKUP(C2438,'1-Kosten per locatie'!$A$17:$C$89,3,FALSE)</f>
        <v>sportlocatie</v>
      </c>
      <c r="E2438" s="427">
        <v>0</v>
      </c>
      <c r="F2438" s="261"/>
      <c r="G2438" s="428" t="s">
        <v>1751</v>
      </c>
      <c r="H2438" s="123" t="s">
        <v>1755</v>
      </c>
      <c r="I2438" s="432" t="s">
        <v>15</v>
      </c>
      <c r="J2438" s="123" t="s">
        <v>91</v>
      </c>
      <c r="K2438" s="429">
        <v>4</v>
      </c>
      <c r="L2438" s="486">
        <f>VLOOKUP(D2438,'1-Kosten per locatie'!$E$3:$G$9,3,FALSE)</f>
        <v>1</v>
      </c>
      <c r="M2438" s="441">
        <v>210</v>
      </c>
      <c r="N2438" s="124"/>
      <c r="O2438" s="125" t="e">
        <f t="shared" si="198"/>
        <v>#DIV/0!</v>
      </c>
      <c r="P2438" s="125">
        <f t="shared" si="199"/>
        <v>0</v>
      </c>
      <c r="Q2438" s="383"/>
      <c r="R2438" s="126">
        <f>IF(M2438="nio",0,IF(M2438&gt;0,VLOOKUP(I2438,'2-Productie normen'!A:R,VLOOKUP(M2438,'2-Productie normen'!T:U,2,FALSE),FALSE)))</f>
        <v>0</v>
      </c>
      <c r="S2438" s="126">
        <f t="shared" si="200"/>
        <v>0</v>
      </c>
      <c r="T2438" s="127" t="str">
        <f>IF(M2438="nio",0,VLOOKUP(I2438,'2-Productie normen'!A:R,14,FALSE))</f>
        <v>S</v>
      </c>
      <c r="U2438" s="127"/>
      <c r="W2438" s="93">
        <f t="shared" si="201"/>
        <v>840</v>
      </c>
    </row>
    <row r="2439" spans="1:23" ht="14.1" customHeight="1">
      <c r="A2439" s="109">
        <f t="shared" si="202"/>
        <v>2439</v>
      </c>
      <c r="B2439" s="476" t="str">
        <f>VLOOKUP(C2439,'1-Kosten per locatie'!$A$17:$D$89,4,FALSE)</f>
        <v>Sport050</v>
      </c>
      <c r="C2439" s="90" t="s">
        <v>1701</v>
      </c>
      <c r="D2439" s="476" t="str">
        <f>VLOOKUP(C2439,'1-Kosten per locatie'!$A$17:$C$89,3,FALSE)</f>
        <v>sportlocatie</v>
      </c>
      <c r="E2439" s="427">
        <v>1</v>
      </c>
      <c r="F2439" s="261"/>
      <c r="G2439" s="428" t="s">
        <v>1751</v>
      </c>
      <c r="H2439" s="123" t="s">
        <v>1756</v>
      </c>
      <c r="I2439" s="432" t="s">
        <v>294</v>
      </c>
      <c r="J2439" s="123" t="s">
        <v>1757</v>
      </c>
      <c r="K2439" s="429">
        <v>10</v>
      </c>
      <c r="L2439" s="486">
        <f>VLOOKUP(D2439,'1-Kosten per locatie'!$E$3:$G$9,3,FALSE)</f>
        <v>1</v>
      </c>
      <c r="M2439" s="441">
        <v>210</v>
      </c>
      <c r="N2439" s="124"/>
      <c r="O2439" s="125" t="e">
        <f t="shared" si="198"/>
        <v>#DIV/0!</v>
      </c>
      <c r="P2439" s="125">
        <f t="shared" si="199"/>
        <v>0</v>
      </c>
      <c r="Q2439" s="383"/>
      <c r="R2439" s="126">
        <f>IF(M2439="nio",0,IF(M2439&gt;0,VLOOKUP(I2439,'2-Productie normen'!A:R,VLOOKUP(M2439,'2-Productie normen'!T:U,2,FALSE),FALSE)))</f>
        <v>0</v>
      </c>
      <c r="S2439" s="126">
        <f t="shared" si="200"/>
        <v>0</v>
      </c>
      <c r="T2439" s="127" t="str">
        <f>IF(M2439="nio",0,VLOOKUP(I2439,'2-Productie normen'!A:R,14,FALSE))</f>
        <v>V</v>
      </c>
      <c r="U2439" s="127"/>
      <c r="W2439" s="93">
        <f t="shared" si="201"/>
        <v>2100</v>
      </c>
    </row>
    <row r="2440" spans="1:23" ht="14.1" customHeight="1">
      <c r="A2440" s="109">
        <f t="shared" si="202"/>
        <v>2440</v>
      </c>
      <c r="B2440" s="476" t="str">
        <f>VLOOKUP(C2440,'1-Kosten per locatie'!$A$17:$D$89,4,FALSE)</f>
        <v>Sport050</v>
      </c>
      <c r="C2440" s="90" t="s">
        <v>1701</v>
      </c>
      <c r="D2440" s="476" t="str">
        <f>VLOOKUP(C2440,'1-Kosten per locatie'!$A$17:$C$89,3,FALSE)</f>
        <v>sportlocatie</v>
      </c>
      <c r="E2440" s="427">
        <v>1</v>
      </c>
      <c r="F2440" s="261"/>
      <c r="G2440" s="428" t="s">
        <v>1751</v>
      </c>
      <c r="H2440" s="123" t="s">
        <v>1758</v>
      </c>
      <c r="I2440" s="432" t="s">
        <v>296</v>
      </c>
      <c r="J2440" s="123" t="s">
        <v>91</v>
      </c>
      <c r="K2440" s="429">
        <v>30</v>
      </c>
      <c r="L2440" s="486">
        <f>VLOOKUP(D2440,'1-Kosten per locatie'!$E$3:$G$9,3,FALSE)</f>
        <v>1</v>
      </c>
      <c r="M2440" s="441">
        <v>210</v>
      </c>
      <c r="N2440" s="124"/>
      <c r="O2440" s="125" t="e">
        <f t="shared" si="198"/>
        <v>#DIV/0!</v>
      </c>
      <c r="P2440" s="125">
        <f t="shared" si="199"/>
        <v>0</v>
      </c>
      <c r="Q2440" s="383"/>
      <c r="R2440" s="126">
        <f>IF(M2440="nio",0,IF(M2440&gt;0,VLOOKUP(I2440,'2-Productie normen'!A:R,VLOOKUP(M2440,'2-Productie normen'!T:U,2,FALSE),FALSE)))</f>
        <v>0</v>
      </c>
      <c r="S2440" s="126">
        <f t="shared" si="200"/>
        <v>0</v>
      </c>
      <c r="T2440" s="127" t="str">
        <f>IF(M2440="nio",0,VLOOKUP(I2440,'2-Productie normen'!A:R,14,FALSE))</f>
        <v>V</v>
      </c>
      <c r="U2440" s="127"/>
      <c r="W2440" s="93">
        <f t="shared" si="201"/>
        <v>6300</v>
      </c>
    </row>
    <row r="2441" spans="1:23" ht="14.1" customHeight="1">
      <c r="A2441" s="109">
        <f t="shared" si="202"/>
        <v>2441</v>
      </c>
      <c r="B2441" s="476" t="str">
        <f>VLOOKUP(C2441,'1-Kosten per locatie'!$A$17:$D$89,4,FALSE)</f>
        <v>Sport050</v>
      </c>
      <c r="C2441" s="90" t="s">
        <v>1706</v>
      </c>
      <c r="D2441" s="476" t="str">
        <f>VLOOKUP(C2441,'1-Kosten per locatie'!$A$17:$C$89,3,FALSE)</f>
        <v>sportlocatie</v>
      </c>
      <c r="E2441" s="427">
        <v>0</v>
      </c>
      <c r="F2441" s="261"/>
      <c r="G2441" s="428"/>
      <c r="H2441" s="123" t="s">
        <v>1732</v>
      </c>
      <c r="I2441" s="432" t="s">
        <v>296</v>
      </c>
      <c r="J2441" s="123" t="s">
        <v>1733</v>
      </c>
      <c r="K2441" s="429">
        <v>10</v>
      </c>
      <c r="L2441" s="486">
        <f>VLOOKUP(D2441,'1-Kosten per locatie'!$E$3:$G$9,3,FALSE)</f>
        <v>1</v>
      </c>
      <c r="M2441" s="441">
        <v>210</v>
      </c>
      <c r="N2441" s="124"/>
      <c r="O2441" s="125" t="e">
        <f t="shared" si="198"/>
        <v>#DIV/0!</v>
      </c>
      <c r="P2441" s="125">
        <f t="shared" si="199"/>
        <v>0</v>
      </c>
      <c r="Q2441" s="383"/>
      <c r="R2441" s="126">
        <f>IF(M2441="nio",0,IF(M2441&gt;0,VLOOKUP(I2441,'2-Productie normen'!A:R,VLOOKUP(M2441,'2-Productie normen'!T:U,2,FALSE),FALSE)))</f>
        <v>0</v>
      </c>
      <c r="S2441" s="126">
        <f t="shared" si="200"/>
        <v>0</v>
      </c>
      <c r="T2441" s="127" t="str">
        <f>IF(M2441="nio",0,VLOOKUP(I2441,'2-Productie normen'!A:R,14,FALSE))</f>
        <v>V</v>
      </c>
      <c r="U2441" s="127"/>
      <c r="W2441" s="93">
        <f t="shared" si="201"/>
        <v>2100</v>
      </c>
    </row>
    <row r="2442" spans="1:23" ht="14.1" customHeight="1">
      <c r="A2442" s="109">
        <f t="shared" si="202"/>
        <v>2442</v>
      </c>
      <c r="B2442" s="476" t="str">
        <f>VLOOKUP(C2442,'1-Kosten per locatie'!$A$17:$D$89,4,FALSE)</f>
        <v>Sport050</v>
      </c>
      <c r="C2442" s="90" t="s">
        <v>1706</v>
      </c>
      <c r="D2442" s="476" t="str">
        <f>VLOOKUP(C2442,'1-Kosten per locatie'!$A$17:$C$89,3,FALSE)</f>
        <v>sportlocatie</v>
      </c>
      <c r="E2442" s="427">
        <v>0</v>
      </c>
      <c r="F2442" s="261"/>
      <c r="G2442" s="428"/>
      <c r="H2442" s="123" t="s">
        <v>1734</v>
      </c>
      <c r="I2442" s="432" t="s">
        <v>149</v>
      </c>
      <c r="J2442" s="123" t="s">
        <v>1733</v>
      </c>
      <c r="K2442" s="429">
        <v>8</v>
      </c>
      <c r="L2442" s="486">
        <f>VLOOKUP(D2442,'1-Kosten per locatie'!$E$3:$G$9,3,FALSE)</f>
        <v>1</v>
      </c>
      <c r="M2442" s="441">
        <v>210</v>
      </c>
      <c r="N2442" s="124"/>
      <c r="O2442" s="125" t="e">
        <f t="shared" si="198"/>
        <v>#DIV/0!</v>
      </c>
      <c r="P2442" s="125">
        <f t="shared" si="199"/>
        <v>0</v>
      </c>
      <c r="Q2442" s="383"/>
      <c r="R2442" s="126">
        <f>IF(M2442="nio",0,IF(M2442&gt;0,VLOOKUP(I2442,'2-Productie normen'!A:R,VLOOKUP(M2442,'2-Productie normen'!T:U,2,FALSE),FALSE)))</f>
        <v>0</v>
      </c>
      <c r="S2442" s="126">
        <f t="shared" si="200"/>
        <v>0</v>
      </c>
      <c r="T2442" s="127" t="str">
        <f>IF(M2442="nio",0,VLOOKUP(I2442,'2-Productie normen'!A:R,14,FALSE))</f>
        <v>B</v>
      </c>
      <c r="U2442" s="127"/>
      <c r="W2442" s="93">
        <f t="shared" si="201"/>
        <v>1680</v>
      </c>
    </row>
    <row r="2443" spans="1:23" ht="14.1" customHeight="1">
      <c r="A2443" s="109">
        <f t="shared" si="202"/>
        <v>2443</v>
      </c>
      <c r="B2443" s="476" t="str">
        <f>VLOOKUP(C2443,'1-Kosten per locatie'!$A$17:$D$89,4,FALSE)</f>
        <v>Sport050</v>
      </c>
      <c r="C2443" s="90" t="s">
        <v>1706</v>
      </c>
      <c r="D2443" s="476" t="str">
        <f>VLOOKUP(C2443,'1-Kosten per locatie'!$A$17:$C$89,3,FALSE)</f>
        <v>sportlocatie</v>
      </c>
      <c r="E2443" s="427">
        <v>0</v>
      </c>
      <c r="F2443" s="261"/>
      <c r="G2443" s="428"/>
      <c r="H2443" s="123" t="s">
        <v>1735</v>
      </c>
      <c r="I2443" s="432" t="s">
        <v>15</v>
      </c>
      <c r="J2443" s="123" t="s">
        <v>91</v>
      </c>
      <c r="K2443" s="429">
        <v>2</v>
      </c>
      <c r="L2443" s="486">
        <f>VLOOKUP(D2443,'1-Kosten per locatie'!$E$3:$G$9,3,FALSE)</f>
        <v>1</v>
      </c>
      <c r="M2443" s="441">
        <v>210</v>
      </c>
      <c r="N2443" s="124"/>
      <c r="O2443" s="125" t="e">
        <f t="shared" si="198"/>
        <v>#DIV/0!</v>
      </c>
      <c r="P2443" s="125">
        <f t="shared" si="199"/>
        <v>0</v>
      </c>
      <c r="Q2443" s="383"/>
      <c r="R2443" s="126">
        <f>IF(M2443="nio",0,IF(M2443&gt;0,VLOOKUP(I2443,'2-Productie normen'!A:R,VLOOKUP(M2443,'2-Productie normen'!T:U,2,FALSE),FALSE)))</f>
        <v>0</v>
      </c>
      <c r="S2443" s="126">
        <f t="shared" si="200"/>
        <v>0</v>
      </c>
      <c r="T2443" s="127" t="str">
        <f>IF(M2443="nio",0,VLOOKUP(I2443,'2-Productie normen'!A:R,14,FALSE))</f>
        <v>S</v>
      </c>
      <c r="U2443" s="127"/>
      <c r="W2443" s="93">
        <f t="shared" si="201"/>
        <v>420</v>
      </c>
    </row>
    <row r="2444" spans="1:23" ht="14.1" customHeight="1">
      <c r="A2444" s="109">
        <f t="shared" si="202"/>
        <v>2444</v>
      </c>
      <c r="B2444" s="476" t="str">
        <f>VLOOKUP(C2444,'1-Kosten per locatie'!$A$17:$D$89,4,FALSE)</f>
        <v>Sport050</v>
      </c>
      <c r="C2444" s="90" t="s">
        <v>1706</v>
      </c>
      <c r="D2444" s="476" t="str">
        <f>VLOOKUP(C2444,'1-Kosten per locatie'!$A$17:$C$89,3,FALSE)</f>
        <v>sportlocatie</v>
      </c>
      <c r="E2444" s="427">
        <v>0</v>
      </c>
      <c r="F2444" s="261"/>
      <c r="G2444" s="428"/>
      <c r="H2444" s="123" t="s">
        <v>1736</v>
      </c>
      <c r="I2444" s="432" t="s">
        <v>1201</v>
      </c>
      <c r="J2444" s="123" t="s">
        <v>93</v>
      </c>
      <c r="K2444" s="429">
        <v>20</v>
      </c>
      <c r="L2444" s="486">
        <f>VLOOKUP(D2444,'1-Kosten per locatie'!$E$3:$G$9,3,FALSE)</f>
        <v>1</v>
      </c>
      <c r="M2444" s="441">
        <v>210</v>
      </c>
      <c r="N2444" s="124"/>
      <c r="O2444" s="125" t="e">
        <f t="shared" si="198"/>
        <v>#DIV/0!</v>
      </c>
      <c r="P2444" s="125">
        <f t="shared" si="199"/>
        <v>0</v>
      </c>
      <c r="Q2444" s="383"/>
      <c r="R2444" s="126">
        <f>IF(M2444="nio",0,IF(M2444&gt;0,VLOOKUP(I2444,'2-Productie normen'!A:R,VLOOKUP(M2444,'2-Productie normen'!T:U,2,FALSE),FALSE)))</f>
        <v>0</v>
      </c>
      <c r="S2444" s="126">
        <f t="shared" si="200"/>
        <v>0</v>
      </c>
      <c r="T2444" s="127" t="str">
        <f>IF(M2444="nio",0,VLOOKUP(I2444,'2-Productie normen'!A:R,14,FALSE))</f>
        <v>V</v>
      </c>
      <c r="U2444" s="127"/>
      <c r="W2444" s="93">
        <f t="shared" si="201"/>
        <v>4200</v>
      </c>
    </row>
    <row r="2445" spans="1:23" ht="14.1" customHeight="1">
      <c r="A2445" s="109">
        <f t="shared" si="202"/>
        <v>2445</v>
      </c>
      <c r="B2445" s="476" t="str">
        <f>VLOOKUP(C2445,'1-Kosten per locatie'!$A$17:$D$89,4,FALSE)</f>
        <v>Sport050</v>
      </c>
      <c r="C2445" s="90" t="s">
        <v>1706</v>
      </c>
      <c r="D2445" s="476" t="str">
        <f>VLOOKUP(C2445,'1-Kosten per locatie'!$A$17:$C$89,3,FALSE)</f>
        <v>sportlocatie</v>
      </c>
      <c r="E2445" s="427">
        <v>0</v>
      </c>
      <c r="F2445" s="261"/>
      <c r="G2445" s="428"/>
      <c r="H2445" s="123" t="s">
        <v>1737</v>
      </c>
      <c r="I2445" s="432" t="s">
        <v>1201</v>
      </c>
      <c r="J2445" s="123" t="s">
        <v>93</v>
      </c>
      <c r="K2445" s="429">
        <v>20</v>
      </c>
      <c r="L2445" s="486">
        <f>VLOOKUP(D2445,'1-Kosten per locatie'!$E$3:$G$9,3,FALSE)</f>
        <v>1</v>
      </c>
      <c r="M2445" s="441">
        <v>210</v>
      </c>
      <c r="N2445" s="124"/>
      <c r="O2445" s="125" t="e">
        <f t="shared" si="198"/>
        <v>#DIV/0!</v>
      </c>
      <c r="P2445" s="125">
        <f t="shared" si="199"/>
        <v>0</v>
      </c>
      <c r="Q2445" s="383"/>
      <c r="R2445" s="126">
        <f>IF(M2445="nio",0,IF(M2445&gt;0,VLOOKUP(I2445,'2-Productie normen'!A:R,VLOOKUP(M2445,'2-Productie normen'!T:U,2,FALSE),FALSE)))</f>
        <v>0</v>
      </c>
      <c r="S2445" s="126">
        <f t="shared" si="200"/>
        <v>0</v>
      </c>
      <c r="T2445" s="127" t="str">
        <f>IF(M2445="nio",0,VLOOKUP(I2445,'2-Productie normen'!A:R,14,FALSE))</f>
        <v>V</v>
      </c>
      <c r="U2445" s="127"/>
      <c r="W2445" s="93">
        <f t="shared" si="201"/>
        <v>4200</v>
      </c>
    </row>
    <row r="2446" spans="1:23" ht="14.1" customHeight="1">
      <c r="A2446" s="109">
        <f t="shared" si="202"/>
        <v>2446</v>
      </c>
      <c r="B2446" s="476" t="str">
        <f>VLOOKUP(C2446,'1-Kosten per locatie'!$A$17:$D$89,4,FALSE)</f>
        <v>Sport050</v>
      </c>
      <c r="C2446" s="90" t="s">
        <v>1706</v>
      </c>
      <c r="D2446" s="476" t="str">
        <f>VLOOKUP(C2446,'1-Kosten per locatie'!$A$17:$C$89,3,FALSE)</f>
        <v>sportlocatie</v>
      </c>
      <c r="E2446" s="427">
        <v>0</v>
      </c>
      <c r="F2446" s="261"/>
      <c r="G2446" s="428"/>
      <c r="H2446" s="123" t="s">
        <v>1738</v>
      </c>
      <c r="I2446" s="432" t="s">
        <v>15</v>
      </c>
      <c r="J2446" s="123" t="s">
        <v>91</v>
      </c>
      <c r="K2446" s="429">
        <v>15</v>
      </c>
      <c r="L2446" s="486">
        <f>VLOOKUP(D2446,'1-Kosten per locatie'!$E$3:$G$9,3,FALSE)</f>
        <v>1</v>
      </c>
      <c r="M2446" s="441">
        <v>210</v>
      </c>
      <c r="N2446" s="124"/>
      <c r="O2446" s="125" t="e">
        <f t="shared" si="198"/>
        <v>#DIV/0!</v>
      </c>
      <c r="P2446" s="125">
        <f t="shared" si="199"/>
        <v>0</v>
      </c>
      <c r="Q2446" s="383"/>
      <c r="R2446" s="126">
        <f>IF(M2446="nio",0,IF(M2446&gt;0,VLOOKUP(I2446,'2-Productie normen'!A:R,VLOOKUP(M2446,'2-Productie normen'!T:U,2,FALSE),FALSE)))</f>
        <v>0</v>
      </c>
      <c r="S2446" s="126">
        <f t="shared" si="200"/>
        <v>0</v>
      </c>
      <c r="T2446" s="127" t="str">
        <f>IF(M2446="nio",0,VLOOKUP(I2446,'2-Productie normen'!A:R,14,FALSE))</f>
        <v>S</v>
      </c>
      <c r="U2446" s="127"/>
      <c r="W2446" s="93">
        <f t="shared" si="201"/>
        <v>3150</v>
      </c>
    </row>
    <row r="2447" spans="1:23" ht="14.1" customHeight="1">
      <c r="A2447" s="109">
        <f t="shared" si="202"/>
        <v>2447</v>
      </c>
      <c r="B2447" s="476" t="str">
        <f>VLOOKUP(C2447,'1-Kosten per locatie'!$A$17:$D$89,4,FALSE)</f>
        <v>Sport050</v>
      </c>
      <c r="C2447" s="90" t="s">
        <v>1706</v>
      </c>
      <c r="D2447" s="476" t="str">
        <f>VLOOKUP(C2447,'1-Kosten per locatie'!$A$17:$C$89,3,FALSE)</f>
        <v>sportlocatie</v>
      </c>
      <c r="E2447" s="427">
        <v>0</v>
      </c>
      <c r="F2447" s="261"/>
      <c r="G2447" s="428"/>
      <c r="H2447" s="123" t="s">
        <v>1739</v>
      </c>
      <c r="I2447" s="432" t="s">
        <v>15</v>
      </c>
      <c r="J2447" s="123" t="s">
        <v>91</v>
      </c>
      <c r="K2447" s="429">
        <v>15</v>
      </c>
      <c r="L2447" s="486">
        <f>VLOOKUP(D2447,'1-Kosten per locatie'!$E$3:$G$9,3,FALSE)</f>
        <v>1</v>
      </c>
      <c r="M2447" s="441">
        <v>210</v>
      </c>
      <c r="N2447" s="124"/>
      <c r="O2447" s="125" t="e">
        <f t="shared" si="198"/>
        <v>#DIV/0!</v>
      </c>
      <c r="P2447" s="125">
        <f t="shared" si="199"/>
        <v>0</v>
      </c>
      <c r="Q2447" s="383"/>
      <c r="R2447" s="126">
        <f>IF(M2447="nio",0,IF(M2447&gt;0,VLOOKUP(I2447,'2-Productie normen'!A:R,VLOOKUP(M2447,'2-Productie normen'!T:U,2,FALSE),FALSE)))</f>
        <v>0</v>
      </c>
      <c r="S2447" s="126">
        <f t="shared" si="200"/>
        <v>0</v>
      </c>
      <c r="T2447" s="127" t="str">
        <f>IF(M2447="nio",0,VLOOKUP(I2447,'2-Productie normen'!A:R,14,FALSE))</f>
        <v>S</v>
      </c>
      <c r="U2447" s="127"/>
      <c r="W2447" s="93">
        <f t="shared" si="201"/>
        <v>3150</v>
      </c>
    </row>
    <row r="2448" spans="1:23" ht="14.1" customHeight="1">
      <c r="A2448" s="109">
        <f t="shared" si="202"/>
        <v>2448</v>
      </c>
      <c r="B2448" s="476" t="str">
        <f>VLOOKUP(C2448,'1-Kosten per locatie'!$A$17:$D$89,4,FALSE)</f>
        <v>Sport050</v>
      </c>
      <c r="C2448" s="90" t="s">
        <v>1706</v>
      </c>
      <c r="D2448" s="476" t="str">
        <f>VLOOKUP(C2448,'1-Kosten per locatie'!$A$17:$C$89,3,FALSE)</f>
        <v>sportlocatie</v>
      </c>
      <c r="E2448" s="427">
        <v>0</v>
      </c>
      <c r="F2448" s="261"/>
      <c r="G2448" s="428"/>
      <c r="H2448" s="123" t="s">
        <v>1740</v>
      </c>
      <c r="I2448" s="432" t="s">
        <v>1725</v>
      </c>
      <c r="J2448" s="123" t="s">
        <v>1741</v>
      </c>
      <c r="K2448" s="429">
        <v>262</v>
      </c>
      <c r="L2448" s="486">
        <f>VLOOKUP(D2448,'1-Kosten per locatie'!$E$3:$G$9,3,FALSE)</f>
        <v>1</v>
      </c>
      <c r="M2448" s="441">
        <v>210</v>
      </c>
      <c r="N2448" s="124"/>
      <c r="O2448" s="125" t="e">
        <f t="shared" si="198"/>
        <v>#DIV/0!</v>
      </c>
      <c r="P2448" s="125">
        <f t="shared" si="199"/>
        <v>0</v>
      </c>
      <c r="Q2448" s="383"/>
      <c r="R2448" s="126">
        <f>IF(M2448="nio",0,IF(M2448&gt;0,VLOOKUP(I2448,'2-Productie normen'!A:R,VLOOKUP(M2448,'2-Productie normen'!T:U,2,FALSE),FALSE)))</f>
        <v>0</v>
      </c>
      <c r="S2448" s="126">
        <f t="shared" si="200"/>
        <v>0</v>
      </c>
      <c r="T2448" s="127" t="str">
        <f>IF(M2448="nio",0,VLOOKUP(I2448,'2-Productie normen'!A:R,14,FALSE))</f>
        <v>V</v>
      </c>
      <c r="U2448" s="127"/>
      <c r="W2448" s="93">
        <f t="shared" si="201"/>
        <v>55020</v>
      </c>
    </row>
    <row r="2449" spans="1:23" ht="14.1" customHeight="1">
      <c r="A2449" s="109">
        <f t="shared" si="202"/>
        <v>2449</v>
      </c>
      <c r="B2449" s="476" t="str">
        <f>VLOOKUP(C2449,'1-Kosten per locatie'!$A$17:$D$89,4,FALSE)</f>
        <v>Sport050</v>
      </c>
      <c r="C2449" s="532" t="s">
        <v>1706</v>
      </c>
      <c r="D2449" s="476" t="str">
        <f>VLOOKUP(C2449,'1-Kosten per locatie'!$A$17:$C$89,3,FALSE)</f>
        <v>sportlocatie</v>
      </c>
      <c r="E2449" s="427">
        <v>0</v>
      </c>
      <c r="F2449" s="261"/>
      <c r="G2449" s="428"/>
      <c r="H2449" s="123" t="s">
        <v>1742</v>
      </c>
      <c r="I2449" s="432" t="s">
        <v>300</v>
      </c>
      <c r="J2449" s="123" t="s">
        <v>1741</v>
      </c>
      <c r="K2449" s="429">
        <v>20</v>
      </c>
      <c r="L2449" s="486">
        <f>VLOOKUP(D2449,'1-Kosten per locatie'!$E$3:$G$9,3,FALSE)</f>
        <v>1</v>
      </c>
      <c r="M2449" s="441">
        <v>41</v>
      </c>
      <c r="N2449" s="124"/>
      <c r="O2449" s="125" t="e">
        <f t="shared" si="198"/>
        <v>#DIV/0!</v>
      </c>
      <c r="P2449" s="125">
        <f t="shared" si="199"/>
        <v>0</v>
      </c>
      <c r="Q2449" s="383"/>
      <c r="R2449" s="126">
        <f>IF(M2449="nio",0,IF(M2449&gt;0,VLOOKUP(I2449,'2-Productie normen'!A:R,VLOOKUP(M2449,'2-Productie normen'!T:U,2,FALSE),FALSE)))</f>
        <v>0</v>
      </c>
      <c r="S2449" s="126">
        <f t="shared" si="200"/>
        <v>0</v>
      </c>
      <c r="T2449" s="127" t="str">
        <f>IF(M2449="nio",0,VLOOKUP(I2449,'2-Productie normen'!A:R,14,FALSE))</f>
        <v>V</v>
      </c>
      <c r="U2449" s="127"/>
      <c r="W2449" s="93">
        <f t="shared" si="201"/>
        <v>820</v>
      </c>
    </row>
    <row r="2450" spans="1:23" ht="14.1" customHeight="1">
      <c r="A2450" s="109">
        <f t="shared" si="202"/>
        <v>2450</v>
      </c>
      <c r="B2450" s="476" t="str">
        <f>VLOOKUP(C2450,'1-Kosten per locatie'!$A$17:$D$89,4,FALSE)</f>
        <v>Sport050</v>
      </c>
      <c r="C2450" s="532" t="s">
        <v>1706</v>
      </c>
      <c r="D2450" s="476" t="str">
        <f>VLOOKUP(C2450,'1-Kosten per locatie'!$A$17:$C$89,3,FALSE)</f>
        <v>sportlocatie</v>
      </c>
      <c r="E2450" s="427">
        <v>0</v>
      </c>
      <c r="F2450" s="261"/>
      <c r="G2450" s="428"/>
      <c r="H2450" s="123" t="s">
        <v>1746</v>
      </c>
      <c r="I2450" s="432" t="s">
        <v>15</v>
      </c>
      <c r="J2450" s="123" t="s">
        <v>91</v>
      </c>
      <c r="K2450" s="429">
        <v>2</v>
      </c>
      <c r="L2450" s="486">
        <f>VLOOKUP(D2450,'1-Kosten per locatie'!$E$3:$G$9,3,FALSE)</f>
        <v>1</v>
      </c>
      <c r="M2450" s="441">
        <v>210</v>
      </c>
      <c r="N2450" s="124"/>
      <c r="O2450" s="125" t="e">
        <f t="shared" si="198"/>
        <v>#DIV/0!</v>
      </c>
      <c r="P2450" s="125">
        <f t="shared" si="199"/>
        <v>0</v>
      </c>
      <c r="Q2450" s="383"/>
      <c r="R2450" s="126">
        <f>IF(M2450="nio",0,IF(M2450&gt;0,VLOOKUP(I2450,'2-Productie normen'!A:R,VLOOKUP(M2450,'2-Productie normen'!T:U,2,FALSE),FALSE)))</f>
        <v>0</v>
      </c>
      <c r="S2450" s="126">
        <f t="shared" si="200"/>
        <v>0</v>
      </c>
      <c r="T2450" s="127" t="str">
        <f>IF(M2450="nio",0,VLOOKUP(I2450,'2-Productie normen'!A:R,14,FALSE))</f>
        <v>S</v>
      </c>
      <c r="U2450" s="127"/>
      <c r="W2450" s="93">
        <f t="shared" si="201"/>
        <v>420</v>
      </c>
    </row>
    <row r="2451" spans="1:23" ht="14.1" customHeight="1">
      <c r="A2451" s="109">
        <f t="shared" si="202"/>
        <v>2451</v>
      </c>
      <c r="B2451" s="476" t="str">
        <f>VLOOKUP(C2451,'1-Kosten per locatie'!$A$17:$D$89,4,FALSE)</f>
        <v>Sport050</v>
      </c>
      <c r="C2451" s="532" t="s">
        <v>1706</v>
      </c>
      <c r="D2451" s="476" t="str">
        <f>VLOOKUP(C2451,'1-Kosten per locatie'!$A$17:$C$89,3,FALSE)</f>
        <v>sportlocatie</v>
      </c>
      <c r="E2451" s="427">
        <v>0</v>
      </c>
      <c r="F2451" s="261"/>
      <c r="G2451" s="428"/>
      <c r="H2451" s="123" t="s">
        <v>1310</v>
      </c>
      <c r="I2451" s="432" t="s">
        <v>15</v>
      </c>
      <c r="J2451" s="123" t="s">
        <v>91</v>
      </c>
      <c r="K2451" s="429">
        <v>2</v>
      </c>
      <c r="L2451" s="486">
        <f>VLOOKUP(D2451,'1-Kosten per locatie'!$E$3:$G$9,3,FALSE)</f>
        <v>1</v>
      </c>
      <c r="M2451" s="441">
        <v>210</v>
      </c>
      <c r="N2451" s="124"/>
      <c r="O2451" s="125" t="e">
        <f t="shared" si="198"/>
        <v>#DIV/0!</v>
      </c>
      <c r="P2451" s="125">
        <f t="shared" si="199"/>
        <v>0</v>
      </c>
      <c r="Q2451" s="383"/>
      <c r="R2451" s="126">
        <f>IF(M2451="nio",0,IF(M2451&gt;0,VLOOKUP(I2451,'2-Productie normen'!A:R,VLOOKUP(M2451,'2-Productie normen'!T:U,2,FALSE),FALSE)))</f>
        <v>0</v>
      </c>
      <c r="S2451" s="126">
        <f t="shared" si="200"/>
        <v>0</v>
      </c>
      <c r="T2451" s="127" t="str">
        <f>IF(M2451="nio",0,VLOOKUP(I2451,'2-Productie normen'!A:R,14,FALSE))</f>
        <v>S</v>
      </c>
      <c r="U2451" s="127"/>
      <c r="W2451" s="93">
        <f t="shared" si="201"/>
        <v>420</v>
      </c>
    </row>
    <row r="2452" spans="1:23" ht="14.1" customHeight="1">
      <c r="A2452" s="109">
        <f t="shared" si="202"/>
        <v>2452</v>
      </c>
      <c r="B2452" s="476" t="str">
        <f>VLOOKUP(C2452,'1-Kosten per locatie'!$A$17:$D$89,4,FALSE)</f>
        <v>Sport050</v>
      </c>
      <c r="C2452" s="532" t="s">
        <v>1706</v>
      </c>
      <c r="D2452" s="476" t="str">
        <f>VLOOKUP(C2452,'1-Kosten per locatie'!$A$17:$C$89,3,FALSE)</f>
        <v>sportlocatie</v>
      </c>
      <c r="E2452" s="427">
        <v>0</v>
      </c>
      <c r="F2452" s="261"/>
      <c r="G2452" s="428"/>
      <c r="H2452" s="123" t="s">
        <v>1744</v>
      </c>
      <c r="I2452" s="432" t="s">
        <v>15</v>
      </c>
      <c r="J2452" s="123" t="s">
        <v>91</v>
      </c>
      <c r="K2452" s="429">
        <v>2</v>
      </c>
      <c r="L2452" s="486">
        <f>VLOOKUP(D2452,'1-Kosten per locatie'!$E$3:$G$9,3,FALSE)</f>
        <v>1</v>
      </c>
      <c r="M2452" s="441">
        <v>210</v>
      </c>
      <c r="N2452" s="124"/>
      <c r="O2452" s="125" t="e">
        <f t="shared" si="198"/>
        <v>#DIV/0!</v>
      </c>
      <c r="P2452" s="125">
        <f t="shared" si="199"/>
        <v>0</v>
      </c>
      <c r="Q2452" s="383"/>
      <c r="R2452" s="126">
        <f>IF(M2452="nio",0,IF(M2452&gt;0,VLOOKUP(I2452,'2-Productie normen'!A:R,VLOOKUP(M2452,'2-Productie normen'!T:U,2,FALSE),FALSE)))</f>
        <v>0</v>
      </c>
      <c r="S2452" s="126">
        <f t="shared" si="200"/>
        <v>0</v>
      </c>
      <c r="T2452" s="127" t="str">
        <f>IF(M2452="nio",0,VLOOKUP(I2452,'2-Productie normen'!A:R,14,FALSE))</f>
        <v>S</v>
      </c>
      <c r="U2452" s="127"/>
      <c r="W2452" s="93">
        <f t="shared" si="201"/>
        <v>420</v>
      </c>
    </row>
    <row r="2453" spans="1:23" ht="14.1" customHeight="1">
      <c r="A2453" s="109">
        <f t="shared" si="202"/>
        <v>2453</v>
      </c>
      <c r="B2453" s="476" t="str">
        <f>VLOOKUP(C2453,'1-Kosten per locatie'!$A$17:$D$89,4,FALSE)</f>
        <v>Sport050</v>
      </c>
      <c r="C2453" s="533" t="s">
        <v>1706</v>
      </c>
      <c r="D2453" s="476" t="str">
        <f>VLOOKUP(C2453,'1-Kosten per locatie'!$A$17:$C$89,3,FALSE)</f>
        <v>sportlocatie</v>
      </c>
      <c r="E2453" s="427">
        <v>0</v>
      </c>
      <c r="F2453" s="261"/>
      <c r="G2453" s="428"/>
      <c r="H2453" s="123" t="s">
        <v>1747</v>
      </c>
      <c r="I2453" s="432" t="s">
        <v>15</v>
      </c>
      <c r="J2453" s="123" t="s">
        <v>93</v>
      </c>
      <c r="K2453" s="429">
        <v>8</v>
      </c>
      <c r="L2453" s="486">
        <f>VLOOKUP(D2453,'1-Kosten per locatie'!$E$3:$G$9,3,FALSE)</f>
        <v>1</v>
      </c>
      <c r="M2453" s="441">
        <v>210</v>
      </c>
      <c r="N2453" s="124"/>
      <c r="O2453" s="125" t="e">
        <f t="shared" si="198"/>
        <v>#DIV/0!</v>
      </c>
      <c r="P2453" s="125">
        <f t="shared" si="199"/>
        <v>0</v>
      </c>
      <c r="Q2453" s="383"/>
      <c r="R2453" s="126">
        <f>IF(M2453="nio",0,IF(M2453&gt;0,VLOOKUP(I2453,'2-Productie normen'!A:R,VLOOKUP(M2453,'2-Productie normen'!T:U,2,FALSE),FALSE)))</f>
        <v>0</v>
      </c>
      <c r="S2453" s="126">
        <f t="shared" si="200"/>
        <v>0</v>
      </c>
      <c r="T2453" s="127" t="str">
        <f>IF(M2453="nio",0,VLOOKUP(I2453,'2-Productie normen'!A:R,14,FALSE))</f>
        <v>S</v>
      </c>
      <c r="U2453" s="127"/>
      <c r="W2453" s="93">
        <f t="shared" si="201"/>
        <v>1680</v>
      </c>
    </row>
    <row r="2454" spans="1:23" ht="14.1" customHeight="1">
      <c r="A2454" s="109">
        <f t="shared" si="202"/>
        <v>2454</v>
      </c>
      <c r="B2454" s="476" t="str">
        <f>VLOOKUP(C2454,'1-Kosten per locatie'!$A$17:$D$89,4,FALSE)</f>
        <v>Sport050</v>
      </c>
      <c r="C2454" s="527" t="s">
        <v>1711</v>
      </c>
      <c r="D2454" s="476" t="str">
        <f>VLOOKUP(C2454,'1-Kosten per locatie'!$A$17:$C$89,3,FALSE)</f>
        <v>sportlocatie</v>
      </c>
      <c r="E2454" s="427" t="s">
        <v>311</v>
      </c>
      <c r="F2454" s="261"/>
      <c r="G2454" s="428" t="s">
        <v>1268</v>
      </c>
      <c r="H2454" s="123" t="s">
        <v>1740</v>
      </c>
      <c r="I2454" s="432" t="s">
        <v>1725</v>
      </c>
      <c r="J2454" s="123" t="s">
        <v>1741</v>
      </c>
      <c r="K2454" s="429">
        <v>286</v>
      </c>
      <c r="L2454" s="486">
        <f>VLOOKUP(D2454,'1-Kosten per locatie'!$E$3:$G$9,3,FALSE)</f>
        <v>1</v>
      </c>
      <c r="M2454" s="441">
        <v>210</v>
      </c>
      <c r="N2454" s="124"/>
      <c r="O2454" s="125" t="e">
        <f t="shared" si="198"/>
        <v>#DIV/0!</v>
      </c>
      <c r="P2454" s="125">
        <f t="shared" si="199"/>
        <v>0</v>
      </c>
      <c r="Q2454" s="383"/>
      <c r="R2454" s="126">
        <f>IF(M2454="nio",0,IF(M2454&gt;0,VLOOKUP(I2454,'2-Productie normen'!A:R,VLOOKUP(M2454,'2-Productie normen'!T:U,2,FALSE),FALSE)))</f>
        <v>0</v>
      </c>
      <c r="S2454" s="126">
        <f t="shared" si="200"/>
        <v>0</v>
      </c>
      <c r="T2454" s="127" t="str">
        <f>IF(M2454="nio",0,VLOOKUP(I2454,'2-Productie normen'!A:R,14,FALSE))</f>
        <v>V</v>
      </c>
      <c r="U2454" s="127"/>
      <c r="W2454" s="93">
        <f t="shared" si="201"/>
        <v>60060</v>
      </c>
    </row>
    <row r="2455" spans="1:23" ht="14.1" customHeight="1">
      <c r="A2455" s="109">
        <f t="shared" si="202"/>
        <v>2455</v>
      </c>
      <c r="B2455" s="476" t="str">
        <f>VLOOKUP(C2455,'1-Kosten per locatie'!$A$17:$D$89,4,FALSE)</f>
        <v>Sport050</v>
      </c>
      <c r="C2455" s="527" t="s">
        <v>1711</v>
      </c>
      <c r="D2455" s="476" t="str">
        <f>VLOOKUP(C2455,'1-Kosten per locatie'!$A$17:$C$89,3,FALSE)</f>
        <v>sportlocatie</v>
      </c>
      <c r="E2455" s="427" t="s">
        <v>311</v>
      </c>
      <c r="F2455" s="261"/>
      <c r="G2455" s="428" t="s">
        <v>1269</v>
      </c>
      <c r="H2455" s="123" t="s">
        <v>1738</v>
      </c>
      <c r="I2455" s="432" t="s">
        <v>15</v>
      </c>
      <c r="J2455" s="123" t="s">
        <v>91</v>
      </c>
      <c r="K2455" s="429">
        <v>15</v>
      </c>
      <c r="L2455" s="486">
        <f>VLOOKUP(D2455,'1-Kosten per locatie'!$E$3:$G$9,3,FALSE)</f>
        <v>1</v>
      </c>
      <c r="M2455" s="441">
        <v>210</v>
      </c>
      <c r="N2455" s="124"/>
      <c r="O2455" s="125" t="e">
        <f t="shared" si="198"/>
        <v>#DIV/0!</v>
      </c>
      <c r="P2455" s="125">
        <f t="shared" si="199"/>
        <v>0</v>
      </c>
      <c r="Q2455" s="383"/>
      <c r="R2455" s="126">
        <f>IF(M2455="nio",0,IF(M2455&gt;0,VLOOKUP(I2455,'2-Productie normen'!A:R,VLOOKUP(M2455,'2-Productie normen'!T:U,2,FALSE),FALSE)))</f>
        <v>0</v>
      </c>
      <c r="S2455" s="126">
        <f t="shared" si="200"/>
        <v>0</v>
      </c>
      <c r="T2455" s="127" t="str">
        <f>IF(M2455="nio",0,VLOOKUP(I2455,'2-Productie normen'!A:R,14,FALSE))</f>
        <v>S</v>
      </c>
      <c r="U2455" s="127"/>
      <c r="W2455" s="93">
        <f t="shared" si="201"/>
        <v>3150</v>
      </c>
    </row>
    <row r="2456" spans="1:23" ht="14.1" customHeight="1">
      <c r="A2456" s="109">
        <f t="shared" si="202"/>
        <v>2456</v>
      </c>
      <c r="B2456" s="476" t="str">
        <f>VLOOKUP(C2456,'1-Kosten per locatie'!$A$17:$D$89,4,FALSE)</f>
        <v>Sport050</v>
      </c>
      <c r="C2456" s="527" t="s">
        <v>1711</v>
      </c>
      <c r="D2456" s="476" t="str">
        <f>VLOOKUP(C2456,'1-Kosten per locatie'!$A$17:$C$89,3,FALSE)</f>
        <v>sportlocatie</v>
      </c>
      <c r="E2456" s="427" t="s">
        <v>311</v>
      </c>
      <c r="F2456" s="261"/>
      <c r="G2456" s="428" t="s">
        <v>1270</v>
      </c>
      <c r="H2456" s="123" t="s">
        <v>1310</v>
      </c>
      <c r="I2456" s="432" t="s">
        <v>15</v>
      </c>
      <c r="J2456" s="123" t="s">
        <v>91</v>
      </c>
      <c r="K2456" s="429">
        <v>1.2</v>
      </c>
      <c r="L2456" s="486">
        <f>VLOOKUP(D2456,'1-Kosten per locatie'!$E$3:$G$9,3,FALSE)</f>
        <v>1</v>
      </c>
      <c r="M2456" s="441">
        <v>210</v>
      </c>
      <c r="N2456" s="124"/>
      <c r="O2456" s="125" t="e">
        <f t="shared" si="198"/>
        <v>#DIV/0!</v>
      </c>
      <c r="P2456" s="125">
        <f t="shared" si="199"/>
        <v>0</v>
      </c>
      <c r="Q2456" s="383"/>
      <c r="R2456" s="126">
        <f>IF(M2456="nio",0,IF(M2456&gt;0,VLOOKUP(I2456,'2-Productie normen'!A:R,VLOOKUP(M2456,'2-Productie normen'!T:U,2,FALSE),FALSE)))</f>
        <v>0</v>
      </c>
      <c r="S2456" s="126">
        <f t="shared" si="200"/>
        <v>0</v>
      </c>
      <c r="T2456" s="127" t="str">
        <f>IF(M2456="nio",0,VLOOKUP(I2456,'2-Productie normen'!A:R,14,FALSE))</f>
        <v>S</v>
      </c>
      <c r="U2456" s="127"/>
      <c r="W2456" s="93">
        <f t="shared" si="201"/>
        <v>252</v>
      </c>
    </row>
    <row r="2457" spans="1:23" ht="14.1" customHeight="1">
      <c r="A2457" s="109">
        <f t="shared" si="202"/>
        <v>2457</v>
      </c>
      <c r="B2457" s="476" t="str">
        <f>VLOOKUP(C2457,'1-Kosten per locatie'!$A$17:$D$89,4,FALSE)</f>
        <v>Sport050</v>
      </c>
      <c r="C2457" s="527" t="s">
        <v>1711</v>
      </c>
      <c r="D2457" s="476" t="str">
        <f>VLOOKUP(C2457,'1-Kosten per locatie'!$A$17:$C$89,3,FALSE)</f>
        <v>sportlocatie</v>
      </c>
      <c r="E2457" s="427" t="s">
        <v>311</v>
      </c>
      <c r="F2457" s="261"/>
      <c r="G2457" s="428" t="s">
        <v>1341</v>
      </c>
      <c r="H2457" s="123" t="s">
        <v>1736</v>
      </c>
      <c r="I2457" s="432" t="s">
        <v>1201</v>
      </c>
      <c r="J2457" s="123" t="s">
        <v>93</v>
      </c>
      <c r="K2457" s="429">
        <v>24.8</v>
      </c>
      <c r="L2457" s="486">
        <f>VLOOKUP(D2457,'1-Kosten per locatie'!$E$3:$G$9,3,FALSE)</f>
        <v>1</v>
      </c>
      <c r="M2457" s="441">
        <v>210</v>
      </c>
      <c r="N2457" s="124"/>
      <c r="O2457" s="125" t="e">
        <f t="shared" si="198"/>
        <v>#DIV/0!</v>
      </c>
      <c r="P2457" s="125">
        <f t="shared" si="199"/>
        <v>0</v>
      </c>
      <c r="Q2457" s="383"/>
      <c r="R2457" s="126">
        <f>IF(M2457="nio",0,IF(M2457&gt;0,VLOOKUP(I2457,'2-Productie normen'!A:R,VLOOKUP(M2457,'2-Productie normen'!T:U,2,FALSE),FALSE)))</f>
        <v>0</v>
      </c>
      <c r="S2457" s="126">
        <f t="shared" si="200"/>
        <v>0</v>
      </c>
      <c r="T2457" s="127" t="str">
        <f>IF(M2457="nio",0,VLOOKUP(I2457,'2-Productie normen'!A:R,14,FALSE))</f>
        <v>V</v>
      </c>
      <c r="U2457" s="127"/>
      <c r="W2457" s="93">
        <f t="shared" si="201"/>
        <v>5208</v>
      </c>
    </row>
    <row r="2458" spans="1:23" ht="14.1" customHeight="1">
      <c r="A2458" s="109">
        <f t="shared" si="202"/>
        <v>2458</v>
      </c>
      <c r="B2458" s="476" t="str">
        <f>VLOOKUP(C2458,'1-Kosten per locatie'!$A$17:$D$89,4,FALSE)</f>
        <v>Sport050</v>
      </c>
      <c r="C2458" s="527" t="s">
        <v>1711</v>
      </c>
      <c r="D2458" s="476" t="str">
        <f>VLOOKUP(C2458,'1-Kosten per locatie'!$A$17:$C$89,3,FALSE)</f>
        <v>sportlocatie</v>
      </c>
      <c r="E2458" s="427" t="s">
        <v>311</v>
      </c>
      <c r="F2458" s="261"/>
      <c r="G2458" s="428" t="s">
        <v>1342</v>
      </c>
      <c r="H2458" s="123" t="s">
        <v>1735</v>
      </c>
      <c r="I2458" s="432" t="s">
        <v>15</v>
      </c>
      <c r="J2458" s="123" t="s">
        <v>91</v>
      </c>
      <c r="K2458" s="429">
        <v>2.2999999999999998</v>
      </c>
      <c r="L2458" s="486">
        <f>VLOOKUP(D2458,'1-Kosten per locatie'!$E$3:$G$9,3,FALSE)</f>
        <v>1</v>
      </c>
      <c r="M2458" s="441">
        <v>210</v>
      </c>
      <c r="N2458" s="124"/>
      <c r="O2458" s="125" t="e">
        <f t="shared" si="198"/>
        <v>#DIV/0!</v>
      </c>
      <c r="P2458" s="125">
        <f t="shared" si="199"/>
        <v>0</v>
      </c>
      <c r="Q2458" s="383"/>
      <c r="R2458" s="126">
        <f>IF(M2458="nio",0,IF(M2458&gt;0,VLOOKUP(I2458,'2-Productie normen'!A:R,VLOOKUP(M2458,'2-Productie normen'!T:U,2,FALSE),FALSE)))</f>
        <v>0</v>
      </c>
      <c r="S2458" s="126">
        <f t="shared" si="200"/>
        <v>0</v>
      </c>
      <c r="T2458" s="127" t="str">
        <f>IF(M2458="nio",0,VLOOKUP(I2458,'2-Productie normen'!A:R,14,FALSE))</f>
        <v>S</v>
      </c>
      <c r="U2458" s="127"/>
      <c r="W2458" s="93">
        <f t="shared" si="201"/>
        <v>482.99999999999994</v>
      </c>
    </row>
    <row r="2459" spans="1:23" ht="14.1" customHeight="1">
      <c r="A2459" s="109">
        <f t="shared" si="202"/>
        <v>2459</v>
      </c>
      <c r="B2459" s="476" t="str">
        <f>VLOOKUP(C2459,'1-Kosten per locatie'!$A$17:$D$89,4,FALSE)</f>
        <v>Sport050</v>
      </c>
      <c r="C2459" s="527" t="s">
        <v>1711</v>
      </c>
      <c r="D2459" s="476" t="str">
        <f>VLOOKUP(C2459,'1-Kosten per locatie'!$A$17:$C$89,3,FALSE)</f>
        <v>sportlocatie</v>
      </c>
      <c r="E2459" s="427" t="s">
        <v>311</v>
      </c>
      <c r="F2459" s="261"/>
      <c r="G2459" s="428" t="s">
        <v>1343</v>
      </c>
      <c r="H2459" s="123" t="s">
        <v>1734</v>
      </c>
      <c r="I2459" s="432" t="s">
        <v>149</v>
      </c>
      <c r="J2459" s="123" t="s">
        <v>1733</v>
      </c>
      <c r="K2459" s="429">
        <v>7</v>
      </c>
      <c r="L2459" s="486">
        <f>VLOOKUP(D2459,'1-Kosten per locatie'!$E$3:$G$9,3,FALSE)</f>
        <v>1</v>
      </c>
      <c r="M2459" s="441">
        <v>210</v>
      </c>
      <c r="N2459" s="124"/>
      <c r="O2459" s="125" t="e">
        <f t="shared" si="198"/>
        <v>#DIV/0!</v>
      </c>
      <c r="P2459" s="125">
        <f t="shared" si="199"/>
        <v>0</v>
      </c>
      <c r="Q2459" s="383"/>
      <c r="R2459" s="126">
        <f>IF(M2459="nio",0,IF(M2459&gt;0,VLOOKUP(I2459,'2-Productie normen'!A:R,VLOOKUP(M2459,'2-Productie normen'!T:U,2,FALSE),FALSE)))</f>
        <v>0</v>
      </c>
      <c r="S2459" s="126">
        <f t="shared" si="200"/>
        <v>0</v>
      </c>
      <c r="T2459" s="127" t="str">
        <f>IF(M2459="nio",0,VLOOKUP(I2459,'2-Productie normen'!A:R,14,FALSE))</f>
        <v>B</v>
      </c>
      <c r="U2459" s="127"/>
      <c r="W2459" s="93">
        <f t="shared" si="201"/>
        <v>1470</v>
      </c>
    </row>
    <row r="2460" spans="1:23" ht="14.1" customHeight="1">
      <c r="A2460" s="109">
        <f t="shared" si="202"/>
        <v>2460</v>
      </c>
      <c r="B2460" s="476" t="str">
        <f>VLOOKUP(C2460,'1-Kosten per locatie'!$A$17:$D$89,4,FALSE)</f>
        <v>Sport050</v>
      </c>
      <c r="C2460" s="527" t="s">
        <v>1711</v>
      </c>
      <c r="D2460" s="476" t="str">
        <f>VLOOKUP(C2460,'1-Kosten per locatie'!$A$17:$C$89,3,FALSE)</f>
        <v>sportlocatie</v>
      </c>
      <c r="E2460" s="427" t="s">
        <v>311</v>
      </c>
      <c r="F2460" s="261"/>
      <c r="G2460" s="428" t="s">
        <v>1344</v>
      </c>
      <c r="H2460" s="123" t="s">
        <v>1737</v>
      </c>
      <c r="I2460" s="432" t="s">
        <v>1201</v>
      </c>
      <c r="J2460" s="123" t="s">
        <v>93</v>
      </c>
      <c r="K2460" s="429">
        <v>23.3</v>
      </c>
      <c r="L2460" s="486">
        <f>VLOOKUP(D2460,'1-Kosten per locatie'!$E$3:$G$9,3,FALSE)</f>
        <v>1</v>
      </c>
      <c r="M2460" s="441">
        <v>210</v>
      </c>
      <c r="N2460" s="124"/>
      <c r="O2460" s="125" t="e">
        <f t="shared" si="198"/>
        <v>#DIV/0!</v>
      </c>
      <c r="P2460" s="125">
        <f t="shared" si="199"/>
        <v>0</v>
      </c>
      <c r="Q2460" s="383"/>
      <c r="R2460" s="126">
        <f>IF(M2460="nio",0,IF(M2460&gt;0,VLOOKUP(I2460,'2-Productie normen'!A:R,VLOOKUP(M2460,'2-Productie normen'!T:U,2,FALSE),FALSE)))</f>
        <v>0</v>
      </c>
      <c r="S2460" s="126">
        <f t="shared" si="200"/>
        <v>0</v>
      </c>
      <c r="T2460" s="127" t="str">
        <f>IF(M2460="nio",0,VLOOKUP(I2460,'2-Productie normen'!A:R,14,FALSE))</f>
        <v>V</v>
      </c>
      <c r="U2460" s="127"/>
      <c r="W2460" s="93">
        <f t="shared" si="201"/>
        <v>4893</v>
      </c>
    </row>
    <row r="2461" spans="1:23" ht="14.1" customHeight="1">
      <c r="A2461" s="109">
        <f t="shared" si="202"/>
        <v>2461</v>
      </c>
      <c r="B2461" s="476" t="str">
        <f>VLOOKUP(C2461,'1-Kosten per locatie'!$A$17:$D$89,4,FALSE)</f>
        <v>Sport050</v>
      </c>
      <c r="C2461" s="527" t="s">
        <v>1711</v>
      </c>
      <c r="D2461" s="476" t="str">
        <f>VLOOKUP(C2461,'1-Kosten per locatie'!$A$17:$C$89,3,FALSE)</f>
        <v>sportlocatie</v>
      </c>
      <c r="E2461" s="427" t="s">
        <v>311</v>
      </c>
      <c r="F2461" s="261"/>
      <c r="G2461" s="428" t="s">
        <v>1271</v>
      </c>
      <c r="H2461" s="123" t="s">
        <v>1744</v>
      </c>
      <c r="I2461" s="432" t="s">
        <v>15</v>
      </c>
      <c r="J2461" s="123" t="s">
        <v>91</v>
      </c>
      <c r="K2461" s="429">
        <v>1.2</v>
      </c>
      <c r="L2461" s="486">
        <f>VLOOKUP(D2461,'1-Kosten per locatie'!$E$3:$G$9,3,FALSE)</f>
        <v>1</v>
      </c>
      <c r="M2461" s="441">
        <v>210</v>
      </c>
      <c r="N2461" s="124"/>
      <c r="O2461" s="125" t="e">
        <f t="shared" si="198"/>
        <v>#DIV/0!</v>
      </c>
      <c r="P2461" s="125">
        <f t="shared" si="199"/>
        <v>0</v>
      </c>
      <c r="Q2461" s="383"/>
      <c r="R2461" s="126">
        <f>IF(M2461="nio",0,IF(M2461&gt;0,VLOOKUP(I2461,'2-Productie normen'!A:R,VLOOKUP(M2461,'2-Productie normen'!T:U,2,FALSE),FALSE)))</f>
        <v>0</v>
      </c>
      <c r="S2461" s="126">
        <f t="shared" si="200"/>
        <v>0</v>
      </c>
      <c r="T2461" s="127" t="str">
        <f>IF(M2461="nio",0,VLOOKUP(I2461,'2-Productie normen'!A:R,14,FALSE))</f>
        <v>S</v>
      </c>
      <c r="U2461" s="127"/>
      <c r="W2461" s="93">
        <f t="shared" si="201"/>
        <v>252</v>
      </c>
    </row>
    <row r="2462" spans="1:23" ht="14.1" customHeight="1">
      <c r="A2462" s="109">
        <f t="shared" si="202"/>
        <v>2462</v>
      </c>
      <c r="B2462" s="476" t="str">
        <f>VLOOKUP(C2462,'1-Kosten per locatie'!$A$17:$D$89,4,FALSE)</f>
        <v>Sport050</v>
      </c>
      <c r="C2462" s="527" t="s">
        <v>1711</v>
      </c>
      <c r="D2462" s="476" t="str">
        <f>VLOOKUP(C2462,'1-Kosten per locatie'!$A$17:$C$89,3,FALSE)</f>
        <v>sportlocatie</v>
      </c>
      <c r="E2462" s="427" t="s">
        <v>311</v>
      </c>
      <c r="F2462" s="261"/>
      <c r="G2462" s="428" t="s">
        <v>1272</v>
      </c>
      <c r="H2462" s="123" t="s">
        <v>1739</v>
      </c>
      <c r="I2462" s="432" t="s">
        <v>15</v>
      </c>
      <c r="J2462" s="123" t="s">
        <v>91</v>
      </c>
      <c r="K2462" s="429">
        <v>13.7</v>
      </c>
      <c r="L2462" s="486">
        <f>VLOOKUP(D2462,'1-Kosten per locatie'!$E$3:$G$9,3,FALSE)</f>
        <v>1</v>
      </c>
      <c r="M2462" s="441">
        <v>210</v>
      </c>
      <c r="N2462" s="124"/>
      <c r="O2462" s="125" t="e">
        <f t="shared" si="198"/>
        <v>#DIV/0!</v>
      </c>
      <c r="P2462" s="125">
        <f t="shared" si="199"/>
        <v>0</v>
      </c>
      <c r="Q2462" s="383"/>
      <c r="R2462" s="126">
        <f>IF(M2462="nio",0,IF(M2462&gt;0,VLOOKUP(I2462,'2-Productie normen'!A:R,VLOOKUP(M2462,'2-Productie normen'!T:U,2,FALSE),FALSE)))</f>
        <v>0</v>
      </c>
      <c r="S2462" s="126">
        <f t="shared" si="200"/>
        <v>0</v>
      </c>
      <c r="T2462" s="127" t="str">
        <f>IF(M2462="nio",0,VLOOKUP(I2462,'2-Productie normen'!A:R,14,FALSE))</f>
        <v>S</v>
      </c>
      <c r="U2462" s="127"/>
      <c r="W2462" s="93">
        <f t="shared" si="201"/>
        <v>2877</v>
      </c>
    </row>
    <row r="2463" spans="1:23" ht="14.1" customHeight="1">
      <c r="A2463" s="109">
        <f t="shared" si="202"/>
        <v>2463</v>
      </c>
      <c r="B2463" s="476" t="str">
        <f>VLOOKUP(C2463,'1-Kosten per locatie'!$A$17:$D$89,4,FALSE)</f>
        <v>Sport050</v>
      </c>
      <c r="C2463" s="527" t="s">
        <v>1711</v>
      </c>
      <c r="D2463" s="476" t="str">
        <f>VLOOKUP(C2463,'1-Kosten per locatie'!$A$17:$C$89,3,FALSE)</f>
        <v>sportlocatie</v>
      </c>
      <c r="E2463" s="427" t="s">
        <v>311</v>
      </c>
      <c r="F2463" s="262"/>
      <c r="G2463" s="428" t="s">
        <v>1345</v>
      </c>
      <c r="H2463" s="123" t="s">
        <v>1351</v>
      </c>
      <c r="I2463" s="455" t="s">
        <v>299</v>
      </c>
      <c r="J2463" s="123" t="s">
        <v>1741</v>
      </c>
      <c r="K2463" s="429">
        <v>1.6</v>
      </c>
      <c r="L2463" s="486">
        <f>VLOOKUP(D2463,'1-Kosten per locatie'!$E$3:$G$9,3,FALSE)</f>
        <v>1</v>
      </c>
      <c r="M2463" s="412" t="s">
        <v>101</v>
      </c>
      <c r="N2463" s="124"/>
      <c r="O2463" s="125">
        <f t="shared" si="198"/>
        <v>0</v>
      </c>
      <c r="P2463" s="125">
        <f t="shared" si="199"/>
        <v>0</v>
      </c>
      <c r="Q2463" s="383"/>
      <c r="R2463" s="126">
        <f>IF(M2463="nio",0,IF(M2463&gt;0,VLOOKUP(I2463,'2-Productie normen'!A:R,VLOOKUP(M2463,'2-Productie normen'!T:U,2,FALSE),FALSE)))</f>
        <v>0</v>
      </c>
      <c r="S2463" s="126">
        <f t="shared" si="200"/>
        <v>0</v>
      </c>
      <c r="T2463" s="127">
        <f>IF(M2463="nio",0,VLOOKUP(I2463,'2-Productie normen'!A:R,14,FALSE))</f>
        <v>0</v>
      </c>
      <c r="U2463" s="127"/>
      <c r="W2463" s="93">
        <f t="shared" si="201"/>
        <v>0</v>
      </c>
    </row>
    <row r="2464" spans="1:23" ht="14.1" customHeight="1">
      <c r="A2464" s="109">
        <f t="shared" si="202"/>
        <v>2464</v>
      </c>
      <c r="B2464" s="476" t="str">
        <f>VLOOKUP(C2464,'1-Kosten per locatie'!$A$17:$D$89,4,FALSE)</f>
        <v>Sport050</v>
      </c>
      <c r="C2464" s="528" t="s">
        <v>1711</v>
      </c>
      <c r="D2464" s="476" t="str">
        <f>VLOOKUP(C2464,'1-Kosten per locatie'!$A$17:$C$89,3,FALSE)</f>
        <v>sportlocatie</v>
      </c>
      <c r="E2464" s="427" t="s">
        <v>311</v>
      </c>
      <c r="F2464" s="261"/>
      <c r="G2464" s="428" t="s">
        <v>1273</v>
      </c>
      <c r="H2464" s="123" t="s">
        <v>1742</v>
      </c>
      <c r="I2464" s="432" t="s">
        <v>300</v>
      </c>
      <c r="J2464" s="123" t="s">
        <v>1741</v>
      </c>
      <c r="K2464" s="429">
        <v>41</v>
      </c>
      <c r="L2464" s="486">
        <f>VLOOKUP(D2464,'1-Kosten per locatie'!$E$3:$G$9,3,FALSE)</f>
        <v>1</v>
      </c>
      <c r="M2464" s="441">
        <v>41</v>
      </c>
      <c r="N2464" s="124"/>
      <c r="O2464" s="125" t="e">
        <f t="shared" si="198"/>
        <v>#DIV/0!</v>
      </c>
      <c r="P2464" s="125">
        <f t="shared" si="199"/>
        <v>0</v>
      </c>
      <c r="Q2464" s="383"/>
      <c r="R2464" s="126">
        <f>IF(M2464="nio",0,IF(M2464&gt;0,VLOOKUP(I2464,'2-Productie normen'!A:R,VLOOKUP(M2464,'2-Productie normen'!T:U,2,FALSE),FALSE)))</f>
        <v>0</v>
      </c>
      <c r="S2464" s="126">
        <f t="shared" si="200"/>
        <v>0</v>
      </c>
      <c r="T2464" s="127" t="str">
        <f>IF(M2464="nio",0,VLOOKUP(I2464,'2-Productie normen'!A:R,14,FALSE))</f>
        <v>V</v>
      </c>
      <c r="U2464" s="127"/>
      <c r="W2464" s="93">
        <f t="shared" si="201"/>
        <v>1681</v>
      </c>
    </row>
    <row r="2465" spans="1:23" ht="14.1" customHeight="1">
      <c r="A2465" s="109">
        <f t="shared" si="202"/>
        <v>2465</v>
      </c>
      <c r="B2465" s="476" t="str">
        <f>VLOOKUP(C2465,'1-Kosten per locatie'!$A$17:$D$89,4,FALSE)</f>
        <v>Sport050</v>
      </c>
      <c r="C2465" s="527" t="s">
        <v>1711</v>
      </c>
      <c r="D2465" s="476" t="str">
        <f>VLOOKUP(C2465,'1-Kosten per locatie'!$A$17:$C$89,3,FALSE)</f>
        <v>sportlocatie</v>
      </c>
      <c r="E2465" s="427" t="s">
        <v>311</v>
      </c>
      <c r="F2465" s="261"/>
      <c r="G2465" s="428" t="s">
        <v>1346</v>
      </c>
      <c r="H2465" s="123" t="s">
        <v>1017</v>
      </c>
      <c r="I2465" s="432" t="s">
        <v>296</v>
      </c>
      <c r="J2465" s="123" t="s">
        <v>1733</v>
      </c>
      <c r="K2465" s="429">
        <v>38.5</v>
      </c>
      <c r="L2465" s="486">
        <f>VLOOKUP(D2465,'1-Kosten per locatie'!$E$3:$G$9,3,FALSE)</f>
        <v>1</v>
      </c>
      <c r="M2465" s="441">
        <v>210</v>
      </c>
      <c r="N2465" s="124"/>
      <c r="O2465" s="125" t="e">
        <f t="shared" si="198"/>
        <v>#DIV/0!</v>
      </c>
      <c r="P2465" s="125">
        <f t="shared" si="199"/>
        <v>0</v>
      </c>
      <c r="Q2465" s="383"/>
      <c r="R2465" s="126">
        <f>IF(M2465="nio",0,IF(M2465&gt;0,VLOOKUP(I2465,'2-Productie normen'!A:R,VLOOKUP(M2465,'2-Productie normen'!T:U,2,FALSE),FALSE)))</f>
        <v>0</v>
      </c>
      <c r="S2465" s="126">
        <f t="shared" si="200"/>
        <v>0</v>
      </c>
      <c r="T2465" s="127" t="str">
        <f>IF(M2465="nio",0,VLOOKUP(I2465,'2-Productie normen'!A:R,14,FALSE))</f>
        <v>V</v>
      </c>
      <c r="U2465" s="127"/>
      <c r="W2465" s="93">
        <f t="shared" si="201"/>
        <v>8085</v>
      </c>
    </row>
    <row r="2466" spans="1:23" ht="14.1" customHeight="1">
      <c r="A2466" s="109">
        <f t="shared" si="202"/>
        <v>2466</v>
      </c>
      <c r="B2466" s="476" t="str">
        <f>VLOOKUP(C2466,'1-Kosten per locatie'!$A$17:$D$89,4,FALSE)</f>
        <v>Sport050</v>
      </c>
      <c r="C2466" s="528" t="s">
        <v>1711</v>
      </c>
      <c r="D2466" s="476" t="str">
        <f>VLOOKUP(C2466,'1-Kosten per locatie'!$A$17:$C$89,3,FALSE)</f>
        <v>sportlocatie</v>
      </c>
      <c r="E2466" s="427" t="s">
        <v>311</v>
      </c>
      <c r="F2466" s="261"/>
      <c r="G2466" s="428"/>
      <c r="H2466" s="123" t="s">
        <v>195</v>
      </c>
      <c r="I2466" s="432" t="s">
        <v>295</v>
      </c>
      <c r="J2466" s="123" t="s">
        <v>1733</v>
      </c>
      <c r="K2466" s="429">
        <v>2.7</v>
      </c>
      <c r="L2466" s="486">
        <f>VLOOKUP(D2466,'1-Kosten per locatie'!$E$3:$G$9,3,FALSE)</f>
        <v>1</v>
      </c>
      <c r="M2466" s="441">
        <v>255</v>
      </c>
      <c r="N2466" s="124"/>
      <c r="O2466" s="125" t="e">
        <f t="shared" si="198"/>
        <v>#DIV/0!</v>
      </c>
      <c r="P2466" s="125">
        <f t="shared" si="199"/>
        <v>0</v>
      </c>
      <c r="Q2466" s="383"/>
      <c r="R2466" s="126">
        <f>IF(M2466="nio",0,IF(M2466&gt;0,VLOOKUP(I2466,'2-Productie normen'!A:R,VLOOKUP(M2466,'2-Productie normen'!T:U,2,FALSE),FALSE)))</f>
        <v>0</v>
      </c>
      <c r="S2466" s="126">
        <f t="shared" si="200"/>
        <v>0</v>
      </c>
      <c r="T2466" s="127" t="str">
        <f>IF(M2466="nio",0,VLOOKUP(I2466,'2-Productie normen'!A:R,14,FALSE))</f>
        <v>V</v>
      </c>
      <c r="U2466" s="127"/>
      <c r="W2466" s="93">
        <f t="shared" si="201"/>
        <v>688.5</v>
      </c>
    </row>
    <row r="2467" spans="1:23" ht="14.1" customHeight="1">
      <c r="A2467" s="109">
        <f t="shared" si="202"/>
        <v>2467</v>
      </c>
      <c r="B2467" s="476" t="str">
        <f>VLOOKUP(C2467,'1-Kosten per locatie'!$A$17:$D$89,4,FALSE)</f>
        <v>Sport050</v>
      </c>
      <c r="C2467" s="527" t="s">
        <v>1711</v>
      </c>
      <c r="D2467" s="476" t="str">
        <f>VLOOKUP(C2467,'1-Kosten per locatie'!$A$17:$C$89,3,FALSE)</f>
        <v>sportlocatie</v>
      </c>
      <c r="E2467" s="427">
        <v>1</v>
      </c>
      <c r="F2467" s="261"/>
      <c r="G2467" s="428" t="s">
        <v>1353</v>
      </c>
      <c r="H2467" s="123" t="s">
        <v>1759</v>
      </c>
      <c r="I2467" s="432" t="s">
        <v>296</v>
      </c>
      <c r="J2467" s="123" t="s">
        <v>93</v>
      </c>
      <c r="K2467" s="429">
        <v>8</v>
      </c>
      <c r="L2467" s="486">
        <f>VLOOKUP(D2467,'1-Kosten per locatie'!$E$3:$G$9,3,FALSE)</f>
        <v>1</v>
      </c>
      <c r="M2467" s="441">
        <v>210</v>
      </c>
      <c r="N2467" s="124"/>
      <c r="O2467" s="125" t="e">
        <f t="shared" si="198"/>
        <v>#DIV/0!</v>
      </c>
      <c r="P2467" s="125">
        <f t="shared" si="199"/>
        <v>0</v>
      </c>
      <c r="Q2467" s="383"/>
      <c r="R2467" s="126">
        <f>IF(M2467="nio",0,IF(M2467&gt;0,VLOOKUP(I2467,'2-Productie normen'!A:R,VLOOKUP(M2467,'2-Productie normen'!T:U,2,FALSE),FALSE)))</f>
        <v>0</v>
      </c>
      <c r="S2467" s="126">
        <f t="shared" si="200"/>
        <v>0</v>
      </c>
      <c r="T2467" s="127" t="str">
        <f>IF(M2467="nio",0,VLOOKUP(I2467,'2-Productie normen'!A:R,14,FALSE))</f>
        <v>V</v>
      </c>
      <c r="U2467" s="127"/>
      <c r="W2467" s="93">
        <f t="shared" si="201"/>
        <v>1680</v>
      </c>
    </row>
    <row r="2468" spans="1:23" ht="14.1" customHeight="1">
      <c r="A2468" s="109">
        <f t="shared" si="202"/>
        <v>2468</v>
      </c>
      <c r="B2468" s="476" t="str">
        <f>VLOOKUP(C2468,'1-Kosten per locatie'!$A$17:$D$89,4,FALSE)</f>
        <v>Sport050</v>
      </c>
      <c r="C2468" s="527" t="s">
        <v>1711</v>
      </c>
      <c r="D2468" s="476" t="str">
        <f>VLOOKUP(C2468,'1-Kosten per locatie'!$A$17:$C$89,3,FALSE)</f>
        <v>sportlocatie</v>
      </c>
      <c r="E2468" s="427">
        <v>1</v>
      </c>
      <c r="F2468" s="261"/>
      <c r="G2468" s="428" t="s">
        <v>1355</v>
      </c>
      <c r="H2468" s="123" t="s">
        <v>1746</v>
      </c>
      <c r="I2468" s="432" t="s">
        <v>15</v>
      </c>
      <c r="J2468" s="123" t="s">
        <v>91</v>
      </c>
      <c r="K2468" s="429">
        <v>4.7</v>
      </c>
      <c r="L2468" s="486">
        <f>VLOOKUP(D2468,'1-Kosten per locatie'!$E$3:$G$9,3,FALSE)</f>
        <v>1</v>
      </c>
      <c r="M2468" s="441">
        <v>210</v>
      </c>
      <c r="N2468" s="124"/>
      <c r="O2468" s="125" t="e">
        <f t="shared" si="198"/>
        <v>#DIV/0!</v>
      </c>
      <c r="P2468" s="125">
        <f t="shared" si="199"/>
        <v>0</v>
      </c>
      <c r="Q2468" s="383"/>
      <c r="R2468" s="126">
        <f>IF(M2468="nio",0,IF(M2468&gt;0,VLOOKUP(I2468,'2-Productie normen'!A:R,VLOOKUP(M2468,'2-Productie normen'!T:U,2,FALSE),FALSE)))</f>
        <v>0</v>
      </c>
      <c r="S2468" s="126">
        <f t="shared" si="200"/>
        <v>0</v>
      </c>
      <c r="T2468" s="127" t="str">
        <f>IF(M2468="nio",0,VLOOKUP(I2468,'2-Productie normen'!A:R,14,FALSE))</f>
        <v>S</v>
      </c>
      <c r="U2468" s="127"/>
      <c r="W2468" s="93">
        <f t="shared" si="201"/>
        <v>987</v>
      </c>
    </row>
    <row r="2469" spans="1:23" ht="14.1" customHeight="1">
      <c r="A2469" s="109">
        <f t="shared" si="202"/>
        <v>2469</v>
      </c>
      <c r="B2469" s="476" t="str">
        <f>VLOOKUP(C2469,'1-Kosten per locatie'!$A$17:$D$89,4,FALSE)</f>
        <v>Sport050</v>
      </c>
      <c r="C2469" s="527" t="s">
        <v>1711</v>
      </c>
      <c r="D2469" s="476" t="str">
        <f>VLOOKUP(C2469,'1-Kosten per locatie'!$A$17:$C$89,3,FALSE)</f>
        <v>sportlocatie</v>
      </c>
      <c r="E2469" s="427">
        <v>1</v>
      </c>
      <c r="F2469" s="262"/>
      <c r="G2469" s="428" t="s">
        <v>1356</v>
      </c>
      <c r="H2469" s="123" t="s">
        <v>1351</v>
      </c>
      <c r="I2469" s="455" t="s">
        <v>299</v>
      </c>
      <c r="J2469" s="123" t="s">
        <v>93</v>
      </c>
      <c r="K2469" s="429">
        <v>8</v>
      </c>
      <c r="L2469" s="486">
        <f>VLOOKUP(D2469,'1-Kosten per locatie'!$E$3:$G$9,3,FALSE)</f>
        <v>1</v>
      </c>
      <c r="M2469" s="412" t="s">
        <v>101</v>
      </c>
      <c r="N2469" s="124"/>
      <c r="O2469" s="125">
        <f t="shared" si="198"/>
        <v>0</v>
      </c>
      <c r="P2469" s="125">
        <f t="shared" si="199"/>
        <v>0</v>
      </c>
      <c r="Q2469" s="383"/>
      <c r="R2469" s="126">
        <f>IF(M2469="nio",0,IF(M2469&gt;0,VLOOKUP(I2469,'2-Productie normen'!A:R,VLOOKUP(M2469,'2-Productie normen'!T:U,2,FALSE),FALSE)))</f>
        <v>0</v>
      </c>
      <c r="S2469" s="126">
        <f t="shared" si="200"/>
        <v>0</v>
      </c>
      <c r="T2469" s="127">
        <f>IF(M2469="nio",0,VLOOKUP(I2469,'2-Productie normen'!A:R,14,FALSE))</f>
        <v>0</v>
      </c>
      <c r="U2469" s="127"/>
      <c r="W2469" s="93">
        <f t="shared" si="201"/>
        <v>0</v>
      </c>
    </row>
    <row r="2470" spans="1:23" ht="14.1" customHeight="1">
      <c r="A2470" s="109">
        <f t="shared" si="202"/>
        <v>2470</v>
      </c>
      <c r="B2470" s="476" t="str">
        <f>VLOOKUP(C2470,'1-Kosten per locatie'!$A$17:$D$89,4,FALSE)</f>
        <v>Sport050</v>
      </c>
      <c r="C2470" s="527" t="s">
        <v>1711</v>
      </c>
      <c r="D2470" s="476" t="str">
        <f>VLOOKUP(C2470,'1-Kosten per locatie'!$A$17:$C$89,3,FALSE)</f>
        <v>sportlocatie</v>
      </c>
      <c r="E2470" s="427">
        <v>1</v>
      </c>
      <c r="F2470" s="262"/>
      <c r="G2470" s="428" t="s">
        <v>1357</v>
      </c>
      <c r="H2470" s="123" t="s">
        <v>1760</v>
      </c>
      <c r="I2470" s="455" t="s">
        <v>299</v>
      </c>
      <c r="J2470" s="123" t="s">
        <v>93</v>
      </c>
      <c r="K2470" s="429">
        <v>8</v>
      </c>
      <c r="L2470" s="486">
        <f>VLOOKUP(D2470,'1-Kosten per locatie'!$E$3:$G$9,3,FALSE)</f>
        <v>1</v>
      </c>
      <c r="M2470" s="412" t="s">
        <v>101</v>
      </c>
      <c r="N2470" s="124"/>
      <c r="O2470" s="125">
        <f t="shared" si="198"/>
        <v>0</v>
      </c>
      <c r="P2470" s="125">
        <f t="shared" si="199"/>
        <v>0</v>
      </c>
      <c r="Q2470" s="383"/>
      <c r="R2470" s="126">
        <f>IF(M2470="nio",0,IF(M2470&gt;0,VLOOKUP(I2470,'2-Productie normen'!A:R,VLOOKUP(M2470,'2-Productie normen'!T:U,2,FALSE),FALSE)))</f>
        <v>0</v>
      </c>
      <c r="S2470" s="126">
        <f t="shared" si="200"/>
        <v>0</v>
      </c>
      <c r="T2470" s="127">
        <f>IF(M2470="nio",0,VLOOKUP(I2470,'2-Productie normen'!A:R,14,FALSE))</f>
        <v>0</v>
      </c>
      <c r="U2470" s="127"/>
      <c r="W2470" s="93">
        <f t="shared" si="201"/>
        <v>0</v>
      </c>
    </row>
    <row r="2471" spans="1:23" ht="14.1" customHeight="1">
      <c r="A2471" s="109">
        <f t="shared" si="202"/>
        <v>2471</v>
      </c>
      <c r="B2471" s="476" t="str">
        <f>VLOOKUP(C2471,'1-Kosten per locatie'!$A$17:$D$89,4,FALSE)</f>
        <v>Sport050</v>
      </c>
      <c r="C2471" s="534" t="s">
        <v>1711</v>
      </c>
      <c r="D2471" s="476" t="str">
        <f>VLOOKUP(C2471,'1-Kosten per locatie'!$A$17:$C$89,3,FALSE)</f>
        <v>sportlocatie</v>
      </c>
      <c r="E2471" s="427">
        <v>1</v>
      </c>
      <c r="F2471" s="261"/>
      <c r="G2471" s="428" t="s">
        <v>1358</v>
      </c>
      <c r="H2471" s="123" t="s">
        <v>263</v>
      </c>
      <c r="I2471" s="432" t="s">
        <v>294</v>
      </c>
      <c r="J2471" s="123" t="s">
        <v>93</v>
      </c>
      <c r="K2471" s="429">
        <v>1.8</v>
      </c>
      <c r="L2471" s="486">
        <f>VLOOKUP(D2471,'1-Kosten per locatie'!$E$3:$G$9,3,FALSE)</f>
        <v>1</v>
      </c>
      <c r="M2471" s="441">
        <v>210</v>
      </c>
      <c r="N2471" s="124"/>
      <c r="O2471" s="125" t="e">
        <f t="shared" si="198"/>
        <v>#DIV/0!</v>
      </c>
      <c r="P2471" s="125">
        <f t="shared" si="199"/>
        <v>0</v>
      </c>
      <c r="Q2471" s="383"/>
      <c r="R2471" s="126">
        <f>IF(M2471="nio",0,IF(M2471&gt;0,VLOOKUP(I2471,'2-Productie normen'!A:R,VLOOKUP(M2471,'2-Productie normen'!T:U,2,FALSE),FALSE)))</f>
        <v>0</v>
      </c>
      <c r="S2471" s="126">
        <f t="shared" si="200"/>
        <v>0</v>
      </c>
      <c r="T2471" s="127" t="str">
        <f>IF(M2471="nio",0,VLOOKUP(I2471,'2-Productie normen'!A:R,14,FALSE))</f>
        <v>V</v>
      </c>
      <c r="U2471" s="127"/>
      <c r="W2471" s="93">
        <f t="shared" si="201"/>
        <v>378</v>
      </c>
    </row>
    <row r="2472" spans="1:23" ht="14.1" customHeight="1">
      <c r="A2472" s="109">
        <f t="shared" si="202"/>
        <v>2472</v>
      </c>
      <c r="B2472" s="476" t="str">
        <f>VLOOKUP(C2472,'1-Kosten per locatie'!$A$17:$D$89,4,FALSE)</f>
        <v>Sport050</v>
      </c>
      <c r="C2472" s="527" t="s">
        <v>1711</v>
      </c>
      <c r="D2472" s="476" t="str">
        <f>VLOOKUP(C2472,'1-Kosten per locatie'!$A$17:$C$89,3,FALSE)</f>
        <v>sportlocatie</v>
      </c>
      <c r="E2472" s="427">
        <v>1</v>
      </c>
      <c r="F2472" s="261"/>
      <c r="G2472" s="428" t="s">
        <v>1359</v>
      </c>
      <c r="H2472" s="123" t="s">
        <v>193</v>
      </c>
      <c r="I2472" s="432" t="s">
        <v>296</v>
      </c>
      <c r="J2472" s="123" t="s">
        <v>93</v>
      </c>
      <c r="K2472" s="429">
        <v>4.0999999999999996</v>
      </c>
      <c r="L2472" s="486">
        <f>VLOOKUP(D2472,'1-Kosten per locatie'!$E$3:$G$9,3,FALSE)</f>
        <v>1</v>
      </c>
      <c r="M2472" s="441">
        <v>210</v>
      </c>
      <c r="N2472" s="124"/>
      <c r="O2472" s="125" t="e">
        <f t="shared" si="198"/>
        <v>#DIV/0!</v>
      </c>
      <c r="P2472" s="125">
        <f t="shared" si="199"/>
        <v>0</v>
      </c>
      <c r="Q2472" s="383"/>
      <c r="R2472" s="126">
        <f>IF(M2472="nio",0,IF(M2472&gt;0,VLOOKUP(I2472,'2-Productie normen'!A:R,VLOOKUP(M2472,'2-Productie normen'!T:U,2,FALSE),FALSE)))</f>
        <v>0</v>
      </c>
      <c r="S2472" s="126">
        <f t="shared" si="200"/>
        <v>0</v>
      </c>
      <c r="T2472" s="127" t="str">
        <f>IF(M2472="nio",0,VLOOKUP(I2472,'2-Productie normen'!A:R,14,FALSE))</f>
        <v>V</v>
      </c>
      <c r="U2472" s="127"/>
      <c r="W2472" s="93">
        <f t="shared" si="201"/>
        <v>860.99999999999989</v>
      </c>
    </row>
    <row r="2473" spans="1:23" ht="14.1" customHeight="1">
      <c r="A2473" s="109">
        <f t="shared" si="202"/>
        <v>2473</v>
      </c>
      <c r="B2473" s="476" t="str">
        <f>VLOOKUP(C2473,'1-Kosten per locatie'!$A$17:$D$89,4,FALSE)</f>
        <v>Sport050</v>
      </c>
      <c r="C2473" s="527" t="s">
        <v>1711</v>
      </c>
      <c r="D2473" s="476" t="str">
        <f>VLOOKUP(C2473,'1-Kosten per locatie'!$A$17:$C$89,3,FALSE)</f>
        <v>sportlocatie</v>
      </c>
      <c r="E2473" s="427">
        <v>2</v>
      </c>
      <c r="F2473" s="261"/>
      <c r="G2473" s="428" t="s">
        <v>1390</v>
      </c>
      <c r="H2473" s="123" t="s">
        <v>1740</v>
      </c>
      <c r="I2473" s="432" t="s">
        <v>1725</v>
      </c>
      <c r="J2473" s="123" t="s">
        <v>1741</v>
      </c>
      <c r="K2473" s="429">
        <v>286</v>
      </c>
      <c r="L2473" s="486">
        <f>VLOOKUP(D2473,'1-Kosten per locatie'!$E$3:$G$9,3,FALSE)</f>
        <v>1</v>
      </c>
      <c r="M2473" s="441">
        <v>210</v>
      </c>
      <c r="N2473" s="124"/>
      <c r="O2473" s="125" t="e">
        <f t="shared" si="198"/>
        <v>#DIV/0!</v>
      </c>
      <c r="P2473" s="125">
        <f t="shared" si="199"/>
        <v>0</v>
      </c>
      <c r="Q2473" s="383"/>
      <c r="R2473" s="126">
        <f>IF(M2473="nio",0,IF(M2473&gt;0,VLOOKUP(I2473,'2-Productie normen'!A:R,VLOOKUP(M2473,'2-Productie normen'!T:U,2,FALSE),FALSE)))</f>
        <v>0</v>
      </c>
      <c r="S2473" s="126">
        <f t="shared" si="200"/>
        <v>0</v>
      </c>
      <c r="T2473" s="127" t="str">
        <f>IF(M2473="nio",0,VLOOKUP(I2473,'2-Productie normen'!A:R,14,FALSE))</f>
        <v>V</v>
      </c>
      <c r="U2473" s="127"/>
      <c r="W2473" s="93">
        <f t="shared" si="201"/>
        <v>60060</v>
      </c>
    </row>
    <row r="2474" spans="1:23" ht="14.1" customHeight="1">
      <c r="A2474" s="109">
        <f t="shared" si="202"/>
        <v>2474</v>
      </c>
      <c r="B2474" s="476" t="str">
        <f>VLOOKUP(C2474,'1-Kosten per locatie'!$A$17:$D$89,4,FALSE)</f>
        <v>Sport050</v>
      </c>
      <c r="C2474" s="527" t="s">
        <v>1711</v>
      </c>
      <c r="D2474" s="476" t="str">
        <f>VLOOKUP(C2474,'1-Kosten per locatie'!$A$17:$C$89,3,FALSE)</f>
        <v>sportlocatie</v>
      </c>
      <c r="E2474" s="427">
        <v>2</v>
      </c>
      <c r="F2474" s="261"/>
      <c r="G2474" s="428" t="s">
        <v>1391</v>
      </c>
      <c r="H2474" s="123" t="s">
        <v>1738</v>
      </c>
      <c r="I2474" s="432" t="s">
        <v>15</v>
      </c>
      <c r="J2474" s="123" t="s">
        <v>91</v>
      </c>
      <c r="K2474" s="429">
        <v>14.4</v>
      </c>
      <c r="L2474" s="486">
        <f>VLOOKUP(D2474,'1-Kosten per locatie'!$E$3:$G$9,3,FALSE)</f>
        <v>1</v>
      </c>
      <c r="M2474" s="441">
        <v>210</v>
      </c>
      <c r="N2474" s="124"/>
      <c r="O2474" s="125" t="e">
        <f t="shared" si="198"/>
        <v>#DIV/0!</v>
      </c>
      <c r="P2474" s="125">
        <f t="shared" si="199"/>
        <v>0</v>
      </c>
      <c r="Q2474" s="383"/>
      <c r="R2474" s="126">
        <f>IF(M2474="nio",0,IF(M2474&gt;0,VLOOKUP(I2474,'2-Productie normen'!A:R,VLOOKUP(M2474,'2-Productie normen'!T:U,2,FALSE),FALSE)))</f>
        <v>0</v>
      </c>
      <c r="S2474" s="126">
        <f t="shared" si="200"/>
        <v>0</v>
      </c>
      <c r="T2474" s="127" t="str">
        <f>IF(M2474="nio",0,VLOOKUP(I2474,'2-Productie normen'!A:R,14,FALSE))</f>
        <v>S</v>
      </c>
      <c r="U2474" s="127"/>
      <c r="W2474" s="93">
        <f t="shared" si="201"/>
        <v>3024</v>
      </c>
    </row>
    <row r="2475" spans="1:23" ht="14.1" customHeight="1">
      <c r="A2475" s="109">
        <f t="shared" si="202"/>
        <v>2475</v>
      </c>
      <c r="B2475" s="476" t="str">
        <f>VLOOKUP(C2475,'1-Kosten per locatie'!$A$17:$D$89,4,FALSE)</f>
        <v>Sport050</v>
      </c>
      <c r="C2475" s="527" t="s">
        <v>1711</v>
      </c>
      <c r="D2475" s="476" t="str">
        <f>VLOOKUP(C2475,'1-Kosten per locatie'!$A$17:$C$89,3,FALSE)</f>
        <v>sportlocatie</v>
      </c>
      <c r="E2475" s="427">
        <v>2</v>
      </c>
      <c r="F2475" s="261"/>
      <c r="G2475" s="428" t="s">
        <v>1392</v>
      </c>
      <c r="H2475" s="123" t="s">
        <v>1310</v>
      </c>
      <c r="I2475" s="432" t="s">
        <v>15</v>
      </c>
      <c r="J2475" s="123" t="s">
        <v>91</v>
      </c>
      <c r="K2475" s="429">
        <v>1.2</v>
      </c>
      <c r="L2475" s="486">
        <f>VLOOKUP(D2475,'1-Kosten per locatie'!$E$3:$G$9,3,FALSE)</f>
        <v>1</v>
      </c>
      <c r="M2475" s="441">
        <v>210</v>
      </c>
      <c r="N2475" s="124"/>
      <c r="O2475" s="125" t="e">
        <f t="shared" si="198"/>
        <v>#DIV/0!</v>
      </c>
      <c r="P2475" s="125">
        <f t="shared" si="199"/>
        <v>0</v>
      </c>
      <c r="Q2475" s="383"/>
      <c r="R2475" s="126">
        <f>IF(M2475="nio",0,IF(M2475&gt;0,VLOOKUP(I2475,'2-Productie normen'!A:R,VLOOKUP(M2475,'2-Productie normen'!T:U,2,FALSE),FALSE)))</f>
        <v>0</v>
      </c>
      <c r="S2475" s="126">
        <f t="shared" si="200"/>
        <v>0</v>
      </c>
      <c r="T2475" s="127" t="str">
        <f>IF(M2475="nio",0,VLOOKUP(I2475,'2-Productie normen'!A:R,14,FALSE))</f>
        <v>S</v>
      </c>
      <c r="U2475" s="127"/>
      <c r="W2475" s="93">
        <f t="shared" si="201"/>
        <v>252</v>
      </c>
    </row>
    <row r="2476" spans="1:23" ht="14.1" customHeight="1">
      <c r="A2476" s="109">
        <f t="shared" si="202"/>
        <v>2476</v>
      </c>
      <c r="B2476" s="476" t="str">
        <f>VLOOKUP(C2476,'1-Kosten per locatie'!$A$17:$D$89,4,FALSE)</f>
        <v>Sport050</v>
      </c>
      <c r="C2476" s="527" t="s">
        <v>1711</v>
      </c>
      <c r="D2476" s="476" t="str">
        <f>VLOOKUP(C2476,'1-Kosten per locatie'!$A$17:$C$89,3,FALSE)</f>
        <v>sportlocatie</v>
      </c>
      <c r="E2476" s="427">
        <v>2</v>
      </c>
      <c r="F2476" s="261"/>
      <c r="G2476" s="428" t="s">
        <v>1393</v>
      </c>
      <c r="H2476" s="123" t="s">
        <v>1736</v>
      </c>
      <c r="I2476" s="432" t="s">
        <v>1201</v>
      </c>
      <c r="J2476" s="123" t="s">
        <v>93</v>
      </c>
      <c r="K2476" s="429">
        <v>24.8</v>
      </c>
      <c r="L2476" s="486">
        <f>VLOOKUP(D2476,'1-Kosten per locatie'!$E$3:$G$9,3,FALSE)</f>
        <v>1</v>
      </c>
      <c r="M2476" s="441">
        <v>210</v>
      </c>
      <c r="N2476" s="124"/>
      <c r="O2476" s="125" t="e">
        <f t="shared" si="198"/>
        <v>#DIV/0!</v>
      </c>
      <c r="P2476" s="125">
        <f t="shared" si="199"/>
        <v>0</v>
      </c>
      <c r="Q2476" s="383"/>
      <c r="R2476" s="126">
        <f>IF(M2476="nio",0,IF(M2476&gt;0,VLOOKUP(I2476,'2-Productie normen'!A:R,VLOOKUP(M2476,'2-Productie normen'!T:U,2,FALSE),FALSE)))</f>
        <v>0</v>
      </c>
      <c r="S2476" s="126">
        <f t="shared" si="200"/>
        <v>0</v>
      </c>
      <c r="T2476" s="127" t="str">
        <f>IF(M2476="nio",0,VLOOKUP(I2476,'2-Productie normen'!A:R,14,FALSE))</f>
        <v>V</v>
      </c>
      <c r="U2476" s="127"/>
      <c r="W2476" s="93">
        <f t="shared" si="201"/>
        <v>5208</v>
      </c>
    </row>
    <row r="2477" spans="1:23" ht="14.1" customHeight="1">
      <c r="A2477" s="109">
        <f t="shared" si="202"/>
        <v>2477</v>
      </c>
      <c r="B2477" s="476" t="str">
        <f>VLOOKUP(C2477,'1-Kosten per locatie'!$A$17:$D$89,4,FALSE)</f>
        <v>Sport050</v>
      </c>
      <c r="C2477" s="527" t="s">
        <v>1711</v>
      </c>
      <c r="D2477" s="476" t="str">
        <f>VLOOKUP(C2477,'1-Kosten per locatie'!$A$17:$C$89,3,FALSE)</f>
        <v>sportlocatie</v>
      </c>
      <c r="E2477" s="427">
        <v>2</v>
      </c>
      <c r="F2477" s="261"/>
      <c r="G2477" s="428" t="s">
        <v>1394</v>
      </c>
      <c r="H2477" s="123" t="s">
        <v>1735</v>
      </c>
      <c r="I2477" s="432" t="s">
        <v>15</v>
      </c>
      <c r="J2477" s="123" t="s">
        <v>91</v>
      </c>
      <c r="K2477" s="429">
        <v>2.2999999999999998</v>
      </c>
      <c r="L2477" s="486">
        <f>VLOOKUP(D2477,'1-Kosten per locatie'!$E$3:$G$9,3,FALSE)</f>
        <v>1</v>
      </c>
      <c r="M2477" s="441">
        <v>210</v>
      </c>
      <c r="N2477" s="124"/>
      <c r="O2477" s="125" t="e">
        <f t="shared" si="198"/>
        <v>#DIV/0!</v>
      </c>
      <c r="P2477" s="125">
        <f t="shared" si="199"/>
        <v>0</v>
      </c>
      <c r="Q2477" s="383"/>
      <c r="R2477" s="126">
        <f>IF(M2477="nio",0,IF(M2477&gt;0,VLOOKUP(I2477,'2-Productie normen'!A:R,VLOOKUP(M2477,'2-Productie normen'!T:U,2,FALSE),FALSE)))</f>
        <v>0</v>
      </c>
      <c r="S2477" s="126">
        <f t="shared" si="200"/>
        <v>0</v>
      </c>
      <c r="T2477" s="127" t="str">
        <f>IF(M2477="nio",0,VLOOKUP(I2477,'2-Productie normen'!A:R,14,FALSE))</f>
        <v>S</v>
      </c>
      <c r="U2477" s="127"/>
      <c r="W2477" s="93">
        <f t="shared" si="201"/>
        <v>482.99999999999994</v>
      </c>
    </row>
    <row r="2478" spans="1:23" ht="14.1" customHeight="1">
      <c r="A2478" s="109">
        <f t="shared" si="202"/>
        <v>2478</v>
      </c>
      <c r="B2478" s="476" t="str">
        <f>VLOOKUP(C2478,'1-Kosten per locatie'!$A$17:$D$89,4,FALSE)</f>
        <v>Sport050</v>
      </c>
      <c r="C2478" s="527" t="s">
        <v>1711</v>
      </c>
      <c r="D2478" s="476" t="str">
        <f>VLOOKUP(C2478,'1-Kosten per locatie'!$A$17:$C$89,3,FALSE)</f>
        <v>sportlocatie</v>
      </c>
      <c r="E2478" s="427">
        <v>2</v>
      </c>
      <c r="F2478" s="261"/>
      <c r="G2478" s="428" t="s">
        <v>1395</v>
      </c>
      <c r="H2478" s="123" t="s">
        <v>1734</v>
      </c>
      <c r="I2478" s="432" t="s">
        <v>149</v>
      </c>
      <c r="J2478" s="123" t="s">
        <v>1733</v>
      </c>
      <c r="K2478" s="429">
        <v>7</v>
      </c>
      <c r="L2478" s="486">
        <f>VLOOKUP(D2478,'1-Kosten per locatie'!$E$3:$G$9,3,FALSE)</f>
        <v>1</v>
      </c>
      <c r="M2478" s="441">
        <v>210</v>
      </c>
      <c r="N2478" s="124"/>
      <c r="O2478" s="125" t="e">
        <f t="shared" si="198"/>
        <v>#DIV/0!</v>
      </c>
      <c r="P2478" s="125">
        <f t="shared" si="199"/>
        <v>0</v>
      </c>
      <c r="Q2478" s="383"/>
      <c r="R2478" s="126">
        <f>IF(M2478="nio",0,IF(M2478&gt;0,VLOOKUP(I2478,'2-Productie normen'!A:R,VLOOKUP(M2478,'2-Productie normen'!T:U,2,FALSE),FALSE)))</f>
        <v>0</v>
      </c>
      <c r="S2478" s="126">
        <f t="shared" si="200"/>
        <v>0</v>
      </c>
      <c r="T2478" s="127" t="str">
        <f>IF(M2478="nio",0,VLOOKUP(I2478,'2-Productie normen'!A:R,14,FALSE))</f>
        <v>B</v>
      </c>
      <c r="U2478" s="127"/>
      <c r="W2478" s="93">
        <f t="shared" si="201"/>
        <v>1470</v>
      </c>
    </row>
    <row r="2479" spans="1:23" ht="14.1" customHeight="1">
      <c r="A2479" s="109">
        <f t="shared" si="202"/>
        <v>2479</v>
      </c>
      <c r="B2479" s="476" t="str">
        <f>VLOOKUP(C2479,'1-Kosten per locatie'!$A$17:$D$89,4,FALSE)</f>
        <v>Sport050</v>
      </c>
      <c r="C2479" s="527" t="s">
        <v>1711</v>
      </c>
      <c r="D2479" s="476" t="str">
        <f>VLOOKUP(C2479,'1-Kosten per locatie'!$A$17:$C$89,3,FALSE)</f>
        <v>sportlocatie</v>
      </c>
      <c r="E2479" s="427">
        <v>2</v>
      </c>
      <c r="F2479" s="261"/>
      <c r="G2479" s="428" t="s">
        <v>1396</v>
      </c>
      <c r="H2479" s="123" t="s">
        <v>1737</v>
      </c>
      <c r="I2479" s="432" t="s">
        <v>1201</v>
      </c>
      <c r="J2479" s="123" t="s">
        <v>93</v>
      </c>
      <c r="K2479" s="429">
        <v>23.3</v>
      </c>
      <c r="L2479" s="486">
        <f>VLOOKUP(D2479,'1-Kosten per locatie'!$E$3:$G$9,3,FALSE)</f>
        <v>1</v>
      </c>
      <c r="M2479" s="441">
        <v>210</v>
      </c>
      <c r="N2479" s="124"/>
      <c r="O2479" s="125" t="e">
        <f t="shared" si="198"/>
        <v>#DIV/0!</v>
      </c>
      <c r="P2479" s="125">
        <f t="shared" si="199"/>
        <v>0</v>
      </c>
      <c r="Q2479" s="383"/>
      <c r="R2479" s="126">
        <f>IF(M2479="nio",0,IF(M2479&gt;0,VLOOKUP(I2479,'2-Productie normen'!A:R,VLOOKUP(M2479,'2-Productie normen'!T:U,2,FALSE),FALSE)))</f>
        <v>0</v>
      </c>
      <c r="S2479" s="126">
        <f t="shared" si="200"/>
        <v>0</v>
      </c>
      <c r="T2479" s="127" t="str">
        <f>IF(M2479="nio",0,VLOOKUP(I2479,'2-Productie normen'!A:R,14,FALSE))</f>
        <v>V</v>
      </c>
      <c r="U2479" s="127"/>
      <c r="W2479" s="93">
        <f t="shared" si="201"/>
        <v>4893</v>
      </c>
    </row>
    <row r="2480" spans="1:23" ht="14.1" customHeight="1">
      <c r="A2480" s="109">
        <f t="shared" si="202"/>
        <v>2480</v>
      </c>
      <c r="B2480" s="476" t="str">
        <f>VLOOKUP(C2480,'1-Kosten per locatie'!$A$17:$D$89,4,FALSE)</f>
        <v>Sport050</v>
      </c>
      <c r="C2480" s="527" t="s">
        <v>1711</v>
      </c>
      <c r="D2480" s="476" t="str">
        <f>VLOOKUP(C2480,'1-Kosten per locatie'!$A$17:$C$89,3,FALSE)</f>
        <v>sportlocatie</v>
      </c>
      <c r="E2480" s="427">
        <v>2</v>
      </c>
      <c r="F2480" s="261"/>
      <c r="G2480" s="428" t="s">
        <v>1397</v>
      </c>
      <c r="H2480" s="123" t="s">
        <v>1744</v>
      </c>
      <c r="I2480" s="432" t="s">
        <v>15</v>
      </c>
      <c r="J2480" s="123" t="s">
        <v>91</v>
      </c>
      <c r="K2480" s="429">
        <v>1.2</v>
      </c>
      <c r="L2480" s="486">
        <f>VLOOKUP(D2480,'1-Kosten per locatie'!$E$3:$G$9,3,FALSE)</f>
        <v>1</v>
      </c>
      <c r="M2480" s="441">
        <v>210</v>
      </c>
      <c r="N2480" s="124"/>
      <c r="O2480" s="125" t="e">
        <f t="shared" si="198"/>
        <v>#DIV/0!</v>
      </c>
      <c r="P2480" s="125">
        <f t="shared" si="199"/>
        <v>0</v>
      </c>
      <c r="Q2480" s="383"/>
      <c r="R2480" s="126">
        <f>IF(M2480="nio",0,IF(M2480&gt;0,VLOOKUP(I2480,'2-Productie normen'!A:R,VLOOKUP(M2480,'2-Productie normen'!T:U,2,FALSE),FALSE)))</f>
        <v>0</v>
      </c>
      <c r="S2480" s="126">
        <f t="shared" si="200"/>
        <v>0</v>
      </c>
      <c r="T2480" s="127" t="str">
        <f>IF(M2480="nio",0,VLOOKUP(I2480,'2-Productie normen'!A:R,14,FALSE))</f>
        <v>S</v>
      </c>
      <c r="U2480" s="127"/>
      <c r="W2480" s="93">
        <f t="shared" si="201"/>
        <v>252</v>
      </c>
    </row>
    <row r="2481" spans="1:23" ht="14.1" customHeight="1">
      <c r="A2481" s="109">
        <f t="shared" si="202"/>
        <v>2481</v>
      </c>
      <c r="B2481" s="476" t="str">
        <f>VLOOKUP(C2481,'1-Kosten per locatie'!$A$17:$D$89,4,FALSE)</f>
        <v>Sport050</v>
      </c>
      <c r="C2481" s="527" t="s">
        <v>1711</v>
      </c>
      <c r="D2481" s="476" t="str">
        <f>VLOOKUP(C2481,'1-Kosten per locatie'!$A$17:$C$89,3,FALSE)</f>
        <v>sportlocatie</v>
      </c>
      <c r="E2481" s="427">
        <v>2</v>
      </c>
      <c r="F2481" s="261"/>
      <c r="G2481" s="428" t="s">
        <v>1398</v>
      </c>
      <c r="H2481" s="123" t="s">
        <v>1739</v>
      </c>
      <c r="I2481" s="432" t="s">
        <v>15</v>
      </c>
      <c r="J2481" s="123" t="s">
        <v>91</v>
      </c>
      <c r="K2481" s="429">
        <v>13.7</v>
      </c>
      <c r="L2481" s="486">
        <f>VLOOKUP(D2481,'1-Kosten per locatie'!$E$3:$G$9,3,FALSE)</f>
        <v>1</v>
      </c>
      <c r="M2481" s="441">
        <v>210</v>
      </c>
      <c r="N2481" s="124"/>
      <c r="O2481" s="125" t="e">
        <f t="shared" si="198"/>
        <v>#DIV/0!</v>
      </c>
      <c r="P2481" s="125">
        <f t="shared" si="199"/>
        <v>0</v>
      </c>
      <c r="Q2481" s="383"/>
      <c r="R2481" s="126">
        <f>IF(M2481="nio",0,IF(M2481&gt;0,VLOOKUP(I2481,'2-Productie normen'!A:R,VLOOKUP(M2481,'2-Productie normen'!T:U,2,FALSE),FALSE)))</f>
        <v>0</v>
      </c>
      <c r="S2481" s="126">
        <f t="shared" si="200"/>
        <v>0</v>
      </c>
      <c r="T2481" s="127" t="str">
        <f>IF(M2481="nio",0,VLOOKUP(I2481,'2-Productie normen'!A:R,14,FALSE))</f>
        <v>S</v>
      </c>
      <c r="U2481" s="127"/>
      <c r="W2481" s="93">
        <f t="shared" si="201"/>
        <v>2877</v>
      </c>
    </row>
    <row r="2482" spans="1:23" ht="14.1" customHeight="1">
      <c r="A2482" s="109">
        <f t="shared" si="202"/>
        <v>2482</v>
      </c>
      <c r="B2482" s="476" t="str">
        <f>VLOOKUP(C2482,'1-Kosten per locatie'!$A$17:$D$89,4,FALSE)</f>
        <v>Sport050</v>
      </c>
      <c r="C2482" s="527" t="s">
        <v>1711</v>
      </c>
      <c r="D2482" s="476" t="str">
        <f>VLOOKUP(C2482,'1-Kosten per locatie'!$A$17:$C$89,3,FALSE)</f>
        <v>sportlocatie</v>
      </c>
      <c r="E2482" s="427">
        <v>2</v>
      </c>
      <c r="F2482" s="262"/>
      <c r="G2482" s="428" t="s">
        <v>1636</v>
      </c>
      <c r="H2482" s="123" t="s">
        <v>1351</v>
      </c>
      <c r="I2482" s="455" t="s">
        <v>299</v>
      </c>
      <c r="J2482" s="123" t="s">
        <v>1741</v>
      </c>
      <c r="K2482" s="429">
        <v>1.6</v>
      </c>
      <c r="L2482" s="486">
        <f>VLOOKUP(D2482,'1-Kosten per locatie'!$E$3:$G$9,3,FALSE)</f>
        <v>1</v>
      </c>
      <c r="M2482" s="412" t="s">
        <v>101</v>
      </c>
      <c r="N2482" s="124"/>
      <c r="O2482" s="125">
        <f t="shared" si="198"/>
        <v>0</v>
      </c>
      <c r="P2482" s="125">
        <f t="shared" si="199"/>
        <v>0</v>
      </c>
      <c r="Q2482" s="383"/>
      <c r="R2482" s="126">
        <f>IF(M2482="nio",0,IF(M2482&gt;0,VLOOKUP(I2482,'2-Productie normen'!A:R,VLOOKUP(M2482,'2-Productie normen'!T:U,2,FALSE),FALSE)))</f>
        <v>0</v>
      </c>
      <c r="S2482" s="126">
        <f t="shared" si="200"/>
        <v>0</v>
      </c>
      <c r="T2482" s="127">
        <f>IF(M2482="nio",0,VLOOKUP(I2482,'2-Productie normen'!A:R,14,FALSE))</f>
        <v>0</v>
      </c>
      <c r="U2482" s="127"/>
      <c r="W2482" s="93">
        <f t="shared" si="201"/>
        <v>0</v>
      </c>
    </row>
    <row r="2483" spans="1:23" ht="14.1" customHeight="1">
      <c r="A2483" s="109">
        <f t="shared" si="202"/>
        <v>2483</v>
      </c>
      <c r="B2483" s="476" t="str">
        <f>VLOOKUP(C2483,'1-Kosten per locatie'!$A$17:$D$89,4,FALSE)</f>
        <v>Sport050</v>
      </c>
      <c r="C2483" s="528" t="s">
        <v>1711</v>
      </c>
      <c r="D2483" s="476" t="str">
        <f>VLOOKUP(C2483,'1-Kosten per locatie'!$A$17:$C$89,3,FALSE)</f>
        <v>sportlocatie</v>
      </c>
      <c r="E2483" s="427">
        <v>2</v>
      </c>
      <c r="F2483" s="261"/>
      <c r="G2483" s="428" t="s">
        <v>1637</v>
      </c>
      <c r="H2483" s="123" t="s">
        <v>1742</v>
      </c>
      <c r="I2483" s="432" t="s">
        <v>300</v>
      </c>
      <c r="J2483" s="123" t="s">
        <v>1741</v>
      </c>
      <c r="K2483" s="429">
        <v>40</v>
      </c>
      <c r="L2483" s="486">
        <f>VLOOKUP(D2483,'1-Kosten per locatie'!$E$3:$G$9,3,FALSE)</f>
        <v>1</v>
      </c>
      <c r="M2483" s="441">
        <v>41</v>
      </c>
      <c r="N2483" s="124"/>
      <c r="O2483" s="125" t="e">
        <f t="shared" si="198"/>
        <v>#DIV/0!</v>
      </c>
      <c r="P2483" s="125">
        <f t="shared" si="199"/>
        <v>0</v>
      </c>
      <c r="Q2483" s="383"/>
      <c r="R2483" s="126">
        <f>IF(M2483="nio",0,IF(M2483&gt;0,VLOOKUP(I2483,'2-Productie normen'!A:R,VLOOKUP(M2483,'2-Productie normen'!T:U,2,FALSE),FALSE)))</f>
        <v>0</v>
      </c>
      <c r="S2483" s="126">
        <f t="shared" si="200"/>
        <v>0</v>
      </c>
      <c r="T2483" s="127" t="str">
        <f>IF(M2483="nio",0,VLOOKUP(I2483,'2-Productie normen'!A:R,14,FALSE))</f>
        <v>V</v>
      </c>
      <c r="U2483" s="127"/>
      <c r="W2483" s="93">
        <f t="shared" si="201"/>
        <v>1640</v>
      </c>
    </row>
    <row r="2484" spans="1:23" ht="14.1" customHeight="1">
      <c r="A2484" s="109">
        <f t="shared" si="202"/>
        <v>2484</v>
      </c>
      <c r="B2484" s="476" t="str">
        <f>VLOOKUP(C2484,'1-Kosten per locatie'!$A$17:$D$89,4,FALSE)</f>
        <v>Sport050</v>
      </c>
      <c r="C2484" s="527" t="s">
        <v>1711</v>
      </c>
      <c r="D2484" s="476" t="str">
        <f>VLOOKUP(C2484,'1-Kosten per locatie'!$A$17:$C$89,3,FALSE)</f>
        <v>sportlocatie</v>
      </c>
      <c r="E2484" s="427">
        <v>2</v>
      </c>
      <c r="F2484" s="261"/>
      <c r="G2484" s="428" t="s">
        <v>1346</v>
      </c>
      <c r="H2484" s="123" t="s">
        <v>1732</v>
      </c>
      <c r="I2484" s="432" t="s">
        <v>296</v>
      </c>
      <c r="J2484" s="123" t="s">
        <v>1733</v>
      </c>
      <c r="K2484" s="429">
        <v>38.5</v>
      </c>
      <c r="L2484" s="486">
        <f>VLOOKUP(D2484,'1-Kosten per locatie'!$E$3:$G$9,3,FALSE)</f>
        <v>1</v>
      </c>
      <c r="M2484" s="441">
        <v>210</v>
      </c>
      <c r="N2484" s="124"/>
      <c r="O2484" s="125" t="e">
        <f t="shared" si="198"/>
        <v>#DIV/0!</v>
      </c>
      <c r="P2484" s="125">
        <f t="shared" si="199"/>
        <v>0</v>
      </c>
      <c r="Q2484" s="383"/>
      <c r="R2484" s="126">
        <f>IF(M2484="nio",0,IF(M2484&gt;0,VLOOKUP(I2484,'2-Productie normen'!A:R,VLOOKUP(M2484,'2-Productie normen'!T:U,2,FALSE),FALSE)))</f>
        <v>0</v>
      </c>
      <c r="S2484" s="126">
        <f t="shared" si="200"/>
        <v>0</v>
      </c>
      <c r="T2484" s="127" t="str">
        <f>IF(M2484="nio",0,VLOOKUP(I2484,'2-Productie normen'!A:R,14,FALSE))</f>
        <v>V</v>
      </c>
      <c r="U2484" s="127"/>
      <c r="W2484" s="93">
        <f t="shared" si="201"/>
        <v>8085</v>
      </c>
    </row>
    <row r="2485" spans="1:23" ht="14.1" customHeight="1">
      <c r="A2485" s="109">
        <f t="shared" si="202"/>
        <v>2485</v>
      </c>
      <c r="B2485" s="476" t="str">
        <f>VLOOKUP(C2485,'1-Kosten per locatie'!$A$17:$D$89,4,FALSE)</f>
        <v>Sport050</v>
      </c>
      <c r="C2485" s="90" t="s">
        <v>1707</v>
      </c>
      <c r="D2485" s="476" t="str">
        <f>VLOOKUP(C2485,'1-Kosten per locatie'!$A$17:$C$89,3,FALSE)</f>
        <v>sportlocatie</v>
      </c>
      <c r="E2485" s="427">
        <v>0</v>
      </c>
      <c r="F2485" s="261"/>
      <c r="G2485" s="428"/>
      <c r="H2485" s="123" t="s">
        <v>1732</v>
      </c>
      <c r="I2485" s="432" t="s">
        <v>296</v>
      </c>
      <c r="J2485" s="123" t="s">
        <v>1733</v>
      </c>
      <c r="K2485" s="429">
        <v>10</v>
      </c>
      <c r="L2485" s="486">
        <f>VLOOKUP(D2485,'1-Kosten per locatie'!$E$3:$G$9,3,FALSE)</f>
        <v>1</v>
      </c>
      <c r="M2485" s="441">
        <v>210</v>
      </c>
      <c r="N2485" s="124"/>
      <c r="O2485" s="125" t="e">
        <f t="shared" si="198"/>
        <v>#DIV/0!</v>
      </c>
      <c r="P2485" s="125">
        <f t="shared" si="199"/>
        <v>0</v>
      </c>
      <c r="Q2485" s="383"/>
      <c r="R2485" s="126">
        <f>IF(M2485="nio",0,IF(M2485&gt;0,VLOOKUP(I2485,'2-Productie normen'!A:R,VLOOKUP(M2485,'2-Productie normen'!T:U,2,FALSE),FALSE)))</f>
        <v>0</v>
      </c>
      <c r="S2485" s="126">
        <f t="shared" si="200"/>
        <v>0</v>
      </c>
      <c r="T2485" s="127" t="str">
        <f>IF(M2485="nio",0,VLOOKUP(I2485,'2-Productie normen'!A:R,14,FALSE))</f>
        <v>V</v>
      </c>
      <c r="U2485" s="127"/>
      <c r="W2485" s="93">
        <f t="shared" si="201"/>
        <v>2100</v>
      </c>
    </row>
    <row r="2486" spans="1:23" ht="14.1" customHeight="1">
      <c r="A2486" s="109">
        <f t="shared" si="202"/>
        <v>2486</v>
      </c>
      <c r="B2486" s="476" t="str">
        <f>VLOOKUP(C2486,'1-Kosten per locatie'!$A$17:$D$89,4,FALSE)</f>
        <v>Sport050</v>
      </c>
      <c r="C2486" s="90" t="s">
        <v>1707</v>
      </c>
      <c r="D2486" s="476" t="str">
        <f>VLOOKUP(C2486,'1-Kosten per locatie'!$A$17:$C$89,3,FALSE)</f>
        <v>sportlocatie</v>
      </c>
      <c r="E2486" s="427">
        <v>0</v>
      </c>
      <c r="F2486" s="261"/>
      <c r="G2486" s="428"/>
      <c r="H2486" s="123" t="s">
        <v>1734</v>
      </c>
      <c r="I2486" s="432" t="s">
        <v>149</v>
      </c>
      <c r="J2486" s="123" t="s">
        <v>1733</v>
      </c>
      <c r="K2486" s="429">
        <v>8</v>
      </c>
      <c r="L2486" s="486">
        <f>VLOOKUP(D2486,'1-Kosten per locatie'!$E$3:$G$9,3,FALSE)</f>
        <v>1</v>
      </c>
      <c r="M2486" s="441">
        <v>210</v>
      </c>
      <c r="N2486" s="124"/>
      <c r="O2486" s="125" t="e">
        <f t="shared" si="198"/>
        <v>#DIV/0!</v>
      </c>
      <c r="P2486" s="125">
        <f t="shared" si="199"/>
        <v>0</v>
      </c>
      <c r="Q2486" s="383"/>
      <c r="R2486" s="126">
        <f>IF(M2486="nio",0,IF(M2486&gt;0,VLOOKUP(I2486,'2-Productie normen'!A:R,VLOOKUP(M2486,'2-Productie normen'!T:U,2,FALSE),FALSE)))</f>
        <v>0</v>
      </c>
      <c r="S2486" s="126">
        <f t="shared" si="200"/>
        <v>0</v>
      </c>
      <c r="T2486" s="127" t="str">
        <f>IF(M2486="nio",0,VLOOKUP(I2486,'2-Productie normen'!A:R,14,FALSE))</f>
        <v>B</v>
      </c>
      <c r="U2486" s="127"/>
      <c r="W2486" s="93">
        <f t="shared" si="201"/>
        <v>1680</v>
      </c>
    </row>
    <row r="2487" spans="1:23" ht="14.1" customHeight="1">
      <c r="A2487" s="109">
        <f t="shared" si="202"/>
        <v>2487</v>
      </c>
      <c r="B2487" s="476" t="str">
        <f>VLOOKUP(C2487,'1-Kosten per locatie'!$A$17:$D$89,4,FALSE)</f>
        <v>Sport050</v>
      </c>
      <c r="C2487" s="90" t="s">
        <v>1707</v>
      </c>
      <c r="D2487" s="476" t="str">
        <f>VLOOKUP(C2487,'1-Kosten per locatie'!$A$17:$C$89,3,FALSE)</f>
        <v>sportlocatie</v>
      </c>
      <c r="E2487" s="427">
        <v>0</v>
      </c>
      <c r="F2487" s="261"/>
      <c r="G2487" s="428"/>
      <c r="H2487" s="123" t="s">
        <v>1735</v>
      </c>
      <c r="I2487" s="432" t="s">
        <v>15</v>
      </c>
      <c r="J2487" s="123" t="s">
        <v>91</v>
      </c>
      <c r="K2487" s="429">
        <v>2</v>
      </c>
      <c r="L2487" s="486">
        <f>VLOOKUP(D2487,'1-Kosten per locatie'!$E$3:$G$9,3,FALSE)</f>
        <v>1</v>
      </c>
      <c r="M2487" s="441">
        <v>210</v>
      </c>
      <c r="N2487" s="124"/>
      <c r="O2487" s="125" t="e">
        <f t="shared" si="198"/>
        <v>#DIV/0!</v>
      </c>
      <c r="P2487" s="125">
        <f t="shared" si="199"/>
        <v>0</v>
      </c>
      <c r="Q2487" s="383"/>
      <c r="R2487" s="126">
        <f>IF(M2487="nio",0,IF(M2487&gt;0,VLOOKUP(I2487,'2-Productie normen'!A:R,VLOOKUP(M2487,'2-Productie normen'!T:U,2,FALSE),FALSE)))</f>
        <v>0</v>
      </c>
      <c r="S2487" s="126">
        <f t="shared" si="200"/>
        <v>0</v>
      </c>
      <c r="T2487" s="127" t="str">
        <f>IF(M2487="nio",0,VLOOKUP(I2487,'2-Productie normen'!A:R,14,FALSE))</f>
        <v>S</v>
      </c>
      <c r="U2487" s="127"/>
      <c r="W2487" s="93">
        <f t="shared" si="201"/>
        <v>420</v>
      </c>
    </row>
    <row r="2488" spans="1:23" ht="14.1" customHeight="1">
      <c r="A2488" s="109">
        <f t="shared" si="202"/>
        <v>2488</v>
      </c>
      <c r="B2488" s="476" t="str">
        <f>VLOOKUP(C2488,'1-Kosten per locatie'!$A$17:$D$89,4,FALSE)</f>
        <v>Sport050</v>
      </c>
      <c r="C2488" s="90" t="s">
        <v>1707</v>
      </c>
      <c r="D2488" s="476" t="str">
        <f>VLOOKUP(C2488,'1-Kosten per locatie'!$A$17:$C$89,3,FALSE)</f>
        <v>sportlocatie</v>
      </c>
      <c r="E2488" s="427">
        <v>0</v>
      </c>
      <c r="F2488" s="261"/>
      <c r="G2488" s="428"/>
      <c r="H2488" s="123" t="s">
        <v>1736</v>
      </c>
      <c r="I2488" s="432" t="s">
        <v>1201</v>
      </c>
      <c r="J2488" s="123" t="s">
        <v>93</v>
      </c>
      <c r="K2488" s="429">
        <v>20</v>
      </c>
      <c r="L2488" s="486">
        <f>VLOOKUP(D2488,'1-Kosten per locatie'!$E$3:$G$9,3,FALSE)</f>
        <v>1</v>
      </c>
      <c r="M2488" s="441">
        <v>210</v>
      </c>
      <c r="N2488" s="124"/>
      <c r="O2488" s="125" t="e">
        <f t="shared" si="198"/>
        <v>#DIV/0!</v>
      </c>
      <c r="P2488" s="125">
        <f t="shared" si="199"/>
        <v>0</v>
      </c>
      <c r="Q2488" s="383"/>
      <c r="R2488" s="126">
        <f>IF(M2488="nio",0,IF(M2488&gt;0,VLOOKUP(I2488,'2-Productie normen'!A:R,VLOOKUP(M2488,'2-Productie normen'!T:U,2,FALSE),FALSE)))</f>
        <v>0</v>
      </c>
      <c r="S2488" s="126">
        <f t="shared" si="200"/>
        <v>0</v>
      </c>
      <c r="T2488" s="127" t="str">
        <f>IF(M2488="nio",0,VLOOKUP(I2488,'2-Productie normen'!A:R,14,FALSE))</f>
        <v>V</v>
      </c>
      <c r="U2488" s="127"/>
      <c r="W2488" s="93">
        <f t="shared" si="201"/>
        <v>4200</v>
      </c>
    </row>
    <row r="2489" spans="1:23" ht="14.1" customHeight="1">
      <c r="A2489" s="109">
        <f t="shared" si="202"/>
        <v>2489</v>
      </c>
      <c r="B2489" s="476" t="str">
        <f>VLOOKUP(C2489,'1-Kosten per locatie'!$A$17:$D$89,4,FALSE)</f>
        <v>Sport050</v>
      </c>
      <c r="C2489" s="90" t="s">
        <v>1707</v>
      </c>
      <c r="D2489" s="476" t="str">
        <f>VLOOKUP(C2489,'1-Kosten per locatie'!$A$17:$C$89,3,FALSE)</f>
        <v>sportlocatie</v>
      </c>
      <c r="E2489" s="427">
        <v>0</v>
      </c>
      <c r="F2489" s="261"/>
      <c r="G2489" s="428"/>
      <c r="H2489" s="123" t="s">
        <v>1737</v>
      </c>
      <c r="I2489" s="432" t="s">
        <v>1201</v>
      </c>
      <c r="J2489" s="123" t="s">
        <v>93</v>
      </c>
      <c r="K2489" s="429">
        <v>20</v>
      </c>
      <c r="L2489" s="486">
        <f>VLOOKUP(D2489,'1-Kosten per locatie'!$E$3:$G$9,3,FALSE)</f>
        <v>1</v>
      </c>
      <c r="M2489" s="441">
        <v>210</v>
      </c>
      <c r="N2489" s="124"/>
      <c r="O2489" s="125" t="e">
        <f t="shared" si="198"/>
        <v>#DIV/0!</v>
      </c>
      <c r="P2489" s="125">
        <f t="shared" si="199"/>
        <v>0</v>
      </c>
      <c r="Q2489" s="383"/>
      <c r="R2489" s="126">
        <f>IF(M2489="nio",0,IF(M2489&gt;0,VLOOKUP(I2489,'2-Productie normen'!A:R,VLOOKUP(M2489,'2-Productie normen'!T:U,2,FALSE),FALSE)))</f>
        <v>0</v>
      </c>
      <c r="S2489" s="126">
        <f t="shared" si="200"/>
        <v>0</v>
      </c>
      <c r="T2489" s="127" t="str">
        <f>IF(M2489="nio",0,VLOOKUP(I2489,'2-Productie normen'!A:R,14,FALSE))</f>
        <v>V</v>
      </c>
      <c r="U2489" s="127"/>
      <c r="W2489" s="93">
        <f t="shared" si="201"/>
        <v>4200</v>
      </c>
    </row>
    <row r="2490" spans="1:23" ht="14.1" customHeight="1">
      <c r="A2490" s="109">
        <f t="shared" si="202"/>
        <v>2490</v>
      </c>
      <c r="B2490" s="476" t="str">
        <f>VLOOKUP(C2490,'1-Kosten per locatie'!$A$17:$D$89,4,FALSE)</f>
        <v>Sport050</v>
      </c>
      <c r="C2490" s="90" t="s">
        <v>1707</v>
      </c>
      <c r="D2490" s="476" t="str">
        <f>VLOOKUP(C2490,'1-Kosten per locatie'!$A$17:$C$89,3,FALSE)</f>
        <v>sportlocatie</v>
      </c>
      <c r="E2490" s="427">
        <v>0</v>
      </c>
      <c r="F2490" s="261"/>
      <c r="G2490" s="428"/>
      <c r="H2490" s="123" t="s">
        <v>1738</v>
      </c>
      <c r="I2490" s="432" t="s">
        <v>15</v>
      </c>
      <c r="J2490" s="123" t="s">
        <v>91</v>
      </c>
      <c r="K2490" s="429">
        <v>15</v>
      </c>
      <c r="L2490" s="486">
        <f>VLOOKUP(D2490,'1-Kosten per locatie'!$E$3:$G$9,3,FALSE)</f>
        <v>1</v>
      </c>
      <c r="M2490" s="441">
        <v>210</v>
      </c>
      <c r="N2490" s="124"/>
      <c r="O2490" s="125" t="e">
        <f t="shared" si="198"/>
        <v>#DIV/0!</v>
      </c>
      <c r="P2490" s="125">
        <f t="shared" si="199"/>
        <v>0</v>
      </c>
      <c r="Q2490" s="383"/>
      <c r="R2490" s="126">
        <f>IF(M2490="nio",0,IF(M2490&gt;0,VLOOKUP(I2490,'2-Productie normen'!A:R,VLOOKUP(M2490,'2-Productie normen'!T:U,2,FALSE),FALSE)))</f>
        <v>0</v>
      </c>
      <c r="S2490" s="126">
        <f t="shared" si="200"/>
        <v>0</v>
      </c>
      <c r="T2490" s="127" t="str">
        <f>IF(M2490="nio",0,VLOOKUP(I2490,'2-Productie normen'!A:R,14,FALSE))</f>
        <v>S</v>
      </c>
      <c r="U2490" s="127"/>
      <c r="W2490" s="93">
        <f t="shared" si="201"/>
        <v>3150</v>
      </c>
    </row>
    <row r="2491" spans="1:23" ht="14.1" customHeight="1">
      <c r="A2491" s="109">
        <f t="shared" si="202"/>
        <v>2491</v>
      </c>
      <c r="B2491" s="476" t="str">
        <f>VLOOKUP(C2491,'1-Kosten per locatie'!$A$17:$D$89,4,FALSE)</f>
        <v>Sport050</v>
      </c>
      <c r="C2491" s="90" t="s">
        <v>1707</v>
      </c>
      <c r="D2491" s="476" t="str">
        <f>VLOOKUP(C2491,'1-Kosten per locatie'!$A$17:$C$89,3,FALSE)</f>
        <v>sportlocatie</v>
      </c>
      <c r="E2491" s="427">
        <v>0</v>
      </c>
      <c r="F2491" s="261"/>
      <c r="G2491" s="428"/>
      <c r="H2491" s="123" t="s">
        <v>1739</v>
      </c>
      <c r="I2491" s="432" t="s">
        <v>15</v>
      </c>
      <c r="J2491" s="123" t="s">
        <v>91</v>
      </c>
      <c r="K2491" s="429">
        <v>15</v>
      </c>
      <c r="L2491" s="486">
        <f>VLOOKUP(D2491,'1-Kosten per locatie'!$E$3:$G$9,3,FALSE)</f>
        <v>1</v>
      </c>
      <c r="M2491" s="441">
        <v>210</v>
      </c>
      <c r="N2491" s="124"/>
      <c r="O2491" s="125" t="e">
        <f t="shared" ref="O2491:O2554" si="203">IF(M2491="nio",0,IF(M2491&gt;0,M2491*K2491/R2491,0))*L2491</f>
        <v>#DIV/0!</v>
      </c>
      <c r="P2491" s="125">
        <f t="shared" ref="P2491:P2554" si="204">IF(N2491&gt;0,N2491*K2491/S2491,0)*L2491</f>
        <v>0</v>
      </c>
      <c r="Q2491" s="383"/>
      <c r="R2491" s="126">
        <f>IF(M2491="nio",0,IF(M2491&gt;0,VLOOKUP(I2491,'2-Productie normen'!A:R,VLOOKUP(M2491,'2-Productie normen'!T:U,2,FALSE),FALSE)))</f>
        <v>0</v>
      </c>
      <c r="S2491" s="126">
        <f t="shared" ref="S2491:S2554" si="205">IF(N2491&gt;0,R2491*$S$8,0)</f>
        <v>0</v>
      </c>
      <c r="T2491" s="127" t="str">
        <f>IF(M2491="nio",0,VLOOKUP(I2491,'2-Productie normen'!A:R,14,FALSE))</f>
        <v>S</v>
      </c>
      <c r="U2491" s="127"/>
      <c r="W2491" s="93">
        <f t="shared" ref="W2491:W2554" si="206">SUM(M2491:N2491)*K2491</f>
        <v>3150</v>
      </c>
    </row>
    <row r="2492" spans="1:23" ht="14.1" customHeight="1">
      <c r="A2492" s="109">
        <f t="shared" si="202"/>
        <v>2492</v>
      </c>
      <c r="B2492" s="476" t="str">
        <f>VLOOKUP(C2492,'1-Kosten per locatie'!$A$17:$D$89,4,FALSE)</f>
        <v>Sport050</v>
      </c>
      <c r="C2492" s="90" t="s">
        <v>1707</v>
      </c>
      <c r="D2492" s="476" t="str">
        <f>VLOOKUP(C2492,'1-Kosten per locatie'!$A$17:$C$89,3,FALSE)</f>
        <v>sportlocatie</v>
      </c>
      <c r="E2492" s="427">
        <v>0</v>
      </c>
      <c r="F2492" s="261"/>
      <c r="G2492" s="428"/>
      <c r="H2492" s="123" t="s">
        <v>1740</v>
      </c>
      <c r="I2492" s="432" t="s">
        <v>1725</v>
      </c>
      <c r="J2492" s="123" t="s">
        <v>1741</v>
      </c>
      <c r="K2492" s="429">
        <v>262</v>
      </c>
      <c r="L2492" s="486">
        <f>VLOOKUP(D2492,'1-Kosten per locatie'!$E$3:$G$9,3,FALSE)</f>
        <v>1</v>
      </c>
      <c r="M2492" s="441">
        <v>210</v>
      </c>
      <c r="N2492" s="124"/>
      <c r="O2492" s="125" t="e">
        <f t="shared" si="203"/>
        <v>#DIV/0!</v>
      </c>
      <c r="P2492" s="125">
        <f t="shared" si="204"/>
        <v>0</v>
      </c>
      <c r="Q2492" s="383"/>
      <c r="R2492" s="126">
        <f>IF(M2492="nio",0,IF(M2492&gt;0,VLOOKUP(I2492,'2-Productie normen'!A:R,VLOOKUP(M2492,'2-Productie normen'!T:U,2,FALSE),FALSE)))</f>
        <v>0</v>
      </c>
      <c r="S2492" s="126">
        <f t="shared" si="205"/>
        <v>0</v>
      </c>
      <c r="T2492" s="127" t="str">
        <f>IF(M2492="nio",0,VLOOKUP(I2492,'2-Productie normen'!A:R,14,FALSE))</f>
        <v>V</v>
      </c>
      <c r="U2492" s="127"/>
      <c r="W2492" s="93">
        <f t="shared" si="206"/>
        <v>55020</v>
      </c>
    </row>
    <row r="2493" spans="1:23" ht="14.1" customHeight="1">
      <c r="A2493" s="109">
        <f t="shared" si="202"/>
        <v>2493</v>
      </c>
      <c r="B2493" s="476" t="str">
        <f>VLOOKUP(C2493,'1-Kosten per locatie'!$A$17:$D$89,4,FALSE)</f>
        <v>Sport050</v>
      </c>
      <c r="C2493" s="435" t="s">
        <v>1707</v>
      </c>
      <c r="D2493" s="476" t="str">
        <f>VLOOKUP(C2493,'1-Kosten per locatie'!$A$17:$C$89,3,FALSE)</f>
        <v>sportlocatie</v>
      </c>
      <c r="E2493" s="427">
        <v>0</v>
      </c>
      <c r="F2493" s="261"/>
      <c r="G2493" s="428"/>
      <c r="H2493" s="123" t="s">
        <v>1742</v>
      </c>
      <c r="I2493" s="432" t="s">
        <v>300</v>
      </c>
      <c r="J2493" s="123" t="s">
        <v>1741</v>
      </c>
      <c r="K2493" s="429">
        <v>20</v>
      </c>
      <c r="L2493" s="486">
        <f>VLOOKUP(D2493,'1-Kosten per locatie'!$E$3:$G$9,3,FALSE)</f>
        <v>1</v>
      </c>
      <c r="M2493" s="441">
        <v>41</v>
      </c>
      <c r="N2493" s="124"/>
      <c r="O2493" s="125" t="e">
        <f t="shared" si="203"/>
        <v>#DIV/0!</v>
      </c>
      <c r="P2493" s="125">
        <f t="shared" si="204"/>
        <v>0</v>
      </c>
      <c r="Q2493" s="383"/>
      <c r="R2493" s="126">
        <f>IF(M2493="nio",0,IF(M2493&gt;0,VLOOKUP(I2493,'2-Productie normen'!A:R,VLOOKUP(M2493,'2-Productie normen'!T:U,2,FALSE),FALSE)))</f>
        <v>0</v>
      </c>
      <c r="S2493" s="126">
        <f t="shared" si="205"/>
        <v>0</v>
      </c>
      <c r="T2493" s="127" t="str">
        <f>IF(M2493="nio",0,VLOOKUP(I2493,'2-Productie normen'!A:R,14,FALSE))</f>
        <v>V</v>
      </c>
      <c r="U2493" s="127"/>
      <c r="W2493" s="93">
        <f t="shared" si="206"/>
        <v>820</v>
      </c>
    </row>
    <row r="2494" spans="1:23" ht="14.1" customHeight="1">
      <c r="A2494" s="109">
        <f t="shared" si="202"/>
        <v>2494</v>
      </c>
      <c r="B2494" s="476" t="str">
        <f>VLOOKUP(C2494,'1-Kosten per locatie'!$A$17:$D$89,4,FALSE)</f>
        <v>Sport050</v>
      </c>
      <c r="C2494" s="90" t="s">
        <v>1707</v>
      </c>
      <c r="D2494" s="476" t="str">
        <f>VLOOKUP(C2494,'1-Kosten per locatie'!$A$17:$C$89,3,FALSE)</f>
        <v>sportlocatie</v>
      </c>
      <c r="E2494" s="427">
        <v>0</v>
      </c>
      <c r="F2494" s="261"/>
      <c r="G2494" s="428"/>
      <c r="H2494" s="123" t="s">
        <v>1746</v>
      </c>
      <c r="I2494" s="432" t="s">
        <v>15</v>
      </c>
      <c r="J2494" s="123" t="s">
        <v>91</v>
      </c>
      <c r="K2494" s="429">
        <v>2</v>
      </c>
      <c r="L2494" s="486">
        <f>VLOOKUP(D2494,'1-Kosten per locatie'!$E$3:$G$9,3,FALSE)</f>
        <v>1</v>
      </c>
      <c r="M2494" s="441">
        <v>210</v>
      </c>
      <c r="N2494" s="124"/>
      <c r="O2494" s="125" t="e">
        <f t="shared" si="203"/>
        <v>#DIV/0!</v>
      </c>
      <c r="P2494" s="125">
        <f t="shared" si="204"/>
        <v>0</v>
      </c>
      <c r="Q2494" s="383"/>
      <c r="R2494" s="126">
        <f>IF(M2494="nio",0,IF(M2494&gt;0,VLOOKUP(I2494,'2-Productie normen'!A:R,VLOOKUP(M2494,'2-Productie normen'!T:U,2,FALSE),FALSE)))</f>
        <v>0</v>
      </c>
      <c r="S2494" s="126">
        <f t="shared" si="205"/>
        <v>0</v>
      </c>
      <c r="T2494" s="127" t="str">
        <f>IF(M2494="nio",0,VLOOKUP(I2494,'2-Productie normen'!A:R,14,FALSE))</f>
        <v>S</v>
      </c>
      <c r="U2494" s="127"/>
      <c r="W2494" s="93">
        <f t="shared" si="206"/>
        <v>420</v>
      </c>
    </row>
    <row r="2495" spans="1:23" ht="14.1" customHeight="1">
      <c r="A2495" s="109">
        <f t="shared" si="202"/>
        <v>2495</v>
      </c>
      <c r="B2495" s="476" t="str">
        <f>VLOOKUP(C2495,'1-Kosten per locatie'!$A$17:$D$89,4,FALSE)</f>
        <v>Sport050</v>
      </c>
      <c r="C2495" s="90" t="s">
        <v>1707</v>
      </c>
      <c r="D2495" s="476" t="str">
        <f>VLOOKUP(C2495,'1-Kosten per locatie'!$A$17:$C$89,3,FALSE)</f>
        <v>sportlocatie</v>
      </c>
      <c r="E2495" s="427">
        <v>0</v>
      </c>
      <c r="F2495" s="261"/>
      <c r="G2495" s="428"/>
      <c r="H2495" s="123" t="s">
        <v>1310</v>
      </c>
      <c r="I2495" s="432" t="s">
        <v>15</v>
      </c>
      <c r="J2495" s="123" t="s">
        <v>91</v>
      </c>
      <c r="K2495" s="429">
        <v>2</v>
      </c>
      <c r="L2495" s="486">
        <f>VLOOKUP(D2495,'1-Kosten per locatie'!$E$3:$G$9,3,FALSE)</f>
        <v>1</v>
      </c>
      <c r="M2495" s="441">
        <v>210</v>
      </c>
      <c r="N2495" s="124"/>
      <c r="O2495" s="125" t="e">
        <f t="shared" si="203"/>
        <v>#DIV/0!</v>
      </c>
      <c r="P2495" s="125">
        <f t="shared" si="204"/>
        <v>0</v>
      </c>
      <c r="Q2495" s="383"/>
      <c r="R2495" s="126">
        <f>IF(M2495="nio",0,IF(M2495&gt;0,VLOOKUP(I2495,'2-Productie normen'!A:R,VLOOKUP(M2495,'2-Productie normen'!T:U,2,FALSE),FALSE)))</f>
        <v>0</v>
      </c>
      <c r="S2495" s="126">
        <f t="shared" si="205"/>
        <v>0</v>
      </c>
      <c r="T2495" s="127" t="str">
        <f>IF(M2495="nio",0,VLOOKUP(I2495,'2-Productie normen'!A:R,14,FALSE))</f>
        <v>S</v>
      </c>
      <c r="U2495" s="127"/>
      <c r="W2495" s="93">
        <f t="shared" si="206"/>
        <v>420</v>
      </c>
    </row>
    <row r="2496" spans="1:23" ht="14.1" customHeight="1">
      <c r="A2496" s="109">
        <f t="shared" si="202"/>
        <v>2496</v>
      </c>
      <c r="B2496" s="476" t="str">
        <f>VLOOKUP(C2496,'1-Kosten per locatie'!$A$17:$D$89,4,FALSE)</f>
        <v>Sport050</v>
      </c>
      <c r="C2496" s="90" t="s">
        <v>1707</v>
      </c>
      <c r="D2496" s="476" t="str">
        <f>VLOOKUP(C2496,'1-Kosten per locatie'!$A$17:$C$89,3,FALSE)</f>
        <v>sportlocatie</v>
      </c>
      <c r="E2496" s="427">
        <v>0</v>
      </c>
      <c r="F2496" s="261"/>
      <c r="G2496" s="428"/>
      <c r="H2496" s="123" t="s">
        <v>1744</v>
      </c>
      <c r="I2496" s="432" t="s">
        <v>15</v>
      </c>
      <c r="J2496" s="123" t="s">
        <v>91</v>
      </c>
      <c r="K2496" s="429">
        <v>2</v>
      </c>
      <c r="L2496" s="486">
        <f>VLOOKUP(D2496,'1-Kosten per locatie'!$E$3:$G$9,3,FALSE)</f>
        <v>1</v>
      </c>
      <c r="M2496" s="441">
        <v>210</v>
      </c>
      <c r="N2496" s="124"/>
      <c r="O2496" s="125" t="e">
        <f t="shared" si="203"/>
        <v>#DIV/0!</v>
      </c>
      <c r="P2496" s="125">
        <f t="shared" si="204"/>
        <v>0</v>
      </c>
      <c r="Q2496" s="383"/>
      <c r="R2496" s="126">
        <f>IF(M2496="nio",0,IF(M2496&gt;0,VLOOKUP(I2496,'2-Productie normen'!A:R,VLOOKUP(M2496,'2-Productie normen'!T:U,2,FALSE),FALSE)))</f>
        <v>0</v>
      </c>
      <c r="S2496" s="126">
        <f t="shared" si="205"/>
        <v>0</v>
      </c>
      <c r="T2496" s="127" t="str">
        <f>IF(M2496="nio",0,VLOOKUP(I2496,'2-Productie normen'!A:R,14,FALSE))</f>
        <v>S</v>
      </c>
      <c r="U2496" s="127"/>
      <c r="W2496" s="93">
        <f t="shared" si="206"/>
        <v>420</v>
      </c>
    </row>
    <row r="2497" spans="1:23" ht="14.1" customHeight="1">
      <c r="A2497" s="109">
        <f t="shared" si="202"/>
        <v>2497</v>
      </c>
      <c r="B2497" s="476" t="str">
        <f>VLOOKUP(C2497,'1-Kosten per locatie'!$A$17:$D$89,4,FALSE)</f>
        <v>Sport050</v>
      </c>
      <c r="C2497" s="90" t="s">
        <v>1707</v>
      </c>
      <c r="D2497" s="476" t="str">
        <f>VLOOKUP(C2497,'1-Kosten per locatie'!$A$17:$C$89,3,FALSE)</f>
        <v>sportlocatie</v>
      </c>
      <c r="E2497" s="427">
        <v>0</v>
      </c>
      <c r="F2497" s="261"/>
      <c r="G2497" s="428"/>
      <c r="H2497" s="123" t="s">
        <v>1747</v>
      </c>
      <c r="I2497" s="432" t="s">
        <v>15</v>
      </c>
      <c r="J2497" s="123" t="s">
        <v>93</v>
      </c>
      <c r="K2497" s="429">
        <v>8</v>
      </c>
      <c r="L2497" s="486">
        <f>VLOOKUP(D2497,'1-Kosten per locatie'!$E$3:$G$9,3,FALSE)</f>
        <v>1</v>
      </c>
      <c r="M2497" s="441">
        <v>210</v>
      </c>
      <c r="N2497" s="124"/>
      <c r="O2497" s="125" t="e">
        <f t="shared" si="203"/>
        <v>#DIV/0!</v>
      </c>
      <c r="P2497" s="125">
        <f t="shared" si="204"/>
        <v>0</v>
      </c>
      <c r="Q2497" s="383"/>
      <c r="R2497" s="126">
        <f>IF(M2497="nio",0,IF(M2497&gt;0,VLOOKUP(I2497,'2-Productie normen'!A:R,VLOOKUP(M2497,'2-Productie normen'!T:U,2,FALSE),FALSE)))</f>
        <v>0</v>
      </c>
      <c r="S2497" s="126">
        <f t="shared" si="205"/>
        <v>0</v>
      </c>
      <c r="T2497" s="127" t="str">
        <f>IF(M2497="nio",0,VLOOKUP(I2497,'2-Productie normen'!A:R,14,FALSE))</f>
        <v>S</v>
      </c>
      <c r="U2497" s="127"/>
      <c r="W2497" s="93">
        <f t="shared" si="206"/>
        <v>1680</v>
      </c>
    </row>
    <row r="2498" spans="1:23" ht="14.1" customHeight="1">
      <c r="A2498" s="109">
        <f t="shared" si="202"/>
        <v>2498</v>
      </c>
      <c r="B2498" s="476" t="str">
        <f>VLOOKUP(C2498,'1-Kosten per locatie'!$A$17:$D$89,4,FALSE)</f>
        <v>Sport050</v>
      </c>
      <c r="C2498" s="90" t="s">
        <v>1720</v>
      </c>
      <c r="D2498" s="476" t="str">
        <f>VLOOKUP(C2498,'1-Kosten per locatie'!$A$17:$C$89,3,FALSE)</f>
        <v>sportlocatie</v>
      </c>
      <c r="E2498" s="427" t="s">
        <v>311</v>
      </c>
      <c r="F2498" s="261"/>
      <c r="G2498" s="428" t="s">
        <v>1761</v>
      </c>
      <c r="H2498" s="123" t="s">
        <v>1762</v>
      </c>
      <c r="I2498" s="432" t="s">
        <v>149</v>
      </c>
      <c r="J2498" s="123" t="s">
        <v>1763</v>
      </c>
      <c r="K2498" s="429">
        <v>23.5</v>
      </c>
      <c r="L2498" s="486">
        <f>VLOOKUP(D2498,'1-Kosten per locatie'!$E$3:$G$9,3,FALSE)</f>
        <v>1</v>
      </c>
      <c r="M2498" s="441">
        <v>210</v>
      </c>
      <c r="N2498" s="124"/>
      <c r="O2498" s="125" t="e">
        <f t="shared" si="203"/>
        <v>#DIV/0!</v>
      </c>
      <c r="P2498" s="125">
        <f t="shared" si="204"/>
        <v>0</v>
      </c>
      <c r="Q2498" s="383"/>
      <c r="R2498" s="126">
        <f>IF(M2498="nio",0,IF(M2498&gt;0,VLOOKUP(I2498,'2-Productie normen'!A:R,VLOOKUP(M2498,'2-Productie normen'!T:U,2,FALSE),FALSE)))</f>
        <v>0</v>
      </c>
      <c r="S2498" s="126">
        <f t="shared" si="205"/>
        <v>0</v>
      </c>
      <c r="T2498" s="127" t="str">
        <f>IF(M2498="nio",0,VLOOKUP(I2498,'2-Productie normen'!A:R,14,FALSE))</f>
        <v>B</v>
      </c>
      <c r="U2498" s="127"/>
      <c r="W2498" s="93">
        <f t="shared" si="206"/>
        <v>4935</v>
      </c>
    </row>
    <row r="2499" spans="1:23" ht="14.1" customHeight="1">
      <c r="A2499" s="109">
        <f t="shared" ref="A2499:A2562" si="207">A2498+1</f>
        <v>2499</v>
      </c>
      <c r="B2499" s="476" t="str">
        <f>VLOOKUP(C2499,'1-Kosten per locatie'!$A$17:$D$89,4,FALSE)</f>
        <v>Sport050</v>
      </c>
      <c r="C2499" s="90" t="s">
        <v>1720</v>
      </c>
      <c r="D2499" s="476" t="str">
        <f>VLOOKUP(C2499,'1-Kosten per locatie'!$A$17:$C$89,3,FALSE)</f>
        <v>sportlocatie</v>
      </c>
      <c r="E2499" s="427" t="s">
        <v>311</v>
      </c>
      <c r="F2499" s="261"/>
      <c r="G2499" s="428" t="s">
        <v>1764</v>
      </c>
      <c r="H2499" s="123" t="s">
        <v>1765</v>
      </c>
      <c r="I2499" s="432" t="s">
        <v>296</v>
      </c>
      <c r="J2499" s="123" t="s">
        <v>1763</v>
      </c>
      <c r="K2499" s="429">
        <v>13.3</v>
      </c>
      <c r="L2499" s="486">
        <f>VLOOKUP(D2499,'1-Kosten per locatie'!$E$3:$G$9,3,FALSE)</f>
        <v>1</v>
      </c>
      <c r="M2499" s="441">
        <v>210</v>
      </c>
      <c r="N2499" s="124"/>
      <c r="O2499" s="125" t="e">
        <f t="shared" si="203"/>
        <v>#DIV/0!</v>
      </c>
      <c r="P2499" s="125">
        <f t="shared" si="204"/>
        <v>0</v>
      </c>
      <c r="Q2499" s="383"/>
      <c r="R2499" s="126">
        <f>IF(M2499="nio",0,IF(M2499&gt;0,VLOOKUP(I2499,'2-Productie normen'!A:R,VLOOKUP(M2499,'2-Productie normen'!T:U,2,FALSE),FALSE)))</f>
        <v>0</v>
      </c>
      <c r="S2499" s="126">
        <f t="shared" si="205"/>
        <v>0</v>
      </c>
      <c r="T2499" s="127" t="str">
        <f>IF(M2499="nio",0,VLOOKUP(I2499,'2-Productie normen'!A:R,14,FALSE))</f>
        <v>V</v>
      </c>
      <c r="U2499" s="127"/>
      <c r="W2499" s="93">
        <f t="shared" si="206"/>
        <v>2793</v>
      </c>
    </row>
    <row r="2500" spans="1:23" ht="14.1" customHeight="1">
      <c r="A2500" s="109">
        <f t="shared" si="207"/>
        <v>2500</v>
      </c>
      <c r="B2500" s="476" t="str">
        <f>VLOOKUP(C2500,'1-Kosten per locatie'!$A$17:$D$89,4,FALSE)</f>
        <v>Sport050</v>
      </c>
      <c r="C2500" s="90" t="s">
        <v>1720</v>
      </c>
      <c r="D2500" s="476" t="str">
        <f>VLOOKUP(C2500,'1-Kosten per locatie'!$A$17:$C$89,3,FALSE)</f>
        <v>sportlocatie</v>
      </c>
      <c r="E2500" s="427" t="s">
        <v>311</v>
      </c>
      <c r="F2500" s="262"/>
      <c r="G2500" s="428" t="s">
        <v>1766</v>
      </c>
      <c r="H2500" s="123" t="s">
        <v>1767</v>
      </c>
      <c r="I2500" s="455" t="s">
        <v>299</v>
      </c>
      <c r="J2500" s="123" t="s">
        <v>91</v>
      </c>
      <c r="K2500" s="429">
        <v>19.5</v>
      </c>
      <c r="L2500" s="486">
        <f>VLOOKUP(D2500,'1-Kosten per locatie'!$E$3:$G$9,3,FALSE)</f>
        <v>1</v>
      </c>
      <c r="M2500" s="412" t="s">
        <v>101</v>
      </c>
      <c r="N2500" s="124"/>
      <c r="O2500" s="125">
        <f t="shared" si="203"/>
        <v>0</v>
      </c>
      <c r="P2500" s="125">
        <f t="shared" si="204"/>
        <v>0</v>
      </c>
      <c r="Q2500" s="383"/>
      <c r="R2500" s="126">
        <f>IF(M2500="nio",0,IF(M2500&gt;0,VLOOKUP(I2500,'2-Productie normen'!A:R,VLOOKUP(M2500,'2-Productie normen'!T:U,2,FALSE),FALSE)))</f>
        <v>0</v>
      </c>
      <c r="S2500" s="126">
        <f t="shared" si="205"/>
        <v>0</v>
      </c>
      <c r="T2500" s="127">
        <f>IF(M2500="nio",0,VLOOKUP(I2500,'2-Productie normen'!A:R,14,FALSE))</f>
        <v>0</v>
      </c>
      <c r="U2500" s="127"/>
      <c r="W2500" s="93">
        <f t="shared" si="206"/>
        <v>0</v>
      </c>
    </row>
    <row r="2501" spans="1:23" ht="14.1" customHeight="1">
      <c r="A2501" s="109">
        <f t="shared" si="207"/>
        <v>2501</v>
      </c>
      <c r="B2501" s="476" t="str">
        <f>VLOOKUP(C2501,'1-Kosten per locatie'!$A$17:$D$89,4,FALSE)</f>
        <v>Sport050</v>
      </c>
      <c r="C2501" s="435" t="s">
        <v>1720</v>
      </c>
      <c r="D2501" s="476" t="str">
        <f>VLOOKUP(C2501,'1-Kosten per locatie'!$A$17:$C$89,3,FALSE)</f>
        <v>sportlocatie</v>
      </c>
      <c r="E2501" s="427" t="s">
        <v>311</v>
      </c>
      <c r="F2501" s="262"/>
      <c r="G2501" s="428" t="s">
        <v>1768</v>
      </c>
      <c r="H2501" s="123" t="s">
        <v>191</v>
      </c>
      <c r="I2501" s="455" t="s">
        <v>299</v>
      </c>
      <c r="J2501" s="123" t="s">
        <v>91</v>
      </c>
      <c r="K2501" s="429">
        <v>5.2</v>
      </c>
      <c r="L2501" s="486">
        <f>VLOOKUP(D2501,'1-Kosten per locatie'!$E$3:$G$9,3,FALSE)</f>
        <v>1</v>
      </c>
      <c r="M2501" s="412" t="s">
        <v>101</v>
      </c>
      <c r="N2501" s="124"/>
      <c r="O2501" s="125">
        <f t="shared" si="203"/>
        <v>0</v>
      </c>
      <c r="P2501" s="125">
        <f t="shared" si="204"/>
        <v>0</v>
      </c>
      <c r="Q2501" s="383"/>
      <c r="R2501" s="126">
        <f>IF(M2501="nio",0,IF(M2501&gt;0,VLOOKUP(I2501,'2-Productie normen'!A:R,VLOOKUP(M2501,'2-Productie normen'!T:U,2,FALSE),FALSE)))</f>
        <v>0</v>
      </c>
      <c r="S2501" s="126">
        <f t="shared" si="205"/>
        <v>0</v>
      </c>
      <c r="T2501" s="127">
        <f>IF(M2501="nio",0,VLOOKUP(I2501,'2-Productie normen'!A:R,14,FALSE))</f>
        <v>0</v>
      </c>
      <c r="U2501" s="127"/>
      <c r="W2501" s="93">
        <f t="shared" si="206"/>
        <v>0</v>
      </c>
    </row>
    <row r="2502" spans="1:23" ht="14.1" customHeight="1">
      <c r="A2502" s="109">
        <f t="shared" si="207"/>
        <v>2502</v>
      </c>
      <c r="B2502" s="476" t="str">
        <f>VLOOKUP(C2502,'1-Kosten per locatie'!$A$17:$D$89,4,FALSE)</f>
        <v>Sport050</v>
      </c>
      <c r="C2502" s="90" t="s">
        <v>1720</v>
      </c>
      <c r="D2502" s="476" t="str">
        <f>VLOOKUP(C2502,'1-Kosten per locatie'!$A$17:$C$89,3,FALSE)</f>
        <v>sportlocatie</v>
      </c>
      <c r="E2502" s="427" t="s">
        <v>311</v>
      </c>
      <c r="F2502" s="261"/>
      <c r="G2502" s="428" t="s">
        <v>1769</v>
      </c>
      <c r="H2502" s="123" t="s">
        <v>1770</v>
      </c>
      <c r="I2502" s="432" t="s">
        <v>1725</v>
      </c>
      <c r="J2502" s="123" t="s">
        <v>1741</v>
      </c>
      <c r="K2502" s="429">
        <v>1308.3</v>
      </c>
      <c r="L2502" s="486">
        <f>VLOOKUP(D2502,'1-Kosten per locatie'!$E$3:$G$9,3,FALSE)</f>
        <v>1</v>
      </c>
      <c r="M2502" s="441">
        <v>210</v>
      </c>
      <c r="N2502" s="124"/>
      <c r="O2502" s="125" t="e">
        <f t="shared" si="203"/>
        <v>#DIV/0!</v>
      </c>
      <c r="P2502" s="125">
        <f t="shared" si="204"/>
        <v>0</v>
      </c>
      <c r="Q2502" s="383"/>
      <c r="R2502" s="126">
        <f>IF(M2502="nio",0,IF(M2502&gt;0,VLOOKUP(I2502,'2-Productie normen'!A:R,VLOOKUP(M2502,'2-Productie normen'!T:U,2,FALSE),FALSE)))</f>
        <v>0</v>
      </c>
      <c r="S2502" s="126">
        <f t="shared" si="205"/>
        <v>0</v>
      </c>
      <c r="T2502" s="127" t="str">
        <f>IF(M2502="nio",0,VLOOKUP(I2502,'2-Productie normen'!A:R,14,FALSE))</f>
        <v>V</v>
      </c>
      <c r="U2502" s="127"/>
      <c r="W2502" s="93">
        <f t="shared" si="206"/>
        <v>274743</v>
      </c>
    </row>
    <row r="2503" spans="1:23" ht="14.1" customHeight="1">
      <c r="A2503" s="109">
        <f t="shared" si="207"/>
        <v>2503</v>
      </c>
      <c r="B2503" s="476" t="str">
        <f>VLOOKUP(C2503,'1-Kosten per locatie'!$A$17:$D$89,4,FALSE)</f>
        <v>Sport050</v>
      </c>
      <c r="C2503" s="90" t="s">
        <v>1720</v>
      </c>
      <c r="D2503" s="476" t="str">
        <f>VLOOKUP(C2503,'1-Kosten per locatie'!$A$17:$C$89,3,FALSE)</f>
        <v>sportlocatie</v>
      </c>
      <c r="E2503" s="427" t="s">
        <v>311</v>
      </c>
      <c r="F2503" s="262"/>
      <c r="G2503" s="428" t="s">
        <v>1771</v>
      </c>
      <c r="H2503" s="123" t="s">
        <v>1772</v>
      </c>
      <c r="I2503" s="455" t="s">
        <v>1725</v>
      </c>
      <c r="J2503" s="123" t="s">
        <v>1773</v>
      </c>
      <c r="K2503" s="429">
        <v>679.4</v>
      </c>
      <c r="L2503" s="486">
        <f>VLOOKUP(D2503,'1-Kosten per locatie'!$E$3:$G$9,3,FALSE)</f>
        <v>1</v>
      </c>
      <c r="M2503" s="412">
        <v>210</v>
      </c>
      <c r="N2503" s="124">
        <v>210</v>
      </c>
      <c r="O2503" s="125" t="e">
        <f t="shared" si="203"/>
        <v>#DIV/0!</v>
      </c>
      <c r="P2503" s="125" t="e">
        <f t="shared" si="204"/>
        <v>#DIV/0!</v>
      </c>
      <c r="Q2503" s="383"/>
      <c r="R2503" s="126">
        <f>IF(M2503="nio",0,IF(M2503&gt;0,VLOOKUP(I2503,'2-Productie normen'!A:R,VLOOKUP(M2503,'2-Productie normen'!T:U,2,FALSE),FALSE)))</f>
        <v>0</v>
      </c>
      <c r="S2503" s="126">
        <f t="shared" si="205"/>
        <v>0</v>
      </c>
      <c r="T2503" s="127" t="str">
        <f>IF(M2503="nio",0,VLOOKUP(I2503,'2-Productie normen'!A:R,14,FALSE))</f>
        <v>V</v>
      </c>
      <c r="U2503" s="127"/>
      <c r="W2503" s="93">
        <f t="shared" si="206"/>
        <v>285348</v>
      </c>
    </row>
    <row r="2504" spans="1:23" ht="14.1" customHeight="1">
      <c r="A2504" s="109">
        <f t="shared" si="207"/>
        <v>2504</v>
      </c>
      <c r="B2504" s="476" t="str">
        <f>VLOOKUP(C2504,'1-Kosten per locatie'!$A$17:$D$89,4,FALSE)</f>
        <v>Sport050</v>
      </c>
      <c r="C2504" s="90" t="s">
        <v>1720</v>
      </c>
      <c r="D2504" s="476" t="str">
        <f>VLOOKUP(C2504,'1-Kosten per locatie'!$A$17:$C$89,3,FALSE)</f>
        <v>sportlocatie</v>
      </c>
      <c r="E2504" s="427" t="s">
        <v>311</v>
      </c>
      <c r="F2504" s="261"/>
      <c r="G2504" s="428" t="s">
        <v>1774</v>
      </c>
      <c r="H2504" s="123" t="s">
        <v>1775</v>
      </c>
      <c r="I2504" s="432" t="s">
        <v>1725</v>
      </c>
      <c r="J2504" s="123" t="s">
        <v>1776</v>
      </c>
      <c r="K2504" s="429">
        <v>155.19999999999999</v>
      </c>
      <c r="L2504" s="486">
        <f>VLOOKUP(D2504,'1-Kosten per locatie'!$E$3:$G$9,3,FALSE)</f>
        <v>1</v>
      </c>
      <c r="M2504" s="441">
        <v>210</v>
      </c>
      <c r="N2504" s="124"/>
      <c r="O2504" s="125" t="e">
        <f t="shared" si="203"/>
        <v>#DIV/0!</v>
      </c>
      <c r="P2504" s="125">
        <f t="shared" si="204"/>
        <v>0</v>
      </c>
      <c r="Q2504" s="383"/>
      <c r="R2504" s="126">
        <f>IF(M2504="nio",0,IF(M2504&gt;0,VLOOKUP(I2504,'2-Productie normen'!A:R,VLOOKUP(M2504,'2-Productie normen'!T:U,2,FALSE),FALSE)))</f>
        <v>0</v>
      </c>
      <c r="S2504" s="126">
        <f t="shared" si="205"/>
        <v>0</v>
      </c>
      <c r="T2504" s="127" t="str">
        <f>IF(M2504="nio",0,VLOOKUP(I2504,'2-Productie normen'!A:R,14,FALSE))</f>
        <v>V</v>
      </c>
      <c r="U2504" s="127"/>
      <c r="W2504" s="93">
        <f t="shared" si="206"/>
        <v>32591.999999999996</v>
      </c>
    </row>
    <row r="2505" spans="1:23" ht="14.1" customHeight="1">
      <c r="A2505" s="109">
        <f t="shared" si="207"/>
        <v>2505</v>
      </c>
      <c r="B2505" s="476" t="str">
        <f>VLOOKUP(C2505,'1-Kosten per locatie'!$A$17:$D$89,4,FALSE)</f>
        <v>Sport050</v>
      </c>
      <c r="C2505" s="90" t="s">
        <v>1720</v>
      </c>
      <c r="D2505" s="476" t="str">
        <f>VLOOKUP(C2505,'1-Kosten per locatie'!$A$17:$C$89,3,FALSE)</f>
        <v>sportlocatie</v>
      </c>
      <c r="E2505" s="427" t="s">
        <v>311</v>
      </c>
      <c r="F2505" s="261"/>
      <c r="G2505" s="428" t="s">
        <v>1777</v>
      </c>
      <c r="H2505" s="123" t="s">
        <v>1778</v>
      </c>
      <c r="I2505" s="432" t="s">
        <v>1725</v>
      </c>
      <c r="J2505" s="123" t="s">
        <v>1776</v>
      </c>
      <c r="K2505" s="429">
        <v>151.30000000000001</v>
      </c>
      <c r="L2505" s="486">
        <f>VLOOKUP(D2505,'1-Kosten per locatie'!$E$3:$G$9,3,FALSE)</f>
        <v>1</v>
      </c>
      <c r="M2505" s="441">
        <v>210</v>
      </c>
      <c r="N2505" s="124"/>
      <c r="O2505" s="125" t="e">
        <f t="shared" si="203"/>
        <v>#DIV/0!</v>
      </c>
      <c r="P2505" s="125">
        <f t="shared" si="204"/>
        <v>0</v>
      </c>
      <c r="Q2505" s="383"/>
      <c r="R2505" s="126">
        <f>IF(M2505="nio",0,IF(M2505&gt;0,VLOOKUP(I2505,'2-Productie normen'!A:R,VLOOKUP(M2505,'2-Productie normen'!T:U,2,FALSE),FALSE)))</f>
        <v>0</v>
      </c>
      <c r="S2505" s="126">
        <f t="shared" si="205"/>
        <v>0</v>
      </c>
      <c r="T2505" s="127" t="str">
        <f>IF(M2505="nio",0,VLOOKUP(I2505,'2-Productie normen'!A:R,14,FALSE))</f>
        <v>V</v>
      </c>
      <c r="U2505" s="127"/>
      <c r="W2505" s="93">
        <f t="shared" si="206"/>
        <v>31773.000000000004</v>
      </c>
    </row>
    <row r="2506" spans="1:23" ht="14.1" customHeight="1">
      <c r="A2506" s="109">
        <f t="shared" si="207"/>
        <v>2506</v>
      </c>
      <c r="B2506" s="476" t="str">
        <f>VLOOKUP(C2506,'1-Kosten per locatie'!$A$17:$D$89,4,FALSE)</f>
        <v>Sport050</v>
      </c>
      <c r="C2506" s="90" t="s">
        <v>1720</v>
      </c>
      <c r="D2506" s="476" t="str">
        <f>VLOOKUP(C2506,'1-Kosten per locatie'!$A$17:$C$89,3,FALSE)</f>
        <v>sportlocatie</v>
      </c>
      <c r="E2506" s="427" t="s">
        <v>311</v>
      </c>
      <c r="F2506" s="261"/>
      <c r="G2506" s="428" t="s">
        <v>1779</v>
      </c>
      <c r="H2506" s="123" t="s">
        <v>1780</v>
      </c>
      <c r="I2506" s="432" t="s">
        <v>1725</v>
      </c>
      <c r="J2506" s="123" t="s">
        <v>1776</v>
      </c>
      <c r="K2506" s="429">
        <v>145.5</v>
      </c>
      <c r="L2506" s="486">
        <f>VLOOKUP(D2506,'1-Kosten per locatie'!$E$3:$G$9,3,FALSE)</f>
        <v>1</v>
      </c>
      <c r="M2506" s="441">
        <v>210</v>
      </c>
      <c r="N2506" s="124"/>
      <c r="O2506" s="125" t="e">
        <f t="shared" si="203"/>
        <v>#DIV/0!</v>
      </c>
      <c r="P2506" s="125">
        <f t="shared" si="204"/>
        <v>0</v>
      </c>
      <c r="Q2506" s="383"/>
      <c r="R2506" s="126">
        <f>IF(M2506="nio",0,IF(M2506&gt;0,VLOOKUP(I2506,'2-Productie normen'!A:R,VLOOKUP(M2506,'2-Productie normen'!T:U,2,FALSE),FALSE)))</f>
        <v>0</v>
      </c>
      <c r="S2506" s="126">
        <f t="shared" si="205"/>
        <v>0</v>
      </c>
      <c r="T2506" s="127" t="str">
        <f>IF(M2506="nio",0,VLOOKUP(I2506,'2-Productie normen'!A:R,14,FALSE))</f>
        <v>V</v>
      </c>
      <c r="U2506" s="127"/>
      <c r="W2506" s="93">
        <f t="shared" si="206"/>
        <v>30555</v>
      </c>
    </row>
    <row r="2507" spans="1:23" ht="14.1" customHeight="1">
      <c r="A2507" s="109">
        <f t="shared" si="207"/>
        <v>2507</v>
      </c>
      <c r="B2507" s="476" t="str">
        <f>VLOOKUP(C2507,'1-Kosten per locatie'!$A$17:$D$89,4,FALSE)</f>
        <v>Sport050</v>
      </c>
      <c r="C2507" s="90" t="s">
        <v>1720</v>
      </c>
      <c r="D2507" s="476" t="str">
        <f>VLOOKUP(C2507,'1-Kosten per locatie'!$A$17:$C$89,3,FALSE)</f>
        <v>sportlocatie</v>
      </c>
      <c r="E2507" s="427" t="s">
        <v>311</v>
      </c>
      <c r="F2507" s="261"/>
      <c r="G2507" s="428" t="s">
        <v>1781</v>
      </c>
      <c r="H2507" s="123" t="s">
        <v>1782</v>
      </c>
      <c r="I2507" s="432" t="s">
        <v>296</v>
      </c>
      <c r="J2507" s="123" t="s">
        <v>1763</v>
      </c>
      <c r="K2507" s="429">
        <v>235.5</v>
      </c>
      <c r="L2507" s="486">
        <f>VLOOKUP(D2507,'1-Kosten per locatie'!$E$3:$G$9,3,FALSE)</f>
        <v>1</v>
      </c>
      <c r="M2507" s="441">
        <v>210</v>
      </c>
      <c r="N2507" s="124"/>
      <c r="O2507" s="125" t="e">
        <f t="shared" si="203"/>
        <v>#DIV/0!</v>
      </c>
      <c r="P2507" s="125">
        <f t="shared" si="204"/>
        <v>0</v>
      </c>
      <c r="Q2507" s="383"/>
      <c r="R2507" s="126">
        <f>IF(M2507="nio",0,IF(M2507&gt;0,VLOOKUP(I2507,'2-Productie normen'!A:R,VLOOKUP(M2507,'2-Productie normen'!T:U,2,FALSE),FALSE)))</f>
        <v>0</v>
      </c>
      <c r="S2507" s="126">
        <f t="shared" si="205"/>
        <v>0</v>
      </c>
      <c r="T2507" s="127" t="str">
        <f>IF(M2507="nio",0,VLOOKUP(I2507,'2-Productie normen'!A:R,14,FALSE))</f>
        <v>V</v>
      </c>
      <c r="U2507" s="127"/>
      <c r="W2507" s="93">
        <f t="shared" si="206"/>
        <v>49455</v>
      </c>
    </row>
    <row r="2508" spans="1:23" ht="14.1" customHeight="1">
      <c r="A2508" s="109">
        <f t="shared" si="207"/>
        <v>2508</v>
      </c>
      <c r="B2508" s="476" t="str">
        <f>VLOOKUP(C2508,'1-Kosten per locatie'!$A$17:$D$89,4,FALSE)</f>
        <v>Sport050</v>
      </c>
      <c r="C2508" s="90" t="s">
        <v>1720</v>
      </c>
      <c r="D2508" s="476" t="str">
        <f>VLOOKUP(C2508,'1-Kosten per locatie'!$A$17:$C$89,3,FALSE)</f>
        <v>sportlocatie</v>
      </c>
      <c r="E2508" s="427" t="s">
        <v>311</v>
      </c>
      <c r="F2508" s="262"/>
      <c r="G2508" s="428" t="s">
        <v>1783</v>
      </c>
      <c r="H2508" s="123" t="s">
        <v>1784</v>
      </c>
      <c r="I2508" s="455" t="s">
        <v>299</v>
      </c>
      <c r="J2508" s="123" t="s">
        <v>1763</v>
      </c>
      <c r="K2508" s="429">
        <v>73.599999999999994</v>
      </c>
      <c r="L2508" s="486">
        <f>VLOOKUP(D2508,'1-Kosten per locatie'!$E$3:$G$9,3,FALSE)</f>
        <v>1</v>
      </c>
      <c r="M2508" s="412" t="s">
        <v>101</v>
      </c>
      <c r="N2508" s="124"/>
      <c r="O2508" s="125">
        <f t="shared" si="203"/>
        <v>0</v>
      </c>
      <c r="P2508" s="125">
        <f t="shared" si="204"/>
        <v>0</v>
      </c>
      <c r="Q2508" s="383"/>
      <c r="R2508" s="126">
        <f>IF(M2508="nio",0,IF(M2508&gt;0,VLOOKUP(I2508,'2-Productie normen'!A:R,VLOOKUP(M2508,'2-Productie normen'!T:U,2,FALSE),FALSE)))</f>
        <v>0</v>
      </c>
      <c r="S2508" s="126">
        <f t="shared" si="205"/>
        <v>0</v>
      </c>
      <c r="T2508" s="127">
        <f>IF(M2508="nio",0,VLOOKUP(I2508,'2-Productie normen'!A:R,14,FALSE))</f>
        <v>0</v>
      </c>
      <c r="U2508" s="127"/>
      <c r="W2508" s="93">
        <f t="shared" si="206"/>
        <v>0</v>
      </c>
    </row>
    <row r="2509" spans="1:23" ht="14.1" customHeight="1">
      <c r="A2509" s="109">
        <f t="shared" si="207"/>
        <v>2509</v>
      </c>
      <c r="B2509" s="476" t="str">
        <f>VLOOKUP(C2509,'1-Kosten per locatie'!$A$17:$D$89,4,FALSE)</f>
        <v>Sport050</v>
      </c>
      <c r="C2509" s="90" t="s">
        <v>1720</v>
      </c>
      <c r="D2509" s="476" t="str">
        <f>VLOOKUP(C2509,'1-Kosten per locatie'!$A$17:$C$89,3,FALSE)</f>
        <v>sportlocatie</v>
      </c>
      <c r="E2509" s="427" t="s">
        <v>311</v>
      </c>
      <c r="F2509" s="261"/>
      <c r="G2509" s="428" t="s">
        <v>1785</v>
      </c>
      <c r="H2509" s="123" t="s">
        <v>1786</v>
      </c>
      <c r="I2509" s="432" t="s">
        <v>296</v>
      </c>
      <c r="J2509" s="123" t="s">
        <v>1763</v>
      </c>
      <c r="K2509" s="429">
        <v>34.6</v>
      </c>
      <c r="L2509" s="486">
        <f>VLOOKUP(D2509,'1-Kosten per locatie'!$E$3:$G$9,3,FALSE)</f>
        <v>1</v>
      </c>
      <c r="M2509" s="441">
        <v>210</v>
      </c>
      <c r="N2509" s="124"/>
      <c r="O2509" s="125" t="e">
        <f t="shared" si="203"/>
        <v>#DIV/0!</v>
      </c>
      <c r="P2509" s="125">
        <f t="shared" si="204"/>
        <v>0</v>
      </c>
      <c r="Q2509" s="383"/>
      <c r="R2509" s="126">
        <f>IF(M2509="nio",0,IF(M2509&gt;0,VLOOKUP(I2509,'2-Productie normen'!A:R,VLOOKUP(M2509,'2-Productie normen'!T:U,2,FALSE),FALSE)))</f>
        <v>0</v>
      </c>
      <c r="S2509" s="126">
        <f t="shared" si="205"/>
        <v>0</v>
      </c>
      <c r="T2509" s="127" t="str">
        <f>IF(M2509="nio",0,VLOOKUP(I2509,'2-Productie normen'!A:R,14,FALSE))</f>
        <v>V</v>
      </c>
      <c r="U2509" s="127"/>
      <c r="W2509" s="93">
        <f t="shared" si="206"/>
        <v>7266</v>
      </c>
    </row>
    <row r="2510" spans="1:23" ht="14.1" customHeight="1">
      <c r="A2510" s="109">
        <f t="shared" si="207"/>
        <v>2510</v>
      </c>
      <c r="B2510" s="476" t="str">
        <f>VLOOKUP(C2510,'1-Kosten per locatie'!$A$17:$D$89,4,FALSE)</f>
        <v>Sport050</v>
      </c>
      <c r="C2510" s="90" t="s">
        <v>1720</v>
      </c>
      <c r="D2510" s="476" t="str">
        <f>VLOOKUP(C2510,'1-Kosten per locatie'!$A$17:$C$89,3,FALSE)</f>
        <v>sportlocatie</v>
      </c>
      <c r="E2510" s="427" t="s">
        <v>311</v>
      </c>
      <c r="F2510" s="261"/>
      <c r="G2510" s="428" t="s">
        <v>1787</v>
      </c>
      <c r="H2510" s="123" t="s">
        <v>1788</v>
      </c>
      <c r="I2510" s="432" t="s">
        <v>296</v>
      </c>
      <c r="J2510" s="123" t="s">
        <v>1763</v>
      </c>
      <c r="K2510" s="429">
        <v>37.5</v>
      </c>
      <c r="L2510" s="486">
        <f>VLOOKUP(D2510,'1-Kosten per locatie'!$E$3:$G$9,3,FALSE)</f>
        <v>1</v>
      </c>
      <c r="M2510" s="441">
        <v>210</v>
      </c>
      <c r="N2510" s="124"/>
      <c r="O2510" s="125" t="e">
        <f t="shared" si="203"/>
        <v>#DIV/0!</v>
      </c>
      <c r="P2510" s="125">
        <f t="shared" si="204"/>
        <v>0</v>
      </c>
      <c r="Q2510" s="383"/>
      <c r="R2510" s="126">
        <f>IF(M2510="nio",0,IF(M2510&gt;0,VLOOKUP(I2510,'2-Productie normen'!A:R,VLOOKUP(M2510,'2-Productie normen'!T:U,2,FALSE),FALSE)))</f>
        <v>0</v>
      </c>
      <c r="S2510" s="126">
        <f t="shared" si="205"/>
        <v>0</v>
      </c>
      <c r="T2510" s="127" t="str">
        <f>IF(M2510="nio",0,VLOOKUP(I2510,'2-Productie normen'!A:R,14,FALSE))</f>
        <v>V</v>
      </c>
      <c r="U2510" s="127"/>
      <c r="W2510" s="93">
        <f t="shared" si="206"/>
        <v>7875</v>
      </c>
    </row>
    <row r="2511" spans="1:23" ht="14.1" customHeight="1">
      <c r="A2511" s="109">
        <f t="shared" si="207"/>
        <v>2511</v>
      </c>
      <c r="B2511" s="476" t="str">
        <f>VLOOKUP(C2511,'1-Kosten per locatie'!$A$17:$D$89,4,FALSE)</f>
        <v>Sport050</v>
      </c>
      <c r="C2511" s="90" t="s">
        <v>1720</v>
      </c>
      <c r="D2511" s="476" t="str">
        <f>VLOOKUP(C2511,'1-Kosten per locatie'!$A$17:$C$89,3,FALSE)</f>
        <v>sportlocatie</v>
      </c>
      <c r="E2511" s="427" t="s">
        <v>311</v>
      </c>
      <c r="F2511" s="261"/>
      <c r="G2511" s="428" t="s">
        <v>1789</v>
      </c>
      <c r="H2511" s="123" t="s">
        <v>1790</v>
      </c>
      <c r="I2511" s="432" t="s">
        <v>296</v>
      </c>
      <c r="J2511" s="123" t="s">
        <v>1763</v>
      </c>
      <c r="K2511" s="429">
        <v>27.6</v>
      </c>
      <c r="L2511" s="486">
        <f>VLOOKUP(D2511,'1-Kosten per locatie'!$E$3:$G$9,3,FALSE)</f>
        <v>1</v>
      </c>
      <c r="M2511" s="441">
        <v>210</v>
      </c>
      <c r="N2511" s="124"/>
      <c r="O2511" s="125" t="e">
        <f t="shared" si="203"/>
        <v>#DIV/0!</v>
      </c>
      <c r="P2511" s="125">
        <f t="shared" si="204"/>
        <v>0</v>
      </c>
      <c r="Q2511" s="383"/>
      <c r="R2511" s="126">
        <f>IF(M2511="nio",0,IF(M2511&gt;0,VLOOKUP(I2511,'2-Productie normen'!A:R,VLOOKUP(M2511,'2-Productie normen'!T:U,2,FALSE),FALSE)))</f>
        <v>0</v>
      </c>
      <c r="S2511" s="126">
        <f t="shared" si="205"/>
        <v>0</v>
      </c>
      <c r="T2511" s="127" t="str">
        <f>IF(M2511="nio",0,VLOOKUP(I2511,'2-Productie normen'!A:R,14,FALSE))</f>
        <v>V</v>
      </c>
      <c r="U2511" s="127"/>
      <c r="W2511" s="93">
        <f t="shared" si="206"/>
        <v>5796</v>
      </c>
    </row>
    <row r="2512" spans="1:23" ht="14.1" customHeight="1">
      <c r="A2512" s="109">
        <f t="shared" si="207"/>
        <v>2512</v>
      </c>
      <c r="B2512" s="476" t="str">
        <f>VLOOKUP(C2512,'1-Kosten per locatie'!$A$17:$D$89,4,FALSE)</f>
        <v>Sport050</v>
      </c>
      <c r="C2512" s="90" t="s">
        <v>1720</v>
      </c>
      <c r="D2512" s="476" t="str">
        <f>VLOOKUP(C2512,'1-Kosten per locatie'!$A$17:$C$89,3,FALSE)</f>
        <v>sportlocatie</v>
      </c>
      <c r="E2512" s="427" t="s">
        <v>311</v>
      </c>
      <c r="F2512" s="261"/>
      <c r="G2512" s="428" t="s">
        <v>1791</v>
      </c>
      <c r="H2512" s="123" t="s">
        <v>1792</v>
      </c>
      <c r="I2512" s="432" t="s">
        <v>293</v>
      </c>
      <c r="J2512" s="123" t="s">
        <v>1793</v>
      </c>
      <c r="K2512" s="429">
        <v>8.3000000000000007</v>
      </c>
      <c r="L2512" s="486">
        <f>VLOOKUP(D2512,'1-Kosten per locatie'!$E$3:$G$9,3,FALSE)</f>
        <v>1</v>
      </c>
      <c r="M2512" s="441">
        <v>210</v>
      </c>
      <c r="N2512" s="124"/>
      <c r="O2512" s="125" t="e">
        <f t="shared" si="203"/>
        <v>#DIV/0!</v>
      </c>
      <c r="P2512" s="125">
        <f t="shared" si="204"/>
        <v>0</v>
      </c>
      <c r="Q2512" s="383"/>
      <c r="R2512" s="126">
        <f>IF(M2512="nio",0,IF(M2512&gt;0,VLOOKUP(I2512,'2-Productie normen'!A:R,VLOOKUP(M2512,'2-Productie normen'!T:U,2,FALSE),FALSE)))</f>
        <v>0</v>
      </c>
      <c r="S2512" s="126">
        <f t="shared" si="205"/>
        <v>0</v>
      </c>
      <c r="T2512" s="127" t="str">
        <f>IF(M2512="nio",0,VLOOKUP(I2512,'2-Productie normen'!A:R,14,FALSE))</f>
        <v>V</v>
      </c>
      <c r="U2512" s="127"/>
      <c r="W2512" s="93">
        <f t="shared" si="206"/>
        <v>1743.0000000000002</v>
      </c>
    </row>
    <row r="2513" spans="1:23" ht="14.1" customHeight="1">
      <c r="A2513" s="109">
        <f t="shared" si="207"/>
        <v>2513</v>
      </c>
      <c r="B2513" s="476" t="str">
        <f>VLOOKUP(C2513,'1-Kosten per locatie'!$A$17:$D$89,4,FALSE)</f>
        <v>Sport050</v>
      </c>
      <c r="C2513" s="90" t="s">
        <v>1720</v>
      </c>
      <c r="D2513" s="476" t="str">
        <f>VLOOKUP(C2513,'1-Kosten per locatie'!$A$17:$C$89,3,FALSE)</f>
        <v>sportlocatie</v>
      </c>
      <c r="E2513" s="427" t="s">
        <v>311</v>
      </c>
      <c r="F2513" s="261"/>
      <c r="G2513" s="428" t="s">
        <v>1794</v>
      </c>
      <c r="H2513" s="123" t="s">
        <v>859</v>
      </c>
      <c r="I2513" s="432" t="s">
        <v>1201</v>
      </c>
      <c r="J2513" s="123" t="s">
        <v>1763</v>
      </c>
      <c r="K2513" s="429">
        <v>45.6</v>
      </c>
      <c r="L2513" s="486">
        <f>VLOOKUP(D2513,'1-Kosten per locatie'!$E$3:$G$9,3,FALSE)</f>
        <v>1</v>
      </c>
      <c r="M2513" s="441">
        <v>210</v>
      </c>
      <c r="N2513" s="124">
        <v>210</v>
      </c>
      <c r="O2513" s="125" t="e">
        <f t="shared" si="203"/>
        <v>#DIV/0!</v>
      </c>
      <c r="P2513" s="125" t="e">
        <f t="shared" si="204"/>
        <v>#DIV/0!</v>
      </c>
      <c r="Q2513" s="383"/>
      <c r="R2513" s="126">
        <f>IF(M2513="nio",0,IF(M2513&gt;0,VLOOKUP(I2513,'2-Productie normen'!A:R,VLOOKUP(M2513,'2-Productie normen'!T:U,2,FALSE),FALSE)))</f>
        <v>0</v>
      </c>
      <c r="S2513" s="126">
        <f t="shared" si="205"/>
        <v>0</v>
      </c>
      <c r="T2513" s="127" t="str">
        <f>IF(M2513="nio",0,VLOOKUP(I2513,'2-Productie normen'!A:R,14,FALSE))</f>
        <v>V</v>
      </c>
      <c r="U2513" s="127"/>
      <c r="W2513" s="93">
        <f t="shared" si="206"/>
        <v>19152</v>
      </c>
    </row>
    <row r="2514" spans="1:23" ht="14.1" customHeight="1">
      <c r="A2514" s="109">
        <f t="shared" si="207"/>
        <v>2514</v>
      </c>
      <c r="B2514" s="476" t="str">
        <f>VLOOKUP(C2514,'1-Kosten per locatie'!$A$17:$D$89,4,FALSE)</f>
        <v>Sport050</v>
      </c>
      <c r="C2514" s="90" t="s">
        <v>1720</v>
      </c>
      <c r="D2514" s="476" t="str">
        <f>VLOOKUP(C2514,'1-Kosten per locatie'!$A$17:$C$89,3,FALSE)</f>
        <v>sportlocatie</v>
      </c>
      <c r="E2514" s="427" t="s">
        <v>311</v>
      </c>
      <c r="F2514" s="261"/>
      <c r="G2514" s="428" t="s">
        <v>1795</v>
      </c>
      <c r="H2514" s="123" t="s">
        <v>859</v>
      </c>
      <c r="I2514" s="432" t="s">
        <v>1201</v>
      </c>
      <c r="J2514" s="123" t="s">
        <v>1763</v>
      </c>
      <c r="K2514" s="429">
        <v>40</v>
      </c>
      <c r="L2514" s="486">
        <f>VLOOKUP(D2514,'1-Kosten per locatie'!$E$3:$G$9,3,FALSE)</f>
        <v>1</v>
      </c>
      <c r="M2514" s="441">
        <v>210</v>
      </c>
      <c r="N2514" s="124">
        <v>210</v>
      </c>
      <c r="O2514" s="125" t="e">
        <f t="shared" si="203"/>
        <v>#DIV/0!</v>
      </c>
      <c r="P2514" s="125" t="e">
        <f t="shared" si="204"/>
        <v>#DIV/0!</v>
      </c>
      <c r="Q2514" s="383"/>
      <c r="R2514" s="126">
        <f>IF(M2514="nio",0,IF(M2514&gt;0,VLOOKUP(I2514,'2-Productie normen'!A:R,VLOOKUP(M2514,'2-Productie normen'!T:U,2,FALSE),FALSE)))</f>
        <v>0</v>
      </c>
      <c r="S2514" s="126">
        <f t="shared" si="205"/>
        <v>0</v>
      </c>
      <c r="T2514" s="127" t="str">
        <f>IF(M2514="nio",0,VLOOKUP(I2514,'2-Productie normen'!A:R,14,FALSE))</f>
        <v>V</v>
      </c>
      <c r="U2514" s="127"/>
      <c r="W2514" s="93">
        <f t="shared" si="206"/>
        <v>16800</v>
      </c>
    </row>
    <row r="2515" spans="1:23" ht="14.1" customHeight="1">
      <c r="A2515" s="109">
        <f t="shared" si="207"/>
        <v>2515</v>
      </c>
      <c r="B2515" s="476" t="str">
        <f>VLOOKUP(C2515,'1-Kosten per locatie'!$A$17:$D$89,4,FALSE)</f>
        <v>Sport050</v>
      </c>
      <c r="C2515" s="90" t="s">
        <v>1720</v>
      </c>
      <c r="D2515" s="476" t="str">
        <f>VLOOKUP(C2515,'1-Kosten per locatie'!$A$17:$C$89,3,FALSE)</f>
        <v>sportlocatie</v>
      </c>
      <c r="E2515" s="427" t="s">
        <v>311</v>
      </c>
      <c r="F2515" s="261"/>
      <c r="G2515" s="428" t="s">
        <v>1796</v>
      </c>
      <c r="H2515" s="123" t="s">
        <v>859</v>
      </c>
      <c r="I2515" s="432" t="s">
        <v>1201</v>
      </c>
      <c r="J2515" s="123" t="s">
        <v>1763</v>
      </c>
      <c r="K2515" s="429">
        <v>43.9</v>
      </c>
      <c r="L2515" s="486">
        <f>VLOOKUP(D2515,'1-Kosten per locatie'!$E$3:$G$9,3,FALSE)</f>
        <v>1</v>
      </c>
      <c r="M2515" s="441">
        <v>210</v>
      </c>
      <c r="N2515" s="124">
        <v>210</v>
      </c>
      <c r="O2515" s="125" t="e">
        <f t="shared" si="203"/>
        <v>#DIV/0!</v>
      </c>
      <c r="P2515" s="125" t="e">
        <f t="shared" si="204"/>
        <v>#DIV/0!</v>
      </c>
      <c r="Q2515" s="383"/>
      <c r="R2515" s="126">
        <f>IF(M2515="nio",0,IF(M2515&gt;0,VLOOKUP(I2515,'2-Productie normen'!A:R,VLOOKUP(M2515,'2-Productie normen'!T:U,2,FALSE),FALSE)))</f>
        <v>0</v>
      </c>
      <c r="S2515" s="126">
        <f t="shared" si="205"/>
        <v>0</v>
      </c>
      <c r="T2515" s="127" t="str">
        <f>IF(M2515="nio",0,VLOOKUP(I2515,'2-Productie normen'!A:R,14,FALSE))</f>
        <v>V</v>
      </c>
      <c r="U2515" s="127"/>
      <c r="W2515" s="93">
        <f t="shared" si="206"/>
        <v>18438</v>
      </c>
    </row>
    <row r="2516" spans="1:23" ht="14.1" customHeight="1">
      <c r="A2516" s="109">
        <f t="shared" si="207"/>
        <v>2516</v>
      </c>
      <c r="B2516" s="476" t="str">
        <f>VLOOKUP(C2516,'1-Kosten per locatie'!$A$17:$D$89,4,FALSE)</f>
        <v>Sport050</v>
      </c>
      <c r="C2516" s="90" t="s">
        <v>1720</v>
      </c>
      <c r="D2516" s="476" t="str">
        <f>VLOOKUP(C2516,'1-Kosten per locatie'!$A$17:$C$89,3,FALSE)</f>
        <v>sportlocatie</v>
      </c>
      <c r="E2516" s="427" t="s">
        <v>311</v>
      </c>
      <c r="F2516" s="261"/>
      <c r="G2516" s="428" t="s">
        <v>1797</v>
      </c>
      <c r="H2516" s="123" t="s">
        <v>859</v>
      </c>
      <c r="I2516" s="432" t="s">
        <v>1201</v>
      </c>
      <c r="J2516" s="123" t="s">
        <v>1763</v>
      </c>
      <c r="K2516" s="429">
        <v>43.9</v>
      </c>
      <c r="L2516" s="486">
        <f>VLOOKUP(D2516,'1-Kosten per locatie'!$E$3:$G$9,3,FALSE)</f>
        <v>1</v>
      </c>
      <c r="M2516" s="441">
        <v>210</v>
      </c>
      <c r="N2516" s="124">
        <v>210</v>
      </c>
      <c r="O2516" s="125" t="e">
        <f t="shared" si="203"/>
        <v>#DIV/0!</v>
      </c>
      <c r="P2516" s="125" t="e">
        <f t="shared" si="204"/>
        <v>#DIV/0!</v>
      </c>
      <c r="Q2516" s="383"/>
      <c r="R2516" s="126">
        <f>IF(M2516="nio",0,IF(M2516&gt;0,VLOOKUP(I2516,'2-Productie normen'!A:R,VLOOKUP(M2516,'2-Productie normen'!T:U,2,FALSE),FALSE)))</f>
        <v>0</v>
      </c>
      <c r="S2516" s="126">
        <f t="shared" si="205"/>
        <v>0</v>
      </c>
      <c r="T2516" s="127" t="str">
        <f>IF(M2516="nio",0,VLOOKUP(I2516,'2-Productie normen'!A:R,14,FALSE))</f>
        <v>V</v>
      </c>
      <c r="U2516" s="127"/>
      <c r="W2516" s="93">
        <f t="shared" si="206"/>
        <v>18438</v>
      </c>
    </row>
    <row r="2517" spans="1:23" ht="14.1" customHeight="1">
      <c r="A2517" s="109">
        <f t="shared" si="207"/>
        <v>2517</v>
      </c>
      <c r="B2517" s="476" t="str">
        <f>VLOOKUP(C2517,'1-Kosten per locatie'!$A$17:$D$89,4,FALSE)</f>
        <v>Sport050</v>
      </c>
      <c r="C2517" s="90" t="s">
        <v>1720</v>
      </c>
      <c r="D2517" s="476" t="str">
        <f>VLOOKUP(C2517,'1-Kosten per locatie'!$A$17:$C$89,3,FALSE)</f>
        <v>sportlocatie</v>
      </c>
      <c r="E2517" s="427" t="s">
        <v>311</v>
      </c>
      <c r="F2517" s="261"/>
      <c r="G2517" s="428" t="s">
        <v>1798</v>
      </c>
      <c r="H2517" s="123" t="s">
        <v>318</v>
      </c>
      <c r="I2517" s="432" t="s">
        <v>15</v>
      </c>
      <c r="J2517" s="123" t="s">
        <v>1763</v>
      </c>
      <c r="K2517" s="429">
        <v>9.1</v>
      </c>
      <c r="L2517" s="486">
        <f>VLOOKUP(D2517,'1-Kosten per locatie'!$E$3:$G$9,3,FALSE)</f>
        <v>1</v>
      </c>
      <c r="M2517" s="441">
        <v>210</v>
      </c>
      <c r="N2517" s="124">
        <v>210</v>
      </c>
      <c r="O2517" s="125" t="e">
        <f t="shared" si="203"/>
        <v>#DIV/0!</v>
      </c>
      <c r="P2517" s="125" t="e">
        <f t="shared" si="204"/>
        <v>#DIV/0!</v>
      </c>
      <c r="Q2517" s="383"/>
      <c r="R2517" s="126">
        <f>IF(M2517="nio",0,IF(M2517&gt;0,VLOOKUP(I2517,'2-Productie normen'!A:R,VLOOKUP(M2517,'2-Productie normen'!T:U,2,FALSE),FALSE)))</f>
        <v>0</v>
      </c>
      <c r="S2517" s="126">
        <f t="shared" si="205"/>
        <v>0</v>
      </c>
      <c r="T2517" s="127" t="str">
        <f>IF(M2517="nio",0,VLOOKUP(I2517,'2-Productie normen'!A:R,14,FALSE))</f>
        <v>S</v>
      </c>
      <c r="U2517" s="127"/>
      <c r="W2517" s="93">
        <f t="shared" si="206"/>
        <v>3822</v>
      </c>
    </row>
    <row r="2518" spans="1:23" ht="14.1" customHeight="1">
      <c r="A2518" s="109">
        <f t="shared" si="207"/>
        <v>2518</v>
      </c>
      <c r="B2518" s="476" t="str">
        <f>VLOOKUP(C2518,'1-Kosten per locatie'!$A$17:$D$89,4,FALSE)</f>
        <v>Sport050</v>
      </c>
      <c r="C2518" s="90" t="s">
        <v>1720</v>
      </c>
      <c r="D2518" s="476" t="str">
        <f>VLOOKUP(C2518,'1-Kosten per locatie'!$A$17:$C$89,3,FALSE)</f>
        <v>sportlocatie</v>
      </c>
      <c r="E2518" s="427" t="s">
        <v>311</v>
      </c>
      <c r="F2518" s="261"/>
      <c r="G2518" s="428" t="s">
        <v>1799</v>
      </c>
      <c r="H2518" s="123" t="s">
        <v>318</v>
      </c>
      <c r="I2518" s="432" t="s">
        <v>15</v>
      </c>
      <c r="J2518" s="123" t="s">
        <v>1763</v>
      </c>
      <c r="K2518" s="429">
        <v>8.1999999999999993</v>
      </c>
      <c r="L2518" s="486">
        <f>VLOOKUP(D2518,'1-Kosten per locatie'!$E$3:$G$9,3,FALSE)</f>
        <v>1</v>
      </c>
      <c r="M2518" s="441">
        <v>210</v>
      </c>
      <c r="N2518" s="124">
        <v>210</v>
      </c>
      <c r="O2518" s="125" t="e">
        <f t="shared" si="203"/>
        <v>#DIV/0!</v>
      </c>
      <c r="P2518" s="125" t="e">
        <f t="shared" si="204"/>
        <v>#DIV/0!</v>
      </c>
      <c r="Q2518" s="383"/>
      <c r="R2518" s="126">
        <f>IF(M2518="nio",0,IF(M2518&gt;0,VLOOKUP(I2518,'2-Productie normen'!A:R,VLOOKUP(M2518,'2-Productie normen'!T:U,2,FALSE),FALSE)))</f>
        <v>0</v>
      </c>
      <c r="S2518" s="126">
        <f t="shared" si="205"/>
        <v>0</v>
      </c>
      <c r="T2518" s="127" t="str">
        <f>IF(M2518="nio",0,VLOOKUP(I2518,'2-Productie normen'!A:R,14,FALSE))</f>
        <v>S</v>
      </c>
      <c r="U2518" s="127"/>
      <c r="W2518" s="93">
        <f t="shared" si="206"/>
        <v>3443.9999999999995</v>
      </c>
    </row>
    <row r="2519" spans="1:23" ht="14.1" customHeight="1">
      <c r="A2519" s="109">
        <f t="shared" si="207"/>
        <v>2519</v>
      </c>
      <c r="B2519" s="476" t="str">
        <f>VLOOKUP(C2519,'1-Kosten per locatie'!$A$17:$D$89,4,FALSE)</f>
        <v>Sport050</v>
      </c>
      <c r="C2519" s="90" t="s">
        <v>1720</v>
      </c>
      <c r="D2519" s="476" t="str">
        <f>VLOOKUP(C2519,'1-Kosten per locatie'!$A$17:$C$89,3,FALSE)</f>
        <v>sportlocatie</v>
      </c>
      <c r="E2519" s="427" t="s">
        <v>311</v>
      </c>
      <c r="F2519" s="261"/>
      <c r="G2519" s="428" t="s">
        <v>1800</v>
      </c>
      <c r="H2519" s="123" t="s">
        <v>318</v>
      </c>
      <c r="I2519" s="432" t="s">
        <v>15</v>
      </c>
      <c r="J2519" s="123" t="s">
        <v>1763</v>
      </c>
      <c r="K2519" s="429">
        <v>8.3000000000000007</v>
      </c>
      <c r="L2519" s="486">
        <f>VLOOKUP(D2519,'1-Kosten per locatie'!$E$3:$G$9,3,FALSE)</f>
        <v>1</v>
      </c>
      <c r="M2519" s="441">
        <v>210</v>
      </c>
      <c r="N2519" s="124">
        <v>210</v>
      </c>
      <c r="O2519" s="125" t="e">
        <f t="shared" si="203"/>
        <v>#DIV/0!</v>
      </c>
      <c r="P2519" s="125" t="e">
        <f t="shared" si="204"/>
        <v>#DIV/0!</v>
      </c>
      <c r="Q2519" s="383"/>
      <c r="R2519" s="126">
        <f>IF(M2519="nio",0,IF(M2519&gt;0,VLOOKUP(I2519,'2-Productie normen'!A:R,VLOOKUP(M2519,'2-Productie normen'!T:U,2,FALSE),FALSE)))</f>
        <v>0</v>
      </c>
      <c r="S2519" s="126">
        <f t="shared" si="205"/>
        <v>0</v>
      </c>
      <c r="T2519" s="127" t="str">
        <f>IF(M2519="nio",0,VLOOKUP(I2519,'2-Productie normen'!A:R,14,FALSE))</f>
        <v>S</v>
      </c>
      <c r="U2519" s="127"/>
      <c r="W2519" s="93">
        <f t="shared" si="206"/>
        <v>3486.0000000000005</v>
      </c>
    </row>
    <row r="2520" spans="1:23" ht="14.1" customHeight="1">
      <c r="A2520" s="109">
        <f t="shared" si="207"/>
        <v>2520</v>
      </c>
      <c r="B2520" s="476" t="str">
        <f>VLOOKUP(C2520,'1-Kosten per locatie'!$A$17:$D$89,4,FALSE)</f>
        <v>Sport050</v>
      </c>
      <c r="C2520" s="90" t="s">
        <v>1720</v>
      </c>
      <c r="D2520" s="476" t="str">
        <f>VLOOKUP(C2520,'1-Kosten per locatie'!$A$17:$C$89,3,FALSE)</f>
        <v>sportlocatie</v>
      </c>
      <c r="E2520" s="427" t="s">
        <v>311</v>
      </c>
      <c r="F2520" s="261"/>
      <c r="G2520" s="428" t="s">
        <v>1801</v>
      </c>
      <c r="H2520" s="123" t="s">
        <v>318</v>
      </c>
      <c r="I2520" s="432" t="s">
        <v>15</v>
      </c>
      <c r="J2520" s="123" t="s">
        <v>1763</v>
      </c>
      <c r="K2520" s="429">
        <v>8.3000000000000007</v>
      </c>
      <c r="L2520" s="486">
        <f>VLOOKUP(D2520,'1-Kosten per locatie'!$E$3:$G$9,3,FALSE)</f>
        <v>1</v>
      </c>
      <c r="M2520" s="441">
        <v>210</v>
      </c>
      <c r="N2520" s="124">
        <v>210</v>
      </c>
      <c r="O2520" s="125" t="e">
        <f t="shared" si="203"/>
        <v>#DIV/0!</v>
      </c>
      <c r="P2520" s="125" t="e">
        <f t="shared" si="204"/>
        <v>#DIV/0!</v>
      </c>
      <c r="Q2520" s="383"/>
      <c r="R2520" s="126">
        <f>IF(M2520="nio",0,IF(M2520&gt;0,VLOOKUP(I2520,'2-Productie normen'!A:R,VLOOKUP(M2520,'2-Productie normen'!T:U,2,FALSE),FALSE)))</f>
        <v>0</v>
      </c>
      <c r="S2520" s="126">
        <f t="shared" si="205"/>
        <v>0</v>
      </c>
      <c r="T2520" s="127" t="str">
        <f>IF(M2520="nio",0,VLOOKUP(I2520,'2-Productie normen'!A:R,14,FALSE))</f>
        <v>S</v>
      </c>
      <c r="U2520" s="127"/>
      <c r="W2520" s="93">
        <f t="shared" si="206"/>
        <v>3486.0000000000005</v>
      </c>
    </row>
    <row r="2521" spans="1:23" ht="14.1" customHeight="1">
      <c r="A2521" s="109">
        <f t="shared" si="207"/>
        <v>2521</v>
      </c>
      <c r="B2521" s="476" t="str">
        <f>VLOOKUP(C2521,'1-Kosten per locatie'!$A$17:$D$89,4,FALSE)</f>
        <v>Sport050</v>
      </c>
      <c r="C2521" s="90" t="s">
        <v>1720</v>
      </c>
      <c r="D2521" s="476" t="str">
        <f>VLOOKUP(C2521,'1-Kosten per locatie'!$A$17:$C$89,3,FALSE)</f>
        <v>sportlocatie</v>
      </c>
      <c r="E2521" s="427" t="s">
        <v>311</v>
      </c>
      <c r="F2521" s="261"/>
      <c r="G2521" s="428" t="s">
        <v>1802</v>
      </c>
      <c r="H2521" s="123" t="s">
        <v>1803</v>
      </c>
      <c r="I2521" s="432" t="s">
        <v>15</v>
      </c>
      <c r="J2521" s="123" t="s">
        <v>1763</v>
      </c>
      <c r="K2521" s="429">
        <v>4.0999999999999996</v>
      </c>
      <c r="L2521" s="486">
        <f>VLOOKUP(D2521,'1-Kosten per locatie'!$E$3:$G$9,3,FALSE)</f>
        <v>1</v>
      </c>
      <c r="M2521" s="441">
        <v>210</v>
      </c>
      <c r="N2521" s="124">
        <v>210</v>
      </c>
      <c r="O2521" s="125" t="e">
        <f t="shared" si="203"/>
        <v>#DIV/0!</v>
      </c>
      <c r="P2521" s="125" t="e">
        <f t="shared" si="204"/>
        <v>#DIV/0!</v>
      </c>
      <c r="Q2521" s="383"/>
      <c r="R2521" s="126">
        <f>IF(M2521="nio",0,IF(M2521&gt;0,VLOOKUP(I2521,'2-Productie normen'!A:R,VLOOKUP(M2521,'2-Productie normen'!T:U,2,FALSE),FALSE)))</f>
        <v>0</v>
      </c>
      <c r="S2521" s="126">
        <f t="shared" si="205"/>
        <v>0</v>
      </c>
      <c r="T2521" s="127" t="str">
        <f>IF(M2521="nio",0,VLOOKUP(I2521,'2-Productie normen'!A:R,14,FALSE))</f>
        <v>S</v>
      </c>
      <c r="U2521" s="127"/>
      <c r="W2521" s="93">
        <f t="shared" si="206"/>
        <v>1721.9999999999998</v>
      </c>
    </row>
    <row r="2522" spans="1:23" ht="14.1" customHeight="1">
      <c r="A2522" s="109">
        <f t="shared" si="207"/>
        <v>2522</v>
      </c>
      <c r="B2522" s="476" t="str">
        <f>VLOOKUP(C2522,'1-Kosten per locatie'!$A$17:$D$89,4,FALSE)</f>
        <v>Sport050</v>
      </c>
      <c r="C2522" s="90" t="s">
        <v>1720</v>
      </c>
      <c r="D2522" s="476" t="str">
        <f>VLOOKUP(C2522,'1-Kosten per locatie'!$A$17:$C$89,3,FALSE)</f>
        <v>sportlocatie</v>
      </c>
      <c r="E2522" s="427" t="s">
        <v>311</v>
      </c>
      <c r="F2522" s="261"/>
      <c r="G2522" s="428" t="s">
        <v>1804</v>
      </c>
      <c r="H2522" s="123" t="s">
        <v>1803</v>
      </c>
      <c r="I2522" s="432" t="s">
        <v>15</v>
      </c>
      <c r="J2522" s="123" t="s">
        <v>1763</v>
      </c>
      <c r="K2522" s="429">
        <v>4.0999999999999996</v>
      </c>
      <c r="L2522" s="486">
        <f>VLOOKUP(D2522,'1-Kosten per locatie'!$E$3:$G$9,3,FALSE)</f>
        <v>1</v>
      </c>
      <c r="M2522" s="441">
        <v>210</v>
      </c>
      <c r="N2522" s="124">
        <v>210</v>
      </c>
      <c r="O2522" s="125" t="e">
        <f t="shared" si="203"/>
        <v>#DIV/0!</v>
      </c>
      <c r="P2522" s="125" t="e">
        <f t="shared" si="204"/>
        <v>#DIV/0!</v>
      </c>
      <c r="Q2522" s="383"/>
      <c r="R2522" s="126">
        <f>IF(M2522="nio",0,IF(M2522&gt;0,VLOOKUP(I2522,'2-Productie normen'!A:R,VLOOKUP(M2522,'2-Productie normen'!T:U,2,FALSE),FALSE)))</f>
        <v>0</v>
      </c>
      <c r="S2522" s="126">
        <f t="shared" si="205"/>
        <v>0</v>
      </c>
      <c r="T2522" s="127" t="str">
        <f>IF(M2522="nio",0,VLOOKUP(I2522,'2-Productie normen'!A:R,14,FALSE))</f>
        <v>S</v>
      </c>
      <c r="U2522" s="127"/>
      <c r="W2522" s="93">
        <f t="shared" si="206"/>
        <v>1721.9999999999998</v>
      </c>
    </row>
    <row r="2523" spans="1:23" ht="14.1" customHeight="1">
      <c r="A2523" s="109">
        <f t="shared" si="207"/>
        <v>2523</v>
      </c>
      <c r="B2523" s="476" t="str">
        <f>VLOOKUP(C2523,'1-Kosten per locatie'!$A$17:$D$89,4,FALSE)</f>
        <v>Sport050</v>
      </c>
      <c r="C2523" s="90" t="s">
        <v>1720</v>
      </c>
      <c r="D2523" s="476" t="str">
        <f>VLOOKUP(C2523,'1-Kosten per locatie'!$A$17:$C$89,3,FALSE)</f>
        <v>sportlocatie</v>
      </c>
      <c r="E2523" s="427" t="s">
        <v>311</v>
      </c>
      <c r="F2523" s="261"/>
      <c r="G2523" s="428" t="s">
        <v>1805</v>
      </c>
      <c r="H2523" s="123" t="s">
        <v>1803</v>
      </c>
      <c r="I2523" s="432" t="s">
        <v>15</v>
      </c>
      <c r="J2523" s="123" t="s">
        <v>1763</v>
      </c>
      <c r="K2523" s="429">
        <v>4.0999999999999996</v>
      </c>
      <c r="L2523" s="486">
        <f>VLOOKUP(D2523,'1-Kosten per locatie'!$E$3:$G$9,3,FALSE)</f>
        <v>1</v>
      </c>
      <c r="M2523" s="441">
        <v>210</v>
      </c>
      <c r="N2523" s="124">
        <v>210</v>
      </c>
      <c r="O2523" s="125" t="e">
        <f t="shared" si="203"/>
        <v>#DIV/0!</v>
      </c>
      <c r="P2523" s="125" t="e">
        <f t="shared" si="204"/>
        <v>#DIV/0!</v>
      </c>
      <c r="Q2523" s="383"/>
      <c r="R2523" s="126">
        <f>IF(M2523="nio",0,IF(M2523&gt;0,VLOOKUP(I2523,'2-Productie normen'!A:R,VLOOKUP(M2523,'2-Productie normen'!T:U,2,FALSE),FALSE)))</f>
        <v>0</v>
      </c>
      <c r="S2523" s="126">
        <f t="shared" si="205"/>
        <v>0</v>
      </c>
      <c r="T2523" s="127" t="str">
        <f>IF(M2523="nio",0,VLOOKUP(I2523,'2-Productie normen'!A:R,14,FALSE))</f>
        <v>S</v>
      </c>
      <c r="U2523" s="127"/>
      <c r="W2523" s="93">
        <f t="shared" si="206"/>
        <v>1721.9999999999998</v>
      </c>
    </row>
    <row r="2524" spans="1:23" ht="14.1" customHeight="1">
      <c r="A2524" s="109">
        <f t="shared" si="207"/>
        <v>2524</v>
      </c>
      <c r="B2524" s="476" t="str">
        <f>VLOOKUP(C2524,'1-Kosten per locatie'!$A$17:$D$89,4,FALSE)</f>
        <v>Sport050</v>
      </c>
      <c r="C2524" s="90" t="s">
        <v>1720</v>
      </c>
      <c r="D2524" s="476" t="str">
        <f>VLOOKUP(C2524,'1-Kosten per locatie'!$A$17:$C$89,3,FALSE)</f>
        <v>sportlocatie</v>
      </c>
      <c r="E2524" s="427" t="s">
        <v>311</v>
      </c>
      <c r="F2524" s="261"/>
      <c r="G2524" s="428" t="s">
        <v>1806</v>
      </c>
      <c r="H2524" s="123" t="s">
        <v>1803</v>
      </c>
      <c r="I2524" s="432" t="s">
        <v>15</v>
      </c>
      <c r="J2524" s="123" t="s">
        <v>1763</v>
      </c>
      <c r="K2524" s="429">
        <v>4.0999999999999996</v>
      </c>
      <c r="L2524" s="486">
        <f>VLOOKUP(D2524,'1-Kosten per locatie'!$E$3:$G$9,3,FALSE)</f>
        <v>1</v>
      </c>
      <c r="M2524" s="441">
        <v>210</v>
      </c>
      <c r="N2524" s="124">
        <v>210</v>
      </c>
      <c r="O2524" s="125" t="e">
        <f t="shared" si="203"/>
        <v>#DIV/0!</v>
      </c>
      <c r="P2524" s="125" t="e">
        <f t="shared" si="204"/>
        <v>#DIV/0!</v>
      </c>
      <c r="Q2524" s="383"/>
      <c r="R2524" s="126">
        <f>IF(M2524="nio",0,IF(M2524&gt;0,VLOOKUP(I2524,'2-Productie normen'!A:R,VLOOKUP(M2524,'2-Productie normen'!T:U,2,FALSE),FALSE)))</f>
        <v>0</v>
      </c>
      <c r="S2524" s="126">
        <f t="shared" si="205"/>
        <v>0</v>
      </c>
      <c r="T2524" s="127" t="str">
        <f>IF(M2524="nio",0,VLOOKUP(I2524,'2-Productie normen'!A:R,14,FALSE))</f>
        <v>S</v>
      </c>
      <c r="U2524" s="127"/>
      <c r="W2524" s="93">
        <f t="shared" si="206"/>
        <v>1721.9999999999998</v>
      </c>
    </row>
    <row r="2525" spans="1:23" ht="14.1" customHeight="1">
      <c r="A2525" s="109">
        <f t="shared" si="207"/>
        <v>2525</v>
      </c>
      <c r="B2525" s="476" t="str">
        <f>VLOOKUP(C2525,'1-Kosten per locatie'!$A$17:$D$89,4,FALSE)</f>
        <v>Sport050</v>
      </c>
      <c r="C2525" s="90" t="s">
        <v>1720</v>
      </c>
      <c r="D2525" s="476" t="str">
        <f>VLOOKUP(C2525,'1-Kosten per locatie'!$A$17:$C$89,3,FALSE)</f>
        <v>sportlocatie</v>
      </c>
      <c r="E2525" s="427" t="s">
        <v>311</v>
      </c>
      <c r="F2525" s="261"/>
      <c r="G2525" s="428" t="s">
        <v>1807</v>
      </c>
      <c r="H2525" s="123" t="s">
        <v>870</v>
      </c>
      <c r="I2525" s="432" t="s">
        <v>15</v>
      </c>
      <c r="J2525" s="123" t="s">
        <v>1763</v>
      </c>
      <c r="K2525" s="429">
        <v>1.2</v>
      </c>
      <c r="L2525" s="486">
        <f>VLOOKUP(D2525,'1-Kosten per locatie'!$E$3:$G$9,3,FALSE)</f>
        <v>1</v>
      </c>
      <c r="M2525" s="441">
        <v>230</v>
      </c>
      <c r="N2525" s="124">
        <v>460</v>
      </c>
      <c r="O2525" s="125" t="e">
        <f t="shared" si="203"/>
        <v>#DIV/0!</v>
      </c>
      <c r="P2525" s="125" t="e">
        <f t="shared" si="204"/>
        <v>#DIV/0!</v>
      </c>
      <c r="Q2525" s="383"/>
      <c r="R2525" s="126">
        <f>IF(M2525="nio",0,IF(M2525&gt;0,VLOOKUP(I2525,'2-Productie normen'!A:R,VLOOKUP(M2525,'2-Productie normen'!T:U,2,FALSE),FALSE)))</f>
        <v>0</v>
      </c>
      <c r="S2525" s="126">
        <f t="shared" si="205"/>
        <v>0</v>
      </c>
      <c r="T2525" s="127" t="str">
        <f>IF(M2525="nio",0,VLOOKUP(I2525,'2-Productie normen'!A:R,14,FALSE))</f>
        <v>S</v>
      </c>
      <c r="U2525" s="127"/>
      <c r="W2525" s="93">
        <f t="shared" si="206"/>
        <v>828</v>
      </c>
    </row>
    <row r="2526" spans="1:23" ht="14.1" customHeight="1">
      <c r="A2526" s="109">
        <f t="shared" si="207"/>
        <v>2526</v>
      </c>
      <c r="B2526" s="476" t="str">
        <f>VLOOKUP(C2526,'1-Kosten per locatie'!$A$17:$D$89,4,FALSE)</f>
        <v>Sport050</v>
      </c>
      <c r="C2526" s="90" t="s">
        <v>1720</v>
      </c>
      <c r="D2526" s="476" t="str">
        <f>VLOOKUP(C2526,'1-Kosten per locatie'!$A$17:$C$89,3,FALSE)</f>
        <v>sportlocatie</v>
      </c>
      <c r="E2526" s="427" t="s">
        <v>311</v>
      </c>
      <c r="F2526" s="261"/>
      <c r="G2526" s="428" t="s">
        <v>1808</v>
      </c>
      <c r="H2526" s="123" t="s">
        <v>870</v>
      </c>
      <c r="I2526" s="432" t="s">
        <v>15</v>
      </c>
      <c r="J2526" s="123" t="s">
        <v>1763</v>
      </c>
      <c r="K2526" s="429">
        <v>1.2</v>
      </c>
      <c r="L2526" s="486">
        <f>VLOOKUP(D2526,'1-Kosten per locatie'!$E$3:$G$9,3,FALSE)</f>
        <v>1</v>
      </c>
      <c r="M2526" s="441">
        <v>230</v>
      </c>
      <c r="N2526" s="124">
        <v>460</v>
      </c>
      <c r="O2526" s="125" t="e">
        <f t="shared" si="203"/>
        <v>#DIV/0!</v>
      </c>
      <c r="P2526" s="125" t="e">
        <f t="shared" si="204"/>
        <v>#DIV/0!</v>
      </c>
      <c r="Q2526" s="383"/>
      <c r="R2526" s="126">
        <f>IF(M2526="nio",0,IF(M2526&gt;0,VLOOKUP(I2526,'2-Productie normen'!A:R,VLOOKUP(M2526,'2-Productie normen'!T:U,2,FALSE),FALSE)))</f>
        <v>0</v>
      </c>
      <c r="S2526" s="126">
        <f t="shared" si="205"/>
        <v>0</v>
      </c>
      <c r="T2526" s="127" t="str">
        <f>IF(M2526="nio",0,VLOOKUP(I2526,'2-Productie normen'!A:R,14,FALSE))</f>
        <v>S</v>
      </c>
      <c r="U2526" s="127"/>
      <c r="W2526" s="93">
        <f t="shared" si="206"/>
        <v>828</v>
      </c>
    </row>
    <row r="2527" spans="1:23" ht="14.1" customHeight="1">
      <c r="A2527" s="109">
        <f t="shared" si="207"/>
        <v>2527</v>
      </c>
      <c r="B2527" s="476" t="str">
        <f>VLOOKUP(C2527,'1-Kosten per locatie'!$A$17:$D$89,4,FALSE)</f>
        <v>Sport050</v>
      </c>
      <c r="C2527" s="90" t="s">
        <v>1720</v>
      </c>
      <c r="D2527" s="476" t="str">
        <f>VLOOKUP(C2527,'1-Kosten per locatie'!$A$17:$C$89,3,FALSE)</f>
        <v>sportlocatie</v>
      </c>
      <c r="E2527" s="427" t="s">
        <v>311</v>
      </c>
      <c r="F2527" s="261"/>
      <c r="G2527" s="428" t="s">
        <v>1809</v>
      </c>
      <c r="H2527" s="123" t="s">
        <v>870</v>
      </c>
      <c r="I2527" s="432" t="s">
        <v>15</v>
      </c>
      <c r="J2527" s="123" t="s">
        <v>1763</v>
      </c>
      <c r="K2527" s="429">
        <v>1.44</v>
      </c>
      <c r="L2527" s="486">
        <f>VLOOKUP(D2527,'1-Kosten per locatie'!$E$3:$G$9,3,FALSE)</f>
        <v>1</v>
      </c>
      <c r="M2527" s="441">
        <v>230</v>
      </c>
      <c r="N2527" s="124">
        <v>460</v>
      </c>
      <c r="O2527" s="125" t="e">
        <f t="shared" si="203"/>
        <v>#DIV/0!</v>
      </c>
      <c r="P2527" s="125" t="e">
        <f t="shared" si="204"/>
        <v>#DIV/0!</v>
      </c>
      <c r="Q2527" s="383"/>
      <c r="R2527" s="126">
        <f>IF(M2527="nio",0,IF(M2527&gt;0,VLOOKUP(I2527,'2-Productie normen'!A:R,VLOOKUP(M2527,'2-Productie normen'!T:U,2,FALSE),FALSE)))</f>
        <v>0</v>
      </c>
      <c r="S2527" s="126">
        <f t="shared" si="205"/>
        <v>0</v>
      </c>
      <c r="T2527" s="127" t="str">
        <f>IF(M2527="nio",0,VLOOKUP(I2527,'2-Productie normen'!A:R,14,FALSE))</f>
        <v>S</v>
      </c>
      <c r="U2527" s="127"/>
      <c r="W2527" s="93">
        <f t="shared" si="206"/>
        <v>993.59999999999991</v>
      </c>
    </row>
    <row r="2528" spans="1:23" ht="14.1" customHeight="1">
      <c r="A2528" s="109">
        <f t="shared" si="207"/>
        <v>2528</v>
      </c>
      <c r="B2528" s="476" t="str">
        <f>VLOOKUP(C2528,'1-Kosten per locatie'!$A$17:$D$89,4,FALSE)</f>
        <v>Sport050</v>
      </c>
      <c r="C2528" s="90" t="s">
        <v>1720</v>
      </c>
      <c r="D2528" s="476" t="str">
        <f>VLOOKUP(C2528,'1-Kosten per locatie'!$A$17:$C$89,3,FALSE)</f>
        <v>sportlocatie</v>
      </c>
      <c r="E2528" s="427" t="s">
        <v>311</v>
      </c>
      <c r="F2528" s="261"/>
      <c r="G2528" s="428" t="s">
        <v>1810</v>
      </c>
      <c r="H2528" s="123" t="s">
        <v>870</v>
      </c>
      <c r="I2528" s="432" t="s">
        <v>15</v>
      </c>
      <c r="J2528" s="123" t="s">
        <v>1763</v>
      </c>
      <c r="K2528" s="429">
        <v>1.44</v>
      </c>
      <c r="L2528" s="486">
        <f>VLOOKUP(D2528,'1-Kosten per locatie'!$E$3:$G$9,3,FALSE)</f>
        <v>1</v>
      </c>
      <c r="M2528" s="441">
        <v>230</v>
      </c>
      <c r="N2528" s="124">
        <v>460</v>
      </c>
      <c r="O2528" s="125" t="e">
        <f t="shared" si="203"/>
        <v>#DIV/0!</v>
      </c>
      <c r="P2528" s="125" t="e">
        <f t="shared" si="204"/>
        <v>#DIV/0!</v>
      </c>
      <c r="Q2528" s="383"/>
      <c r="R2528" s="126">
        <f>IF(M2528="nio",0,IF(M2528&gt;0,VLOOKUP(I2528,'2-Productie normen'!A:R,VLOOKUP(M2528,'2-Productie normen'!T:U,2,FALSE),FALSE)))</f>
        <v>0</v>
      </c>
      <c r="S2528" s="126">
        <f t="shared" si="205"/>
        <v>0</v>
      </c>
      <c r="T2528" s="127" t="str">
        <f>IF(M2528="nio",0,VLOOKUP(I2528,'2-Productie normen'!A:R,14,FALSE))</f>
        <v>S</v>
      </c>
      <c r="U2528" s="127"/>
      <c r="W2528" s="93">
        <f t="shared" si="206"/>
        <v>993.59999999999991</v>
      </c>
    </row>
    <row r="2529" spans="1:23" ht="14.1" customHeight="1">
      <c r="A2529" s="109">
        <f t="shared" si="207"/>
        <v>2529</v>
      </c>
      <c r="B2529" s="476" t="str">
        <f>VLOOKUP(C2529,'1-Kosten per locatie'!$A$17:$D$89,4,FALSE)</f>
        <v>Sport050</v>
      </c>
      <c r="C2529" s="90" t="s">
        <v>1720</v>
      </c>
      <c r="D2529" s="476" t="str">
        <f>VLOOKUP(C2529,'1-Kosten per locatie'!$A$17:$C$89,3,FALSE)</f>
        <v>sportlocatie</v>
      </c>
      <c r="E2529" s="427" t="s">
        <v>311</v>
      </c>
      <c r="F2529" s="261"/>
      <c r="G2529" s="428" t="s">
        <v>1811</v>
      </c>
      <c r="H2529" s="123" t="s">
        <v>1754</v>
      </c>
      <c r="I2529" s="432" t="s">
        <v>15</v>
      </c>
      <c r="J2529" s="123" t="s">
        <v>1763</v>
      </c>
      <c r="K2529" s="429">
        <v>6.1</v>
      </c>
      <c r="L2529" s="486">
        <f>VLOOKUP(D2529,'1-Kosten per locatie'!$E$3:$G$9,3,FALSE)</f>
        <v>1</v>
      </c>
      <c r="M2529" s="441">
        <v>230</v>
      </c>
      <c r="N2529" s="124">
        <v>460</v>
      </c>
      <c r="O2529" s="125" t="e">
        <f t="shared" si="203"/>
        <v>#DIV/0!</v>
      </c>
      <c r="P2529" s="125" t="e">
        <f t="shared" si="204"/>
        <v>#DIV/0!</v>
      </c>
      <c r="Q2529" s="383"/>
      <c r="R2529" s="126">
        <f>IF(M2529="nio",0,IF(M2529&gt;0,VLOOKUP(I2529,'2-Productie normen'!A:R,VLOOKUP(M2529,'2-Productie normen'!T:U,2,FALSE),FALSE)))</f>
        <v>0</v>
      </c>
      <c r="S2529" s="126">
        <f t="shared" si="205"/>
        <v>0</v>
      </c>
      <c r="T2529" s="127" t="str">
        <f>IF(M2529="nio",0,VLOOKUP(I2529,'2-Productie normen'!A:R,14,FALSE))</f>
        <v>S</v>
      </c>
      <c r="U2529" s="127"/>
      <c r="W2529" s="93">
        <f t="shared" si="206"/>
        <v>4209</v>
      </c>
    </row>
    <row r="2530" spans="1:23" ht="14.1" customHeight="1">
      <c r="A2530" s="109">
        <f t="shared" si="207"/>
        <v>2530</v>
      </c>
      <c r="B2530" s="476" t="str">
        <f>VLOOKUP(C2530,'1-Kosten per locatie'!$A$17:$D$89,4,FALSE)</f>
        <v>Sport050</v>
      </c>
      <c r="C2530" s="90" t="s">
        <v>1720</v>
      </c>
      <c r="D2530" s="476" t="str">
        <f>VLOOKUP(C2530,'1-Kosten per locatie'!$A$17:$C$89,3,FALSE)</f>
        <v>sportlocatie</v>
      </c>
      <c r="E2530" s="427" t="s">
        <v>311</v>
      </c>
      <c r="F2530" s="261"/>
      <c r="G2530" s="428" t="s">
        <v>1812</v>
      </c>
      <c r="H2530" s="123" t="s">
        <v>1753</v>
      </c>
      <c r="I2530" s="432" t="s">
        <v>15</v>
      </c>
      <c r="J2530" s="123" t="s">
        <v>1763</v>
      </c>
      <c r="K2530" s="429">
        <v>5.2</v>
      </c>
      <c r="L2530" s="486">
        <f>VLOOKUP(D2530,'1-Kosten per locatie'!$E$3:$G$9,3,FALSE)</f>
        <v>1</v>
      </c>
      <c r="M2530" s="441">
        <v>230</v>
      </c>
      <c r="N2530" s="124">
        <v>460</v>
      </c>
      <c r="O2530" s="125" t="e">
        <f t="shared" si="203"/>
        <v>#DIV/0!</v>
      </c>
      <c r="P2530" s="125" t="e">
        <f t="shared" si="204"/>
        <v>#DIV/0!</v>
      </c>
      <c r="Q2530" s="383"/>
      <c r="R2530" s="126">
        <f>IF(M2530="nio",0,IF(M2530&gt;0,VLOOKUP(I2530,'2-Productie normen'!A:R,VLOOKUP(M2530,'2-Productie normen'!T:U,2,FALSE),FALSE)))</f>
        <v>0</v>
      </c>
      <c r="S2530" s="126">
        <f t="shared" si="205"/>
        <v>0</v>
      </c>
      <c r="T2530" s="127" t="str">
        <f>IF(M2530="nio",0,VLOOKUP(I2530,'2-Productie normen'!A:R,14,FALSE))</f>
        <v>S</v>
      </c>
      <c r="U2530" s="127"/>
      <c r="W2530" s="93">
        <f t="shared" si="206"/>
        <v>3588</v>
      </c>
    </row>
    <row r="2531" spans="1:23" ht="14.1" customHeight="1">
      <c r="A2531" s="109">
        <f t="shared" si="207"/>
        <v>2531</v>
      </c>
      <c r="B2531" s="476" t="str">
        <f>VLOOKUP(C2531,'1-Kosten per locatie'!$A$17:$D$89,4,FALSE)</f>
        <v>Sport050</v>
      </c>
      <c r="C2531" s="90" t="s">
        <v>1720</v>
      </c>
      <c r="D2531" s="476" t="str">
        <f>VLOOKUP(C2531,'1-Kosten per locatie'!$A$17:$C$89,3,FALSE)</f>
        <v>sportlocatie</v>
      </c>
      <c r="E2531" s="427" t="s">
        <v>311</v>
      </c>
      <c r="F2531" s="261"/>
      <c r="G2531" s="428" t="s">
        <v>1813</v>
      </c>
      <c r="H2531" s="123" t="s">
        <v>1814</v>
      </c>
      <c r="I2531" s="432" t="s">
        <v>15</v>
      </c>
      <c r="J2531" s="123" t="s">
        <v>1763</v>
      </c>
      <c r="K2531" s="429">
        <v>1.1000000000000001</v>
      </c>
      <c r="L2531" s="486">
        <f>VLOOKUP(D2531,'1-Kosten per locatie'!$E$3:$G$9,3,FALSE)</f>
        <v>1</v>
      </c>
      <c r="M2531" s="441">
        <v>230</v>
      </c>
      <c r="N2531" s="124">
        <v>460</v>
      </c>
      <c r="O2531" s="125" t="e">
        <f t="shared" si="203"/>
        <v>#DIV/0!</v>
      </c>
      <c r="P2531" s="125" t="e">
        <f t="shared" si="204"/>
        <v>#DIV/0!</v>
      </c>
      <c r="Q2531" s="383"/>
      <c r="R2531" s="126">
        <f>IF(M2531="nio",0,IF(M2531&gt;0,VLOOKUP(I2531,'2-Productie normen'!A:R,VLOOKUP(M2531,'2-Productie normen'!T:U,2,FALSE),FALSE)))</f>
        <v>0</v>
      </c>
      <c r="S2531" s="126">
        <f t="shared" si="205"/>
        <v>0</v>
      </c>
      <c r="T2531" s="127" t="str">
        <f>IF(M2531="nio",0,VLOOKUP(I2531,'2-Productie normen'!A:R,14,FALSE))</f>
        <v>S</v>
      </c>
      <c r="U2531" s="127"/>
      <c r="W2531" s="93">
        <f t="shared" si="206"/>
        <v>759.00000000000011</v>
      </c>
    </row>
    <row r="2532" spans="1:23" ht="14.1" customHeight="1">
      <c r="A2532" s="109">
        <f t="shared" si="207"/>
        <v>2532</v>
      </c>
      <c r="B2532" s="476" t="str">
        <f>VLOOKUP(C2532,'1-Kosten per locatie'!$A$17:$D$89,4,FALSE)</f>
        <v>Sport050</v>
      </c>
      <c r="C2532" s="90" t="s">
        <v>1720</v>
      </c>
      <c r="D2532" s="476" t="str">
        <f>VLOOKUP(C2532,'1-Kosten per locatie'!$A$17:$C$89,3,FALSE)</f>
        <v>sportlocatie</v>
      </c>
      <c r="E2532" s="427" t="s">
        <v>311</v>
      </c>
      <c r="F2532" s="261"/>
      <c r="G2532" s="428" t="s">
        <v>1815</v>
      </c>
      <c r="H2532" s="123" t="s">
        <v>1814</v>
      </c>
      <c r="I2532" s="432" t="s">
        <v>15</v>
      </c>
      <c r="J2532" s="123" t="s">
        <v>1763</v>
      </c>
      <c r="K2532" s="429">
        <v>1.4</v>
      </c>
      <c r="L2532" s="486">
        <f>VLOOKUP(D2532,'1-Kosten per locatie'!$E$3:$G$9,3,FALSE)</f>
        <v>1</v>
      </c>
      <c r="M2532" s="441">
        <v>230</v>
      </c>
      <c r="N2532" s="124">
        <v>460</v>
      </c>
      <c r="O2532" s="125" t="e">
        <f t="shared" si="203"/>
        <v>#DIV/0!</v>
      </c>
      <c r="P2532" s="125" t="e">
        <f t="shared" si="204"/>
        <v>#DIV/0!</v>
      </c>
      <c r="Q2532" s="383"/>
      <c r="R2532" s="126">
        <f>IF(M2532="nio",0,IF(M2532&gt;0,VLOOKUP(I2532,'2-Productie normen'!A:R,VLOOKUP(M2532,'2-Productie normen'!T:U,2,FALSE),FALSE)))</f>
        <v>0</v>
      </c>
      <c r="S2532" s="126">
        <f t="shared" si="205"/>
        <v>0</v>
      </c>
      <c r="T2532" s="127" t="str">
        <f>IF(M2532="nio",0,VLOOKUP(I2532,'2-Productie normen'!A:R,14,FALSE))</f>
        <v>S</v>
      </c>
      <c r="U2532" s="127"/>
      <c r="W2532" s="93">
        <f t="shared" si="206"/>
        <v>965.99999999999989</v>
      </c>
    </row>
    <row r="2533" spans="1:23" ht="14.1" customHeight="1">
      <c r="A2533" s="109">
        <f t="shared" si="207"/>
        <v>2533</v>
      </c>
      <c r="B2533" s="476" t="str">
        <f>VLOOKUP(C2533,'1-Kosten per locatie'!$A$17:$D$89,4,FALSE)</f>
        <v>Sport050</v>
      </c>
      <c r="C2533" s="90" t="s">
        <v>1720</v>
      </c>
      <c r="D2533" s="476" t="str">
        <f>VLOOKUP(C2533,'1-Kosten per locatie'!$A$17:$C$89,3,FALSE)</f>
        <v>sportlocatie</v>
      </c>
      <c r="E2533" s="427" t="s">
        <v>311</v>
      </c>
      <c r="F2533" s="261"/>
      <c r="G2533" s="428" t="s">
        <v>1816</v>
      </c>
      <c r="H2533" s="123" t="s">
        <v>1817</v>
      </c>
      <c r="I2533" s="432" t="s">
        <v>300</v>
      </c>
      <c r="J2533" s="123" t="s">
        <v>91</v>
      </c>
      <c r="K2533" s="429">
        <v>10.5</v>
      </c>
      <c r="L2533" s="486">
        <f>VLOOKUP(D2533,'1-Kosten per locatie'!$E$3:$G$9,3,FALSE)</f>
        <v>1</v>
      </c>
      <c r="M2533" s="441">
        <v>41</v>
      </c>
      <c r="N2533" s="124"/>
      <c r="O2533" s="125" t="e">
        <f t="shared" si="203"/>
        <v>#DIV/0!</v>
      </c>
      <c r="P2533" s="125">
        <f t="shared" si="204"/>
        <v>0</v>
      </c>
      <c r="Q2533" s="383"/>
      <c r="R2533" s="126">
        <f>IF(M2533="nio",0,IF(M2533&gt;0,VLOOKUP(I2533,'2-Productie normen'!A:R,VLOOKUP(M2533,'2-Productie normen'!T:U,2,FALSE),FALSE)))</f>
        <v>0</v>
      </c>
      <c r="S2533" s="126">
        <f t="shared" si="205"/>
        <v>0</v>
      </c>
      <c r="T2533" s="127" t="str">
        <f>IF(M2533="nio",0,VLOOKUP(I2533,'2-Productie normen'!A:R,14,FALSE))</f>
        <v>V</v>
      </c>
      <c r="U2533" s="127"/>
      <c r="W2533" s="93">
        <f t="shared" si="206"/>
        <v>430.5</v>
      </c>
    </row>
    <row r="2534" spans="1:23" ht="14.1" customHeight="1">
      <c r="A2534" s="109">
        <f t="shared" si="207"/>
        <v>2534</v>
      </c>
      <c r="B2534" s="476" t="str">
        <f>VLOOKUP(C2534,'1-Kosten per locatie'!$A$17:$D$89,4,FALSE)</f>
        <v>Sport050</v>
      </c>
      <c r="C2534" s="90" t="s">
        <v>1720</v>
      </c>
      <c r="D2534" s="476" t="str">
        <f>VLOOKUP(C2534,'1-Kosten per locatie'!$A$17:$C$89,3,FALSE)</f>
        <v>sportlocatie</v>
      </c>
      <c r="E2534" s="427" t="s">
        <v>311</v>
      </c>
      <c r="F2534" s="261"/>
      <c r="G2534" s="428" t="s">
        <v>1818</v>
      </c>
      <c r="H2534" s="123" t="s">
        <v>1819</v>
      </c>
      <c r="I2534" s="432" t="s">
        <v>300</v>
      </c>
      <c r="J2534" s="123" t="s">
        <v>1763</v>
      </c>
      <c r="K2534" s="429">
        <v>208.4</v>
      </c>
      <c r="L2534" s="486">
        <f>VLOOKUP(D2534,'1-Kosten per locatie'!$E$3:$G$9,3,FALSE)</f>
        <v>1</v>
      </c>
      <c r="M2534" s="441">
        <v>41</v>
      </c>
      <c r="N2534" s="124"/>
      <c r="O2534" s="125" t="e">
        <f t="shared" si="203"/>
        <v>#DIV/0!</v>
      </c>
      <c r="P2534" s="125">
        <f t="shared" si="204"/>
        <v>0</v>
      </c>
      <c r="Q2534" s="383"/>
      <c r="R2534" s="126">
        <f>IF(M2534="nio",0,IF(M2534&gt;0,VLOOKUP(I2534,'2-Productie normen'!A:R,VLOOKUP(M2534,'2-Productie normen'!T:U,2,FALSE),FALSE)))</f>
        <v>0</v>
      </c>
      <c r="S2534" s="126">
        <f t="shared" si="205"/>
        <v>0</v>
      </c>
      <c r="T2534" s="127" t="str">
        <f>IF(M2534="nio",0,VLOOKUP(I2534,'2-Productie normen'!A:R,14,FALSE))</f>
        <v>V</v>
      </c>
      <c r="U2534" s="127"/>
      <c r="W2534" s="93">
        <f t="shared" si="206"/>
        <v>8544.4</v>
      </c>
    </row>
    <row r="2535" spans="1:23" ht="14.1" customHeight="1">
      <c r="A2535" s="109">
        <f t="shared" si="207"/>
        <v>2535</v>
      </c>
      <c r="B2535" s="476" t="str">
        <f>VLOOKUP(C2535,'1-Kosten per locatie'!$A$17:$D$89,4,FALSE)</f>
        <v>Sport050</v>
      </c>
      <c r="C2535" s="90" t="s">
        <v>1720</v>
      </c>
      <c r="D2535" s="476" t="str">
        <f>VLOOKUP(C2535,'1-Kosten per locatie'!$A$17:$C$89,3,FALSE)</f>
        <v>sportlocatie</v>
      </c>
      <c r="E2535" s="427" t="s">
        <v>311</v>
      </c>
      <c r="F2535" s="262"/>
      <c r="G2535" s="428" t="s">
        <v>1820</v>
      </c>
      <c r="H2535" s="123" t="s">
        <v>1351</v>
      </c>
      <c r="I2535" s="455" t="s">
        <v>299</v>
      </c>
      <c r="J2535" s="123" t="s">
        <v>1763</v>
      </c>
      <c r="K2535" s="429">
        <v>8.1</v>
      </c>
      <c r="L2535" s="486">
        <f>VLOOKUP(D2535,'1-Kosten per locatie'!$E$3:$G$9,3,FALSE)</f>
        <v>1</v>
      </c>
      <c r="M2535" s="412" t="s">
        <v>101</v>
      </c>
      <c r="N2535" s="124"/>
      <c r="O2535" s="125">
        <f t="shared" si="203"/>
        <v>0</v>
      </c>
      <c r="P2535" s="125">
        <f t="shared" si="204"/>
        <v>0</v>
      </c>
      <c r="Q2535" s="383"/>
      <c r="R2535" s="126">
        <f>IF(M2535="nio",0,IF(M2535&gt;0,VLOOKUP(I2535,'2-Productie normen'!A:R,VLOOKUP(M2535,'2-Productie normen'!T:U,2,FALSE),FALSE)))</f>
        <v>0</v>
      </c>
      <c r="S2535" s="126">
        <f t="shared" si="205"/>
        <v>0</v>
      </c>
      <c r="T2535" s="127">
        <f>IF(M2535="nio",0,VLOOKUP(I2535,'2-Productie normen'!A:R,14,FALSE))</f>
        <v>0</v>
      </c>
      <c r="U2535" s="127"/>
      <c r="W2535" s="93">
        <f t="shared" si="206"/>
        <v>0</v>
      </c>
    </row>
    <row r="2536" spans="1:23" ht="14.1" customHeight="1">
      <c r="A2536" s="109">
        <f t="shared" si="207"/>
        <v>2536</v>
      </c>
      <c r="B2536" s="476" t="str">
        <f>VLOOKUP(C2536,'1-Kosten per locatie'!$A$17:$D$89,4,FALSE)</f>
        <v>Sport050</v>
      </c>
      <c r="C2536" s="90" t="s">
        <v>1720</v>
      </c>
      <c r="D2536" s="476" t="str">
        <f>VLOOKUP(C2536,'1-Kosten per locatie'!$A$17:$C$89,3,FALSE)</f>
        <v>sportlocatie</v>
      </c>
      <c r="E2536" s="427" t="s">
        <v>311</v>
      </c>
      <c r="F2536" s="261"/>
      <c r="G2536" s="428" t="s">
        <v>1821</v>
      </c>
      <c r="H2536" s="123" t="s">
        <v>1822</v>
      </c>
      <c r="I2536" s="432" t="s">
        <v>300</v>
      </c>
      <c r="J2536" s="123" t="s">
        <v>1763</v>
      </c>
      <c r="K2536" s="429">
        <v>8.1999999999999993</v>
      </c>
      <c r="L2536" s="486">
        <f>VLOOKUP(D2536,'1-Kosten per locatie'!$E$3:$G$9,3,FALSE)</f>
        <v>1</v>
      </c>
      <c r="M2536" s="441">
        <v>41</v>
      </c>
      <c r="N2536" s="124"/>
      <c r="O2536" s="125" t="e">
        <f t="shared" si="203"/>
        <v>#DIV/0!</v>
      </c>
      <c r="P2536" s="125">
        <f t="shared" si="204"/>
        <v>0</v>
      </c>
      <c r="Q2536" s="383"/>
      <c r="R2536" s="126">
        <f>IF(M2536="nio",0,IF(M2536&gt;0,VLOOKUP(I2536,'2-Productie normen'!A:R,VLOOKUP(M2536,'2-Productie normen'!T:U,2,FALSE),FALSE)))</f>
        <v>0</v>
      </c>
      <c r="S2536" s="126">
        <f t="shared" si="205"/>
        <v>0</v>
      </c>
      <c r="T2536" s="127" t="str">
        <f>IF(M2536="nio",0,VLOOKUP(I2536,'2-Productie normen'!A:R,14,FALSE))</f>
        <v>V</v>
      </c>
      <c r="U2536" s="127"/>
      <c r="W2536" s="93">
        <f t="shared" si="206"/>
        <v>336.2</v>
      </c>
    </row>
    <row r="2537" spans="1:23" ht="14.1" customHeight="1">
      <c r="A2537" s="109">
        <f t="shared" si="207"/>
        <v>2537</v>
      </c>
      <c r="B2537" s="476" t="str">
        <f>VLOOKUP(C2537,'1-Kosten per locatie'!$A$17:$D$89,4,FALSE)</f>
        <v>Sport050</v>
      </c>
      <c r="C2537" s="90" t="s">
        <v>1720</v>
      </c>
      <c r="D2537" s="476" t="str">
        <f>VLOOKUP(C2537,'1-Kosten per locatie'!$A$17:$C$89,3,FALSE)</f>
        <v>sportlocatie</v>
      </c>
      <c r="E2537" s="427" t="s">
        <v>311</v>
      </c>
      <c r="F2537" s="261"/>
      <c r="G2537" s="428" t="s">
        <v>1823</v>
      </c>
      <c r="H2537" s="123" t="s">
        <v>1824</v>
      </c>
      <c r="I2537" s="432" t="s">
        <v>300</v>
      </c>
      <c r="J2537" s="123" t="s">
        <v>1763</v>
      </c>
      <c r="K2537" s="429">
        <v>11.9</v>
      </c>
      <c r="L2537" s="486">
        <f>VLOOKUP(D2537,'1-Kosten per locatie'!$E$3:$G$9,3,FALSE)</f>
        <v>1</v>
      </c>
      <c r="M2537" s="441">
        <v>41</v>
      </c>
      <c r="N2537" s="124"/>
      <c r="O2537" s="125" t="e">
        <f t="shared" si="203"/>
        <v>#DIV/0!</v>
      </c>
      <c r="P2537" s="125">
        <f t="shared" si="204"/>
        <v>0</v>
      </c>
      <c r="Q2537" s="383"/>
      <c r="R2537" s="126">
        <f>IF(M2537="nio",0,IF(M2537&gt;0,VLOOKUP(I2537,'2-Productie normen'!A:R,VLOOKUP(M2537,'2-Productie normen'!T:U,2,FALSE),FALSE)))</f>
        <v>0</v>
      </c>
      <c r="S2537" s="126">
        <f t="shared" si="205"/>
        <v>0</v>
      </c>
      <c r="T2537" s="127" t="str">
        <f>IF(M2537="nio",0,VLOOKUP(I2537,'2-Productie normen'!A:R,14,FALSE))</f>
        <v>V</v>
      </c>
      <c r="U2537" s="127"/>
      <c r="W2537" s="93">
        <f t="shared" si="206"/>
        <v>487.90000000000003</v>
      </c>
    </row>
    <row r="2538" spans="1:23" ht="14.1" customHeight="1">
      <c r="A2538" s="109">
        <f t="shared" si="207"/>
        <v>2538</v>
      </c>
      <c r="B2538" s="476" t="str">
        <f>VLOOKUP(C2538,'1-Kosten per locatie'!$A$17:$D$89,4,FALSE)</f>
        <v>Sport050</v>
      </c>
      <c r="C2538" s="90" t="s">
        <v>1720</v>
      </c>
      <c r="D2538" s="476" t="str">
        <f>VLOOKUP(C2538,'1-Kosten per locatie'!$A$17:$C$89,3,FALSE)</f>
        <v>sportlocatie</v>
      </c>
      <c r="E2538" s="427" t="s">
        <v>311</v>
      </c>
      <c r="F2538" s="261"/>
      <c r="G2538" s="428" t="s">
        <v>1825</v>
      </c>
      <c r="H2538" s="123" t="s">
        <v>859</v>
      </c>
      <c r="I2538" s="432" t="s">
        <v>1201</v>
      </c>
      <c r="J2538" s="123" t="s">
        <v>1763</v>
      </c>
      <c r="K2538" s="429">
        <v>6.6</v>
      </c>
      <c r="L2538" s="486">
        <f>VLOOKUP(D2538,'1-Kosten per locatie'!$E$3:$G$9,3,FALSE)</f>
        <v>1</v>
      </c>
      <c r="M2538" s="441">
        <v>210</v>
      </c>
      <c r="N2538" s="124">
        <v>210</v>
      </c>
      <c r="O2538" s="125" t="e">
        <f t="shared" si="203"/>
        <v>#DIV/0!</v>
      </c>
      <c r="P2538" s="125" t="e">
        <f t="shared" si="204"/>
        <v>#DIV/0!</v>
      </c>
      <c r="Q2538" s="383"/>
      <c r="R2538" s="126">
        <f>IF(M2538="nio",0,IF(M2538&gt;0,VLOOKUP(I2538,'2-Productie normen'!A:R,VLOOKUP(M2538,'2-Productie normen'!T:U,2,FALSE),FALSE)))</f>
        <v>0</v>
      </c>
      <c r="S2538" s="126">
        <f t="shared" si="205"/>
        <v>0</v>
      </c>
      <c r="T2538" s="127" t="str">
        <f>IF(M2538="nio",0,VLOOKUP(I2538,'2-Productie normen'!A:R,14,FALSE))</f>
        <v>V</v>
      </c>
      <c r="U2538" s="127"/>
      <c r="W2538" s="93">
        <f t="shared" si="206"/>
        <v>2772</v>
      </c>
    </row>
    <row r="2539" spans="1:23" ht="14.1" customHeight="1">
      <c r="A2539" s="109">
        <f t="shared" si="207"/>
        <v>2539</v>
      </c>
      <c r="B2539" s="476" t="str">
        <f>VLOOKUP(C2539,'1-Kosten per locatie'!$A$17:$D$89,4,FALSE)</f>
        <v>Sport050</v>
      </c>
      <c r="C2539" s="90" t="s">
        <v>1720</v>
      </c>
      <c r="D2539" s="476" t="str">
        <f>VLOOKUP(C2539,'1-Kosten per locatie'!$A$17:$C$89,3,FALSE)</f>
        <v>sportlocatie</v>
      </c>
      <c r="E2539" s="427" t="s">
        <v>311</v>
      </c>
      <c r="F2539" s="261"/>
      <c r="G2539" s="428" t="s">
        <v>1826</v>
      </c>
      <c r="H2539" s="123" t="s">
        <v>231</v>
      </c>
      <c r="I2539" s="432" t="s">
        <v>15</v>
      </c>
      <c r="J2539" s="123" t="s">
        <v>1763</v>
      </c>
      <c r="K2539" s="429">
        <v>1.4</v>
      </c>
      <c r="L2539" s="486">
        <f>VLOOKUP(D2539,'1-Kosten per locatie'!$E$3:$G$9,3,FALSE)</f>
        <v>1</v>
      </c>
      <c r="M2539" s="441">
        <v>210</v>
      </c>
      <c r="N2539" s="124">
        <v>210</v>
      </c>
      <c r="O2539" s="125" t="e">
        <f t="shared" si="203"/>
        <v>#DIV/0!</v>
      </c>
      <c r="P2539" s="125" t="e">
        <f t="shared" si="204"/>
        <v>#DIV/0!</v>
      </c>
      <c r="Q2539" s="383"/>
      <c r="R2539" s="126">
        <f>IF(M2539="nio",0,IF(M2539&gt;0,VLOOKUP(I2539,'2-Productie normen'!A:R,VLOOKUP(M2539,'2-Productie normen'!T:U,2,FALSE),FALSE)))</f>
        <v>0</v>
      </c>
      <c r="S2539" s="126">
        <f t="shared" si="205"/>
        <v>0</v>
      </c>
      <c r="T2539" s="127" t="str">
        <f>IF(M2539="nio",0,VLOOKUP(I2539,'2-Productie normen'!A:R,14,FALSE))</f>
        <v>S</v>
      </c>
      <c r="U2539" s="127"/>
      <c r="W2539" s="93">
        <f t="shared" si="206"/>
        <v>588</v>
      </c>
    </row>
    <row r="2540" spans="1:23" ht="14.1" customHeight="1">
      <c r="A2540" s="109">
        <f t="shared" si="207"/>
        <v>2540</v>
      </c>
      <c r="B2540" s="476" t="str">
        <f>VLOOKUP(C2540,'1-Kosten per locatie'!$A$17:$D$89,4,FALSE)</f>
        <v>Sport050</v>
      </c>
      <c r="C2540" s="90" t="s">
        <v>1720</v>
      </c>
      <c r="D2540" s="476" t="str">
        <f>VLOOKUP(C2540,'1-Kosten per locatie'!$A$17:$C$89,3,FALSE)</f>
        <v>sportlocatie</v>
      </c>
      <c r="E2540" s="427" t="s">
        <v>311</v>
      </c>
      <c r="F2540" s="261"/>
      <c r="G2540" s="428" t="s">
        <v>1827</v>
      </c>
      <c r="H2540" s="123" t="s">
        <v>870</v>
      </c>
      <c r="I2540" s="432" t="s">
        <v>15</v>
      </c>
      <c r="J2540" s="123" t="s">
        <v>1763</v>
      </c>
      <c r="K2540" s="429">
        <v>1.4</v>
      </c>
      <c r="L2540" s="486">
        <f>VLOOKUP(D2540,'1-Kosten per locatie'!$E$3:$G$9,3,FALSE)</f>
        <v>1</v>
      </c>
      <c r="M2540" s="441">
        <v>230</v>
      </c>
      <c r="N2540" s="124">
        <v>460</v>
      </c>
      <c r="O2540" s="125" t="e">
        <f t="shared" si="203"/>
        <v>#DIV/0!</v>
      </c>
      <c r="P2540" s="125" t="e">
        <f t="shared" si="204"/>
        <v>#DIV/0!</v>
      </c>
      <c r="Q2540" s="383"/>
      <c r="R2540" s="126">
        <f>IF(M2540="nio",0,IF(M2540&gt;0,VLOOKUP(I2540,'2-Productie normen'!A:R,VLOOKUP(M2540,'2-Productie normen'!T:U,2,FALSE),FALSE)))</f>
        <v>0</v>
      </c>
      <c r="S2540" s="126">
        <f t="shared" si="205"/>
        <v>0</v>
      </c>
      <c r="T2540" s="127" t="str">
        <f>IF(M2540="nio",0,VLOOKUP(I2540,'2-Productie normen'!A:R,14,FALSE))</f>
        <v>S</v>
      </c>
      <c r="U2540" s="127"/>
      <c r="W2540" s="93">
        <f t="shared" si="206"/>
        <v>965.99999999999989</v>
      </c>
    </row>
    <row r="2541" spans="1:23" ht="14.1" customHeight="1">
      <c r="A2541" s="109">
        <f t="shared" si="207"/>
        <v>2541</v>
      </c>
      <c r="B2541" s="476" t="str">
        <f>VLOOKUP(C2541,'1-Kosten per locatie'!$A$17:$D$89,4,FALSE)</f>
        <v>Sport050</v>
      </c>
      <c r="C2541" s="90" t="s">
        <v>1720</v>
      </c>
      <c r="D2541" s="476" t="str">
        <f>VLOOKUP(C2541,'1-Kosten per locatie'!$A$17:$C$89,3,FALSE)</f>
        <v>sportlocatie</v>
      </c>
      <c r="E2541" s="427" t="s">
        <v>311</v>
      </c>
      <c r="F2541" s="261"/>
      <c r="G2541" s="428" t="s">
        <v>1828</v>
      </c>
      <c r="H2541" s="123" t="s">
        <v>859</v>
      </c>
      <c r="I2541" s="432" t="s">
        <v>1201</v>
      </c>
      <c r="J2541" s="123" t="s">
        <v>1763</v>
      </c>
      <c r="K2541" s="429">
        <v>6.3</v>
      </c>
      <c r="L2541" s="486">
        <f>VLOOKUP(D2541,'1-Kosten per locatie'!$E$3:$G$9,3,FALSE)</f>
        <v>1</v>
      </c>
      <c r="M2541" s="441">
        <v>210</v>
      </c>
      <c r="N2541" s="124">
        <v>210</v>
      </c>
      <c r="O2541" s="125" t="e">
        <f t="shared" si="203"/>
        <v>#DIV/0!</v>
      </c>
      <c r="P2541" s="125" t="e">
        <f t="shared" si="204"/>
        <v>#DIV/0!</v>
      </c>
      <c r="Q2541" s="383"/>
      <c r="R2541" s="126">
        <f>IF(M2541="nio",0,IF(M2541&gt;0,VLOOKUP(I2541,'2-Productie normen'!A:R,VLOOKUP(M2541,'2-Productie normen'!T:U,2,FALSE),FALSE)))</f>
        <v>0</v>
      </c>
      <c r="S2541" s="126">
        <f t="shared" si="205"/>
        <v>0</v>
      </c>
      <c r="T2541" s="127" t="str">
        <f>IF(M2541="nio",0,VLOOKUP(I2541,'2-Productie normen'!A:R,14,FALSE))</f>
        <v>V</v>
      </c>
      <c r="U2541" s="127"/>
      <c r="W2541" s="93">
        <f t="shared" si="206"/>
        <v>2646</v>
      </c>
    </row>
    <row r="2542" spans="1:23" ht="14.1" customHeight="1">
      <c r="A2542" s="109">
        <f t="shared" si="207"/>
        <v>2542</v>
      </c>
      <c r="B2542" s="476" t="str">
        <f>VLOOKUP(C2542,'1-Kosten per locatie'!$A$17:$D$89,4,FALSE)</f>
        <v>Sport050</v>
      </c>
      <c r="C2542" s="90" t="s">
        <v>1720</v>
      </c>
      <c r="D2542" s="476" t="str">
        <f>VLOOKUP(C2542,'1-Kosten per locatie'!$A$17:$C$89,3,FALSE)</f>
        <v>sportlocatie</v>
      </c>
      <c r="E2542" s="427" t="s">
        <v>311</v>
      </c>
      <c r="F2542" s="261"/>
      <c r="G2542" s="428" t="s">
        <v>1829</v>
      </c>
      <c r="H2542" s="123" t="s">
        <v>1830</v>
      </c>
      <c r="I2542" s="432" t="s">
        <v>15</v>
      </c>
      <c r="J2542" s="123" t="s">
        <v>1763</v>
      </c>
      <c r="K2542" s="429">
        <v>5.0999999999999996</v>
      </c>
      <c r="L2542" s="486">
        <f>VLOOKUP(D2542,'1-Kosten per locatie'!$E$3:$G$9,3,FALSE)</f>
        <v>1</v>
      </c>
      <c r="M2542" s="441">
        <v>230</v>
      </c>
      <c r="N2542" s="124">
        <v>460</v>
      </c>
      <c r="O2542" s="125" t="e">
        <f t="shared" si="203"/>
        <v>#DIV/0!</v>
      </c>
      <c r="P2542" s="125" t="e">
        <f t="shared" si="204"/>
        <v>#DIV/0!</v>
      </c>
      <c r="Q2542" s="383"/>
      <c r="R2542" s="126">
        <f>IF(M2542="nio",0,IF(M2542&gt;0,VLOOKUP(I2542,'2-Productie normen'!A:R,VLOOKUP(M2542,'2-Productie normen'!T:U,2,FALSE),FALSE)))</f>
        <v>0</v>
      </c>
      <c r="S2542" s="126">
        <f t="shared" si="205"/>
        <v>0</v>
      </c>
      <c r="T2542" s="127" t="str">
        <f>IF(M2542="nio",0,VLOOKUP(I2542,'2-Productie normen'!A:R,14,FALSE))</f>
        <v>S</v>
      </c>
      <c r="U2542" s="127"/>
      <c r="W2542" s="93">
        <f t="shared" si="206"/>
        <v>3518.9999999999995</v>
      </c>
    </row>
    <row r="2543" spans="1:23" ht="14.1" customHeight="1">
      <c r="A2543" s="109">
        <f t="shared" si="207"/>
        <v>2543</v>
      </c>
      <c r="B2543" s="476" t="str">
        <f>VLOOKUP(C2543,'1-Kosten per locatie'!$A$17:$D$89,4,FALSE)</f>
        <v>Sport050</v>
      </c>
      <c r="C2543" s="90" t="s">
        <v>1720</v>
      </c>
      <c r="D2543" s="476" t="str">
        <f>VLOOKUP(C2543,'1-Kosten per locatie'!$A$17:$C$89,3,FALSE)</f>
        <v>sportlocatie</v>
      </c>
      <c r="E2543" s="427" t="s">
        <v>311</v>
      </c>
      <c r="F2543" s="262"/>
      <c r="G2543" s="428" t="s">
        <v>1831</v>
      </c>
      <c r="H2543" s="123" t="s">
        <v>1457</v>
      </c>
      <c r="I2543" s="455" t="s">
        <v>299</v>
      </c>
      <c r="J2543" s="123" t="s">
        <v>91</v>
      </c>
      <c r="K2543" s="429">
        <v>17.7</v>
      </c>
      <c r="L2543" s="486">
        <f>VLOOKUP(D2543,'1-Kosten per locatie'!$E$3:$G$9,3,FALSE)</f>
        <v>1</v>
      </c>
      <c r="M2543" s="412" t="s">
        <v>101</v>
      </c>
      <c r="N2543" s="124"/>
      <c r="O2543" s="125">
        <f t="shared" si="203"/>
        <v>0</v>
      </c>
      <c r="P2543" s="125">
        <f t="shared" si="204"/>
        <v>0</v>
      </c>
      <c r="Q2543" s="383"/>
      <c r="R2543" s="126">
        <f>IF(M2543="nio",0,IF(M2543&gt;0,VLOOKUP(I2543,'2-Productie normen'!A:R,VLOOKUP(M2543,'2-Productie normen'!T:U,2,FALSE),FALSE)))</f>
        <v>0</v>
      </c>
      <c r="S2543" s="126">
        <f t="shared" si="205"/>
        <v>0</v>
      </c>
      <c r="T2543" s="127">
        <f>IF(M2543="nio",0,VLOOKUP(I2543,'2-Productie normen'!A:R,14,FALSE))</f>
        <v>0</v>
      </c>
      <c r="U2543" s="127"/>
      <c r="W2543" s="93">
        <f t="shared" si="206"/>
        <v>0</v>
      </c>
    </row>
    <row r="2544" spans="1:23" ht="14.1" customHeight="1">
      <c r="A2544" s="109">
        <f t="shared" si="207"/>
        <v>2544</v>
      </c>
      <c r="B2544" s="476" t="str">
        <f>VLOOKUP(C2544,'1-Kosten per locatie'!$A$17:$D$89,4,FALSE)</f>
        <v>Sport050</v>
      </c>
      <c r="C2544" s="90" t="s">
        <v>1720</v>
      </c>
      <c r="D2544" s="476" t="str">
        <f>VLOOKUP(C2544,'1-Kosten per locatie'!$A$17:$C$89,3,FALSE)</f>
        <v>sportlocatie</v>
      </c>
      <c r="E2544" s="427" t="s">
        <v>311</v>
      </c>
      <c r="F2544" s="262"/>
      <c r="G2544" s="428" t="s">
        <v>1832</v>
      </c>
      <c r="H2544" s="123" t="s">
        <v>1833</v>
      </c>
      <c r="I2544" s="455" t="s">
        <v>299</v>
      </c>
      <c r="J2544" s="123" t="s">
        <v>91</v>
      </c>
      <c r="K2544" s="429">
        <v>35.4</v>
      </c>
      <c r="L2544" s="486">
        <f>VLOOKUP(D2544,'1-Kosten per locatie'!$E$3:$G$9,3,FALSE)</f>
        <v>1</v>
      </c>
      <c r="M2544" s="412" t="s">
        <v>101</v>
      </c>
      <c r="N2544" s="124"/>
      <c r="O2544" s="125">
        <f t="shared" si="203"/>
        <v>0</v>
      </c>
      <c r="P2544" s="125">
        <f t="shared" si="204"/>
        <v>0</v>
      </c>
      <c r="Q2544" s="383"/>
      <c r="R2544" s="126">
        <f>IF(M2544="nio",0,IF(M2544&gt;0,VLOOKUP(I2544,'2-Productie normen'!A:R,VLOOKUP(M2544,'2-Productie normen'!T:U,2,FALSE),FALSE)))</f>
        <v>0</v>
      </c>
      <c r="S2544" s="126">
        <f t="shared" si="205"/>
        <v>0</v>
      </c>
      <c r="T2544" s="127">
        <f>IF(M2544="nio",0,VLOOKUP(I2544,'2-Productie normen'!A:R,14,FALSE))</f>
        <v>0</v>
      </c>
      <c r="U2544" s="127"/>
      <c r="W2544" s="93">
        <f t="shared" si="206"/>
        <v>0</v>
      </c>
    </row>
    <row r="2545" spans="1:23" ht="14.1" customHeight="1">
      <c r="A2545" s="109">
        <f t="shared" si="207"/>
        <v>2545</v>
      </c>
      <c r="B2545" s="476" t="str">
        <f>VLOOKUP(C2545,'1-Kosten per locatie'!$A$17:$D$89,4,FALSE)</f>
        <v>Sport050</v>
      </c>
      <c r="C2545" s="90" t="s">
        <v>1720</v>
      </c>
      <c r="D2545" s="476" t="str">
        <f>VLOOKUP(C2545,'1-Kosten per locatie'!$A$17:$C$89,3,FALSE)</f>
        <v>sportlocatie</v>
      </c>
      <c r="E2545" s="427" t="s">
        <v>311</v>
      </c>
      <c r="F2545" s="262"/>
      <c r="G2545" s="428" t="s">
        <v>1834</v>
      </c>
      <c r="H2545" s="123" t="s">
        <v>1835</v>
      </c>
      <c r="I2545" s="455" t="s">
        <v>299</v>
      </c>
      <c r="J2545" s="123" t="s">
        <v>91</v>
      </c>
      <c r="K2545" s="429">
        <v>23.1</v>
      </c>
      <c r="L2545" s="486">
        <f>VLOOKUP(D2545,'1-Kosten per locatie'!$E$3:$G$9,3,FALSE)</f>
        <v>1</v>
      </c>
      <c r="M2545" s="412" t="s">
        <v>101</v>
      </c>
      <c r="N2545" s="124"/>
      <c r="O2545" s="125">
        <f t="shared" si="203"/>
        <v>0</v>
      </c>
      <c r="P2545" s="125">
        <f t="shared" si="204"/>
        <v>0</v>
      </c>
      <c r="Q2545" s="383"/>
      <c r="R2545" s="126">
        <f>IF(M2545="nio",0,IF(M2545&gt;0,VLOOKUP(I2545,'2-Productie normen'!A:R,VLOOKUP(M2545,'2-Productie normen'!T:U,2,FALSE),FALSE)))</f>
        <v>0</v>
      </c>
      <c r="S2545" s="126">
        <f t="shared" si="205"/>
        <v>0</v>
      </c>
      <c r="T2545" s="127">
        <f>IF(M2545="nio",0,VLOOKUP(I2545,'2-Productie normen'!A:R,14,FALSE))</f>
        <v>0</v>
      </c>
      <c r="U2545" s="127"/>
      <c r="W2545" s="93">
        <f t="shared" si="206"/>
        <v>0</v>
      </c>
    </row>
    <row r="2546" spans="1:23" ht="14.1" customHeight="1">
      <c r="A2546" s="109">
        <f t="shared" si="207"/>
        <v>2546</v>
      </c>
      <c r="B2546" s="476" t="str">
        <f>VLOOKUP(C2546,'1-Kosten per locatie'!$A$17:$D$89,4,FALSE)</f>
        <v>Sport050</v>
      </c>
      <c r="C2546" s="90" t="s">
        <v>1720</v>
      </c>
      <c r="D2546" s="476" t="str">
        <f>VLOOKUP(C2546,'1-Kosten per locatie'!$A$17:$C$89,3,FALSE)</f>
        <v>sportlocatie</v>
      </c>
      <c r="E2546" s="427" t="s">
        <v>311</v>
      </c>
      <c r="F2546" s="262"/>
      <c r="G2546" s="428" t="s">
        <v>1836</v>
      </c>
      <c r="H2546" s="123" t="s">
        <v>1837</v>
      </c>
      <c r="I2546" s="455" t="s">
        <v>299</v>
      </c>
      <c r="J2546" s="123" t="s">
        <v>91</v>
      </c>
      <c r="K2546" s="429">
        <v>19.3</v>
      </c>
      <c r="L2546" s="486">
        <f>VLOOKUP(D2546,'1-Kosten per locatie'!$E$3:$G$9,3,FALSE)</f>
        <v>1</v>
      </c>
      <c r="M2546" s="412" t="s">
        <v>101</v>
      </c>
      <c r="N2546" s="124"/>
      <c r="O2546" s="125">
        <f t="shared" si="203"/>
        <v>0</v>
      </c>
      <c r="P2546" s="125">
        <f t="shared" si="204"/>
        <v>0</v>
      </c>
      <c r="Q2546" s="383"/>
      <c r="R2546" s="126">
        <f>IF(M2546="nio",0,IF(M2546&gt;0,VLOOKUP(I2546,'2-Productie normen'!A:R,VLOOKUP(M2546,'2-Productie normen'!T:U,2,FALSE),FALSE)))</f>
        <v>0</v>
      </c>
      <c r="S2546" s="126">
        <f t="shared" si="205"/>
        <v>0</v>
      </c>
      <c r="T2546" s="127">
        <f>IF(M2546="nio",0,VLOOKUP(I2546,'2-Productie normen'!A:R,14,FALSE))</f>
        <v>0</v>
      </c>
      <c r="U2546" s="127"/>
      <c r="W2546" s="93">
        <f t="shared" si="206"/>
        <v>0</v>
      </c>
    </row>
    <row r="2547" spans="1:23" ht="14.1" customHeight="1">
      <c r="A2547" s="109">
        <f t="shared" si="207"/>
        <v>2547</v>
      </c>
      <c r="B2547" s="476" t="str">
        <f>VLOOKUP(C2547,'1-Kosten per locatie'!$A$17:$D$89,4,FALSE)</f>
        <v>Sport050</v>
      </c>
      <c r="C2547" s="90" t="s">
        <v>1720</v>
      </c>
      <c r="D2547" s="476" t="str">
        <f>VLOOKUP(C2547,'1-Kosten per locatie'!$A$17:$C$89,3,FALSE)</f>
        <v>sportlocatie</v>
      </c>
      <c r="E2547" s="427" t="s">
        <v>311</v>
      </c>
      <c r="F2547" s="262"/>
      <c r="G2547" s="428" t="s">
        <v>1838</v>
      </c>
      <c r="H2547" s="123" t="s">
        <v>1839</v>
      </c>
      <c r="I2547" s="455" t="s">
        <v>299</v>
      </c>
      <c r="J2547" s="123" t="s">
        <v>1763</v>
      </c>
      <c r="K2547" s="429">
        <v>11.8</v>
      </c>
      <c r="L2547" s="486">
        <f>VLOOKUP(D2547,'1-Kosten per locatie'!$E$3:$G$9,3,FALSE)</f>
        <v>1</v>
      </c>
      <c r="M2547" s="412" t="s">
        <v>101</v>
      </c>
      <c r="N2547" s="124"/>
      <c r="O2547" s="125">
        <f t="shared" si="203"/>
        <v>0</v>
      </c>
      <c r="P2547" s="125">
        <f t="shared" si="204"/>
        <v>0</v>
      </c>
      <c r="Q2547" s="383"/>
      <c r="R2547" s="126">
        <f>IF(M2547="nio",0,IF(M2547&gt;0,VLOOKUP(I2547,'2-Productie normen'!A:R,VLOOKUP(M2547,'2-Productie normen'!T:U,2,FALSE),FALSE)))</f>
        <v>0</v>
      </c>
      <c r="S2547" s="126">
        <f t="shared" si="205"/>
        <v>0</v>
      </c>
      <c r="T2547" s="127">
        <f>IF(M2547="nio",0,VLOOKUP(I2547,'2-Productie normen'!A:R,14,FALSE))</f>
        <v>0</v>
      </c>
      <c r="U2547" s="127"/>
      <c r="W2547" s="93">
        <f t="shared" si="206"/>
        <v>0</v>
      </c>
    </row>
    <row r="2548" spans="1:23" ht="14.1" customHeight="1">
      <c r="A2548" s="109">
        <f t="shared" si="207"/>
        <v>2548</v>
      </c>
      <c r="B2548" s="476" t="str">
        <f>VLOOKUP(C2548,'1-Kosten per locatie'!$A$17:$D$89,4,FALSE)</f>
        <v>Sport050</v>
      </c>
      <c r="C2548" s="90" t="s">
        <v>1720</v>
      </c>
      <c r="D2548" s="476" t="str">
        <f>VLOOKUP(C2548,'1-Kosten per locatie'!$A$17:$C$89,3,FALSE)</f>
        <v>sportlocatie</v>
      </c>
      <c r="E2548" s="427" t="s">
        <v>311</v>
      </c>
      <c r="F2548" s="261"/>
      <c r="G2548" s="428" t="s">
        <v>1840</v>
      </c>
      <c r="H2548" s="123" t="s">
        <v>195</v>
      </c>
      <c r="I2548" s="432" t="s">
        <v>295</v>
      </c>
      <c r="J2548" s="123" t="s">
        <v>1763</v>
      </c>
      <c r="K2548" s="429">
        <v>4.5999999999999996</v>
      </c>
      <c r="L2548" s="486">
        <f>VLOOKUP(D2548,'1-Kosten per locatie'!$E$3:$G$9,3,FALSE)</f>
        <v>1</v>
      </c>
      <c r="M2548" s="441">
        <v>210</v>
      </c>
      <c r="N2548" s="124"/>
      <c r="O2548" s="125" t="e">
        <f t="shared" si="203"/>
        <v>#DIV/0!</v>
      </c>
      <c r="P2548" s="125">
        <f t="shared" si="204"/>
        <v>0</v>
      </c>
      <c r="Q2548" s="383"/>
      <c r="R2548" s="126">
        <f>IF(M2548="nio",0,IF(M2548&gt;0,VLOOKUP(I2548,'2-Productie normen'!A:R,VLOOKUP(M2548,'2-Productie normen'!T:U,2,FALSE),FALSE)))</f>
        <v>0</v>
      </c>
      <c r="S2548" s="126">
        <f t="shared" si="205"/>
        <v>0</v>
      </c>
      <c r="T2548" s="127" t="str">
        <f>IF(M2548="nio",0,VLOOKUP(I2548,'2-Productie normen'!A:R,14,FALSE))</f>
        <v>V</v>
      </c>
      <c r="U2548" s="127"/>
      <c r="W2548" s="93">
        <f t="shared" si="206"/>
        <v>965.99999999999989</v>
      </c>
    </row>
    <row r="2549" spans="1:23" ht="14.1" customHeight="1">
      <c r="A2549" s="109">
        <f t="shared" si="207"/>
        <v>2549</v>
      </c>
      <c r="B2549" s="476" t="str">
        <f>VLOOKUP(C2549,'1-Kosten per locatie'!$A$17:$D$89,4,FALSE)</f>
        <v>Sport050</v>
      </c>
      <c r="C2549" s="90" t="s">
        <v>1720</v>
      </c>
      <c r="D2549" s="476" t="str">
        <f>VLOOKUP(C2549,'1-Kosten per locatie'!$A$17:$C$89,3,FALSE)</f>
        <v>sportlocatie</v>
      </c>
      <c r="E2549" s="427" t="s">
        <v>311</v>
      </c>
      <c r="F2549" s="262"/>
      <c r="G2549" s="428" t="s">
        <v>1841</v>
      </c>
      <c r="H2549" s="123" t="s">
        <v>1842</v>
      </c>
      <c r="I2549" s="455" t="s">
        <v>299</v>
      </c>
      <c r="J2549" s="123" t="s">
        <v>91</v>
      </c>
      <c r="K2549" s="429">
        <v>8.4</v>
      </c>
      <c r="L2549" s="486">
        <f>VLOOKUP(D2549,'1-Kosten per locatie'!$E$3:$G$9,3,FALSE)</f>
        <v>1</v>
      </c>
      <c r="M2549" s="412" t="s">
        <v>101</v>
      </c>
      <c r="N2549" s="124"/>
      <c r="O2549" s="125">
        <f t="shared" si="203"/>
        <v>0</v>
      </c>
      <c r="P2549" s="125">
        <f t="shared" si="204"/>
        <v>0</v>
      </c>
      <c r="Q2549" s="383"/>
      <c r="R2549" s="126">
        <f>IF(M2549="nio",0,IF(M2549&gt;0,VLOOKUP(I2549,'2-Productie normen'!A:R,VLOOKUP(M2549,'2-Productie normen'!T:U,2,FALSE),FALSE)))</f>
        <v>0</v>
      </c>
      <c r="S2549" s="126">
        <f t="shared" si="205"/>
        <v>0</v>
      </c>
      <c r="T2549" s="127">
        <f>IF(M2549="nio",0,VLOOKUP(I2549,'2-Productie normen'!A:R,14,FALSE))</f>
        <v>0</v>
      </c>
      <c r="U2549" s="127"/>
      <c r="W2549" s="93">
        <f t="shared" si="206"/>
        <v>0</v>
      </c>
    </row>
    <row r="2550" spans="1:23" ht="14.1" customHeight="1">
      <c r="A2550" s="109">
        <f t="shared" si="207"/>
        <v>2550</v>
      </c>
      <c r="B2550" s="476" t="str">
        <f>VLOOKUP(C2550,'1-Kosten per locatie'!$A$17:$D$89,4,FALSE)</f>
        <v>Sport050</v>
      </c>
      <c r="C2550" s="90" t="s">
        <v>1720</v>
      </c>
      <c r="D2550" s="476" t="str">
        <f>VLOOKUP(C2550,'1-Kosten per locatie'!$A$17:$C$89,3,FALSE)</f>
        <v>sportlocatie</v>
      </c>
      <c r="E2550" s="427">
        <v>1</v>
      </c>
      <c r="F2550" s="261"/>
      <c r="G2550" s="428" t="s">
        <v>1843</v>
      </c>
      <c r="H2550" s="123" t="s">
        <v>1844</v>
      </c>
      <c r="I2550" s="432" t="s">
        <v>296</v>
      </c>
      <c r="J2550" s="123" t="s">
        <v>1793</v>
      </c>
      <c r="K2550" s="429">
        <v>28.5</v>
      </c>
      <c r="L2550" s="486">
        <f>VLOOKUP(D2550,'1-Kosten per locatie'!$E$3:$G$9,3,FALSE)</f>
        <v>1</v>
      </c>
      <c r="M2550" s="441">
        <v>210</v>
      </c>
      <c r="N2550" s="124"/>
      <c r="O2550" s="125" t="e">
        <f t="shared" si="203"/>
        <v>#DIV/0!</v>
      </c>
      <c r="P2550" s="125">
        <f t="shared" si="204"/>
        <v>0</v>
      </c>
      <c r="Q2550" s="383"/>
      <c r="R2550" s="126">
        <f>IF(M2550="nio",0,IF(M2550&gt;0,VLOOKUP(I2550,'2-Productie normen'!A:R,VLOOKUP(M2550,'2-Productie normen'!T:U,2,FALSE),FALSE)))</f>
        <v>0</v>
      </c>
      <c r="S2550" s="126">
        <f t="shared" si="205"/>
        <v>0</v>
      </c>
      <c r="T2550" s="127" t="str">
        <f>IF(M2550="nio",0,VLOOKUP(I2550,'2-Productie normen'!A:R,14,FALSE))</f>
        <v>V</v>
      </c>
      <c r="U2550" s="127"/>
      <c r="W2550" s="93">
        <f t="shared" si="206"/>
        <v>5985</v>
      </c>
    </row>
    <row r="2551" spans="1:23" ht="14.1" customHeight="1">
      <c r="A2551" s="109">
        <f t="shared" si="207"/>
        <v>2551</v>
      </c>
      <c r="B2551" s="476" t="str">
        <f>VLOOKUP(C2551,'1-Kosten per locatie'!$A$17:$D$89,4,FALSE)</f>
        <v>Sport050</v>
      </c>
      <c r="C2551" s="90" t="s">
        <v>1720</v>
      </c>
      <c r="D2551" s="476" t="str">
        <f>VLOOKUP(C2551,'1-Kosten per locatie'!$A$17:$C$89,3,FALSE)</f>
        <v>sportlocatie</v>
      </c>
      <c r="E2551" s="427">
        <v>1</v>
      </c>
      <c r="F2551" s="261"/>
      <c r="G2551" s="428" t="s">
        <v>1845</v>
      </c>
      <c r="H2551" s="123" t="s">
        <v>217</v>
      </c>
      <c r="I2551" s="432" t="s">
        <v>296</v>
      </c>
      <c r="J2551" s="123" t="s">
        <v>1763</v>
      </c>
      <c r="K2551" s="429">
        <v>101.1</v>
      </c>
      <c r="L2551" s="486">
        <f>VLOOKUP(D2551,'1-Kosten per locatie'!$E$3:$G$9,3,FALSE)</f>
        <v>1</v>
      </c>
      <c r="M2551" s="441">
        <v>210</v>
      </c>
      <c r="N2551" s="124"/>
      <c r="O2551" s="125" t="e">
        <f t="shared" si="203"/>
        <v>#DIV/0!</v>
      </c>
      <c r="P2551" s="125">
        <f t="shared" si="204"/>
        <v>0</v>
      </c>
      <c r="Q2551" s="383"/>
      <c r="R2551" s="126">
        <f>IF(M2551="nio",0,IF(M2551&gt;0,VLOOKUP(I2551,'2-Productie normen'!A:R,VLOOKUP(M2551,'2-Productie normen'!T:U,2,FALSE),FALSE)))</f>
        <v>0</v>
      </c>
      <c r="S2551" s="126">
        <f t="shared" si="205"/>
        <v>0</v>
      </c>
      <c r="T2551" s="127" t="str">
        <f>IF(M2551="nio",0,VLOOKUP(I2551,'2-Productie normen'!A:R,14,FALSE))</f>
        <v>V</v>
      </c>
      <c r="U2551" s="127"/>
      <c r="W2551" s="93">
        <f t="shared" si="206"/>
        <v>21231</v>
      </c>
    </row>
    <row r="2552" spans="1:23" ht="14.1" customHeight="1">
      <c r="A2552" s="109">
        <f t="shared" si="207"/>
        <v>2552</v>
      </c>
      <c r="B2552" s="476" t="str">
        <f>VLOOKUP(C2552,'1-Kosten per locatie'!$A$17:$D$89,4,FALSE)</f>
        <v>Sport050</v>
      </c>
      <c r="C2552" s="90" t="s">
        <v>1720</v>
      </c>
      <c r="D2552" s="476" t="str">
        <f>VLOOKUP(C2552,'1-Kosten per locatie'!$A$17:$C$89,3,FALSE)</f>
        <v>sportlocatie</v>
      </c>
      <c r="E2552" s="427">
        <v>1</v>
      </c>
      <c r="F2552" s="261"/>
      <c r="G2552" s="428" t="s">
        <v>1846</v>
      </c>
      <c r="H2552" s="123" t="s">
        <v>1830</v>
      </c>
      <c r="I2552" s="432" t="s">
        <v>15</v>
      </c>
      <c r="J2552" s="123" t="s">
        <v>1763</v>
      </c>
      <c r="K2552" s="429">
        <v>3.6</v>
      </c>
      <c r="L2552" s="486">
        <f>VLOOKUP(D2552,'1-Kosten per locatie'!$E$3:$G$9,3,FALSE)</f>
        <v>1</v>
      </c>
      <c r="M2552" s="441">
        <v>230</v>
      </c>
      <c r="N2552" s="124">
        <v>460</v>
      </c>
      <c r="O2552" s="125" t="e">
        <f t="shared" si="203"/>
        <v>#DIV/0!</v>
      </c>
      <c r="P2552" s="125" t="e">
        <f t="shared" si="204"/>
        <v>#DIV/0!</v>
      </c>
      <c r="Q2552" s="383"/>
      <c r="R2552" s="126">
        <f>IF(M2552="nio",0,IF(M2552&gt;0,VLOOKUP(I2552,'2-Productie normen'!A:R,VLOOKUP(M2552,'2-Productie normen'!T:U,2,FALSE),FALSE)))</f>
        <v>0</v>
      </c>
      <c r="S2552" s="126">
        <f t="shared" si="205"/>
        <v>0</v>
      </c>
      <c r="T2552" s="127" t="str">
        <f>IF(M2552="nio",0,VLOOKUP(I2552,'2-Productie normen'!A:R,14,FALSE))</f>
        <v>S</v>
      </c>
      <c r="U2552" s="127"/>
      <c r="W2552" s="93">
        <f t="shared" si="206"/>
        <v>2484</v>
      </c>
    </row>
    <row r="2553" spans="1:23" ht="14.1" customHeight="1">
      <c r="A2553" s="109">
        <f t="shared" si="207"/>
        <v>2553</v>
      </c>
      <c r="B2553" s="476" t="str">
        <f>VLOOKUP(C2553,'1-Kosten per locatie'!$A$17:$D$89,4,FALSE)</f>
        <v>Sport050</v>
      </c>
      <c r="C2553" s="90" t="s">
        <v>1720</v>
      </c>
      <c r="D2553" s="476" t="str">
        <f>VLOOKUP(C2553,'1-Kosten per locatie'!$A$17:$C$89,3,FALSE)</f>
        <v>sportlocatie</v>
      </c>
      <c r="E2553" s="427">
        <v>1</v>
      </c>
      <c r="F2553" s="261"/>
      <c r="G2553" s="428" t="s">
        <v>1847</v>
      </c>
      <c r="H2553" s="123" t="s">
        <v>1848</v>
      </c>
      <c r="I2553" s="432" t="s">
        <v>15</v>
      </c>
      <c r="J2553" s="123" t="s">
        <v>1763</v>
      </c>
      <c r="K2553" s="429">
        <v>8.8000000000000007</v>
      </c>
      <c r="L2553" s="486">
        <f>VLOOKUP(D2553,'1-Kosten per locatie'!$E$3:$G$9,3,FALSE)</f>
        <v>1</v>
      </c>
      <c r="M2553" s="441">
        <v>230</v>
      </c>
      <c r="N2553" s="124">
        <v>460</v>
      </c>
      <c r="O2553" s="125" t="e">
        <f t="shared" si="203"/>
        <v>#DIV/0!</v>
      </c>
      <c r="P2553" s="125" t="e">
        <f t="shared" si="204"/>
        <v>#DIV/0!</v>
      </c>
      <c r="Q2553" s="383"/>
      <c r="R2553" s="126">
        <f>IF(M2553="nio",0,IF(M2553&gt;0,VLOOKUP(I2553,'2-Productie normen'!A:R,VLOOKUP(M2553,'2-Productie normen'!T:U,2,FALSE),FALSE)))</f>
        <v>0</v>
      </c>
      <c r="S2553" s="126">
        <f t="shared" si="205"/>
        <v>0</v>
      </c>
      <c r="T2553" s="127" t="str">
        <f>IF(M2553="nio",0,VLOOKUP(I2553,'2-Productie normen'!A:R,14,FALSE))</f>
        <v>S</v>
      </c>
      <c r="U2553" s="127"/>
      <c r="W2553" s="93">
        <f t="shared" si="206"/>
        <v>6072.0000000000009</v>
      </c>
    </row>
    <row r="2554" spans="1:23" ht="14.1" customHeight="1">
      <c r="A2554" s="109">
        <f t="shared" si="207"/>
        <v>2554</v>
      </c>
      <c r="B2554" s="476" t="str">
        <f>VLOOKUP(C2554,'1-Kosten per locatie'!$A$17:$D$89,4,FALSE)</f>
        <v>Sport050</v>
      </c>
      <c r="C2554" s="90" t="s">
        <v>1720</v>
      </c>
      <c r="D2554" s="476" t="str">
        <f>VLOOKUP(C2554,'1-Kosten per locatie'!$A$17:$C$89,3,FALSE)</f>
        <v>sportlocatie</v>
      </c>
      <c r="E2554" s="427">
        <v>1</v>
      </c>
      <c r="F2554" s="261"/>
      <c r="G2554" s="428" t="s">
        <v>1849</v>
      </c>
      <c r="H2554" s="123" t="s">
        <v>1744</v>
      </c>
      <c r="I2554" s="432" t="s">
        <v>15</v>
      </c>
      <c r="J2554" s="123" t="s">
        <v>1763</v>
      </c>
      <c r="K2554" s="429">
        <v>7.7</v>
      </c>
      <c r="L2554" s="486">
        <f>VLOOKUP(D2554,'1-Kosten per locatie'!$E$3:$G$9,3,FALSE)</f>
        <v>1</v>
      </c>
      <c r="M2554" s="441">
        <v>230</v>
      </c>
      <c r="N2554" s="124">
        <v>460</v>
      </c>
      <c r="O2554" s="125" t="e">
        <f t="shared" si="203"/>
        <v>#DIV/0!</v>
      </c>
      <c r="P2554" s="125" t="e">
        <f t="shared" si="204"/>
        <v>#DIV/0!</v>
      </c>
      <c r="Q2554" s="383"/>
      <c r="R2554" s="126">
        <f>IF(M2554="nio",0,IF(M2554&gt;0,VLOOKUP(I2554,'2-Productie normen'!A:R,VLOOKUP(M2554,'2-Productie normen'!T:U,2,FALSE),FALSE)))</f>
        <v>0</v>
      </c>
      <c r="S2554" s="126">
        <f t="shared" si="205"/>
        <v>0</v>
      </c>
      <c r="T2554" s="127" t="str">
        <f>IF(M2554="nio",0,VLOOKUP(I2554,'2-Productie normen'!A:R,14,FALSE))</f>
        <v>S</v>
      </c>
      <c r="U2554" s="127"/>
      <c r="W2554" s="93">
        <f t="shared" si="206"/>
        <v>5313</v>
      </c>
    </row>
    <row r="2555" spans="1:23" ht="14.1" customHeight="1">
      <c r="A2555" s="109">
        <f t="shared" si="207"/>
        <v>2555</v>
      </c>
      <c r="B2555" s="476" t="str">
        <f>VLOOKUP(C2555,'1-Kosten per locatie'!$A$17:$D$89,4,FALSE)</f>
        <v>Sport050</v>
      </c>
      <c r="C2555" s="90" t="s">
        <v>1720</v>
      </c>
      <c r="D2555" s="476" t="str">
        <f>VLOOKUP(C2555,'1-Kosten per locatie'!$A$17:$C$89,3,FALSE)</f>
        <v>sportlocatie</v>
      </c>
      <c r="E2555" s="427">
        <v>1</v>
      </c>
      <c r="F2555" s="261"/>
      <c r="G2555" s="428" t="s">
        <v>1850</v>
      </c>
      <c r="H2555" s="123" t="s">
        <v>1851</v>
      </c>
      <c r="I2555" s="432" t="s">
        <v>296</v>
      </c>
      <c r="J2555" s="123" t="s">
        <v>1763</v>
      </c>
      <c r="K2555" s="429">
        <v>482.1</v>
      </c>
      <c r="L2555" s="486">
        <f>VLOOKUP(D2555,'1-Kosten per locatie'!$E$3:$G$9,3,FALSE)</f>
        <v>1</v>
      </c>
      <c r="M2555" s="441">
        <v>210</v>
      </c>
      <c r="N2555" s="124"/>
      <c r="O2555" s="125" t="e">
        <f t="shared" ref="O2555:O2592" si="208">IF(M2555="nio",0,IF(M2555&gt;0,M2555*K2555/R2555,0))*L2555</f>
        <v>#DIV/0!</v>
      </c>
      <c r="P2555" s="125">
        <f t="shared" ref="P2555:P2592" si="209">IF(N2555&gt;0,N2555*K2555/S2555,0)*L2555</f>
        <v>0</v>
      </c>
      <c r="Q2555" s="383"/>
      <c r="R2555" s="126">
        <f>IF(M2555="nio",0,IF(M2555&gt;0,VLOOKUP(I2555,'2-Productie normen'!A:R,VLOOKUP(M2555,'2-Productie normen'!T:U,2,FALSE),FALSE)))</f>
        <v>0</v>
      </c>
      <c r="S2555" s="126">
        <f t="shared" ref="S2555:S2592" si="210">IF(N2555&gt;0,R2555*$S$8,0)</f>
        <v>0</v>
      </c>
      <c r="T2555" s="127" t="str">
        <f>IF(M2555="nio",0,VLOOKUP(I2555,'2-Productie normen'!A:R,14,FALSE))</f>
        <v>V</v>
      </c>
      <c r="U2555" s="127"/>
      <c r="W2555" s="93">
        <f t="shared" ref="W2555:W2592" si="211">SUM(M2555:N2555)*K2555</f>
        <v>101241</v>
      </c>
    </row>
    <row r="2556" spans="1:23" ht="14.1" customHeight="1">
      <c r="A2556" s="109">
        <f t="shared" si="207"/>
        <v>2556</v>
      </c>
      <c r="B2556" s="476" t="str">
        <f>VLOOKUP(C2556,'1-Kosten per locatie'!$A$17:$D$89,4,FALSE)</f>
        <v>Sport050</v>
      </c>
      <c r="C2556" s="90" t="s">
        <v>1720</v>
      </c>
      <c r="D2556" s="476" t="str">
        <f>VLOOKUP(C2556,'1-Kosten per locatie'!$A$17:$C$89,3,FALSE)</f>
        <v>sportlocatie</v>
      </c>
      <c r="E2556" s="427">
        <v>1</v>
      </c>
      <c r="F2556" s="261"/>
      <c r="G2556" s="535" t="s">
        <v>1852</v>
      </c>
      <c r="H2556" s="123" t="s">
        <v>1853</v>
      </c>
      <c r="I2556" s="432" t="s">
        <v>1725</v>
      </c>
      <c r="J2556" s="123" t="s">
        <v>948</v>
      </c>
      <c r="K2556" s="429">
        <v>195.7</v>
      </c>
      <c r="L2556" s="486">
        <f>VLOOKUP(D2556,'1-Kosten per locatie'!$E$3:$G$9,3,FALSE)</f>
        <v>1</v>
      </c>
      <c r="M2556" s="441">
        <v>210</v>
      </c>
      <c r="N2556" s="124"/>
      <c r="O2556" s="125" t="e">
        <f t="shared" si="208"/>
        <v>#DIV/0!</v>
      </c>
      <c r="P2556" s="125">
        <f t="shared" si="209"/>
        <v>0</v>
      </c>
      <c r="Q2556" s="383"/>
      <c r="R2556" s="126">
        <f>IF(M2556="nio",0,IF(M2556&gt;0,VLOOKUP(I2556,'2-Productie normen'!A:R,VLOOKUP(M2556,'2-Productie normen'!T:U,2,FALSE),FALSE)))</f>
        <v>0</v>
      </c>
      <c r="S2556" s="126">
        <f t="shared" si="210"/>
        <v>0</v>
      </c>
      <c r="T2556" s="127" t="str">
        <f>IF(M2556="nio",0,VLOOKUP(I2556,'2-Productie normen'!A:R,14,FALSE))</f>
        <v>V</v>
      </c>
      <c r="U2556" s="127"/>
      <c r="W2556" s="93">
        <f t="shared" si="211"/>
        <v>41097</v>
      </c>
    </row>
    <row r="2557" spans="1:23" ht="14.1" customHeight="1">
      <c r="A2557" s="109">
        <f t="shared" si="207"/>
        <v>2557</v>
      </c>
      <c r="B2557" s="476" t="str">
        <f>VLOOKUP(C2557,'1-Kosten per locatie'!$A$17:$D$89,4,FALSE)</f>
        <v>Sport050</v>
      </c>
      <c r="C2557" s="90" t="s">
        <v>1720</v>
      </c>
      <c r="D2557" s="476" t="str">
        <f>VLOOKUP(C2557,'1-Kosten per locatie'!$A$17:$C$89,3,FALSE)</f>
        <v>sportlocatie</v>
      </c>
      <c r="E2557" s="427">
        <v>1</v>
      </c>
      <c r="F2557" s="262"/>
      <c r="G2557" s="535" t="s">
        <v>1854</v>
      </c>
      <c r="H2557" s="123" t="s">
        <v>1351</v>
      </c>
      <c r="I2557" s="455" t="s">
        <v>299</v>
      </c>
      <c r="J2557" s="123" t="s">
        <v>1763</v>
      </c>
      <c r="K2557" s="429">
        <v>7.7</v>
      </c>
      <c r="L2557" s="486">
        <f>VLOOKUP(D2557,'1-Kosten per locatie'!$E$3:$G$9,3,FALSE)</f>
        <v>1</v>
      </c>
      <c r="M2557" s="412" t="s">
        <v>101</v>
      </c>
      <c r="N2557" s="124"/>
      <c r="O2557" s="125">
        <f t="shared" si="208"/>
        <v>0</v>
      </c>
      <c r="P2557" s="125">
        <f t="shared" si="209"/>
        <v>0</v>
      </c>
      <c r="Q2557" s="383"/>
      <c r="R2557" s="126">
        <f>IF(M2557="nio",0,IF(M2557&gt;0,VLOOKUP(I2557,'2-Productie normen'!A:R,VLOOKUP(M2557,'2-Productie normen'!T:U,2,FALSE),FALSE)))</f>
        <v>0</v>
      </c>
      <c r="S2557" s="126">
        <f t="shared" si="210"/>
        <v>0</v>
      </c>
      <c r="T2557" s="127">
        <f>IF(M2557="nio",0,VLOOKUP(I2557,'2-Productie normen'!A:R,14,FALSE))</f>
        <v>0</v>
      </c>
      <c r="U2557" s="127"/>
      <c r="W2557" s="93">
        <f t="shared" si="211"/>
        <v>0</v>
      </c>
    </row>
    <row r="2558" spans="1:23" ht="14.1" customHeight="1">
      <c r="A2558" s="109">
        <f t="shared" si="207"/>
        <v>2558</v>
      </c>
      <c r="B2558" s="476" t="str">
        <f>VLOOKUP(C2558,'1-Kosten per locatie'!$A$17:$D$89,4,FALSE)</f>
        <v>Sport050</v>
      </c>
      <c r="C2558" s="90" t="s">
        <v>1720</v>
      </c>
      <c r="D2558" s="476" t="str">
        <f>VLOOKUP(C2558,'1-Kosten per locatie'!$A$17:$C$89,3,FALSE)</f>
        <v>sportlocatie</v>
      </c>
      <c r="E2558" s="427">
        <v>1</v>
      </c>
      <c r="F2558" s="261"/>
      <c r="G2558" s="535" t="s">
        <v>1855</v>
      </c>
      <c r="H2558" s="123" t="s">
        <v>1856</v>
      </c>
      <c r="I2558" s="432" t="s">
        <v>1857</v>
      </c>
      <c r="J2558" s="123" t="s">
        <v>1763</v>
      </c>
      <c r="K2558" s="429">
        <v>207.7</v>
      </c>
      <c r="L2558" s="486">
        <f>VLOOKUP(D2558,'1-Kosten per locatie'!$E$3:$G$9,3,FALSE)</f>
        <v>1</v>
      </c>
      <c r="M2558" s="441">
        <v>210</v>
      </c>
      <c r="N2558" s="124"/>
      <c r="O2558" s="125" t="e">
        <f t="shared" si="208"/>
        <v>#DIV/0!</v>
      </c>
      <c r="P2558" s="125">
        <f t="shared" si="209"/>
        <v>0</v>
      </c>
      <c r="Q2558" s="383"/>
      <c r="R2558" s="126">
        <f>IF(M2558="nio",0,IF(M2558&gt;0,VLOOKUP(I2558,'2-Productie normen'!A:R,VLOOKUP(M2558,'2-Productie normen'!T:U,2,FALSE),FALSE)))</f>
        <v>0</v>
      </c>
      <c r="S2558" s="126">
        <f t="shared" si="210"/>
        <v>0</v>
      </c>
      <c r="T2558" s="127" t="str">
        <f>IF(M2558="nio",0,VLOOKUP(I2558,'2-Productie normen'!A:R,14,FALSE))</f>
        <v>V</v>
      </c>
      <c r="U2558" s="127"/>
      <c r="W2558" s="93">
        <f t="shared" si="211"/>
        <v>43617</v>
      </c>
    </row>
    <row r="2559" spans="1:23" ht="14.1" customHeight="1">
      <c r="A2559" s="109">
        <f t="shared" si="207"/>
        <v>2559</v>
      </c>
      <c r="B2559" s="476" t="str">
        <f>VLOOKUP(C2559,'1-Kosten per locatie'!$A$17:$D$89,4,FALSE)</f>
        <v>Sport050</v>
      </c>
      <c r="C2559" s="90" t="s">
        <v>1720</v>
      </c>
      <c r="D2559" s="476" t="str">
        <f>VLOOKUP(C2559,'1-Kosten per locatie'!$A$17:$C$89,3,FALSE)</f>
        <v>sportlocatie</v>
      </c>
      <c r="E2559" s="427">
        <v>1</v>
      </c>
      <c r="F2559" s="261"/>
      <c r="G2559" s="535" t="s">
        <v>1858</v>
      </c>
      <c r="H2559" s="123" t="s">
        <v>1296</v>
      </c>
      <c r="I2559" s="432" t="s">
        <v>1857</v>
      </c>
      <c r="J2559" s="123" t="s">
        <v>1763</v>
      </c>
      <c r="K2559" s="429">
        <v>20</v>
      </c>
      <c r="L2559" s="486">
        <f>VLOOKUP(D2559,'1-Kosten per locatie'!$E$3:$G$9,3,FALSE)</f>
        <v>1</v>
      </c>
      <c r="M2559" s="441">
        <v>210</v>
      </c>
      <c r="N2559" s="124"/>
      <c r="O2559" s="125" t="e">
        <f t="shared" si="208"/>
        <v>#DIV/0!</v>
      </c>
      <c r="P2559" s="125">
        <f t="shared" si="209"/>
        <v>0</v>
      </c>
      <c r="Q2559" s="383"/>
      <c r="R2559" s="126">
        <f>IF(M2559="nio",0,IF(M2559&gt;0,VLOOKUP(I2559,'2-Productie normen'!A:R,VLOOKUP(M2559,'2-Productie normen'!T:U,2,FALSE),FALSE)))</f>
        <v>0</v>
      </c>
      <c r="S2559" s="126">
        <f t="shared" si="210"/>
        <v>0</v>
      </c>
      <c r="T2559" s="127" t="str">
        <f>IF(M2559="nio",0,VLOOKUP(I2559,'2-Productie normen'!A:R,14,FALSE))</f>
        <v>V</v>
      </c>
      <c r="U2559" s="127"/>
      <c r="W2559" s="93">
        <f t="shared" si="211"/>
        <v>4200</v>
      </c>
    </row>
    <row r="2560" spans="1:23" ht="14.1" customHeight="1">
      <c r="A2560" s="109">
        <f t="shared" si="207"/>
        <v>2560</v>
      </c>
      <c r="B2560" s="476" t="str">
        <f>VLOOKUP(C2560,'1-Kosten per locatie'!$A$17:$D$89,4,FALSE)</f>
        <v>Sport050</v>
      </c>
      <c r="C2560" s="90" t="s">
        <v>1720</v>
      </c>
      <c r="D2560" s="476" t="str">
        <f>VLOOKUP(C2560,'1-Kosten per locatie'!$A$17:$C$89,3,FALSE)</f>
        <v>sportlocatie</v>
      </c>
      <c r="E2560" s="427">
        <v>1</v>
      </c>
      <c r="F2560" s="262"/>
      <c r="G2560" s="535" t="s">
        <v>1859</v>
      </c>
      <c r="H2560" s="123" t="s">
        <v>226</v>
      </c>
      <c r="I2560" s="455" t="s">
        <v>299</v>
      </c>
      <c r="J2560" s="123" t="s">
        <v>1763</v>
      </c>
      <c r="K2560" s="429">
        <v>73.900000000000006</v>
      </c>
      <c r="L2560" s="486">
        <f>VLOOKUP(D2560,'1-Kosten per locatie'!$E$3:$G$9,3,FALSE)</f>
        <v>1</v>
      </c>
      <c r="M2560" s="412" t="s">
        <v>101</v>
      </c>
      <c r="N2560" s="124"/>
      <c r="O2560" s="125">
        <f t="shared" si="208"/>
        <v>0</v>
      </c>
      <c r="P2560" s="125">
        <f t="shared" si="209"/>
        <v>0</v>
      </c>
      <c r="Q2560" s="383"/>
      <c r="R2560" s="126">
        <f>IF(M2560="nio",0,IF(M2560&gt;0,VLOOKUP(I2560,'2-Productie normen'!A:R,VLOOKUP(M2560,'2-Productie normen'!T:U,2,FALSE),FALSE)))</f>
        <v>0</v>
      </c>
      <c r="S2560" s="126">
        <f t="shared" si="210"/>
        <v>0</v>
      </c>
      <c r="T2560" s="127">
        <f>IF(M2560="nio",0,VLOOKUP(I2560,'2-Productie normen'!A:R,14,FALSE))</f>
        <v>0</v>
      </c>
      <c r="U2560" s="127"/>
      <c r="W2560" s="93">
        <f t="shared" si="211"/>
        <v>0</v>
      </c>
    </row>
    <row r="2561" spans="1:23" ht="14.1" customHeight="1">
      <c r="A2561" s="109">
        <f t="shared" si="207"/>
        <v>2561</v>
      </c>
      <c r="B2561" s="476" t="str">
        <f>VLOOKUP(C2561,'1-Kosten per locatie'!$A$17:$D$89,4,FALSE)</f>
        <v>Sport050</v>
      </c>
      <c r="C2561" s="90" t="s">
        <v>1720</v>
      </c>
      <c r="D2561" s="476" t="str">
        <f>VLOOKUP(C2561,'1-Kosten per locatie'!$A$17:$C$89,3,FALSE)</f>
        <v>sportlocatie</v>
      </c>
      <c r="E2561" s="427">
        <v>1</v>
      </c>
      <c r="F2561" s="261"/>
      <c r="G2561" s="535" t="s">
        <v>1860</v>
      </c>
      <c r="H2561" s="123" t="s">
        <v>1861</v>
      </c>
      <c r="I2561" s="432" t="s">
        <v>149</v>
      </c>
      <c r="J2561" s="123" t="s">
        <v>1763</v>
      </c>
      <c r="K2561" s="429">
        <v>47.6</v>
      </c>
      <c r="L2561" s="486">
        <f>VLOOKUP(D2561,'1-Kosten per locatie'!$E$3:$G$9,3,FALSE)</f>
        <v>1</v>
      </c>
      <c r="M2561" s="441">
        <v>210</v>
      </c>
      <c r="N2561" s="124"/>
      <c r="O2561" s="125" t="e">
        <f t="shared" si="208"/>
        <v>#DIV/0!</v>
      </c>
      <c r="P2561" s="125">
        <f t="shared" si="209"/>
        <v>0</v>
      </c>
      <c r="Q2561" s="383"/>
      <c r="R2561" s="126">
        <f>IF(M2561="nio",0,IF(M2561&gt;0,VLOOKUP(I2561,'2-Productie normen'!A:R,VLOOKUP(M2561,'2-Productie normen'!T:U,2,FALSE),FALSE)))</f>
        <v>0</v>
      </c>
      <c r="S2561" s="126">
        <f t="shared" si="210"/>
        <v>0</v>
      </c>
      <c r="T2561" s="127" t="str">
        <f>IF(M2561="nio",0,VLOOKUP(I2561,'2-Productie normen'!A:R,14,FALSE))</f>
        <v>B</v>
      </c>
      <c r="U2561" s="127"/>
      <c r="W2561" s="93">
        <f t="shared" si="211"/>
        <v>9996</v>
      </c>
    </row>
    <row r="2562" spans="1:23" ht="14.1" customHeight="1">
      <c r="A2562" s="109">
        <f t="shared" si="207"/>
        <v>2562</v>
      </c>
      <c r="B2562" s="476" t="str">
        <f>VLOOKUP(C2562,'1-Kosten per locatie'!$A$17:$D$89,4,FALSE)</f>
        <v>Sport050</v>
      </c>
      <c r="C2562" s="90" t="s">
        <v>1720</v>
      </c>
      <c r="D2562" s="476" t="str">
        <f>VLOOKUP(C2562,'1-Kosten per locatie'!$A$17:$C$89,3,FALSE)</f>
        <v>sportlocatie</v>
      </c>
      <c r="E2562" s="427">
        <v>1</v>
      </c>
      <c r="F2562" s="261"/>
      <c r="G2562" s="428" t="s">
        <v>1862</v>
      </c>
      <c r="H2562" s="123" t="s">
        <v>1861</v>
      </c>
      <c r="I2562" s="432" t="s">
        <v>149</v>
      </c>
      <c r="J2562" s="123" t="s">
        <v>1763</v>
      </c>
      <c r="K2562" s="429">
        <v>17.600000000000001</v>
      </c>
      <c r="L2562" s="486">
        <f>VLOOKUP(D2562,'1-Kosten per locatie'!$E$3:$G$9,3,FALSE)</f>
        <v>1</v>
      </c>
      <c r="M2562" s="441">
        <v>210</v>
      </c>
      <c r="N2562" s="124"/>
      <c r="O2562" s="125" t="e">
        <f t="shared" si="208"/>
        <v>#DIV/0!</v>
      </c>
      <c r="P2562" s="125">
        <f t="shared" si="209"/>
        <v>0</v>
      </c>
      <c r="Q2562" s="383"/>
      <c r="R2562" s="126">
        <f>IF(M2562="nio",0,IF(M2562&gt;0,VLOOKUP(I2562,'2-Productie normen'!A:R,VLOOKUP(M2562,'2-Productie normen'!T:U,2,FALSE),FALSE)))</f>
        <v>0</v>
      </c>
      <c r="S2562" s="126">
        <f t="shared" si="210"/>
        <v>0</v>
      </c>
      <c r="T2562" s="127" t="str">
        <f>IF(M2562="nio",0,VLOOKUP(I2562,'2-Productie normen'!A:R,14,FALSE))</f>
        <v>B</v>
      </c>
      <c r="U2562" s="127"/>
      <c r="W2562" s="93">
        <f t="shared" si="211"/>
        <v>3696.0000000000005</v>
      </c>
    </row>
    <row r="2563" spans="1:23" ht="14.1" customHeight="1">
      <c r="A2563" s="109">
        <f t="shared" ref="A2563:A2626" si="212">A2562+1</f>
        <v>2563</v>
      </c>
      <c r="B2563" s="476" t="str">
        <f>VLOOKUP(C2563,'1-Kosten per locatie'!$A$17:$D$89,4,FALSE)</f>
        <v>Sport050</v>
      </c>
      <c r="C2563" s="90" t="s">
        <v>1720</v>
      </c>
      <c r="D2563" s="476" t="str">
        <f>VLOOKUP(C2563,'1-Kosten per locatie'!$A$17:$C$89,3,FALSE)</f>
        <v>sportlocatie</v>
      </c>
      <c r="E2563" s="427">
        <v>1</v>
      </c>
      <c r="F2563" s="261"/>
      <c r="G2563" s="428" t="s">
        <v>1863</v>
      </c>
      <c r="H2563" s="123" t="s">
        <v>1864</v>
      </c>
      <c r="I2563" s="432" t="s">
        <v>296</v>
      </c>
      <c r="J2563" s="123" t="s">
        <v>1763</v>
      </c>
      <c r="K2563" s="429">
        <v>24.9</v>
      </c>
      <c r="L2563" s="486">
        <f>VLOOKUP(D2563,'1-Kosten per locatie'!$E$3:$G$9,3,FALSE)</f>
        <v>1</v>
      </c>
      <c r="M2563" s="441">
        <v>210</v>
      </c>
      <c r="N2563" s="124"/>
      <c r="O2563" s="125" t="e">
        <f t="shared" si="208"/>
        <v>#DIV/0!</v>
      </c>
      <c r="P2563" s="125">
        <f t="shared" si="209"/>
        <v>0</v>
      </c>
      <c r="Q2563" s="383"/>
      <c r="R2563" s="126">
        <f>IF(M2563="nio",0,IF(M2563&gt;0,VLOOKUP(I2563,'2-Productie normen'!A:R,VLOOKUP(M2563,'2-Productie normen'!T:U,2,FALSE),FALSE)))</f>
        <v>0</v>
      </c>
      <c r="S2563" s="126">
        <f t="shared" si="210"/>
        <v>0</v>
      </c>
      <c r="T2563" s="127" t="str">
        <f>IF(M2563="nio",0,VLOOKUP(I2563,'2-Productie normen'!A:R,14,FALSE))</f>
        <v>V</v>
      </c>
      <c r="U2563" s="127"/>
      <c r="W2563" s="93">
        <f t="shared" si="211"/>
        <v>5229</v>
      </c>
    </row>
    <row r="2564" spans="1:23" ht="14.1" customHeight="1">
      <c r="A2564" s="109">
        <f t="shared" si="212"/>
        <v>2564</v>
      </c>
      <c r="B2564" s="476" t="str">
        <f>VLOOKUP(C2564,'1-Kosten per locatie'!$A$17:$D$89,4,FALSE)</f>
        <v>Sport050</v>
      </c>
      <c r="C2564" s="90" t="s">
        <v>1720</v>
      </c>
      <c r="D2564" s="476" t="str">
        <f>VLOOKUP(C2564,'1-Kosten per locatie'!$A$17:$C$89,3,FALSE)</f>
        <v>sportlocatie</v>
      </c>
      <c r="E2564" s="427">
        <v>1</v>
      </c>
      <c r="F2564" s="261"/>
      <c r="G2564" s="428" t="s">
        <v>1865</v>
      </c>
      <c r="H2564" s="123" t="s">
        <v>1866</v>
      </c>
      <c r="I2564" s="432" t="s">
        <v>296</v>
      </c>
      <c r="J2564" s="123" t="s">
        <v>1763</v>
      </c>
      <c r="K2564" s="429">
        <v>19.399999999999999</v>
      </c>
      <c r="L2564" s="486">
        <f>VLOOKUP(D2564,'1-Kosten per locatie'!$E$3:$G$9,3,FALSE)</f>
        <v>1</v>
      </c>
      <c r="M2564" s="441">
        <v>210</v>
      </c>
      <c r="N2564" s="124"/>
      <c r="O2564" s="125" t="e">
        <f t="shared" si="208"/>
        <v>#DIV/0!</v>
      </c>
      <c r="P2564" s="125">
        <f t="shared" si="209"/>
        <v>0</v>
      </c>
      <c r="Q2564" s="383"/>
      <c r="R2564" s="126">
        <f>IF(M2564="nio",0,IF(M2564&gt;0,VLOOKUP(I2564,'2-Productie normen'!A:R,VLOOKUP(M2564,'2-Productie normen'!T:U,2,FALSE),FALSE)))</f>
        <v>0</v>
      </c>
      <c r="S2564" s="126">
        <f t="shared" si="210"/>
        <v>0</v>
      </c>
      <c r="T2564" s="127" t="str">
        <f>IF(M2564="nio",0,VLOOKUP(I2564,'2-Productie normen'!A:R,14,FALSE))</f>
        <v>V</v>
      </c>
      <c r="U2564" s="127"/>
      <c r="W2564" s="93">
        <f t="shared" si="211"/>
        <v>4073.9999999999995</v>
      </c>
    </row>
    <row r="2565" spans="1:23" ht="14.1" customHeight="1">
      <c r="A2565" s="109">
        <f t="shared" si="212"/>
        <v>2565</v>
      </c>
      <c r="B2565" s="476" t="str">
        <f>VLOOKUP(C2565,'1-Kosten per locatie'!$A$17:$D$89,4,FALSE)</f>
        <v>Sport050</v>
      </c>
      <c r="C2565" s="90" t="s">
        <v>1720</v>
      </c>
      <c r="D2565" s="476" t="str">
        <f>VLOOKUP(C2565,'1-Kosten per locatie'!$A$17:$C$89,3,FALSE)</f>
        <v>sportlocatie</v>
      </c>
      <c r="E2565" s="427">
        <v>1</v>
      </c>
      <c r="F2565" s="261"/>
      <c r="G2565" s="428" t="s">
        <v>1867</v>
      </c>
      <c r="H2565" s="123" t="s">
        <v>1283</v>
      </c>
      <c r="I2565" s="432" t="s">
        <v>149</v>
      </c>
      <c r="J2565" s="123" t="s">
        <v>1763</v>
      </c>
      <c r="K2565" s="429">
        <v>6.5</v>
      </c>
      <c r="L2565" s="486">
        <f>VLOOKUP(D2565,'1-Kosten per locatie'!$E$3:$G$9,3,FALSE)</f>
        <v>1</v>
      </c>
      <c r="M2565" s="441">
        <v>210</v>
      </c>
      <c r="N2565" s="124"/>
      <c r="O2565" s="125" t="e">
        <f t="shared" si="208"/>
        <v>#DIV/0!</v>
      </c>
      <c r="P2565" s="125">
        <f t="shared" si="209"/>
        <v>0</v>
      </c>
      <c r="Q2565" s="383"/>
      <c r="R2565" s="126">
        <f>IF(M2565="nio",0,IF(M2565&gt;0,VLOOKUP(I2565,'2-Productie normen'!A:R,VLOOKUP(M2565,'2-Productie normen'!T:U,2,FALSE),FALSE)))</f>
        <v>0</v>
      </c>
      <c r="S2565" s="126">
        <f t="shared" si="210"/>
        <v>0</v>
      </c>
      <c r="T2565" s="127" t="str">
        <f>IF(M2565="nio",0,VLOOKUP(I2565,'2-Productie normen'!A:R,14,FALSE))</f>
        <v>B</v>
      </c>
      <c r="U2565" s="127"/>
      <c r="W2565" s="93">
        <f t="shared" si="211"/>
        <v>1365</v>
      </c>
    </row>
    <row r="2566" spans="1:23" ht="14.1" customHeight="1">
      <c r="A2566" s="109">
        <f t="shared" si="212"/>
        <v>2566</v>
      </c>
      <c r="B2566" s="476" t="str">
        <f>VLOOKUP(C2566,'1-Kosten per locatie'!$A$17:$D$89,4,FALSE)</f>
        <v>Sport050</v>
      </c>
      <c r="C2566" s="90" t="s">
        <v>1720</v>
      </c>
      <c r="D2566" s="476" t="str">
        <f>VLOOKUP(C2566,'1-Kosten per locatie'!$A$17:$C$89,3,FALSE)</f>
        <v>sportlocatie</v>
      </c>
      <c r="E2566" s="427">
        <v>2</v>
      </c>
      <c r="F2566" s="262"/>
      <c r="G2566" s="428" t="s">
        <v>1867</v>
      </c>
      <c r="H2566" s="123" t="s">
        <v>876</v>
      </c>
      <c r="I2566" s="455" t="s">
        <v>299</v>
      </c>
      <c r="J2566" s="123" t="s">
        <v>1868</v>
      </c>
      <c r="K2566" s="429">
        <v>119.6</v>
      </c>
      <c r="L2566" s="486">
        <f>VLOOKUP(D2566,'1-Kosten per locatie'!$E$3:$G$9,3,FALSE)</f>
        <v>1</v>
      </c>
      <c r="M2566" s="412" t="s">
        <v>101</v>
      </c>
      <c r="N2566" s="124"/>
      <c r="O2566" s="125">
        <f t="shared" si="208"/>
        <v>0</v>
      </c>
      <c r="P2566" s="125">
        <f t="shared" si="209"/>
        <v>0</v>
      </c>
      <c r="Q2566" s="383"/>
      <c r="R2566" s="126">
        <f>IF(M2566="nio",0,IF(M2566&gt;0,VLOOKUP(I2566,'2-Productie normen'!A:R,VLOOKUP(M2566,'2-Productie normen'!T:U,2,FALSE),FALSE)))</f>
        <v>0</v>
      </c>
      <c r="S2566" s="126">
        <f t="shared" si="210"/>
        <v>0</v>
      </c>
      <c r="T2566" s="127">
        <f>IF(M2566="nio",0,VLOOKUP(I2566,'2-Productie normen'!A:R,14,FALSE))</f>
        <v>0</v>
      </c>
      <c r="U2566" s="127"/>
      <c r="W2566" s="93">
        <f t="shared" si="211"/>
        <v>0</v>
      </c>
    </row>
    <row r="2567" spans="1:23" ht="14.1" customHeight="1">
      <c r="A2567" s="109">
        <f t="shared" si="212"/>
        <v>2567</v>
      </c>
      <c r="B2567" s="476" t="str">
        <f>VLOOKUP(C2567,'1-Kosten per locatie'!$A$17:$D$89,4,FALSE)</f>
        <v>Sport050</v>
      </c>
      <c r="C2567" s="90" t="s">
        <v>1720</v>
      </c>
      <c r="D2567" s="476" t="str">
        <f>VLOOKUP(C2567,'1-Kosten per locatie'!$A$17:$C$89,3,FALSE)</f>
        <v>sportlocatie</v>
      </c>
      <c r="E2567" s="427">
        <v>2</v>
      </c>
      <c r="F2567" s="261"/>
      <c r="G2567" s="428" t="s">
        <v>1869</v>
      </c>
      <c r="H2567" s="123" t="s">
        <v>1870</v>
      </c>
      <c r="I2567" s="432" t="s">
        <v>296</v>
      </c>
      <c r="J2567" s="123" t="s">
        <v>948</v>
      </c>
      <c r="K2567" s="429">
        <v>18.5</v>
      </c>
      <c r="L2567" s="486">
        <f>VLOOKUP(D2567,'1-Kosten per locatie'!$E$3:$G$9,3,FALSE)</f>
        <v>1</v>
      </c>
      <c r="M2567" s="441">
        <v>210</v>
      </c>
      <c r="N2567" s="124"/>
      <c r="O2567" s="125" t="e">
        <f t="shared" si="208"/>
        <v>#DIV/0!</v>
      </c>
      <c r="P2567" s="125">
        <f t="shared" si="209"/>
        <v>0</v>
      </c>
      <c r="Q2567" s="383"/>
      <c r="R2567" s="126">
        <f>IF(M2567="nio",0,IF(M2567&gt;0,VLOOKUP(I2567,'2-Productie normen'!A:R,VLOOKUP(M2567,'2-Productie normen'!T:U,2,FALSE),FALSE)))</f>
        <v>0</v>
      </c>
      <c r="S2567" s="126">
        <f t="shared" si="210"/>
        <v>0</v>
      </c>
      <c r="T2567" s="127" t="str">
        <f>IF(M2567="nio",0,VLOOKUP(I2567,'2-Productie normen'!A:R,14,FALSE))</f>
        <v>V</v>
      </c>
      <c r="U2567" s="127"/>
      <c r="W2567" s="93">
        <f t="shared" si="211"/>
        <v>3885</v>
      </c>
    </row>
    <row r="2568" spans="1:23" ht="14.1" customHeight="1">
      <c r="A2568" s="109">
        <f t="shared" si="212"/>
        <v>2568</v>
      </c>
      <c r="B2568" s="476" t="str">
        <f>VLOOKUP(C2568,'1-Kosten per locatie'!$A$17:$D$89,4,FALSE)</f>
        <v>Sport050</v>
      </c>
      <c r="C2568" s="90" t="s">
        <v>1720</v>
      </c>
      <c r="D2568" s="476" t="str">
        <f>VLOOKUP(C2568,'1-Kosten per locatie'!$A$17:$C$89,3,FALSE)</f>
        <v>sportlocatie</v>
      </c>
      <c r="E2568" s="427">
        <v>2</v>
      </c>
      <c r="F2568" s="262"/>
      <c r="G2568" s="428" t="s">
        <v>1871</v>
      </c>
      <c r="H2568" s="123" t="s">
        <v>1872</v>
      </c>
      <c r="I2568" s="455" t="s">
        <v>299</v>
      </c>
      <c r="J2568" s="123" t="s">
        <v>1868</v>
      </c>
      <c r="K2568" s="429">
        <v>49.3</v>
      </c>
      <c r="L2568" s="486">
        <f>VLOOKUP(D2568,'1-Kosten per locatie'!$E$3:$G$9,3,FALSE)</f>
        <v>1</v>
      </c>
      <c r="M2568" s="412" t="s">
        <v>101</v>
      </c>
      <c r="N2568" s="124"/>
      <c r="O2568" s="125">
        <f t="shared" si="208"/>
        <v>0</v>
      </c>
      <c r="P2568" s="125">
        <f t="shared" si="209"/>
        <v>0</v>
      </c>
      <c r="Q2568" s="383"/>
      <c r="R2568" s="126">
        <f>IF(M2568="nio",0,IF(M2568&gt;0,VLOOKUP(I2568,'2-Productie normen'!A:R,VLOOKUP(M2568,'2-Productie normen'!T:U,2,FALSE),FALSE)))</f>
        <v>0</v>
      </c>
      <c r="S2568" s="126">
        <f t="shared" si="210"/>
        <v>0</v>
      </c>
      <c r="T2568" s="127">
        <f>IF(M2568="nio",0,VLOOKUP(I2568,'2-Productie normen'!A:R,14,FALSE))</f>
        <v>0</v>
      </c>
      <c r="U2568" s="127"/>
      <c r="W2568" s="93">
        <f t="shared" si="211"/>
        <v>0</v>
      </c>
    </row>
    <row r="2569" spans="1:23" ht="14.1" customHeight="1">
      <c r="A2569" s="109">
        <f t="shared" si="212"/>
        <v>2569</v>
      </c>
      <c r="B2569" s="476" t="str">
        <f>VLOOKUP(C2569,'1-Kosten per locatie'!$A$17:$D$89,4,FALSE)</f>
        <v>Sport050</v>
      </c>
      <c r="C2569" s="90" t="s">
        <v>1720</v>
      </c>
      <c r="D2569" s="476" t="str">
        <f>VLOOKUP(C2569,'1-Kosten per locatie'!$A$17:$C$89,3,FALSE)</f>
        <v>sportlocatie</v>
      </c>
      <c r="E2569" s="427">
        <v>2</v>
      </c>
      <c r="F2569" s="262"/>
      <c r="G2569" s="428" t="s">
        <v>1873</v>
      </c>
      <c r="H2569" s="123" t="s">
        <v>1872</v>
      </c>
      <c r="I2569" s="455" t="s">
        <v>299</v>
      </c>
      <c r="J2569" s="123" t="s">
        <v>1868</v>
      </c>
      <c r="K2569" s="429">
        <v>51.6</v>
      </c>
      <c r="L2569" s="486">
        <f>VLOOKUP(D2569,'1-Kosten per locatie'!$E$3:$G$9,3,FALSE)</f>
        <v>1</v>
      </c>
      <c r="M2569" s="412" t="s">
        <v>101</v>
      </c>
      <c r="N2569" s="124"/>
      <c r="O2569" s="125">
        <f t="shared" si="208"/>
        <v>0</v>
      </c>
      <c r="P2569" s="125">
        <f t="shared" si="209"/>
        <v>0</v>
      </c>
      <c r="Q2569" s="383"/>
      <c r="R2569" s="126">
        <f>IF(M2569="nio",0,IF(M2569&gt;0,VLOOKUP(I2569,'2-Productie normen'!A:R,VLOOKUP(M2569,'2-Productie normen'!T:U,2,FALSE),FALSE)))</f>
        <v>0</v>
      </c>
      <c r="S2569" s="126">
        <f t="shared" si="210"/>
        <v>0</v>
      </c>
      <c r="T2569" s="127">
        <f>IF(M2569="nio",0,VLOOKUP(I2569,'2-Productie normen'!A:R,14,FALSE))</f>
        <v>0</v>
      </c>
      <c r="U2569" s="127"/>
      <c r="W2569" s="93">
        <f t="shared" si="211"/>
        <v>0</v>
      </c>
    </row>
    <row r="2570" spans="1:23" ht="14.1" customHeight="1">
      <c r="A2570" s="109">
        <f t="shared" si="212"/>
        <v>2570</v>
      </c>
      <c r="B2570" s="476" t="str">
        <f>VLOOKUP(C2570,'1-Kosten per locatie'!$A$17:$D$89,4,FALSE)</f>
        <v>Sport050</v>
      </c>
      <c r="C2570" s="90" t="s">
        <v>1720</v>
      </c>
      <c r="D2570" s="476" t="str">
        <f>VLOOKUP(C2570,'1-Kosten per locatie'!$A$17:$C$89,3,FALSE)</f>
        <v>sportlocatie</v>
      </c>
      <c r="E2570" s="427">
        <v>2</v>
      </c>
      <c r="F2570" s="262"/>
      <c r="G2570" s="428" t="s">
        <v>1874</v>
      </c>
      <c r="H2570" s="123" t="s">
        <v>1872</v>
      </c>
      <c r="I2570" s="455" t="s">
        <v>299</v>
      </c>
      <c r="J2570" s="123" t="s">
        <v>1868</v>
      </c>
      <c r="K2570" s="429">
        <v>97.3</v>
      </c>
      <c r="L2570" s="486">
        <f>VLOOKUP(D2570,'1-Kosten per locatie'!$E$3:$G$9,3,FALSE)</f>
        <v>1</v>
      </c>
      <c r="M2570" s="412" t="s">
        <v>101</v>
      </c>
      <c r="N2570" s="124"/>
      <c r="O2570" s="125">
        <f t="shared" si="208"/>
        <v>0</v>
      </c>
      <c r="P2570" s="125">
        <f t="shared" si="209"/>
        <v>0</v>
      </c>
      <c r="Q2570" s="383"/>
      <c r="R2570" s="126">
        <f>IF(M2570="nio",0,IF(M2570&gt;0,VLOOKUP(I2570,'2-Productie normen'!A:R,VLOOKUP(M2570,'2-Productie normen'!T:U,2,FALSE),FALSE)))</f>
        <v>0</v>
      </c>
      <c r="S2570" s="126">
        <f t="shared" si="210"/>
        <v>0</v>
      </c>
      <c r="T2570" s="127">
        <f>IF(M2570="nio",0,VLOOKUP(I2570,'2-Productie normen'!A:R,14,FALSE))</f>
        <v>0</v>
      </c>
      <c r="U2570" s="127"/>
      <c r="W2570" s="93">
        <f t="shared" si="211"/>
        <v>0</v>
      </c>
    </row>
    <row r="2571" spans="1:23" ht="14.1" customHeight="1">
      <c r="A2571" s="109">
        <f t="shared" si="212"/>
        <v>2571</v>
      </c>
      <c r="B2571" s="476" t="str">
        <f>VLOOKUP(C2571,'1-Kosten per locatie'!$A$17:$D$89,4,FALSE)</f>
        <v>Sport050</v>
      </c>
      <c r="C2571" s="90" t="s">
        <v>1720</v>
      </c>
      <c r="D2571" s="476" t="str">
        <f>VLOOKUP(C2571,'1-Kosten per locatie'!$A$17:$C$89,3,FALSE)</f>
        <v>sportlocatie</v>
      </c>
      <c r="E2571" s="427">
        <v>2</v>
      </c>
      <c r="F2571" s="262"/>
      <c r="G2571" s="428" t="s">
        <v>1875</v>
      </c>
      <c r="H2571" s="123" t="s">
        <v>1876</v>
      </c>
      <c r="I2571" s="455" t="s">
        <v>299</v>
      </c>
      <c r="J2571" s="123" t="s">
        <v>1868</v>
      </c>
      <c r="K2571" s="429">
        <v>13.3</v>
      </c>
      <c r="L2571" s="486">
        <f>VLOOKUP(D2571,'1-Kosten per locatie'!$E$3:$G$9,3,FALSE)</f>
        <v>1</v>
      </c>
      <c r="M2571" s="412" t="s">
        <v>101</v>
      </c>
      <c r="N2571" s="124"/>
      <c r="O2571" s="125">
        <f t="shared" si="208"/>
        <v>0</v>
      </c>
      <c r="P2571" s="125">
        <f t="shared" si="209"/>
        <v>0</v>
      </c>
      <c r="Q2571" s="383"/>
      <c r="R2571" s="126">
        <f>IF(M2571="nio",0,IF(M2571&gt;0,VLOOKUP(I2571,'2-Productie normen'!A:R,VLOOKUP(M2571,'2-Productie normen'!T:U,2,FALSE),FALSE)))</f>
        <v>0</v>
      </c>
      <c r="S2571" s="126">
        <f t="shared" si="210"/>
        <v>0</v>
      </c>
      <c r="T2571" s="127">
        <f>IF(M2571="nio",0,VLOOKUP(I2571,'2-Productie normen'!A:R,14,FALSE))</f>
        <v>0</v>
      </c>
      <c r="U2571" s="127"/>
      <c r="W2571" s="93">
        <f t="shared" si="211"/>
        <v>0</v>
      </c>
    </row>
    <row r="2572" spans="1:23" ht="14.1" customHeight="1">
      <c r="A2572" s="109">
        <f t="shared" si="212"/>
        <v>2572</v>
      </c>
      <c r="B2572" s="476" t="str">
        <f>VLOOKUP(C2572,'1-Kosten per locatie'!$A$17:$D$89,4,FALSE)</f>
        <v>Sport050</v>
      </c>
      <c r="C2572" s="90" t="s">
        <v>1720</v>
      </c>
      <c r="D2572" s="476" t="str">
        <f>VLOOKUP(C2572,'1-Kosten per locatie'!$A$17:$C$89,3,FALSE)</f>
        <v>sportlocatie</v>
      </c>
      <c r="E2572" s="427">
        <v>2</v>
      </c>
      <c r="F2572" s="262"/>
      <c r="G2572" s="428" t="s">
        <v>1877</v>
      </c>
      <c r="H2572" s="123" t="s">
        <v>1876</v>
      </c>
      <c r="I2572" s="455" t="s">
        <v>299</v>
      </c>
      <c r="J2572" s="123" t="s">
        <v>1868</v>
      </c>
      <c r="K2572" s="429">
        <v>13</v>
      </c>
      <c r="L2572" s="486">
        <f>VLOOKUP(D2572,'1-Kosten per locatie'!$E$3:$G$9,3,FALSE)</f>
        <v>1</v>
      </c>
      <c r="M2572" s="412" t="s">
        <v>101</v>
      </c>
      <c r="N2572" s="124"/>
      <c r="O2572" s="125">
        <f t="shared" si="208"/>
        <v>0</v>
      </c>
      <c r="P2572" s="125">
        <f t="shared" si="209"/>
        <v>0</v>
      </c>
      <c r="Q2572" s="383"/>
      <c r="R2572" s="126">
        <f>IF(M2572="nio",0,IF(M2572&gt;0,VLOOKUP(I2572,'2-Productie normen'!A:R,VLOOKUP(M2572,'2-Productie normen'!T:U,2,FALSE),FALSE)))</f>
        <v>0</v>
      </c>
      <c r="S2572" s="126">
        <f t="shared" si="210"/>
        <v>0</v>
      </c>
      <c r="T2572" s="127">
        <f>IF(M2572="nio",0,VLOOKUP(I2572,'2-Productie normen'!A:R,14,FALSE))</f>
        <v>0</v>
      </c>
      <c r="U2572" s="127"/>
      <c r="W2572" s="93">
        <f t="shared" si="211"/>
        <v>0</v>
      </c>
    </row>
    <row r="2573" spans="1:23" ht="14.1" customHeight="1">
      <c r="A2573" s="109">
        <f t="shared" si="212"/>
        <v>2573</v>
      </c>
      <c r="B2573" s="476" t="str">
        <f>VLOOKUP(C2573,'1-Kosten per locatie'!$A$17:$D$89,4,FALSE)</f>
        <v>Sport050</v>
      </c>
      <c r="C2573" s="90" t="s">
        <v>1720</v>
      </c>
      <c r="D2573" s="476" t="str">
        <f>VLOOKUP(C2573,'1-Kosten per locatie'!$A$17:$C$89,3,FALSE)</f>
        <v>sportlocatie</v>
      </c>
      <c r="E2573" s="427">
        <v>2</v>
      </c>
      <c r="F2573" s="262"/>
      <c r="G2573" s="428" t="s">
        <v>1878</v>
      </c>
      <c r="H2573" s="123" t="s">
        <v>1879</v>
      </c>
      <c r="I2573" s="455" t="s">
        <v>299</v>
      </c>
      <c r="J2573" s="123" t="s">
        <v>1868</v>
      </c>
      <c r="K2573" s="429">
        <v>44.8</v>
      </c>
      <c r="L2573" s="486">
        <f>VLOOKUP(D2573,'1-Kosten per locatie'!$E$3:$G$9,3,FALSE)</f>
        <v>1</v>
      </c>
      <c r="M2573" s="412" t="s">
        <v>101</v>
      </c>
      <c r="N2573" s="124"/>
      <c r="O2573" s="125">
        <f t="shared" si="208"/>
        <v>0</v>
      </c>
      <c r="P2573" s="125">
        <f t="shared" si="209"/>
        <v>0</v>
      </c>
      <c r="Q2573" s="383"/>
      <c r="R2573" s="126">
        <f>IF(M2573="nio",0,IF(M2573&gt;0,VLOOKUP(I2573,'2-Productie normen'!A:R,VLOOKUP(M2573,'2-Productie normen'!T:U,2,FALSE),FALSE)))</f>
        <v>0</v>
      </c>
      <c r="S2573" s="126">
        <f t="shared" si="210"/>
        <v>0</v>
      </c>
      <c r="T2573" s="127">
        <f>IF(M2573="nio",0,VLOOKUP(I2573,'2-Productie normen'!A:R,14,FALSE))</f>
        <v>0</v>
      </c>
      <c r="U2573" s="127"/>
      <c r="W2573" s="93">
        <f t="shared" si="211"/>
        <v>0</v>
      </c>
    </row>
    <row r="2574" spans="1:23" ht="14.1" customHeight="1">
      <c r="A2574" s="109">
        <f t="shared" si="212"/>
        <v>2574</v>
      </c>
      <c r="B2574" s="476" t="str">
        <f>VLOOKUP(C2574,'1-Kosten per locatie'!$A$17:$D$89,4,FALSE)</f>
        <v>Sport050</v>
      </c>
      <c r="C2574" s="90" t="s">
        <v>1720</v>
      </c>
      <c r="D2574" s="476" t="str">
        <f>VLOOKUP(C2574,'1-Kosten per locatie'!$A$17:$C$89,3,FALSE)</f>
        <v>sportlocatie</v>
      </c>
      <c r="E2574" s="427">
        <v>2</v>
      </c>
      <c r="F2574" s="262"/>
      <c r="G2574" s="428" t="s">
        <v>1880</v>
      </c>
      <c r="H2574" s="123" t="s">
        <v>1879</v>
      </c>
      <c r="I2574" s="455" t="s">
        <v>299</v>
      </c>
      <c r="J2574" s="123" t="s">
        <v>1868</v>
      </c>
      <c r="K2574" s="429">
        <v>52.5</v>
      </c>
      <c r="L2574" s="486">
        <f>VLOOKUP(D2574,'1-Kosten per locatie'!$E$3:$G$9,3,FALSE)</f>
        <v>1</v>
      </c>
      <c r="M2574" s="412" t="s">
        <v>101</v>
      </c>
      <c r="N2574" s="124"/>
      <c r="O2574" s="125">
        <f t="shared" si="208"/>
        <v>0</v>
      </c>
      <c r="P2574" s="125">
        <f t="shared" si="209"/>
        <v>0</v>
      </c>
      <c r="Q2574" s="383"/>
      <c r="R2574" s="126">
        <f>IF(M2574="nio",0,IF(M2574&gt;0,VLOOKUP(I2574,'2-Productie normen'!A:R,VLOOKUP(M2574,'2-Productie normen'!T:U,2,FALSE),FALSE)))</f>
        <v>0</v>
      </c>
      <c r="S2574" s="126">
        <f t="shared" si="210"/>
        <v>0</v>
      </c>
      <c r="T2574" s="127">
        <f>IF(M2574="nio",0,VLOOKUP(I2574,'2-Productie normen'!A:R,14,FALSE))</f>
        <v>0</v>
      </c>
      <c r="U2574" s="127"/>
      <c r="W2574" s="93">
        <f t="shared" si="211"/>
        <v>0</v>
      </c>
    </row>
    <row r="2575" spans="1:23" ht="14.1" customHeight="1">
      <c r="A2575" s="109">
        <f t="shared" si="212"/>
        <v>2575</v>
      </c>
      <c r="B2575" s="476" t="str">
        <f>VLOOKUP(C2575,'1-Kosten per locatie'!$A$17:$D$89,4,FALSE)</f>
        <v>Sport050</v>
      </c>
      <c r="C2575" s="90" t="s">
        <v>1720</v>
      </c>
      <c r="D2575" s="476" t="str">
        <f>VLOOKUP(C2575,'1-Kosten per locatie'!$A$17:$C$89,3,FALSE)</f>
        <v>sportlocatie</v>
      </c>
      <c r="E2575" s="427">
        <v>2</v>
      </c>
      <c r="F2575" s="262"/>
      <c r="G2575" s="428" t="s">
        <v>1881</v>
      </c>
      <c r="H2575" s="123" t="s">
        <v>1882</v>
      </c>
      <c r="I2575" s="455" t="s">
        <v>299</v>
      </c>
      <c r="J2575" s="123" t="s">
        <v>1868</v>
      </c>
      <c r="K2575" s="429">
        <v>28.6</v>
      </c>
      <c r="L2575" s="486">
        <f>VLOOKUP(D2575,'1-Kosten per locatie'!$E$3:$G$9,3,FALSE)</f>
        <v>1</v>
      </c>
      <c r="M2575" s="412" t="s">
        <v>101</v>
      </c>
      <c r="N2575" s="124"/>
      <c r="O2575" s="125">
        <f t="shared" si="208"/>
        <v>0</v>
      </c>
      <c r="P2575" s="125">
        <f t="shared" si="209"/>
        <v>0</v>
      </c>
      <c r="Q2575" s="383"/>
      <c r="R2575" s="126">
        <f>IF(M2575="nio",0,IF(M2575&gt;0,VLOOKUP(I2575,'2-Productie normen'!A:R,VLOOKUP(M2575,'2-Productie normen'!T:U,2,FALSE),FALSE)))</f>
        <v>0</v>
      </c>
      <c r="S2575" s="126">
        <f t="shared" si="210"/>
        <v>0</v>
      </c>
      <c r="T2575" s="127">
        <f>IF(M2575="nio",0,VLOOKUP(I2575,'2-Productie normen'!A:R,14,FALSE))</f>
        <v>0</v>
      </c>
      <c r="U2575" s="127"/>
      <c r="W2575" s="93">
        <f t="shared" si="211"/>
        <v>0</v>
      </c>
    </row>
    <row r="2576" spans="1:23" ht="14.1" customHeight="1">
      <c r="A2576" s="109">
        <f t="shared" si="212"/>
        <v>2576</v>
      </c>
      <c r="B2576" s="476" t="str">
        <f>VLOOKUP(C2576,'1-Kosten per locatie'!$A$17:$D$89,4,FALSE)</f>
        <v>Sport050</v>
      </c>
      <c r="C2576" s="90" t="s">
        <v>1720</v>
      </c>
      <c r="D2576" s="476" t="str">
        <f>VLOOKUP(C2576,'1-Kosten per locatie'!$A$17:$C$89,3,FALSE)</f>
        <v>sportlocatie</v>
      </c>
      <c r="E2576" s="427">
        <v>2</v>
      </c>
      <c r="F2576" s="262"/>
      <c r="G2576" s="428" t="s">
        <v>1883</v>
      </c>
      <c r="H2576" s="123" t="s">
        <v>192</v>
      </c>
      <c r="I2576" s="455" t="s">
        <v>299</v>
      </c>
      <c r="J2576" s="123" t="s">
        <v>1868</v>
      </c>
      <c r="K2576" s="429">
        <v>45</v>
      </c>
      <c r="L2576" s="486">
        <f>VLOOKUP(D2576,'1-Kosten per locatie'!$E$3:$G$9,3,FALSE)</f>
        <v>1</v>
      </c>
      <c r="M2576" s="412" t="s">
        <v>101</v>
      </c>
      <c r="N2576" s="124"/>
      <c r="O2576" s="125">
        <f t="shared" si="208"/>
        <v>0</v>
      </c>
      <c r="P2576" s="125">
        <f t="shared" si="209"/>
        <v>0</v>
      </c>
      <c r="Q2576" s="383"/>
      <c r="R2576" s="126">
        <f>IF(M2576="nio",0,IF(M2576&gt;0,VLOOKUP(I2576,'2-Productie normen'!A:R,VLOOKUP(M2576,'2-Productie normen'!T:U,2,FALSE),FALSE)))</f>
        <v>0</v>
      </c>
      <c r="S2576" s="126">
        <f t="shared" si="210"/>
        <v>0</v>
      </c>
      <c r="T2576" s="127">
        <f>IF(M2576="nio",0,VLOOKUP(I2576,'2-Productie normen'!A:R,14,FALSE))</f>
        <v>0</v>
      </c>
      <c r="U2576" s="127"/>
      <c r="W2576" s="93">
        <f t="shared" si="211"/>
        <v>0</v>
      </c>
    </row>
    <row r="2577" spans="1:23" ht="14.1" customHeight="1">
      <c r="A2577" s="109">
        <f t="shared" si="212"/>
        <v>2577</v>
      </c>
      <c r="B2577" s="476" t="str">
        <f>VLOOKUP(C2577,'1-Kosten per locatie'!$A$17:$D$89,4,FALSE)</f>
        <v>Sport050</v>
      </c>
      <c r="C2577" s="90" t="s">
        <v>1720</v>
      </c>
      <c r="D2577" s="476" t="str">
        <f>VLOOKUP(C2577,'1-Kosten per locatie'!$A$17:$C$89,3,FALSE)</f>
        <v>sportlocatie</v>
      </c>
      <c r="E2577" s="427">
        <v>2</v>
      </c>
      <c r="F2577" s="261"/>
      <c r="G2577" s="428" t="s">
        <v>1884</v>
      </c>
      <c r="H2577" s="123" t="s">
        <v>1310</v>
      </c>
      <c r="I2577" s="432" t="s">
        <v>15</v>
      </c>
      <c r="J2577" s="123" t="s">
        <v>1763</v>
      </c>
      <c r="K2577" s="429">
        <v>5</v>
      </c>
      <c r="L2577" s="486">
        <f>VLOOKUP(D2577,'1-Kosten per locatie'!$E$3:$G$9,3,FALSE)</f>
        <v>1</v>
      </c>
      <c r="M2577" s="441">
        <v>230</v>
      </c>
      <c r="N2577" s="124">
        <v>460</v>
      </c>
      <c r="O2577" s="125" t="e">
        <f t="shared" si="208"/>
        <v>#DIV/0!</v>
      </c>
      <c r="P2577" s="125" t="e">
        <f t="shared" si="209"/>
        <v>#DIV/0!</v>
      </c>
      <c r="Q2577" s="383"/>
      <c r="R2577" s="126">
        <f>IF(M2577="nio",0,IF(M2577&gt;0,VLOOKUP(I2577,'2-Productie normen'!A:R,VLOOKUP(M2577,'2-Productie normen'!T:U,2,FALSE),FALSE)))</f>
        <v>0</v>
      </c>
      <c r="S2577" s="126">
        <f t="shared" si="210"/>
        <v>0</v>
      </c>
      <c r="T2577" s="127" t="str">
        <f>IF(M2577="nio",0,VLOOKUP(I2577,'2-Productie normen'!A:R,14,FALSE))</f>
        <v>S</v>
      </c>
      <c r="U2577" s="127"/>
      <c r="W2577" s="93">
        <f t="shared" si="211"/>
        <v>3450</v>
      </c>
    </row>
    <row r="2578" spans="1:23" ht="14.1" customHeight="1">
      <c r="A2578" s="109">
        <f t="shared" si="212"/>
        <v>2578</v>
      </c>
      <c r="B2578" s="476" t="str">
        <f>VLOOKUP(C2578,'1-Kosten per locatie'!$A$17:$D$89,4,FALSE)</f>
        <v>Sport050</v>
      </c>
      <c r="C2578" s="90" t="s">
        <v>1720</v>
      </c>
      <c r="D2578" s="476" t="str">
        <f>VLOOKUP(C2578,'1-Kosten per locatie'!$A$17:$C$89,3,FALSE)</f>
        <v>sportlocatie</v>
      </c>
      <c r="E2578" s="427">
        <v>2</v>
      </c>
      <c r="F2578" s="261"/>
      <c r="G2578" s="428" t="s">
        <v>1885</v>
      </c>
      <c r="H2578" s="123" t="s">
        <v>1744</v>
      </c>
      <c r="I2578" s="432" t="s">
        <v>15</v>
      </c>
      <c r="J2578" s="123" t="s">
        <v>1763</v>
      </c>
      <c r="K2578" s="429">
        <v>5.4</v>
      </c>
      <c r="L2578" s="486">
        <f>VLOOKUP(D2578,'1-Kosten per locatie'!$E$3:$G$9,3,FALSE)</f>
        <v>1</v>
      </c>
      <c r="M2578" s="441">
        <v>230</v>
      </c>
      <c r="N2578" s="124">
        <v>460</v>
      </c>
      <c r="O2578" s="125" t="e">
        <f t="shared" si="208"/>
        <v>#DIV/0!</v>
      </c>
      <c r="P2578" s="125" t="e">
        <f t="shared" si="209"/>
        <v>#DIV/0!</v>
      </c>
      <c r="Q2578" s="383"/>
      <c r="R2578" s="126">
        <f>IF(M2578="nio",0,IF(M2578&gt;0,VLOOKUP(I2578,'2-Productie normen'!A:R,VLOOKUP(M2578,'2-Productie normen'!T:U,2,FALSE),FALSE)))</f>
        <v>0</v>
      </c>
      <c r="S2578" s="126">
        <f t="shared" si="210"/>
        <v>0</v>
      </c>
      <c r="T2578" s="127" t="str">
        <f>IF(M2578="nio",0,VLOOKUP(I2578,'2-Productie normen'!A:R,14,FALSE))</f>
        <v>S</v>
      </c>
      <c r="U2578" s="127"/>
      <c r="W2578" s="93">
        <f t="shared" si="211"/>
        <v>3726.0000000000005</v>
      </c>
    </row>
    <row r="2579" spans="1:23" ht="14.1" customHeight="1">
      <c r="A2579" s="109">
        <f t="shared" si="212"/>
        <v>2579</v>
      </c>
      <c r="B2579" s="476" t="str">
        <f>VLOOKUP(C2579,'1-Kosten per locatie'!$A$17:$D$89,4,FALSE)</f>
        <v>Sport050</v>
      </c>
      <c r="C2579" s="90" t="s">
        <v>1720</v>
      </c>
      <c r="D2579" s="476" t="str">
        <f>VLOOKUP(C2579,'1-Kosten per locatie'!$A$17:$C$89,3,FALSE)</f>
        <v>sportlocatie</v>
      </c>
      <c r="E2579" s="427">
        <v>2</v>
      </c>
      <c r="F2579" s="262"/>
      <c r="G2579" s="428" t="s">
        <v>1886</v>
      </c>
      <c r="H2579" s="123" t="s">
        <v>1887</v>
      </c>
      <c r="I2579" s="455" t="s">
        <v>299</v>
      </c>
      <c r="J2579" s="123" t="s">
        <v>1868</v>
      </c>
      <c r="K2579" s="429">
        <v>7.4</v>
      </c>
      <c r="L2579" s="486">
        <f>VLOOKUP(D2579,'1-Kosten per locatie'!$E$3:$G$9,3,FALSE)</f>
        <v>1</v>
      </c>
      <c r="M2579" s="412" t="s">
        <v>101</v>
      </c>
      <c r="N2579" s="124"/>
      <c r="O2579" s="125">
        <f t="shared" si="208"/>
        <v>0</v>
      </c>
      <c r="P2579" s="125">
        <f t="shared" si="209"/>
        <v>0</v>
      </c>
      <c r="Q2579" s="383"/>
      <c r="R2579" s="126">
        <f>IF(M2579="nio",0,IF(M2579&gt;0,VLOOKUP(I2579,'2-Productie normen'!A:R,VLOOKUP(M2579,'2-Productie normen'!T:U,2,FALSE),FALSE)))</f>
        <v>0</v>
      </c>
      <c r="S2579" s="126">
        <f t="shared" si="210"/>
        <v>0</v>
      </c>
      <c r="T2579" s="127">
        <f>IF(M2579="nio",0,VLOOKUP(I2579,'2-Productie normen'!A:R,14,FALSE))</f>
        <v>0</v>
      </c>
      <c r="U2579" s="127"/>
      <c r="W2579" s="93">
        <f t="shared" si="211"/>
        <v>0</v>
      </c>
    </row>
    <row r="2580" spans="1:23" ht="14.1" customHeight="1">
      <c r="A2580" s="109">
        <f t="shared" si="212"/>
        <v>2580</v>
      </c>
      <c r="B2580" s="476" t="str">
        <f>VLOOKUP(C2580,'1-Kosten per locatie'!$A$17:$D$89,4,FALSE)</f>
        <v>Sport050</v>
      </c>
      <c r="C2580" s="90" t="s">
        <v>1720</v>
      </c>
      <c r="D2580" s="476" t="str">
        <f>VLOOKUP(C2580,'1-Kosten per locatie'!$A$17:$C$89,3,FALSE)</f>
        <v>sportlocatie</v>
      </c>
      <c r="E2580" s="427">
        <v>2</v>
      </c>
      <c r="F2580" s="262"/>
      <c r="G2580" s="428" t="s">
        <v>1888</v>
      </c>
      <c r="H2580" s="123" t="s">
        <v>1889</v>
      </c>
      <c r="I2580" s="455" t="s">
        <v>299</v>
      </c>
      <c r="J2580" s="123" t="s">
        <v>1868</v>
      </c>
      <c r="K2580" s="429">
        <v>13.4</v>
      </c>
      <c r="L2580" s="486">
        <f>VLOOKUP(D2580,'1-Kosten per locatie'!$E$3:$G$9,3,FALSE)</f>
        <v>1</v>
      </c>
      <c r="M2580" s="412" t="s">
        <v>101</v>
      </c>
      <c r="N2580" s="124"/>
      <c r="O2580" s="125">
        <f t="shared" si="208"/>
        <v>0</v>
      </c>
      <c r="P2580" s="125">
        <f t="shared" si="209"/>
        <v>0</v>
      </c>
      <c r="Q2580" s="383"/>
      <c r="R2580" s="126">
        <f>IF(M2580="nio",0,IF(M2580&gt;0,VLOOKUP(I2580,'2-Productie normen'!A:R,VLOOKUP(M2580,'2-Productie normen'!T:U,2,FALSE),FALSE)))</f>
        <v>0</v>
      </c>
      <c r="S2580" s="126">
        <f t="shared" si="210"/>
        <v>0</v>
      </c>
      <c r="T2580" s="127">
        <f>IF(M2580="nio",0,VLOOKUP(I2580,'2-Productie normen'!A:R,14,FALSE))</f>
        <v>0</v>
      </c>
      <c r="U2580" s="127"/>
      <c r="W2580" s="93">
        <f t="shared" si="211"/>
        <v>0</v>
      </c>
    </row>
    <row r="2581" spans="1:23" ht="14.1" customHeight="1">
      <c r="A2581" s="109">
        <f t="shared" si="212"/>
        <v>2581</v>
      </c>
      <c r="B2581" s="476" t="str">
        <f>VLOOKUP(C2581,'1-Kosten per locatie'!$A$17:$D$89,4,FALSE)</f>
        <v>Sport050</v>
      </c>
      <c r="C2581" s="90" t="s">
        <v>1720</v>
      </c>
      <c r="D2581" s="476" t="str">
        <f>VLOOKUP(C2581,'1-Kosten per locatie'!$A$17:$C$89,3,FALSE)</f>
        <v>sportlocatie</v>
      </c>
      <c r="E2581" s="427">
        <v>1</v>
      </c>
      <c r="F2581" s="261"/>
      <c r="G2581" s="428" t="s">
        <v>1890</v>
      </c>
      <c r="H2581" s="123" t="s">
        <v>1889</v>
      </c>
      <c r="I2581" s="432" t="s">
        <v>296</v>
      </c>
      <c r="J2581" s="123" t="s">
        <v>948</v>
      </c>
      <c r="K2581" s="429">
        <v>7.7</v>
      </c>
      <c r="L2581" s="486">
        <f>VLOOKUP(D2581,'1-Kosten per locatie'!$E$3:$G$9,3,FALSE)</f>
        <v>1</v>
      </c>
      <c r="M2581" s="441">
        <v>210</v>
      </c>
      <c r="N2581" s="124"/>
      <c r="O2581" s="125" t="e">
        <f t="shared" si="208"/>
        <v>#DIV/0!</v>
      </c>
      <c r="P2581" s="125">
        <f t="shared" si="209"/>
        <v>0</v>
      </c>
      <c r="Q2581" s="383"/>
      <c r="R2581" s="126">
        <f>IF(M2581="nio",0,IF(M2581&gt;0,VLOOKUP(I2581,'2-Productie normen'!A:R,VLOOKUP(M2581,'2-Productie normen'!T:U,2,FALSE),FALSE)))</f>
        <v>0</v>
      </c>
      <c r="S2581" s="126">
        <f t="shared" si="210"/>
        <v>0</v>
      </c>
      <c r="T2581" s="127" t="str">
        <f>IF(M2581="nio",0,VLOOKUP(I2581,'2-Productie normen'!A:R,14,FALSE))</f>
        <v>V</v>
      </c>
      <c r="U2581" s="127"/>
      <c r="W2581" s="93">
        <f t="shared" si="211"/>
        <v>1617</v>
      </c>
    </row>
    <row r="2582" spans="1:23" ht="14.1" customHeight="1">
      <c r="A2582" s="109">
        <f t="shared" si="212"/>
        <v>2582</v>
      </c>
      <c r="B2582" s="476" t="str">
        <f>VLOOKUP(C2582,'1-Kosten per locatie'!$A$17:$D$89,4,FALSE)</f>
        <v>Sport050</v>
      </c>
      <c r="C2582" s="90" t="s">
        <v>1720</v>
      </c>
      <c r="D2582" s="476" t="str">
        <f>VLOOKUP(C2582,'1-Kosten per locatie'!$A$17:$C$89,3,FALSE)</f>
        <v>sportlocatie</v>
      </c>
      <c r="E2582" s="427">
        <v>2</v>
      </c>
      <c r="F2582" s="262"/>
      <c r="G2582" s="428" t="s">
        <v>1891</v>
      </c>
      <c r="H2582" s="123" t="s">
        <v>1892</v>
      </c>
      <c r="I2582" s="455" t="s">
        <v>299</v>
      </c>
      <c r="J2582" s="123" t="s">
        <v>1868</v>
      </c>
      <c r="K2582" s="429">
        <v>21.36</v>
      </c>
      <c r="L2582" s="486">
        <f>VLOOKUP(D2582,'1-Kosten per locatie'!$E$3:$G$9,3,FALSE)</f>
        <v>1</v>
      </c>
      <c r="M2582" s="412" t="s">
        <v>101</v>
      </c>
      <c r="N2582" s="124"/>
      <c r="O2582" s="125">
        <f t="shared" si="208"/>
        <v>0</v>
      </c>
      <c r="P2582" s="125">
        <f t="shared" si="209"/>
        <v>0</v>
      </c>
      <c r="Q2582" s="383"/>
      <c r="R2582" s="126">
        <f>IF(M2582="nio",0,IF(M2582&gt;0,VLOOKUP(I2582,'2-Productie normen'!A:R,VLOOKUP(M2582,'2-Productie normen'!T:U,2,FALSE),FALSE)))</f>
        <v>0</v>
      </c>
      <c r="S2582" s="126">
        <f t="shared" si="210"/>
        <v>0</v>
      </c>
      <c r="T2582" s="127">
        <f>IF(M2582="nio",0,VLOOKUP(I2582,'2-Productie normen'!A:R,14,FALSE))</f>
        <v>0</v>
      </c>
      <c r="U2582" s="127"/>
      <c r="W2582" s="93">
        <f t="shared" si="211"/>
        <v>0</v>
      </c>
    </row>
    <row r="2583" spans="1:23" ht="14.1" customHeight="1">
      <c r="A2583" s="109">
        <f t="shared" si="212"/>
        <v>2583</v>
      </c>
      <c r="B2583" s="476" t="str">
        <f>VLOOKUP(C2583,'1-Kosten per locatie'!$A$17:$D$89,4,FALSE)</f>
        <v>Sport050</v>
      </c>
      <c r="C2583" s="90" t="s">
        <v>1720</v>
      </c>
      <c r="D2583" s="476" t="str">
        <f>VLOOKUP(C2583,'1-Kosten per locatie'!$A$17:$C$89,3,FALSE)</f>
        <v>sportlocatie</v>
      </c>
      <c r="E2583" s="427">
        <v>2</v>
      </c>
      <c r="F2583" s="262"/>
      <c r="G2583" s="428" t="s">
        <v>1893</v>
      </c>
      <c r="H2583" s="123" t="s">
        <v>1894</v>
      </c>
      <c r="I2583" s="455" t="s">
        <v>299</v>
      </c>
      <c r="J2583" s="123" t="s">
        <v>1868</v>
      </c>
      <c r="K2583" s="429">
        <v>6.1</v>
      </c>
      <c r="L2583" s="486">
        <f>VLOOKUP(D2583,'1-Kosten per locatie'!$E$3:$G$9,3,FALSE)</f>
        <v>1</v>
      </c>
      <c r="M2583" s="412" t="s">
        <v>101</v>
      </c>
      <c r="N2583" s="124"/>
      <c r="O2583" s="125">
        <f t="shared" si="208"/>
        <v>0</v>
      </c>
      <c r="P2583" s="125">
        <f t="shared" si="209"/>
        <v>0</v>
      </c>
      <c r="Q2583" s="383"/>
      <c r="R2583" s="126">
        <f>IF(M2583="nio",0,IF(M2583&gt;0,VLOOKUP(I2583,'2-Productie normen'!A:R,VLOOKUP(M2583,'2-Productie normen'!T:U,2,FALSE),FALSE)))</f>
        <v>0</v>
      </c>
      <c r="S2583" s="126">
        <f t="shared" si="210"/>
        <v>0</v>
      </c>
      <c r="T2583" s="127">
        <f>IF(M2583="nio",0,VLOOKUP(I2583,'2-Productie normen'!A:R,14,FALSE))</f>
        <v>0</v>
      </c>
      <c r="U2583" s="127"/>
      <c r="W2583" s="93">
        <f t="shared" si="211"/>
        <v>0</v>
      </c>
    </row>
    <row r="2584" spans="1:23" ht="14.1" customHeight="1">
      <c r="A2584" s="109">
        <f t="shared" si="212"/>
        <v>2584</v>
      </c>
      <c r="B2584" s="476" t="str">
        <f>VLOOKUP(C2584,'1-Kosten per locatie'!$A$17:$D$89,4,FALSE)</f>
        <v>Sport050</v>
      </c>
      <c r="C2584" s="90" t="s">
        <v>1720</v>
      </c>
      <c r="D2584" s="476" t="str">
        <f>VLOOKUP(C2584,'1-Kosten per locatie'!$A$17:$C$89,3,FALSE)</f>
        <v>sportlocatie</v>
      </c>
      <c r="E2584" s="427">
        <v>2</v>
      </c>
      <c r="F2584" s="262"/>
      <c r="G2584" s="428" t="s">
        <v>1895</v>
      </c>
      <c r="H2584" s="123" t="s">
        <v>1351</v>
      </c>
      <c r="I2584" s="455" t="s">
        <v>299</v>
      </c>
      <c r="J2584" s="123" t="s">
        <v>1868</v>
      </c>
      <c r="K2584" s="429">
        <v>3.9</v>
      </c>
      <c r="L2584" s="486">
        <f>VLOOKUP(D2584,'1-Kosten per locatie'!$E$3:$G$9,3,FALSE)</f>
        <v>1</v>
      </c>
      <c r="M2584" s="412" t="s">
        <v>101</v>
      </c>
      <c r="N2584" s="124"/>
      <c r="O2584" s="125">
        <f t="shared" si="208"/>
        <v>0</v>
      </c>
      <c r="P2584" s="125">
        <f t="shared" si="209"/>
        <v>0</v>
      </c>
      <c r="Q2584" s="383"/>
      <c r="R2584" s="126">
        <f>IF(M2584="nio",0,IF(M2584&gt;0,VLOOKUP(I2584,'2-Productie normen'!A:R,VLOOKUP(M2584,'2-Productie normen'!T:U,2,FALSE),FALSE)))</f>
        <v>0</v>
      </c>
      <c r="S2584" s="126">
        <f t="shared" si="210"/>
        <v>0</v>
      </c>
      <c r="T2584" s="127">
        <f>IF(M2584="nio",0,VLOOKUP(I2584,'2-Productie normen'!A:R,14,FALSE))</f>
        <v>0</v>
      </c>
      <c r="U2584" s="127"/>
      <c r="W2584" s="93">
        <f t="shared" si="211"/>
        <v>0</v>
      </c>
    </row>
    <row r="2585" spans="1:23" ht="14.1" customHeight="1">
      <c r="A2585" s="109">
        <f t="shared" si="212"/>
        <v>2585</v>
      </c>
      <c r="B2585" s="476" t="str">
        <f>VLOOKUP(C2585,'1-Kosten per locatie'!$A$17:$D$89,4,FALSE)</f>
        <v>Sport050</v>
      </c>
      <c r="C2585" s="90" t="s">
        <v>1720</v>
      </c>
      <c r="D2585" s="476" t="str">
        <f>VLOOKUP(C2585,'1-Kosten per locatie'!$A$17:$C$89,3,FALSE)</f>
        <v>sportlocatie</v>
      </c>
      <c r="E2585" s="427">
        <v>2</v>
      </c>
      <c r="F2585" s="262"/>
      <c r="G2585" s="428" t="s">
        <v>1896</v>
      </c>
      <c r="H2585" s="123" t="s">
        <v>1897</v>
      </c>
      <c r="I2585" s="455" t="s">
        <v>299</v>
      </c>
      <c r="J2585" s="123" t="s">
        <v>302</v>
      </c>
      <c r="K2585" s="429">
        <v>0.5</v>
      </c>
      <c r="L2585" s="486">
        <f>VLOOKUP(D2585,'1-Kosten per locatie'!$E$3:$G$9,3,FALSE)</f>
        <v>1</v>
      </c>
      <c r="M2585" s="412" t="s">
        <v>101</v>
      </c>
      <c r="N2585" s="124"/>
      <c r="O2585" s="125">
        <f t="shared" si="208"/>
        <v>0</v>
      </c>
      <c r="P2585" s="125">
        <f t="shared" si="209"/>
        <v>0</v>
      </c>
      <c r="Q2585" s="383"/>
      <c r="R2585" s="126">
        <f>IF(M2585="nio",0,IF(M2585&gt;0,VLOOKUP(I2585,'2-Productie normen'!A:R,VLOOKUP(M2585,'2-Productie normen'!T:U,2,FALSE),FALSE)))</f>
        <v>0</v>
      </c>
      <c r="S2585" s="126">
        <f t="shared" si="210"/>
        <v>0</v>
      </c>
      <c r="T2585" s="127">
        <f>IF(M2585="nio",0,VLOOKUP(I2585,'2-Productie normen'!A:R,14,FALSE))</f>
        <v>0</v>
      </c>
      <c r="U2585" s="127"/>
      <c r="W2585" s="93">
        <f t="shared" si="211"/>
        <v>0</v>
      </c>
    </row>
    <row r="2586" spans="1:23" ht="14.1" customHeight="1">
      <c r="A2586" s="109">
        <f t="shared" si="212"/>
        <v>2586</v>
      </c>
      <c r="B2586" s="476" t="str">
        <f>VLOOKUP(C2586,'1-Kosten per locatie'!$A$17:$D$89,4,FALSE)</f>
        <v>Sport050</v>
      </c>
      <c r="C2586" s="90" t="s">
        <v>1720</v>
      </c>
      <c r="D2586" s="476" t="str">
        <f>VLOOKUP(C2586,'1-Kosten per locatie'!$A$17:$C$89,3,FALSE)</f>
        <v>sportlocatie</v>
      </c>
      <c r="E2586" s="427">
        <v>2</v>
      </c>
      <c r="F2586" s="262"/>
      <c r="G2586" s="428" t="s">
        <v>1898</v>
      </c>
      <c r="H2586" s="123" t="s">
        <v>1899</v>
      </c>
      <c r="I2586" s="455" t="s">
        <v>299</v>
      </c>
      <c r="J2586" s="123" t="s">
        <v>91</v>
      </c>
      <c r="K2586" s="429">
        <v>21.3</v>
      </c>
      <c r="L2586" s="486">
        <f>VLOOKUP(D2586,'1-Kosten per locatie'!$E$3:$G$9,3,FALSE)</f>
        <v>1</v>
      </c>
      <c r="M2586" s="412" t="s">
        <v>101</v>
      </c>
      <c r="N2586" s="124"/>
      <c r="O2586" s="125">
        <f t="shared" si="208"/>
        <v>0</v>
      </c>
      <c r="P2586" s="125">
        <f t="shared" si="209"/>
        <v>0</v>
      </c>
      <c r="Q2586" s="383"/>
      <c r="R2586" s="126">
        <f>IF(M2586="nio",0,IF(M2586&gt;0,VLOOKUP(I2586,'2-Productie normen'!A:R,VLOOKUP(M2586,'2-Productie normen'!T:U,2,FALSE),FALSE)))</f>
        <v>0</v>
      </c>
      <c r="S2586" s="126">
        <f t="shared" si="210"/>
        <v>0</v>
      </c>
      <c r="T2586" s="127">
        <f>IF(M2586="nio",0,VLOOKUP(I2586,'2-Productie normen'!A:R,14,FALSE))</f>
        <v>0</v>
      </c>
      <c r="U2586" s="127"/>
      <c r="W2586" s="93">
        <f t="shared" si="211"/>
        <v>0</v>
      </c>
    </row>
    <row r="2587" spans="1:23" ht="14.1" customHeight="1">
      <c r="A2587" s="109">
        <f t="shared" si="212"/>
        <v>2587</v>
      </c>
      <c r="B2587" s="476" t="str">
        <f>VLOOKUP(C2587,'1-Kosten per locatie'!$A$17:$D$89,4,FALSE)</f>
        <v>Sport050</v>
      </c>
      <c r="C2587" s="90" t="s">
        <v>1720</v>
      </c>
      <c r="D2587" s="476" t="str">
        <f>VLOOKUP(C2587,'1-Kosten per locatie'!$A$17:$C$89,3,FALSE)</f>
        <v>sportlocatie</v>
      </c>
      <c r="E2587" s="427">
        <v>0</v>
      </c>
      <c r="F2587" s="261"/>
      <c r="G2587" s="428"/>
      <c r="H2587" s="123" t="s">
        <v>1900</v>
      </c>
      <c r="I2587" s="432" t="s">
        <v>294</v>
      </c>
      <c r="J2587" s="123" t="s">
        <v>302</v>
      </c>
      <c r="K2587" s="429">
        <v>6</v>
      </c>
      <c r="L2587" s="486">
        <f>VLOOKUP(D2587,'1-Kosten per locatie'!$E$3:$G$9,3,FALSE)</f>
        <v>1</v>
      </c>
      <c r="M2587" s="441">
        <v>210</v>
      </c>
      <c r="N2587" s="124"/>
      <c r="O2587" s="125" t="e">
        <f t="shared" si="208"/>
        <v>#DIV/0!</v>
      </c>
      <c r="P2587" s="125">
        <f t="shared" si="209"/>
        <v>0</v>
      </c>
      <c r="Q2587" s="383"/>
      <c r="R2587" s="126">
        <f>IF(M2587="nio",0,IF(M2587&gt;0,VLOOKUP(I2587,'2-Productie normen'!A:R,VLOOKUP(M2587,'2-Productie normen'!T:U,2,FALSE),FALSE)))</f>
        <v>0</v>
      </c>
      <c r="S2587" s="126">
        <f t="shared" si="210"/>
        <v>0</v>
      </c>
      <c r="T2587" s="127" t="str">
        <f>IF(M2587="nio",0,VLOOKUP(I2587,'2-Productie normen'!A:R,14,FALSE))</f>
        <v>V</v>
      </c>
      <c r="U2587" s="127"/>
      <c r="W2587" s="93">
        <f t="shared" si="211"/>
        <v>1260</v>
      </c>
    </row>
    <row r="2588" spans="1:23" ht="14.1" customHeight="1">
      <c r="A2588" s="109">
        <f t="shared" si="212"/>
        <v>2588</v>
      </c>
      <c r="B2588" s="476" t="str">
        <f>VLOOKUP(C2588,'1-Kosten per locatie'!$A$17:$D$89,4,FALSE)</f>
        <v>Sport050</v>
      </c>
      <c r="C2588" s="90" t="s">
        <v>1720</v>
      </c>
      <c r="D2588" s="476" t="str">
        <f>VLOOKUP(C2588,'1-Kosten per locatie'!$A$17:$C$89,3,FALSE)</f>
        <v>sportlocatie</v>
      </c>
      <c r="E2588" s="427">
        <v>0</v>
      </c>
      <c r="F2588" s="261"/>
      <c r="G2588" s="428"/>
      <c r="H2588" s="123" t="s">
        <v>1901</v>
      </c>
      <c r="I2588" s="432" t="s">
        <v>294</v>
      </c>
      <c r="J2588" s="123" t="s">
        <v>302</v>
      </c>
      <c r="K2588" s="429">
        <v>8.6999999999999993</v>
      </c>
      <c r="L2588" s="486">
        <f>VLOOKUP(D2588,'1-Kosten per locatie'!$E$3:$G$9,3,FALSE)</f>
        <v>1</v>
      </c>
      <c r="M2588" s="441">
        <v>210</v>
      </c>
      <c r="N2588" s="124"/>
      <c r="O2588" s="125" t="e">
        <f t="shared" si="208"/>
        <v>#DIV/0!</v>
      </c>
      <c r="P2588" s="125">
        <f t="shared" si="209"/>
        <v>0</v>
      </c>
      <c r="Q2588" s="383"/>
      <c r="R2588" s="126">
        <f>IF(M2588="nio",0,IF(M2588&gt;0,VLOOKUP(I2588,'2-Productie normen'!A:R,VLOOKUP(M2588,'2-Productie normen'!T:U,2,FALSE),FALSE)))</f>
        <v>0</v>
      </c>
      <c r="S2588" s="126">
        <f t="shared" si="210"/>
        <v>0</v>
      </c>
      <c r="T2588" s="127" t="str">
        <f>IF(M2588="nio",0,VLOOKUP(I2588,'2-Productie normen'!A:R,14,FALSE))</f>
        <v>V</v>
      </c>
      <c r="U2588" s="127"/>
      <c r="W2588" s="93">
        <f t="shared" si="211"/>
        <v>1826.9999999999998</v>
      </c>
    </row>
    <row r="2589" spans="1:23" ht="14.1" customHeight="1">
      <c r="A2589" s="109">
        <f t="shared" si="212"/>
        <v>2589</v>
      </c>
      <c r="B2589" s="476" t="str">
        <f>VLOOKUP(C2589,'1-Kosten per locatie'!$A$17:$D$89,4,FALSE)</f>
        <v>Sport050</v>
      </c>
      <c r="C2589" s="90" t="s">
        <v>1720</v>
      </c>
      <c r="D2589" s="476" t="str">
        <f>VLOOKUP(C2589,'1-Kosten per locatie'!$A$17:$C$89,3,FALSE)</f>
        <v>sportlocatie</v>
      </c>
      <c r="E2589" s="427">
        <v>0</v>
      </c>
      <c r="F2589" s="261"/>
      <c r="G2589" s="428"/>
      <c r="H2589" s="123" t="s">
        <v>1902</v>
      </c>
      <c r="I2589" s="432" t="s">
        <v>294</v>
      </c>
      <c r="J2589" s="123" t="s">
        <v>302</v>
      </c>
      <c r="K2589" s="429">
        <v>13.9</v>
      </c>
      <c r="L2589" s="486">
        <f>VLOOKUP(D2589,'1-Kosten per locatie'!$E$3:$G$9,3,FALSE)</f>
        <v>1</v>
      </c>
      <c r="M2589" s="441">
        <v>210</v>
      </c>
      <c r="N2589" s="124"/>
      <c r="O2589" s="125" t="e">
        <f t="shared" si="208"/>
        <v>#DIV/0!</v>
      </c>
      <c r="P2589" s="125">
        <f t="shared" si="209"/>
        <v>0</v>
      </c>
      <c r="Q2589" s="383"/>
      <c r="R2589" s="126">
        <f>IF(M2589="nio",0,IF(M2589&gt;0,VLOOKUP(I2589,'2-Productie normen'!A:R,VLOOKUP(M2589,'2-Productie normen'!T:U,2,FALSE),FALSE)))</f>
        <v>0</v>
      </c>
      <c r="S2589" s="126">
        <f t="shared" si="210"/>
        <v>0</v>
      </c>
      <c r="T2589" s="127" t="str">
        <f>IF(M2589="nio",0,VLOOKUP(I2589,'2-Productie normen'!A:R,14,FALSE))</f>
        <v>V</v>
      </c>
      <c r="U2589" s="127"/>
      <c r="W2589" s="93">
        <f t="shared" si="211"/>
        <v>2919</v>
      </c>
    </row>
    <row r="2590" spans="1:23" ht="14.1" customHeight="1">
      <c r="A2590" s="109">
        <f t="shared" si="212"/>
        <v>2590</v>
      </c>
      <c r="B2590" s="476" t="str">
        <f>VLOOKUP(C2590,'1-Kosten per locatie'!$A$17:$D$89,4,FALSE)</f>
        <v>Sport050</v>
      </c>
      <c r="C2590" s="90" t="s">
        <v>1720</v>
      </c>
      <c r="D2590" s="476" t="str">
        <f>VLOOKUP(C2590,'1-Kosten per locatie'!$A$17:$C$89,3,FALSE)</f>
        <v>sportlocatie</v>
      </c>
      <c r="E2590" s="427">
        <v>0</v>
      </c>
      <c r="F2590" s="261"/>
      <c r="G2590" s="428"/>
      <c r="H2590" s="123" t="s">
        <v>1902</v>
      </c>
      <c r="I2590" s="432" t="s">
        <v>294</v>
      </c>
      <c r="J2590" s="123" t="s">
        <v>302</v>
      </c>
      <c r="K2590" s="429">
        <v>14</v>
      </c>
      <c r="L2590" s="486">
        <f>VLOOKUP(D2590,'1-Kosten per locatie'!$E$3:$G$9,3,FALSE)</f>
        <v>1</v>
      </c>
      <c r="M2590" s="441">
        <v>210</v>
      </c>
      <c r="N2590" s="124"/>
      <c r="O2590" s="125" t="e">
        <f>IF(M2590="nio",0,IF(M2590&gt;0,M2590*K2590/R2590,0))*L2590</f>
        <v>#DIV/0!</v>
      </c>
      <c r="P2590" s="125">
        <f t="shared" si="209"/>
        <v>0</v>
      </c>
      <c r="Q2590" s="383"/>
      <c r="R2590" s="126">
        <f>IF(M2590="nio",0,IF(M2590&gt;0,VLOOKUP(I2590,'2-Productie normen'!A:R,VLOOKUP(M2590,'2-Productie normen'!T:U,2,FALSE),FALSE)))</f>
        <v>0</v>
      </c>
      <c r="S2590" s="126">
        <f t="shared" si="210"/>
        <v>0</v>
      </c>
      <c r="T2590" s="127" t="str">
        <f>IF(M2590="nio",0,VLOOKUP(I2590,'2-Productie normen'!A:R,14,FALSE))</f>
        <v>V</v>
      </c>
      <c r="U2590" s="127"/>
      <c r="W2590" s="93">
        <f t="shared" si="211"/>
        <v>2940</v>
      </c>
    </row>
    <row r="2591" spans="1:23" ht="14.1" customHeight="1">
      <c r="A2591" s="109">
        <f t="shared" si="212"/>
        <v>2591</v>
      </c>
      <c r="B2591" s="476" t="str">
        <f>VLOOKUP(C2591,'1-Kosten per locatie'!$A$17:$D$89,4,FALSE)</f>
        <v>Sport050</v>
      </c>
      <c r="C2591" s="90" t="s">
        <v>1720</v>
      </c>
      <c r="D2591" s="476" t="str">
        <f>VLOOKUP(C2591,'1-Kosten per locatie'!$A$17:$C$89,3,FALSE)</f>
        <v>sportlocatie</v>
      </c>
      <c r="E2591" s="427">
        <v>0</v>
      </c>
      <c r="F2591" s="261"/>
      <c r="G2591" s="428"/>
      <c r="H2591" s="123" t="s">
        <v>1903</v>
      </c>
      <c r="I2591" s="432" t="s">
        <v>294</v>
      </c>
      <c r="J2591" s="123" t="s">
        <v>302</v>
      </c>
      <c r="K2591" s="429">
        <v>17.899999999999999</v>
      </c>
      <c r="L2591" s="486">
        <f>VLOOKUP(D2591,'1-Kosten per locatie'!$E$3:$G$9,3,FALSE)</f>
        <v>1</v>
      </c>
      <c r="M2591" s="441">
        <v>210</v>
      </c>
      <c r="N2591" s="124"/>
      <c r="O2591" s="125" t="e">
        <f t="shared" si="208"/>
        <v>#DIV/0!</v>
      </c>
      <c r="P2591" s="125">
        <f t="shared" si="209"/>
        <v>0</v>
      </c>
      <c r="Q2591" s="383"/>
      <c r="R2591" s="126">
        <f>IF(M2591="nio",0,IF(M2591&gt;0,VLOOKUP(I2591,'2-Productie normen'!A:R,VLOOKUP(M2591,'2-Productie normen'!T:U,2,FALSE),FALSE)))</f>
        <v>0</v>
      </c>
      <c r="S2591" s="126">
        <f t="shared" si="210"/>
        <v>0</v>
      </c>
      <c r="T2591" s="127" t="str">
        <f>IF(M2591="nio",0,VLOOKUP(I2591,'2-Productie normen'!A:R,14,FALSE))</f>
        <v>V</v>
      </c>
      <c r="U2591" s="127"/>
      <c r="W2591" s="93">
        <f t="shared" si="211"/>
        <v>3758.9999999999995</v>
      </c>
    </row>
    <row r="2592" spans="1:23" ht="14.1" customHeight="1">
      <c r="A2592" s="109">
        <f t="shared" si="212"/>
        <v>2592</v>
      </c>
      <c r="B2592" s="476" t="str">
        <f>VLOOKUP(C2592,'1-Kosten per locatie'!$A$17:$D$89,4,FALSE)</f>
        <v>Sport050</v>
      </c>
      <c r="C2592" s="90" t="s">
        <v>1720</v>
      </c>
      <c r="D2592" s="476" t="str">
        <f>VLOOKUP(C2592,'1-Kosten per locatie'!$A$17:$C$89,3,FALSE)</f>
        <v>sportlocatie</v>
      </c>
      <c r="E2592" s="427">
        <v>0</v>
      </c>
      <c r="F2592" s="262"/>
      <c r="G2592" s="428"/>
      <c r="H2592" s="123" t="s">
        <v>1904</v>
      </c>
      <c r="I2592" s="455" t="s">
        <v>299</v>
      </c>
      <c r="J2592" s="123" t="s">
        <v>302</v>
      </c>
      <c r="K2592" s="429">
        <v>294</v>
      </c>
      <c r="L2592" s="486">
        <f>VLOOKUP(D2592,'1-Kosten per locatie'!$E$3:$G$9,3,FALSE)</f>
        <v>1</v>
      </c>
      <c r="M2592" s="412" t="s">
        <v>101</v>
      </c>
      <c r="N2592" s="124"/>
      <c r="O2592" s="125">
        <f t="shared" si="208"/>
        <v>0</v>
      </c>
      <c r="P2592" s="125">
        <f t="shared" si="209"/>
        <v>0</v>
      </c>
      <c r="Q2592" s="383"/>
      <c r="R2592" s="126">
        <f>IF(M2592="nio",0,IF(M2592&gt;0,VLOOKUP(I2592,'2-Productie normen'!A:R,VLOOKUP(M2592,'2-Productie normen'!T:U,2,FALSE),FALSE)))</f>
        <v>0</v>
      </c>
      <c r="S2592" s="126">
        <f t="shared" si="210"/>
        <v>0</v>
      </c>
      <c r="T2592" s="127">
        <f>IF(M2592="nio",0,VLOOKUP(I2592,'2-Productie normen'!A:R,14,FALSE))</f>
        <v>0</v>
      </c>
      <c r="U2592" s="127"/>
      <c r="W2592" s="93">
        <f t="shared" si="211"/>
        <v>0</v>
      </c>
    </row>
    <row r="2593" spans="1:23" ht="14.1" customHeight="1">
      <c r="A2593" s="109">
        <f t="shared" si="212"/>
        <v>2593</v>
      </c>
      <c r="B2593" s="476" t="str">
        <f>VLOOKUP(C2593,'1-Kosten per locatie'!$A$17:$D$89,4,FALSE)</f>
        <v>Sport050</v>
      </c>
      <c r="C2593" s="260" t="s">
        <v>1712</v>
      </c>
      <c r="D2593" s="476" t="str">
        <f>VLOOKUP(C2593,'1-Kosten per locatie'!$A$17:$C$89,3,FALSE)</f>
        <v>sportlocatie</v>
      </c>
      <c r="E2593" s="260" t="s">
        <v>311</v>
      </c>
      <c r="F2593" s="261"/>
      <c r="G2593" s="439">
        <v>1</v>
      </c>
      <c r="H2593" s="260" t="s">
        <v>1911</v>
      </c>
      <c r="I2593" s="432" t="s">
        <v>300</v>
      </c>
      <c r="J2593" s="260" t="s">
        <v>1912</v>
      </c>
      <c r="K2593" s="431">
        <v>39.799999999999997</v>
      </c>
      <c r="L2593" s="486">
        <f>VLOOKUP(D2593,'1-Kosten per locatie'!$E$3:$G$9,3,FALSE)</f>
        <v>1</v>
      </c>
      <c r="M2593" s="441">
        <v>41</v>
      </c>
      <c r="N2593" s="124"/>
      <c r="O2593" s="125" t="e">
        <f t="shared" ref="O2593:O2622" si="213">IF(M2593="nio",0,IF(M2593&gt;0,M2593*K2593/R2593,0))*L2593</f>
        <v>#DIV/0!</v>
      </c>
      <c r="P2593" s="125">
        <f t="shared" ref="P2593:P2622" si="214">IF(N2593&gt;0,N2593*K2593/S2593,0)*L2593</f>
        <v>0</v>
      </c>
      <c r="Q2593" s="383"/>
      <c r="R2593" s="126">
        <f>IF(M2593="nio",0,IF(M2593&gt;0,VLOOKUP(I2593,'2-Productie normen'!A:R,VLOOKUP(M2593,'2-Productie normen'!T:U,2,FALSE),FALSE)))</f>
        <v>0</v>
      </c>
      <c r="S2593" s="126">
        <f t="shared" ref="S2593:S2622" si="215">IF(N2593&gt;0,R2593*$S$8,0)</f>
        <v>0</v>
      </c>
      <c r="T2593" s="127" t="str">
        <f>IF(M2593="nio",0,VLOOKUP(I2593,'2-Productie normen'!A:R,14,FALSE))</f>
        <v>V</v>
      </c>
      <c r="U2593" s="127"/>
      <c r="W2593" s="93">
        <f t="shared" ref="W2593:W2622" si="216">SUM(M2593:N2593)*K2593</f>
        <v>1631.8</v>
      </c>
    </row>
    <row r="2594" spans="1:23" ht="14.1" customHeight="1">
      <c r="A2594" s="109">
        <f t="shared" si="212"/>
        <v>2594</v>
      </c>
      <c r="B2594" s="476" t="str">
        <f>VLOOKUP(C2594,'1-Kosten per locatie'!$A$17:$D$89,4,FALSE)</f>
        <v>Sport050</v>
      </c>
      <c r="C2594" s="260" t="s">
        <v>1712</v>
      </c>
      <c r="D2594" s="476" t="str">
        <f>VLOOKUP(C2594,'1-Kosten per locatie'!$A$17:$C$89,3,FALSE)</f>
        <v>sportlocatie</v>
      </c>
      <c r="E2594" s="260" t="s">
        <v>311</v>
      </c>
      <c r="F2594" s="261"/>
      <c r="G2594" s="439">
        <v>2</v>
      </c>
      <c r="H2594" s="260" t="s">
        <v>1913</v>
      </c>
      <c r="I2594" s="432" t="s">
        <v>15</v>
      </c>
      <c r="J2594" s="260" t="s">
        <v>1914</v>
      </c>
      <c r="K2594" s="431">
        <v>15</v>
      </c>
      <c r="L2594" s="486">
        <f>VLOOKUP(D2594,'1-Kosten per locatie'!$E$3:$G$9,3,FALSE)</f>
        <v>1</v>
      </c>
      <c r="M2594" s="441">
        <v>210</v>
      </c>
      <c r="N2594" s="124">
        <v>210</v>
      </c>
      <c r="O2594" s="125" t="e">
        <f t="shared" si="213"/>
        <v>#DIV/0!</v>
      </c>
      <c r="P2594" s="125" t="e">
        <f t="shared" si="214"/>
        <v>#DIV/0!</v>
      </c>
      <c r="Q2594" s="383"/>
      <c r="R2594" s="126">
        <f>IF(M2594="nio",0,IF(M2594&gt;0,VLOOKUP(I2594,'2-Productie normen'!A:R,VLOOKUP(M2594,'2-Productie normen'!T:U,2,FALSE),FALSE)))</f>
        <v>0</v>
      </c>
      <c r="S2594" s="126">
        <f t="shared" si="215"/>
        <v>0</v>
      </c>
      <c r="T2594" s="127" t="str">
        <f>IF(M2594="nio",0,VLOOKUP(I2594,'2-Productie normen'!A:R,14,FALSE))</f>
        <v>S</v>
      </c>
      <c r="U2594" s="127"/>
      <c r="W2594" s="93">
        <f t="shared" si="216"/>
        <v>6300</v>
      </c>
    </row>
    <row r="2595" spans="1:23" ht="14.1" customHeight="1">
      <c r="A2595" s="109">
        <f t="shared" si="212"/>
        <v>2595</v>
      </c>
      <c r="B2595" s="476" t="str">
        <f>VLOOKUP(C2595,'1-Kosten per locatie'!$A$17:$D$89,4,FALSE)</f>
        <v>Sport050</v>
      </c>
      <c r="C2595" s="260" t="s">
        <v>1712</v>
      </c>
      <c r="D2595" s="476" t="str">
        <f>VLOOKUP(C2595,'1-Kosten per locatie'!$A$17:$C$89,3,FALSE)</f>
        <v>sportlocatie</v>
      </c>
      <c r="E2595" s="260" t="s">
        <v>311</v>
      </c>
      <c r="F2595" s="261"/>
      <c r="G2595" s="439">
        <v>3</v>
      </c>
      <c r="H2595" s="260" t="s">
        <v>1736</v>
      </c>
      <c r="I2595" s="432" t="s">
        <v>1201</v>
      </c>
      <c r="J2595" s="260" t="s">
        <v>1914</v>
      </c>
      <c r="K2595" s="431">
        <v>25</v>
      </c>
      <c r="L2595" s="486">
        <f>VLOOKUP(D2595,'1-Kosten per locatie'!$E$3:$G$9,3,FALSE)</f>
        <v>1</v>
      </c>
      <c r="M2595" s="441">
        <v>210</v>
      </c>
      <c r="N2595" s="124">
        <v>210</v>
      </c>
      <c r="O2595" s="125" t="e">
        <f t="shared" si="213"/>
        <v>#DIV/0!</v>
      </c>
      <c r="P2595" s="125" t="e">
        <f t="shared" si="214"/>
        <v>#DIV/0!</v>
      </c>
      <c r="Q2595" s="383"/>
      <c r="R2595" s="126">
        <f>IF(M2595="nio",0,IF(M2595&gt;0,VLOOKUP(I2595,'2-Productie normen'!A:R,VLOOKUP(M2595,'2-Productie normen'!T:U,2,FALSE),FALSE)))</f>
        <v>0</v>
      </c>
      <c r="S2595" s="126">
        <f t="shared" si="215"/>
        <v>0</v>
      </c>
      <c r="T2595" s="127" t="str">
        <f>IF(M2595="nio",0,VLOOKUP(I2595,'2-Productie normen'!A:R,14,FALSE))</f>
        <v>V</v>
      </c>
      <c r="U2595" s="127"/>
      <c r="W2595" s="93">
        <f t="shared" si="216"/>
        <v>10500</v>
      </c>
    </row>
    <row r="2596" spans="1:23" ht="14.1" customHeight="1">
      <c r="A2596" s="109">
        <f t="shared" si="212"/>
        <v>2596</v>
      </c>
      <c r="B2596" s="476" t="str">
        <f>VLOOKUP(C2596,'1-Kosten per locatie'!$A$17:$D$89,4,FALSE)</f>
        <v>Sport050</v>
      </c>
      <c r="C2596" s="260" t="s">
        <v>1712</v>
      </c>
      <c r="D2596" s="476" t="str">
        <f>VLOOKUP(C2596,'1-Kosten per locatie'!$A$17:$C$89,3,FALSE)</f>
        <v>sportlocatie</v>
      </c>
      <c r="E2596" s="260" t="s">
        <v>311</v>
      </c>
      <c r="F2596" s="261"/>
      <c r="G2596" s="439">
        <v>4</v>
      </c>
      <c r="H2596" s="260" t="s">
        <v>1915</v>
      </c>
      <c r="I2596" s="432" t="s">
        <v>15</v>
      </c>
      <c r="J2596" s="260" t="s">
        <v>1914</v>
      </c>
      <c r="K2596" s="431">
        <v>1.5</v>
      </c>
      <c r="L2596" s="486">
        <f>VLOOKUP(D2596,'1-Kosten per locatie'!$E$3:$G$9,3,FALSE)</f>
        <v>1</v>
      </c>
      <c r="M2596" s="441">
        <v>210</v>
      </c>
      <c r="N2596" s="124">
        <v>210</v>
      </c>
      <c r="O2596" s="125" t="e">
        <f t="shared" si="213"/>
        <v>#DIV/0!</v>
      </c>
      <c r="P2596" s="125" t="e">
        <f t="shared" si="214"/>
        <v>#DIV/0!</v>
      </c>
      <c r="Q2596" s="383"/>
      <c r="R2596" s="126">
        <f>IF(M2596="nio",0,IF(M2596&gt;0,VLOOKUP(I2596,'2-Productie normen'!A:R,VLOOKUP(M2596,'2-Productie normen'!T:U,2,FALSE),FALSE)))</f>
        <v>0</v>
      </c>
      <c r="S2596" s="126">
        <f t="shared" si="215"/>
        <v>0</v>
      </c>
      <c r="T2596" s="127" t="str">
        <f>IF(M2596="nio",0,VLOOKUP(I2596,'2-Productie normen'!A:R,14,FALSE))</f>
        <v>S</v>
      </c>
      <c r="U2596" s="127"/>
      <c r="W2596" s="93">
        <f t="shared" si="216"/>
        <v>630</v>
      </c>
    </row>
    <row r="2597" spans="1:23" ht="14.1" customHeight="1">
      <c r="A2597" s="109">
        <f t="shared" si="212"/>
        <v>2597</v>
      </c>
      <c r="B2597" s="476" t="str">
        <f>VLOOKUP(C2597,'1-Kosten per locatie'!$A$17:$D$89,4,FALSE)</f>
        <v>Sport050</v>
      </c>
      <c r="C2597" s="260" t="s">
        <v>1712</v>
      </c>
      <c r="D2597" s="476" t="str">
        <f>VLOOKUP(C2597,'1-Kosten per locatie'!$A$17:$C$89,3,FALSE)</f>
        <v>sportlocatie</v>
      </c>
      <c r="E2597" s="260" t="s">
        <v>311</v>
      </c>
      <c r="F2597" s="261"/>
      <c r="G2597" s="439">
        <v>5</v>
      </c>
      <c r="H2597" s="260" t="s">
        <v>1915</v>
      </c>
      <c r="I2597" s="432" t="s">
        <v>15</v>
      </c>
      <c r="J2597" s="260" t="s">
        <v>1914</v>
      </c>
      <c r="K2597" s="431">
        <v>2.2000000000000002</v>
      </c>
      <c r="L2597" s="486">
        <f>VLOOKUP(D2597,'1-Kosten per locatie'!$E$3:$G$9,3,FALSE)</f>
        <v>1</v>
      </c>
      <c r="M2597" s="441">
        <v>210</v>
      </c>
      <c r="N2597" s="124">
        <v>210</v>
      </c>
      <c r="O2597" s="125" t="e">
        <f t="shared" si="213"/>
        <v>#DIV/0!</v>
      </c>
      <c r="P2597" s="125" t="e">
        <f t="shared" si="214"/>
        <v>#DIV/0!</v>
      </c>
      <c r="Q2597" s="383"/>
      <c r="R2597" s="126">
        <f>IF(M2597="nio",0,IF(M2597&gt;0,VLOOKUP(I2597,'2-Productie normen'!A:R,VLOOKUP(M2597,'2-Productie normen'!T:U,2,FALSE),FALSE)))</f>
        <v>0</v>
      </c>
      <c r="S2597" s="126">
        <f t="shared" si="215"/>
        <v>0</v>
      </c>
      <c r="T2597" s="127" t="str">
        <f>IF(M2597="nio",0,VLOOKUP(I2597,'2-Productie normen'!A:R,14,FALSE))</f>
        <v>S</v>
      </c>
      <c r="U2597" s="127"/>
      <c r="W2597" s="93">
        <f t="shared" si="216"/>
        <v>924.00000000000011</v>
      </c>
    </row>
    <row r="2598" spans="1:23" ht="14.1" customHeight="1">
      <c r="A2598" s="109">
        <f t="shared" si="212"/>
        <v>2598</v>
      </c>
      <c r="B2598" s="476" t="str">
        <f>VLOOKUP(C2598,'1-Kosten per locatie'!$A$17:$D$89,4,FALSE)</f>
        <v>Sport050</v>
      </c>
      <c r="C2598" s="260" t="s">
        <v>1712</v>
      </c>
      <c r="D2598" s="476" t="str">
        <f>VLOOKUP(C2598,'1-Kosten per locatie'!$A$17:$C$89,3,FALSE)</f>
        <v>sportlocatie</v>
      </c>
      <c r="E2598" s="260" t="s">
        <v>311</v>
      </c>
      <c r="F2598" s="261"/>
      <c r="G2598" s="439">
        <v>6</v>
      </c>
      <c r="H2598" s="260" t="s">
        <v>1916</v>
      </c>
      <c r="I2598" s="432" t="s">
        <v>1201</v>
      </c>
      <c r="J2598" s="260" t="s">
        <v>1914</v>
      </c>
      <c r="K2598" s="431">
        <v>25.4</v>
      </c>
      <c r="L2598" s="486">
        <f>VLOOKUP(D2598,'1-Kosten per locatie'!$E$3:$G$9,3,FALSE)</f>
        <v>1</v>
      </c>
      <c r="M2598" s="441">
        <v>210</v>
      </c>
      <c r="N2598" s="124">
        <v>210</v>
      </c>
      <c r="O2598" s="125" t="e">
        <f t="shared" si="213"/>
        <v>#DIV/0!</v>
      </c>
      <c r="P2598" s="125" t="e">
        <f t="shared" si="214"/>
        <v>#DIV/0!</v>
      </c>
      <c r="Q2598" s="383"/>
      <c r="R2598" s="126">
        <f>IF(M2598="nio",0,IF(M2598&gt;0,VLOOKUP(I2598,'2-Productie normen'!A:R,VLOOKUP(M2598,'2-Productie normen'!T:U,2,FALSE),FALSE)))</f>
        <v>0</v>
      </c>
      <c r="S2598" s="126">
        <f t="shared" si="215"/>
        <v>0</v>
      </c>
      <c r="T2598" s="127" t="str">
        <f>IF(M2598="nio",0,VLOOKUP(I2598,'2-Productie normen'!A:R,14,FALSE))</f>
        <v>V</v>
      </c>
      <c r="U2598" s="127"/>
      <c r="W2598" s="93">
        <f t="shared" si="216"/>
        <v>10668</v>
      </c>
    </row>
    <row r="2599" spans="1:23" ht="14.1" customHeight="1">
      <c r="A2599" s="109">
        <f t="shared" si="212"/>
        <v>2599</v>
      </c>
      <c r="B2599" s="476" t="str">
        <f>VLOOKUP(C2599,'1-Kosten per locatie'!$A$17:$D$89,4,FALSE)</f>
        <v>Sport050</v>
      </c>
      <c r="C2599" s="260" t="s">
        <v>1712</v>
      </c>
      <c r="D2599" s="476" t="str">
        <f>VLOOKUP(C2599,'1-Kosten per locatie'!$A$17:$C$89,3,FALSE)</f>
        <v>sportlocatie</v>
      </c>
      <c r="E2599" s="260" t="s">
        <v>311</v>
      </c>
      <c r="F2599" s="262"/>
      <c r="G2599" s="439">
        <v>7</v>
      </c>
      <c r="H2599" s="260" t="s">
        <v>1917</v>
      </c>
      <c r="I2599" s="455" t="s">
        <v>299</v>
      </c>
      <c r="J2599" s="260" t="s">
        <v>1914</v>
      </c>
      <c r="K2599" s="431">
        <v>0</v>
      </c>
      <c r="L2599" s="486">
        <f>VLOOKUP(D2599,'1-Kosten per locatie'!$E$3:$G$9,3,FALSE)</f>
        <v>1</v>
      </c>
      <c r="M2599" s="412" t="s">
        <v>101</v>
      </c>
      <c r="N2599" s="124"/>
      <c r="O2599" s="125">
        <f t="shared" si="213"/>
        <v>0</v>
      </c>
      <c r="P2599" s="125">
        <f t="shared" si="214"/>
        <v>0</v>
      </c>
      <c r="Q2599" s="383"/>
      <c r="R2599" s="126">
        <f>IF(M2599="nio",0,IF(M2599&gt;0,VLOOKUP(I2599,'2-Productie normen'!A:R,VLOOKUP(M2599,'2-Productie normen'!T:U,2,FALSE),FALSE)))</f>
        <v>0</v>
      </c>
      <c r="S2599" s="126">
        <f t="shared" si="215"/>
        <v>0</v>
      </c>
      <c r="T2599" s="127">
        <f>IF(M2599="nio",0,VLOOKUP(I2599,'2-Productie normen'!A:R,14,FALSE))</f>
        <v>0</v>
      </c>
      <c r="U2599" s="127"/>
      <c r="W2599" s="93">
        <f t="shared" si="216"/>
        <v>0</v>
      </c>
    </row>
    <row r="2600" spans="1:23" ht="14.1" customHeight="1">
      <c r="A2600" s="109">
        <f t="shared" si="212"/>
        <v>2600</v>
      </c>
      <c r="B2600" s="476" t="str">
        <f>VLOOKUP(C2600,'1-Kosten per locatie'!$A$17:$D$89,4,FALSE)</f>
        <v>Sport050</v>
      </c>
      <c r="C2600" s="260" t="s">
        <v>1712</v>
      </c>
      <c r="D2600" s="476" t="str">
        <f>VLOOKUP(C2600,'1-Kosten per locatie'!$A$17:$C$89,3,FALSE)</f>
        <v>sportlocatie</v>
      </c>
      <c r="E2600" s="260" t="s">
        <v>311</v>
      </c>
      <c r="F2600" s="261"/>
      <c r="G2600" s="439">
        <v>8</v>
      </c>
      <c r="H2600" s="430" t="s">
        <v>1255</v>
      </c>
      <c r="I2600" s="432" t="s">
        <v>296</v>
      </c>
      <c r="J2600" s="260" t="s">
        <v>1914</v>
      </c>
      <c r="K2600" s="431">
        <v>51.96</v>
      </c>
      <c r="L2600" s="486">
        <f>VLOOKUP(D2600,'1-Kosten per locatie'!$E$3:$G$9,3,FALSE)</f>
        <v>1</v>
      </c>
      <c r="M2600" s="441">
        <v>210</v>
      </c>
      <c r="N2600" s="124"/>
      <c r="O2600" s="125" t="e">
        <f t="shared" si="213"/>
        <v>#DIV/0!</v>
      </c>
      <c r="P2600" s="125">
        <f t="shared" si="214"/>
        <v>0</v>
      </c>
      <c r="Q2600" s="383"/>
      <c r="R2600" s="126">
        <f>IF(M2600="nio",0,IF(M2600&gt;0,VLOOKUP(I2600,'2-Productie normen'!A:R,VLOOKUP(M2600,'2-Productie normen'!T:U,2,FALSE),FALSE)))</f>
        <v>0</v>
      </c>
      <c r="S2600" s="126">
        <f t="shared" si="215"/>
        <v>0</v>
      </c>
      <c r="T2600" s="127" t="str">
        <f>IF(M2600="nio",0,VLOOKUP(I2600,'2-Productie normen'!A:R,14,FALSE))</f>
        <v>V</v>
      </c>
      <c r="U2600" s="127"/>
      <c r="W2600" s="93">
        <f t="shared" si="216"/>
        <v>10911.6</v>
      </c>
    </row>
    <row r="2601" spans="1:23" ht="14.1" customHeight="1">
      <c r="A2601" s="109">
        <f t="shared" si="212"/>
        <v>2601</v>
      </c>
      <c r="B2601" s="476" t="str">
        <f>VLOOKUP(C2601,'1-Kosten per locatie'!$A$17:$D$89,4,FALSE)</f>
        <v>Sport050</v>
      </c>
      <c r="C2601" s="260" t="s">
        <v>1712</v>
      </c>
      <c r="D2601" s="476" t="str">
        <f>VLOOKUP(C2601,'1-Kosten per locatie'!$A$17:$C$89,3,FALSE)</f>
        <v>sportlocatie</v>
      </c>
      <c r="E2601" s="260" t="s">
        <v>1722</v>
      </c>
      <c r="F2601" s="261"/>
      <c r="G2601" s="439">
        <v>9</v>
      </c>
      <c r="H2601" s="260" t="s">
        <v>1913</v>
      </c>
      <c r="I2601" s="432" t="s">
        <v>15</v>
      </c>
      <c r="J2601" s="260" t="s">
        <v>1914</v>
      </c>
      <c r="K2601" s="431">
        <v>15</v>
      </c>
      <c r="L2601" s="486">
        <f>VLOOKUP(D2601,'1-Kosten per locatie'!$E$3:$G$9,3,FALSE)</f>
        <v>1</v>
      </c>
      <c r="M2601" s="441">
        <v>210</v>
      </c>
      <c r="N2601" s="124">
        <v>210</v>
      </c>
      <c r="O2601" s="125" t="e">
        <f t="shared" si="213"/>
        <v>#DIV/0!</v>
      </c>
      <c r="P2601" s="125" t="e">
        <f t="shared" si="214"/>
        <v>#DIV/0!</v>
      </c>
      <c r="Q2601" s="383"/>
      <c r="R2601" s="126">
        <f>IF(M2601="nio",0,IF(M2601&gt;0,VLOOKUP(I2601,'2-Productie normen'!A:R,VLOOKUP(M2601,'2-Productie normen'!T:U,2,FALSE),FALSE)))</f>
        <v>0</v>
      </c>
      <c r="S2601" s="126">
        <f t="shared" si="215"/>
        <v>0</v>
      </c>
      <c r="T2601" s="127" t="str">
        <f>IF(M2601="nio",0,VLOOKUP(I2601,'2-Productie normen'!A:R,14,FALSE))</f>
        <v>S</v>
      </c>
      <c r="U2601" s="127"/>
      <c r="W2601" s="93">
        <f t="shared" si="216"/>
        <v>6300</v>
      </c>
    </row>
    <row r="2602" spans="1:23" ht="14.1" customHeight="1">
      <c r="A2602" s="109">
        <f t="shared" si="212"/>
        <v>2602</v>
      </c>
      <c r="B2602" s="476" t="str">
        <f>VLOOKUP(C2602,'1-Kosten per locatie'!$A$17:$D$89,4,FALSE)</f>
        <v>Sport050</v>
      </c>
      <c r="C2602" s="260" t="s">
        <v>1712</v>
      </c>
      <c r="D2602" s="476" t="str">
        <f>VLOOKUP(C2602,'1-Kosten per locatie'!$A$17:$C$89,3,FALSE)</f>
        <v>sportlocatie</v>
      </c>
      <c r="E2602" s="260" t="s">
        <v>311</v>
      </c>
      <c r="F2602" s="262"/>
      <c r="G2602" s="439">
        <v>10</v>
      </c>
      <c r="H2602" s="260" t="s">
        <v>1918</v>
      </c>
      <c r="I2602" s="455" t="s">
        <v>299</v>
      </c>
      <c r="J2602" s="260" t="s">
        <v>1914</v>
      </c>
      <c r="K2602" s="431">
        <v>0</v>
      </c>
      <c r="L2602" s="486">
        <f>VLOOKUP(D2602,'1-Kosten per locatie'!$E$3:$G$9,3,FALSE)</f>
        <v>1</v>
      </c>
      <c r="M2602" s="412" t="s">
        <v>101</v>
      </c>
      <c r="N2602" s="124"/>
      <c r="O2602" s="125">
        <f t="shared" si="213"/>
        <v>0</v>
      </c>
      <c r="P2602" s="125">
        <f t="shared" si="214"/>
        <v>0</v>
      </c>
      <c r="Q2602" s="383"/>
      <c r="R2602" s="126">
        <f>IF(M2602="nio",0,IF(M2602&gt;0,VLOOKUP(I2602,'2-Productie normen'!A:R,VLOOKUP(M2602,'2-Productie normen'!T:U,2,FALSE),FALSE)))</f>
        <v>0</v>
      </c>
      <c r="S2602" s="126">
        <f t="shared" si="215"/>
        <v>0</v>
      </c>
      <c r="T2602" s="127">
        <f>IF(M2602="nio",0,VLOOKUP(I2602,'2-Productie normen'!A:R,14,FALSE))</f>
        <v>0</v>
      </c>
      <c r="U2602" s="127"/>
      <c r="W2602" s="93">
        <f t="shared" si="216"/>
        <v>0</v>
      </c>
    </row>
    <row r="2603" spans="1:23" ht="14.1" customHeight="1">
      <c r="A2603" s="109">
        <f t="shared" si="212"/>
        <v>2603</v>
      </c>
      <c r="B2603" s="476" t="str">
        <f>VLOOKUP(C2603,'1-Kosten per locatie'!$A$17:$D$89,4,FALSE)</f>
        <v>Sport050</v>
      </c>
      <c r="C2603" s="260" t="s">
        <v>1712</v>
      </c>
      <c r="D2603" s="476" t="str">
        <f>VLOOKUP(C2603,'1-Kosten per locatie'!$A$17:$C$89,3,FALSE)</f>
        <v>sportlocatie</v>
      </c>
      <c r="E2603" s="260" t="s">
        <v>311</v>
      </c>
      <c r="F2603" s="261"/>
      <c r="G2603" s="439">
        <v>11</v>
      </c>
      <c r="H2603" s="261" t="s">
        <v>1919</v>
      </c>
      <c r="I2603" s="432" t="s">
        <v>15</v>
      </c>
      <c r="J2603" s="260" t="s">
        <v>1914</v>
      </c>
      <c r="K2603" s="442">
        <v>5.4</v>
      </c>
      <c r="L2603" s="486">
        <f>VLOOKUP(D2603,'1-Kosten per locatie'!$E$3:$G$9,3,FALSE)</f>
        <v>1</v>
      </c>
      <c r="M2603" s="441">
        <v>210</v>
      </c>
      <c r="N2603" s="124">
        <v>210</v>
      </c>
      <c r="O2603" s="125" t="e">
        <f t="shared" si="213"/>
        <v>#DIV/0!</v>
      </c>
      <c r="P2603" s="125" t="e">
        <f t="shared" si="214"/>
        <v>#DIV/0!</v>
      </c>
      <c r="Q2603" s="383"/>
      <c r="R2603" s="126">
        <f>IF(M2603="nio",0,IF(M2603&gt;0,VLOOKUP(I2603,'2-Productie normen'!A:R,VLOOKUP(M2603,'2-Productie normen'!T:U,2,FALSE),FALSE)))</f>
        <v>0</v>
      </c>
      <c r="S2603" s="126">
        <f t="shared" si="215"/>
        <v>0</v>
      </c>
      <c r="T2603" s="127" t="str">
        <f>IF(M2603="nio",0,VLOOKUP(I2603,'2-Productie normen'!A:R,14,FALSE))</f>
        <v>S</v>
      </c>
      <c r="U2603" s="127"/>
      <c r="W2603" s="93">
        <f t="shared" si="216"/>
        <v>2268</v>
      </c>
    </row>
    <row r="2604" spans="1:23" ht="14.1" customHeight="1">
      <c r="A2604" s="109">
        <f t="shared" si="212"/>
        <v>2604</v>
      </c>
      <c r="B2604" s="476" t="str">
        <f>VLOOKUP(C2604,'1-Kosten per locatie'!$A$17:$D$89,4,FALSE)</f>
        <v>Sport050</v>
      </c>
      <c r="C2604" s="260" t="s">
        <v>1712</v>
      </c>
      <c r="D2604" s="476" t="str">
        <f>VLOOKUP(C2604,'1-Kosten per locatie'!$A$17:$C$89,3,FALSE)</f>
        <v>sportlocatie</v>
      </c>
      <c r="E2604" s="260" t="s">
        <v>311</v>
      </c>
      <c r="F2604" s="261"/>
      <c r="G2604" s="439">
        <v>12</v>
      </c>
      <c r="H2604" s="261" t="s">
        <v>1734</v>
      </c>
      <c r="I2604" s="432" t="s">
        <v>1201</v>
      </c>
      <c r="J2604" s="260" t="s">
        <v>1914</v>
      </c>
      <c r="K2604" s="442">
        <v>6.3</v>
      </c>
      <c r="L2604" s="486">
        <f>VLOOKUP(D2604,'1-Kosten per locatie'!$E$3:$G$9,3,FALSE)</f>
        <v>1</v>
      </c>
      <c r="M2604" s="441">
        <v>210</v>
      </c>
      <c r="N2604" s="124">
        <v>210</v>
      </c>
      <c r="O2604" s="125" t="e">
        <f t="shared" si="213"/>
        <v>#DIV/0!</v>
      </c>
      <c r="P2604" s="125" t="e">
        <f t="shared" si="214"/>
        <v>#DIV/0!</v>
      </c>
      <c r="Q2604" s="383"/>
      <c r="R2604" s="126">
        <f>IF(M2604="nio",0,IF(M2604&gt;0,VLOOKUP(I2604,'2-Productie normen'!A:R,VLOOKUP(M2604,'2-Productie normen'!T:U,2,FALSE),FALSE)))</f>
        <v>0</v>
      </c>
      <c r="S2604" s="126">
        <f t="shared" si="215"/>
        <v>0</v>
      </c>
      <c r="T2604" s="127" t="str">
        <f>IF(M2604="nio",0,VLOOKUP(I2604,'2-Productie normen'!A:R,14,FALSE))</f>
        <v>V</v>
      </c>
      <c r="U2604" s="127"/>
      <c r="W2604" s="93">
        <f t="shared" si="216"/>
        <v>2646</v>
      </c>
    </row>
    <row r="2605" spans="1:23" ht="14.1" customHeight="1">
      <c r="A2605" s="109">
        <f t="shared" si="212"/>
        <v>2605</v>
      </c>
      <c r="B2605" s="476" t="str">
        <f>VLOOKUP(C2605,'1-Kosten per locatie'!$A$17:$D$89,4,FALSE)</f>
        <v>Sport050</v>
      </c>
      <c r="C2605" s="260" t="s">
        <v>1712</v>
      </c>
      <c r="D2605" s="476" t="str">
        <f>VLOOKUP(C2605,'1-Kosten per locatie'!$A$17:$C$89,3,FALSE)</f>
        <v>sportlocatie</v>
      </c>
      <c r="E2605" s="260" t="s">
        <v>311</v>
      </c>
      <c r="F2605" s="261"/>
      <c r="G2605" s="439">
        <v>13</v>
      </c>
      <c r="H2605" s="261" t="s">
        <v>1920</v>
      </c>
      <c r="I2605" s="432" t="s">
        <v>15</v>
      </c>
      <c r="J2605" s="260" t="s">
        <v>1914</v>
      </c>
      <c r="K2605" s="431">
        <v>3.7</v>
      </c>
      <c r="L2605" s="486">
        <f>VLOOKUP(D2605,'1-Kosten per locatie'!$E$3:$G$9,3,FALSE)</f>
        <v>1</v>
      </c>
      <c r="M2605" s="441">
        <v>210</v>
      </c>
      <c r="N2605" s="124">
        <v>210</v>
      </c>
      <c r="O2605" s="125" t="e">
        <f t="shared" si="213"/>
        <v>#DIV/0!</v>
      </c>
      <c r="P2605" s="125" t="e">
        <f t="shared" si="214"/>
        <v>#DIV/0!</v>
      </c>
      <c r="Q2605" s="383"/>
      <c r="R2605" s="126">
        <f>IF(M2605="nio",0,IF(M2605&gt;0,VLOOKUP(I2605,'2-Productie normen'!A:R,VLOOKUP(M2605,'2-Productie normen'!T:U,2,FALSE),FALSE)))</f>
        <v>0</v>
      </c>
      <c r="S2605" s="126">
        <f t="shared" si="215"/>
        <v>0</v>
      </c>
      <c r="T2605" s="127" t="str">
        <f>IF(M2605="nio",0,VLOOKUP(I2605,'2-Productie normen'!A:R,14,FALSE))</f>
        <v>S</v>
      </c>
      <c r="U2605" s="127"/>
      <c r="W2605" s="93">
        <f t="shared" si="216"/>
        <v>1554</v>
      </c>
    </row>
    <row r="2606" spans="1:23" ht="14.1" customHeight="1">
      <c r="A2606" s="109">
        <f t="shared" si="212"/>
        <v>2606</v>
      </c>
      <c r="B2606" s="476" t="str">
        <f>VLOOKUP(C2606,'1-Kosten per locatie'!$A$17:$D$89,4,FALSE)</f>
        <v>Sport050</v>
      </c>
      <c r="C2606" s="260" t="s">
        <v>1712</v>
      </c>
      <c r="D2606" s="476" t="str">
        <f>VLOOKUP(C2606,'1-Kosten per locatie'!$A$17:$C$89,3,FALSE)</f>
        <v>sportlocatie</v>
      </c>
      <c r="E2606" s="260" t="s">
        <v>311</v>
      </c>
      <c r="F2606" s="261"/>
      <c r="G2606" s="439">
        <v>14</v>
      </c>
      <c r="H2606" s="261" t="s">
        <v>1255</v>
      </c>
      <c r="I2606" s="432" t="s">
        <v>296</v>
      </c>
      <c r="J2606" s="260" t="s">
        <v>1914</v>
      </c>
      <c r="K2606" s="431">
        <v>22.07</v>
      </c>
      <c r="L2606" s="486">
        <f>VLOOKUP(D2606,'1-Kosten per locatie'!$E$3:$G$9,3,FALSE)</f>
        <v>1</v>
      </c>
      <c r="M2606" s="441">
        <v>210</v>
      </c>
      <c r="N2606" s="124"/>
      <c r="O2606" s="125" t="e">
        <f t="shared" si="213"/>
        <v>#DIV/0!</v>
      </c>
      <c r="P2606" s="125">
        <f t="shared" si="214"/>
        <v>0</v>
      </c>
      <c r="Q2606" s="383"/>
      <c r="R2606" s="126">
        <f>IF(M2606="nio",0,IF(M2606&gt;0,VLOOKUP(I2606,'2-Productie normen'!A:R,VLOOKUP(M2606,'2-Productie normen'!T:U,2,FALSE),FALSE)))</f>
        <v>0</v>
      </c>
      <c r="S2606" s="126">
        <f t="shared" si="215"/>
        <v>0</v>
      </c>
      <c r="T2606" s="127" t="str">
        <f>IF(M2606="nio",0,VLOOKUP(I2606,'2-Productie normen'!A:R,14,FALSE))</f>
        <v>V</v>
      </c>
      <c r="U2606" s="127"/>
      <c r="W2606" s="93">
        <f t="shared" si="216"/>
        <v>4634.7</v>
      </c>
    </row>
    <row r="2607" spans="1:23" ht="14.1" customHeight="1">
      <c r="A2607" s="109">
        <f t="shared" si="212"/>
        <v>2607</v>
      </c>
      <c r="B2607" s="476" t="str">
        <f>VLOOKUP(C2607,'1-Kosten per locatie'!$A$17:$D$89,4,FALSE)</f>
        <v>Sport050</v>
      </c>
      <c r="C2607" s="260" t="s">
        <v>1712</v>
      </c>
      <c r="D2607" s="476" t="str">
        <f>VLOOKUP(C2607,'1-Kosten per locatie'!$A$17:$C$89,3,FALSE)</f>
        <v>sportlocatie</v>
      </c>
      <c r="E2607" s="260" t="s">
        <v>311</v>
      </c>
      <c r="F2607" s="261"/>
      <c r="G2607" s="439">
        <v>15</v>
      </c>
      <c r="H2607" s="261" t="s">
        <v>151</v>
      </c>
      <c r="I2607" s="432" t="s">
        <v>1725</v>
      </c>
      <c r="J2607" s="260" t="s">
        <v>1912</v>
      </c>
      <c r="K2607" s="431">
        <v>316.10000000000002</v>
      </c>
      <c r="L2607" s="486">
        <f>VLOOKUP(D2607,'1-Kosten per locatie'!$E$3:$G$9,3,FALSE)</f>
        <v>1</v>
      </c>
      <c r="M2607" s="441">
        <v>210</v>
      </c>
      <c r="N2607" s="124"/>
      <c r="O2607" s="125" t="e">
        <f t="shared" si="213"/>
        <v>#DIV/0!</v>
      </c>
      <c r="P2607" s="125">
        <f t="shared" si="214"/>
        <v>0</v>
      </c>
      <c r="Q2607" s="383"/>
      <c r="R2607" s="126">
        <f>IF(M2607="nio",0,IF(M2607&gt;0,VLOOKUP(I2607,'2-Productie normen'!A:R,VLOOKUP(M2607,'2-Productie normen'!T:U,2,FALSE),FALSE)))</f>
        <v>0</v>
      </c>
      <c r="S2607" s="126">
        <f t="shared" si="215"/>
        <v>0</v>
      </c>
      <c r="T2607" s="127" t="str">
        <f>IF(M2607="nio",0,VLOOKUP(I2607,'2-Productie normen'!A:R,14,FALSE))</f>
        <v>V</v>
      </c>
      <c r="U2607" s="127"/>
      <c r="W2607" s="93">
        <f t="shared" si="216"/>
        <v>66381</v>
      </c>
    </row>
    <row r="2608" spans="1:23" ht="14.1" customHeight="1">
      <c r="A2608" s="109">
        <f t="shared" si="212"/>
        <v>2608</v>
      </c>
      <c r="B2608" s="476" t="str">
        <f>VLOOKUP(C2608,'1-Kosten per locatie'!$A$17:$D$89,4,FALSE)</f>
        <v>Sport050</v>
      </c>
      <c r="C2608" s="260" t="s">
        <v>1712</v>
      </c>
      <c r="D2608" s="476" t="str">
        <f>VLOOKUP(C2608,'1-Kosten per locatie'!$A$17:$C$89,3,FALSE)</f>
        <v>sportlocatie</v>
      </c>
      <c r="E2608" s="260" t="s">
        <v>311</v>
      </c>
      <c r="F2608" s="261"/>
      <c r="G2608" s="439">
        <v>16</v>
      </c>
      <c r="H2608" s="261" t="s">
        <v>151</v>
      </c>
      <c r="I2608" s="432" t="s">
        <v>1725</v>
      </c>
      <c r="J2608" s="260" t="s">
        <v>1912</v>
      </c>
      <c r="K2608" s="431">
        <v>316.10000000000002</v>
      </c>
      <c r="L2608" s="486">
        <f>VLOOKUP(D2608,'1-Kosten per locatie'!$E$3:$G$9,3,FALSE)</f>
        <v>1</v>
      </c>
      <c r="M2608" s="441">
        <v>210</v>
      </c>
      <c r="N2608" s="124"/>
      <c r="O2608" s="125" t="e">
        <f t="shared" si="213"/>
        <v>#DIV/0!</v>
      </c>
      <c r="P2608" s="125">
        <f t="shared" si="214"/>
        <v>0</v>
      </c>
      <c r="Q2608" s="383"/>
      <c r="R2608" s="126">
        <f>IF(M2608="nio",0,IF(M2608&gt;0,VLOOKUP(I2608,'2-Productie normen'!A:R,VLOOKUP(M2608,'2-Productie normen'!T:U,2,FALSE),FALSE)))</f>
        <v>0</v>
      </c>
      <c r="S2608" s="126">
        <f t="shared" si="215"/>
        <v>0</v>
      </c>
      <c r="T2608" s="127" t="str">
        <f>IF(M2608="nio",0,VLOOKUP(I2608,'2-Productie normen'!A:R,14,FALSE))</f>
        <v>V</v>
      </c>
      <c r="U2608" s="127"/>
      <c r="W2608" s="93">
        <f t="shared" si="216"/>
        <v>66381</v>
      </c>
    </row>
    <row r="2609" spans="1:23" ht="14.1" customHeight="1">
      <c r="A2609" s="109">
        <f t="shared" si="212"/>
        <v>2609</v>
      </c>
      <c r="B2609" s="476" t="str">
        <f>VLOOKUP(C2609,'1-Kosten per locatie'!$A$17:$D$89,4,FALSE)</f>
        <v>Sport050</v>
      </c>
      <c r="C2609" s="260" t="s">
        <v>1712</v>
      </c>
      <c r="D2609" s="476" t="str">
        <f>VLOOKUP(C2609,'1-Kosten per locatie'!$A$17:$C$89,3,FALSE)</f>
        <v>sportlocatie</v>
      </c>
      <c r="E2609" s="260" t="s">
        <v>311</v>
      </c>
      <c r="F2609" s="261"/>
      <c r="G2609" s="439">
        <v>17</v>
      </c>
      <c r="H2609" s="261" t="s">
        <v>1255</v>
      </c>
      <c r="I2609" s="432" t="s">
        <v>296</v>
      </c>
      <c r="J2609" s="260" t="s">
        <v>1914</v>
      </c>
      <c r="K2609" s="431">
        <v>16.47</v>
      </c>
      <c r="L2609" s="486">
        <f>VLOOKUP(D2609,'1-Kosten per locatie'!$E$3:$G$9,3,FALSE)</f>
        <v>1</v>
      </c>
      <c r="M2609" s="441">
        <v>210</v>
      </c>
      <c r="N2609" s="124"/>
      <c r="O2609" s="125" t="e">
        <f t="shared" si="213"/>
        <v>#DIV/0!</v>
      </c>
      <c r="P2609" s="125">
        <f t="shared" si="214"/>
        <v>0</v>
      </c>
      <c r="Q2609" s="383"/>
      <c r="R2609" s="126">
        <f>IF(M2609="nio",0,IF(M2609&gt;0,VLOOKUP(I2609,'2-Productie normen'!A:R,VLOOKUP(M2609,'2-Productie normen'!T:U,2,FALSE),FALSE)))</f>
        <v>0</v>
      </c>
      <c r="S2609" s="126">
        <f t="shared" si="215"/>
        <v>0</v>
      </c>
      <c r="T2609" s="127" t="str">
        <f>IF(M2609="nio",0,VLOOKUP(I2609,'2-Productie normen'!A:R,14,FALSE))</f>
        <v>V</v>
      </c>
      <c r="U2609" s="127"/>
      <c r="W2609" s="93">
        <f t="shared" si="216"/>
        <v>3458.7</v>
      </c>
    </row>
    <row r="2610" spans="1:23" ht="14.1" customHeight="1">
      <c r="A2610" s="109">
        <f t="shared" si="212"/>
        <v>2610</v>
      </c>
      <c r="B2610" s="476" t="str">
        <f>VLOOKUP(C2610,'1-Kosten per locatie'!$A$17:$D$89,4,FALSE)</f>
        <v>Sport050</v>
      </c>
      <c r="C2610" s="260" t="s">
        <v>1712</v>
      </c>
      <c r="D2610" s="476" t="str">
        <f>VLOOKUP(C2610,'1-Kosten per locatie'!$A$17:$C$89,3,FALSE)</f>
        <v>sportlocatie</v>
      </c>
      <c r="E2610" s="260" t="s">
        <v>311</v>
      </c>
      <c r="F2610" s="261"/>
      <c r="G2610" s="439">
        <v>18</v>
      </c>
      <c r="H2610" s="261" t="s">
        <v>1255</v>
      </c>
      <c r="I2610" s="432" t="s">
        <v>296</v>
      </c>
      <c r="J2610" s="260" t="s">
        <v>1914</v>
      </c>
      <c r="K2610" s="431">
        <v>10.98</v>
      </c>
      <c r="L2610" s="486">
        <f>VLOOKUP(D2610,'1-Kosten per locatie'!$E$3:$G$9,3,FALSE)</f>
        <v>1</v>
      </c>
      <c r="M2610" s="441">
        <v>210</v>
      </c>
      <c r="N2610" s="124"/>
      <c r="O2610" s="125" t="e">
        <f t="shared" si="213"/>
        <v>#DIV/0!</v>
      </c>
      <c r="P2610" s="125">
        <f t="shared" si="214"/>
        <v>0</v>
      </c>
      <c r="Q2610" s="383"/>
      <c r="R2610" s="126">
        <f>IF(M2610="nio",0,IF(M2610&gt;0,VLOOKUP(I2610,'2-Productie normen'!A:R,VLOOKUP(M2610,'2-Productie normen'!T:U,2,FALSE),FALSE)))</f>
        <v>0</v>
      </c>
      <c r="S2610" s="126">
        <f t="shared" si="215"/>
        <v>0</v>
      </c>
      <c r="T2610" s="127" t="str">
        <f>IF(M2610="nio",0,VLOOKUP(I2610,'2-Productie normen'!A:R,14,FALSE))</f>
        <v>V</v>
      </c>
      <c r="U2610" s="127"/>
      <c r="W2610" s="93">
        <f t="shared" si="216"/>
        <v>2305.8000000000002</v>
      </c>
    </row>
    <row r="2611" spans="1:23" ht="14.1" customHeight="1">
      <c r="A2611" s="109">
        <f t="shared" si="212"/>
        <v>2611</v>
      </c>
      <c r="B2611" s="476" t="str">
        <f>VLOOKUP(C2611,'1-Kosten per locatie'!$A$17:$D$89,4,FALSE)</f>
        <v>Sport050</v>
      </c>
      <c r="C2611" s="260" t="s">
        <v>1712</v>
      </c>
      <c r="D2611" s="476" t="str">
        <f>VLOOKUP(C2611,'1-Kosten per locatie'!$A$17:$C$89,3,FALSE)</f>
        <v>sportlocatie</v>
      </c>
      <c r="E2611" s="260" t="s">
        <v>311</v>
      </c>
      <c r="F2611" s="262"/>
      <c r="G2611" s="439">
        <v>24</v>
      </c>
      <c r="H2611" s="261" t="s">
        <v>1921</v>
      </c>
      <c r="I2611" s="455" t="s">
        <v>299</v>
      </c>
      <c r="J2611" s="260" t="s">
        <v>1914</v>
      </c>
      <c r="K2611" s="431">
        <v>0</v>
      </c>
      <c r="L2611" s="486">
        <f>VLOOKUP(D2611,'1-Kosten per locatie'!$E$3:$G$9,3,FALSE)</f>
        <v>1</v>
      </c>
      <c r="M2611" s="412" t="s">
        <v>101</v>
      </c>
      <c r="N2611" s="124"/>
      <c r="O2611" s="125">
        <f t="shared" si="213"/>
        <v>0</v>
      </c>
      <c r="P2611" s="125">
        <f t="shared" si="214"/>
        <v>0</v>
      </c>
      <c r="Q2611" s="383"/>
      <c r="R2611" s="126">
        <f>IF(M2611="nio",0,IF(M2611&gt;0,VLOOKUP(I2611,'2-Productie normen'!A:R,VLOOKUP(M2611,'2-Productie normen'!T:U,2,FALSE),FALSE)))</f>
        <v>0</v>
      </c>
      <c r="S2611" s="126">
        <f t="shared" si="215"/>
        <v>0</v>
      </c>
      <c r="T2611" s="127">
        <f>IF(M2611="nio",0,VLOOKUP(I2611,'2-Productie normen'!A:R,14,FALSE))</f>
        <v>0</v>
      </c>
      <c r="U2611" s="127"/>
      <c r="W2611" s="93">
        <f t="shared" si="216"/>
        <v>0</v>
      </c>
    </row>
    <row r="2612" spans="1:23" ht="14.1" customHeight="1">
      <c r="A2612" s="109">
        <f t="shared" si="212"/>
        <v>2612</v>
      </c>
      <c r="B2612" s="476" t="str">
        <f>VLOOKUP(C2612,'1-Kosten per locatie'!$A$17:$D$89,4,FALSE)</f>
        <v>Sport050</v>
      </c>
      <c r="C2612" s="260" t="s">
        <v>1712</v>
      </c>
      <c r="D2612" s="476" t="str">
        <f>VLOOKUP(C2612,'1-Kosten per locatie'!$A$17:$C$89,3,FALSE)</f>
        <v>sportlocatie</v>
      </c>
      <c r="E2612" s="260" t="s">
        <v>311</v>
      </c>
      <c r="F2612" s="262"/>
      <c r="G2612" s="439">
        <v>21</v>
      </c>
      <c r="H2612" s="261" t="s">
        <v>1922</v>
      </c>
      <c r="I2612" s="455" t="s">
        <v>299</v>
      </c>
      <c r="J2612" s="260" t="s">
        <v>1914</v>
      </c>
      <c r="K2612" s="431">
        <v>0</v>
      </c>
      <c r="L2612" s="486">
        <f>VLOOKUP(D2612,'1-Kosten per locatie'!$E$3:$G$9,3,FALSE)</f>
        <v>1</v>
      </c>
      <c r="M2612" s="412" t="s">
        <v>101</v>
      </c>
      <c r="N2612" s="124"/>
      <c r="O2612" s="125">
        <f t="shared" si="213"/>
        <v>0</v>
      </c>
      <c r="P2612" s="125">
        <f t="shared" si="214"/>
        <v>0</v>
      </c>
      <c r="Q2612" s="383"/>
      <c r="R2612" s="126">
        <f>IF(M2612="nio",0,IF(M2612&gt;0,VLOOKUP(I2612,'2-Productie normen'!A:R,VLOOKUP(M2612,'2-Productie normen'!T:U,2,FALSE),FALSE)))</f>
        <v>0</v>
      </c>
      <c r="S2612" s="126">
        <f t="shared" si="215"/>
        <v>0</v>
      </c>
      <c r="T2612" s="127">
        <f>IF(M2612="nio",0,VLOOKUP(I2612,'2-Productie normen'!A:R,14,FALSE))</f>
        <v>0</v>
      </c>
      <c r="U2612" s="127"/>
      <c r="W2612" s="93">
        <f t="shared" si="216"/>
        <v>0</v>
      </c>
    </row>
    <row r="2613" spans="1:23" ht="14.1" customHeight="1">
      <c r="A2613" s="109">
        <f t="shared" si="212"/>
        <v>2613</v>
      </c>
      <c r="B2613" s="476" t="str">
        <f>VLOOKUP(C2613,'1-Kosten per locatie'!$A$17:$D$89,4,FALSE)</f>
        <v>Sport050</v>
      </c>
      <c r="C2613" s="260" t="s">
        <v>1712</v>
      </c>
      <c r="D2613" s="476" t="str">
        <f>VLOOKUP(C2613,'1-Kosten per locatie'!$A$17:$C$89,3,FALSE)</f>
        <v>sportlocatie</v>
      </c>
      <c r="E2613" s="260" t="s">
        <v>311</v>
      </c>
      <c r="F2613" s="261"/>
      <c r="G2613" s="439">
        <v>22</v>
      </c>
      <c r="H2613" s="261" t="s">
        <v>1734</v>
      </c>
      <c r="I2613" s="432" t="s">
        <v>1201</v>
      </c>
      <c r="J2613" s="260" t="s">
        <v>1914</v>
      </c>
      <c r="K2613" s="442">
        <v>7.2</v>
      </c>
      <c r="L2613" s="486">
        <f>VLOOKUP(D2613,'1-Kosten per locatie'!$E$3:$G$9,3,FALSE)</f>
        <v>1</v>
      </c>
      <c r="M2613" s="441">
        <v>210</v>
      </c>
      <c r="N2613" s="124">
        <v>210</v>
      </c>
      <c r="O2613" s="125" t="e">
        <f t="shared" si="213"/>
        <v>#DIV/0!</v>
      </c>
      <c r="P2613" s="125" t="e">
        <f t="shared" si="214"/>
        <v>#DIV/0!</v>
      </c>
      <c r="Q2613" s="383"/>
      <c r="R2613" s="126">
        <f>IF(M2613="nio",0,IF(M2613&gt;0,VLOOKUP(I2613,'2-Productie normen'!A:R,VLOOKUP(M2613,'2-Productie normen'!T:U,2,FALSE),FALSE)))</f>
        <v>0</v>
      </c>
      <c r="S2613" s="126">
        <f t="shared" si="215"/>
        <v>0</v>
      </c>
      <c r="T2613" s="127" t="str">
        <f>IF(M2613="nio",0,VLOOKUP(I2613,'2-Productie normen'!A:R,14,FALSE))</f>
        <v>V</v>
      </c>
      <c r="U2613" s="127"/>
      <c r="W2613" s="93">
        <f t="shared" si="216"/>
        <v>3024</v>
      </c>
    </row>
    <row r="2614" spans="1:23" ht="14.1" customHeight="1">
      <c r="A2614" s="109">
        <f t="shared" si="212"/>
        <v>2614</v>
      </c>
      <c r="B2614" s="476" t="str">
        <f>VLOOKUP(C2614,'1-Kosten per locatie'!$A$17:$D$89,4,FALSE)</f>
        <v>Sport050</v>
      </c>
      <c r="C2614" s="260" t="s">
        <v>1712</v>
      </c>
      <c r="D2614" s="476" t="str">
        <f>VLOOKUP(C2614,'1-Kosten per locatie'!$A$17:$C$89,3,FALSE)</f>
        <v>sportlocatie</v>
      </c>
      <c r="E2614" s="260" t="s">
        <v>311</v>
      </c>
      <c r="F2614" s="261"/>
      <c r="G2614" s="439">
        <v>23</v>
      </c>
      <c r="H2614" s="261" t="s">
        <v>1919</v>
      </c>
      <c r="I2614" s="432" t="s">
        <v>15</v>
      </c>
      <c r="J2614" s="260" t="s">
        <v>1914</v>
      </c>
      <c r="K2614" s="442">
        <v>4.4000000000000004</v>
      </c>
      <c r="L2614" s="486">
        <f>VLOOKUP(D2614,'1-Kosten per locatie'!$E$3:$G$9,3,FALSE)</f>
        <v>1</v>
      </c>
      <c r="M2614" s="441">
        <v>210</v>
      </c>
      <c r="N2614" s="124">
        <v>210</v>
      </c>
      <c r="O2614" s="125" t="e">
        <f t="shared" si="213"/>
        <v>#DIV/0!</v>
      </c>
      <c r="P2614" s="125" t="e">
        <f t="shared" si="214"/>
        <v>#DIV/0!</v>
      </c>
      <c r="Q2614" s="383"/>
      <c r="R2614" s="126">
        <f>IF(M2614="nio",0,IF(M2614&gt;0,VLOOKUP(I2614,'2-Productie normen'!A:R,VLOOKUP(M2614,'2-Productie normen'!T:U,2,FALSE),FALSE)))</f>
        <v>0</v>
      </c>
      <c r="S2614" s="126">
        <f t="shared" si="215"/>
        <v>0</v>
      </c>
      <c r="T2614" s="127" t="str">
        <f>IF(M2614="nio",0,VLOOKUP(I2614,'2-Productie normen'!A:R,14,FALSE))</f>
        <v>S</v>
      </c>
      <c r="U2614" s="127"/>
      <c r="W2614" s="93">
        <f t="shared" si="216"/>
        <v>1848.0000000000002</v>
      </c>
    </row>
    <row r="2615" spans="1:23" ht="14.1" customHeight="1">
      <c r="A2615" s="109">
        <f t="shared" si="212"/>
        <v>2615</v>
      </c>
      <c r="B2615" s="476" t="str">
        <f>VLOOKUP(C2615,'1-Kosten per locatie'!$A$17:$D$89,4,FALSE)</f>
        <v>Sport050</v>
      </c>
      <c r="C2615" s="260" t="s">
        <v>1712</v>
      </c>
      <c r="D2615" s="476" t="str">
        <f>VLOOKUP(C2615,'1-Kosten per locatie'!$A$17:$C$89,3,FALSE)</f>
        <v>sportlocatie</v>
      </c>
      <c r="E2615" s="260" t="s">
        <v>311</v>
      </c>
      <c r="F2615" s="261"/>
      <c r="G2615" s="439">
        <v>19</v>
      </c>
      <c r="H2615" s="261" t="s">
        <v>1255</v>
      </c>
      <c r="I2615" s="432" t="s">
        <v>296</v>
      </c>
      <c r="J2615" s="260" t="s">
        <v>1914</v>
      </c>
      <c r="K2615" s="442">
        <v>16.96</v>
      </c>
      <c r="L2615" s="486">
        <f>VLOOKUP(D2615,'1-Kosten per locatie'!$E$3:$G$9,3,FALSE)</f>
        <v>1</v>
      </c>
      <c r="M2615" s="441">
        <v>210</v>
      </c>
      <c r="N2615" s="124"/>
      <c r="O2615" s="125" t="e">
        <f t="shared" si="213"/>
        <v>#DIV/0!</v>
      </c>
      <c r="P2615" s="125">
        <f t="shared" si="214"/>
        <v>0</v>
      </c>
      <c r="Q2615" s="383"/>
      <c r="R2615" s="126">
        <f>IF(M2615="nio",0,IF(M2615&gt;0,VLOOKUP(I2615,'2-Productie normen'!A:R,VLOOKUP(M2615,'2-Productie normen'!T:U,2,FALSE),FALSE)))</f>
        <v>0</v>
      </c>
      <c r="S2615" s="126">
        <f t="shared" si="215"/>
        <v>0</v>
      </c>
      <c r="T2615" s="127" t="str">
        <f>IF(M2615="nio",0,VLOOKUP(I2615,'2-Productie normen'!A:R,14,FALSE))</f>
        <v>V</v>
      </c>
      <c r="U2615" s="127"/>
      <c r="W2615" s="93">
        <f t="shared" si="216"/>
        <v>3561.6000000000004</v>
      </c>
    </row>
    <row r="2616" spans="1:23" ht="14.1" customHeight="1">
      <c r="A2616" s="109">
        <f t="shared" si="212"/>
        <v>2616</v>
      </c>
      <c r="B2616" s="476" t="str">
        <f>VLOOKUP(C2616,'1-Kosten per locatie'!$A$17:$D$89,4,FALSE)</f>
        <v>Sport050</v>
      </c>
      <c r="C2616" s="260" t="s">
        <v>1712</v>
      </c>
      <c r="D2616" s="476" t="str">
        <f>VLOOKUP(C2616,'1-Kosten per locatie'!$A$17:$C$89,3,FALSE)</f>
        <v>sportlocatie</v>
      </c>
      <c r="E2616" s="260" t="s">
        <v>311</v>
      </c>
      <c r="F2616" s="261"/>
      <c r="G2616" s="439">
        <v>20</v>
      </c>
      <c r="H2616" s="261" t="s">
        <v>1923</v>
      </c>
      <c r="I2616" s="432" t="s">
        <v>296</v>
      </c>
      <c r="J2616" s="260" t="s">
        <v>1914</v>
      </c>
      <c r="K2616" s="442">
        <v>8.9</v>
      </c>
      <c r="L2616" s="486">
        <f>VLOOKUP(D2616,'1-Kosten per locatie'!$E$3:$G$9,3,FALSE)</f>
        <v>1</v>
      </c>
      <c r="M2616" s="441">
        <v>210</v>
      </c>
      <c r="N2616" s="124"/>
      <c r="O2616" s="125" t="e">
        <f t="shared" si="213"/>
        <v>#DIV/0!</v>
      </c>
      <c r="P2616" s="125">
        <f t="shared" si="214"/>
        <v>0</v>
      </c>
      <c r="Q2616" s="383"/>
      <c r="R2616" s="126">
        <f>IF(M2616="nio",0,IF(M2616&gt;0,VLOOKUP(I2616,'2-Productie normen'!A:R,VLOOKUP(M2616,'2-Productie normen'!T:U,2,FALSE),FALSE)))</f>
        <v>0</v>
      </c>
      <c r="S2616" s="126">
        <f t="shared" si="215"/>
        <v>0</v>
      </c>
      <c r="T2616" s="127" t="str">
        <f>IF(M2616="nio",0,VLOOKUP(I2616,'2-Productie normen'!A:R,14,FALSE))</f>
        <v>V</v>
      </c>
      <c r="U2616" s="127"/>
      <c r="W2616" s="93">
        <f t="shared" si="216"/>
        <v>1869</v>
      </c>
    </row>
    <row r="2617" spans="1:23" ht="14.1" customHeight="1">
      <c r="A2617" s="109">
        <f t="shared" si="212"/>
        <v>2617</v>
      </c>
      <c r="B2617" s="476" t="str">
        <f>VLOOKUP(C2617,'1-Kosten per locatie'!$A$17:$D$89,4,FALSE)</f>
        <v>Sport050</v>
      </c>
      <c r="C2617" s="260" t="s">
        <v>1712</v>
      </c>
      <c r="D2617" s="476" t="str">
        <f>VLOOKUP(C2617,'1-Kosten per locatie'!$A$17:$C$89,3,FALSE)</f>
        <v>sportlocatie</v>
      </c>
      <c r="E2617" s="260" t="s">
        <v>311</v>
      </c>
      <c r="F2617" s="261"/>
      <c r="G2617" s="439">
        <v>25</v>
      </c>
      <c r="H2617" s="261" t="s">
        <v>1255</v>
      </c>
      <c r="I2617" s="432" t="s">
        <v>296</v>
      </c>
      <c r="J2617" s="260" t="s">
        <v>1914</v>
      </c>
      <c r="K2617" s="442">
        <v>16.39</v>
      </c>
      <c r="L2617" s="486">
        <f>VLOOKUP(D2617,'1-Kosten per locatie'!$E$3:$G$9,3,FALSE)</f>
        <v>1</v>
      </c>
      <c r="M2617" s="441">
        <v>210</v>
      </c>
      <c r="N2617" s="124"/>
      <c r="O2617" s="125" t="e">
        <f t="shared" si="213"/>
        <v>#DIV/0!</v>
      </c>
      <c r="P2617" s="125">
        <f t="shared" si="214"/>
        <v>0</v>
      </c>
      <c r="Q2617" s="383"/>
      <c r="R2617" s="126">
        <f>IF(M2617="nio",0,IF(M2617&gt;0,VLOOKUP(I2617,'2-Productie normen'!A:R,VLOOKUP(M2617,'2-Productie normen'!T:U,2,FALSE),FALSE)))</f>
        <v>0</v>
      </c>
      <c r="S2617" s="126">
        <f t="shared" si="215"/>
        <v>0</v>
      </c>
      <c r="T2617" s="127" t="str">
        <f>IF(M2617="nio",0,VLOOKUP(I2617,'2-Productie normen'!A:R,14,FALSE))</f>
        <v>V</v>
      </c>
      <c r="U2617" s="127"/>
      <c r="W2617" s="93">
        <f t="shared" si="216"/>
        <v>3441.9</v>
      </c>
    </row>
    <row r="2618" spans="1:23" ht="14.1" customHeight="1">
      <c r="A2618" s="109">
        <f t="shared" si="212"/>
        <v>2618</v>
      </c>
      <c r="B2618" s="476" t="str">
        <f>VLOOKUP(C2618,'1-Kosten per locatie'!$A$17:$D$89,4,FALSE)</f>
        <v>Sport050</v>
      </c>
      <c r="C2618" s="260" t="s">
        <v>1712</v>
      </c>
      <c r="D2618" s="476" t="str">
        <f>VLOOKUP(C2618,'1-Kosten per locatie'!$A$17:$C$89,3,FALSE)</f>
        <v>sportlocatie</v>
      </c>
      <c r="E2618" s="260" t="s">
        <v>311</v>
      </c>
      <c r="F2618" s="261"/>
      <c r="G2618" s="439">
        <v>26</v>
      </c>
      <c r="H2618" s="261" t="s">
        <v>1924</v>
      </c>
      <c r="I2618" s="432" t="s">
        <v>1201</v>
      </c>
      <c r="J2618" s="260" t="s">
        <v>1914</v>
      </c>
      <c r="K2618" s="442">
        <v>25.1</v>
      </c>
      <c r="L2618" s="486">
        <f>VLOOKUP(D2618,'1-Kosten per locatie'!$E$3:$G$9,3,FALSE)</f>
        <v>1</v>
      </c>
      <c r="M2618" s="441">
        <v>210</v>
      </c>
      <c r="N2618" s="124">
        <v>210</v>
      </c>
      <c r="O2618" s="125" t="e">
        <f t="shared" si="213"/>
        <v>#DIV/0!</v>
      </c>
      <c r="P2618" s="125" t="e">
        <f t="shared" si="214"/>
        <v>#DIV/0!</v>
      </c>
      <c r="Q2618" s="383"/>
      <c r="R2618" s="126">
        <f>IF(M2618="nio",0,IF(M2618&gt;0,VLOOKUP(I2618,'2-Productie normen'!A:R,VLOOKUP(M2618,'2-Productie normen'!T:U,2,FALSE),FALSE)))</f>
        <v>0</v>
      </c>
      <c r="S2618" s="126">
        <f t="shared" si="215"/>
        <v>0</v>
      </c>
      <c r="T2618" s="127" t="str">
        <f>IF(M2618="nio",0,VLOOKUP(I2618,'2-Productie normen'!A:R,14,FALSE))</f>
        <v>V</v>
      </c>
      <c r="U2618" s="127"/>
      <c r="W2618" s="93">
        <f t="shared" si="216"/>
        <v>10542</v>
      </c>
    </row>
    <row r="2619" spans="1:23" ht="14.1" customHeight="1">
      <c r="A2619" s="109">
        <f t="shared" si="212"/>
        <v>2619</v>
      </c>
      <c r="B2619" s="476" t="str">
        <f>VLOOKUP(C2619,'1-Kosten per locatie'!$A$17:$D$89,4,FALSE)</f>
        <v>Sport050</v>
      </c>
      <c r="C2619" s="260" t="s">
        <v>1712</v>
      </c>
      <c r="D2619" s="476" t="str">
        <f>VLOOKUP(C2619,'1-Kosten per locatie'!$A$17:$C$89,3,FALSE)</f>
        <v>sportlocatie</v>
      </c>
      <c r="E2619" s="260" t="s">
        <v>311</v>
      </c>
      <c r="F2619" s="261"/>
      <c r="G2619" s="439">
        <v>27</v>
      </c>
      <c r="H2619" s="261" t="s">
        <v>1913</v>
      </c>
      <c r="I2619" s="432" t="s">
        <v>15</v>
      </c>
      <c r="J2619" s="260" t="s">
        <v>1914</v>
      </c>
      <c r="K2619" s="442">
        <v>15.1</v>
      </c>
      <c r="L2619" s="486">
        <f>VLOOKUP(D2619,'1-Kosten per locatie'!$E$3:$G$9,3,FALSE)</f>
        <v>1</v>
      </c>
      <c r="M2619" s="441">
        <v>210</v>
      </c>
      <c r="N2619" s="124">
        <v>210</v>
      </c>
      <c r="O2619" s="125" t="e">
        <f t="shared" si="213"/>
        <v>#DIV/0!</v>
      </c>
      <c r="P2619" s="125" t="e">
        <f t="shared" si="214"/>
        <v>#DIV/0!</v>
      </c>
      <c r="Q2619" s="383"/>
      <c r="R2619" s="126">
        <f>IF(M2619="nio",0,IF(M2619&gt;0,VLOOKUP(I2619,'2-Productie normen'!A:R,VLOOKUP(M2619,'2-Productie normen'!T:U,2,FALSE),FALSE)))</f>
        <v>0</v>
      </c>
      <c r="S2619" s="126">
        <f t="shared" si="215"/>
        <v>0</v>
      </c>
      <c r="T2619" s="127" t="str">
        <f>IF(M2619="nio",0,VLOOKUP(I2619,'2-Productie normen'!A:R,14,FALSE))</f>
        <v>S</v>
      </c>
      <c r="U2619" s="127"/>
      <c r="W2619" s="93">
        <f t="shared" si="216"/>
        <v>6342</v>
      </c>
    </row>
    <row r="2620" spans="1:23" ht="14.1" customHeight="1">
      <c r="A2620" s="109">
        <f t="shared" si="212"/>
        <v>2620</v>
      </c>
      <c r="B2620" s="476" t="str">
        <f>VLOOKUP(C2620,'1-Kosten per locatie'!$A$17:$D$89,4,FALSE)</f>
        <v>Sport050</v>
      </c>
      <c r="C2620" s="260" t="s">
        <v>1712</v>
      </c>
      <c r="D2620" s="476" t="str">
        <f>VLOOKUP(C2620,'1-Kosten per locatie'!$A$17:$C$89,3,FALSE)</f>
        <v>sportlocatie</v>
      </c>
      <c r="E2620" s="260" t="s">
        <v>311</v>
      </c>
      <c r="F2620" s="261"/>
      <c r="G2620" s="439">
        <v>28</v>
      </c>
      <c r="H2620" s="261" t="s">
        <v>1913</v>
      </c>
      <c r="I2620" s="432" t="s">
        <v>15</v>
      </c>
      <c r="J2620" s="260" t="s">
        <v>1914</v>
      </c>
      <c r="K2620" s="442">
        <v>15.1</v>
      </c>
      <c r="L2620" s="486">
        <f>VLOOKUP(D2620,'1-Kosten per locatie'!$E$3:$G$9,3,FALSE)</f>
        <v>1</v>
      </c>
      <c r="M2620" s="441">
        <v>210</v>
      </c>
      <c r="N2620" s="124">
        <v>210</v>
      </c>
      <c r="O2620" s="125" t="e">
        <f t="shared" si="213"/>
        <v>#DIV/0!</v>
      </c>
      <c r="P2620" s="125" t="e">
        <f t="shared" si="214"/>
        <v>#DIV/0!</v>
      </c>
      <c r="Q2620" s="383"/>
      <c r="R2620" s="126">
        <f>IF(M2620="nio",0,IF(M2620&gt;0,VLOOKUP(I2620,'2-Productie normen'!A:R,VLOOKUP(M2620,'2-Productie normen'!T:U,2,FALSE),FALSE)))</f>
        <v>0</v>
      </c>
      <c r="S2620" s="126">
        <f t="shared" si="215"/>
        <v>0</v>
      </c>
      <c r="T2620" s="127" t="str">
        <f>IF(M2620="nio",0,VLOOKUP(I2620,'2-Productie normen'!A:R,14,FALSE))</f>
        <v>S</v>
      </c>
      <c r="U2620" s="127"/>
      <c r="W2620" s="93">
        <f t="shared" si="216"/>
        <v>6342</v>
      </c>
    </row>
    <row r="2621" spans="1:23" ht="14.1" customHeight="1">
      <c r="A2621" s="109">
        <f t="shared" si="212"/>
        <v>2621</v>
      </c>
      <c r="B2621" s="476" t="str">
        <f>VLOOKUP(C2621,'1-Kosten per locatie'!$A$17:$D$89,4,FALSE)</f>
        <v>Sport050</v>
      </c>
      <c r="C2621" s="260" t="s">
        <v>1712</v>
      </c>
      <c r="D2621" s="476" t="str">
        <f>VLOOKUP(C2621,'1-Kosten per locatie'!$A$17:$C$89,3,FALSE)</f>
        <v>sportlocatie</v>
      </c>
      <c r="E2621" s="260" t="s">
        <v>311</v>
      </c>
      <c r="F2621" s="261"/>
      <c r="G2621" s="439">
        <v>29</v>
      </c>
      <c r="H2621" s="261" t="s">
        <v>1915</v>
      </c>
      <c r="I2621" s="432" t="s">
        <v>15</v>
      </c>
      <c r="J2621" s="260" t="s">
        <v>1914</v>
      </c>
      <c r="K2621" s="431">
        <v>1.5</v>
      </c>
      <c r="L2621" s="486">
        <f>VLOOKUP(D2621,'1-Kosten per locatie'!$E$3:$G$9,3,FALSE)</f>
        <v>1</v>
      </c>
      <c r="M2621" s="441">
        <v>210</v>
      </c>
      <c r="N2621" s="124">
        <v>210</v>
      </c>
      <c r="O2621" s="125" t="e">
        <f t="shared" si="213"/>
        <v>#DIV/0!</v>
      </c>
      <c r="P2621" s="125" t="e">
        <f t="shared" si="214"/>
        <v>#DIV/0!</v>
      </c>
      <c r="Q2621" s="383"/>
      <c r="R2621" s="126">
        <f>IF(M2621="nio",0,IF(M2621&gt;0,VLOOKUP(I2621,'2-Productie normen'!A:R,VLOOKUP(M2621,'2-Productie normen'!T:U,2,FALSE),FALSE)))</f>
        <v>0</v>
      </c>
      <c r="S2621" s="126">
        <f t="shared" si="215"/>
        <v>0</v>
      </c>
      <c r="T2621" s="127" t="str">
        <f>IF(M2621="nio",0,VLOOKUP(I2621,'2-Productie normen'!A:R,14,FALSE))</f>
        <v>S</v>
      </c>
      <c r="U2621" s="127"/>
      <c r="W2621" s="93">
        <f t="shared" si="216"/>
        <v>630</v>
      </c>
    </row>
    <row r="2622" spans="1:23" ht="14.1" customHeight="1">
      <c r="A2622" s="109">
        <f t="shared" si="212"/>
        <v>2622</v>
      </c>
      <c r="B2622" s="476" t="str">
        <f>VLOOKUP(C2622,'1-Kosten per locatie'!$A$17:$D$89,4,FALSE)</f>
        <v>Sport050</v>
      </c>
      <c r="C2622" s="260" t="s">
        <v>1712</v>
      </c>
      <c r="D2622" s="476" t="str">
        <f>VLOOKUP(C2622,'1-Kosten per locatie'!$A$17:$C$89,3,FALSE)</f>
        <v>sportlocatie</v>
      </c>
      <c r="E2622" s="260" t="s">
        <v>311</v>
      </c>
      <c r="F2622" s="261"/>
      <c r="G2622" s="439">
        <v>30</v>
      </c>
      <c r="H2622" s="261" t="s">
        <v>1925</v>
      </c>
      <c r="I2622" s="432" t="s">
        <v>1201</v>
      </c>
      <c r="J2622" s="260" t="s">
        <v>1914</v>
      </c>
      <c r="K2622" s="431">
        <v>25.7</v>
      </c>
      <c r="L2622" s="486">
        <f>VLOOKUP(D2622,'1-Kosten per locatie'!$E$3:$G$9,3,FALSE)</f>
        <v>1</v>
      </c>
      <c r="M2622" s="441">
        <v>210</v>
      </c>
      <c r="N2622" s="124">
        <v>210</v>
      </c>
      <c r="O2622" s="125" t="e">
        <f t="shared" si="213"/>
        <v>#DIV/0!</v>
      </c>
      <c r="P2622" s="125" t="e">
        <f t="shared" si="214"/>
        <v>#DIV/0!</v>
      </c>
      <c r="Q2622" s="383"/>
      <c r="R2622" s="126">
        <f>IF(M2622="nio",0,IF(M2622&gt;0,VLOOKUP(I2622,'2-Productie normen'!A:R,VLOOKUP(M2622,'2-Productie normen'!T:U,2,FALSE),FALSE)))</f>
        <v>0</v>
      </c>
      <c r="S2622" s="126">
        <f t="shared" si="215"/>
        <v>0</v>
      </c>
      <c r="T2622" s="127" t="str">
        <f>IF(M2622="nio",0,VLOOKUP(I2622,'2-Productie normen'!A:R,14,FALSE))</f>
        <v>V</v>
      </c>
      <c r="U2622" s="127"/>
      <c r="W2622" s="93">
        <f t="shared" si="216"/>
        <v>10794</v>
      </c>
    </row>
    <row r="2623" spans="1:23" ht="14.1" customHeight="1">
      <c r="A2623" s="109">
        <f t="shared" si="212"/>
        <v>2623</v>
      </c>
      <c r="B2623" s="476" t="str">
        <f>VLOOKUP(C2623,'1-Kosten per locatie'!$A$17:$D$89,4,FALSE)</f>
        <v>Sport050</v>
      </c>
      <c r="C2623" s="260" t="s">
        <v>1712</v>
      </c>
      <c r="D2623" s="476" t="str">
        <f>VLOOKUP(C2623,'1-Kosten per locatie'!$A$17:$C$89,3,FALSE)</f>
        <v>sportlocatie</v>
      </c>
      <c r="E2623" s="260" t="s">
        <v>311</v>
      </c>
      <c r="F2623" s="261"/>
      <c r="G2623" s="439">
        <v>31</v>
      </c>
      <c r="H2623" s="261" t="s">
        <v>1915</v>
      </c>
      <c r="I2623" s="432" t="s">
        <v>15</v>
      </c>
      <c r="J2623" s="260" t="s">
        <v>1914</v>
      </c>
      <c r="K2623" s="431">
        <v>2</v>
      </c>
      <c r="L2623" s="486">
        <f>VLOOKUP(D2623,'1-Kosten per locatie'!$E$3:$G$9,3,FALSE)</f>
        <v>1</v>
      </c>
      <c r="M2623" s="441">
        <v>210</v>
      </c>
      <c r="N2623" s="124">
        <v>210</v>
      </c>
      <c r="O2623" s="125" t="e">
        <f t="shared" ref="O2623:O2686" si="217">IF(M2623="nio",0,IF(M2623&gt;0,M2623*K2623/R2623,0))*L2623</f>
        <v>#DIV/0!</v>
      </c>
      <c r="P2623" s="125" t="e">
        <f t="shared" ref="P2623:P2686" si="218">IF(N2623&gt;0,N2623*K2623/S2623,0)*L2623</f>
        <v>#DIV/0!</v>
      </c>
      <c r="Q2623" s="383"/>
      <c r="R2623" s="126">
        <f>IF(M2623="nio",0,IF(M2623&gt;0,VLOOKUP(I2623,'2-Productie normen'!A:R,VLOOKUP(M2623,'2-Productie normen'!T:U,2,FALSE),FALSE)))</f>
        <v>0</v>
      </c>
      <c r="S2623" s="126">
        <f t="shared" ref="S2623:S2686" si="219">IF(N2623&gt;0,R2623*$S$8,0)</f>
        <v>0</v>
      </c>
      <c r="T2623" s="127" t="str">
        <f>IF(M2623="nio",0,VLOOKUP(I2623,'2-Productie normen'!A:R,14,FALSE))</f>
        <v>S</v>
      </c>
      <c r="U2623" s="127"/>
      <c r="W2623" s="93">
        <f t="shared" ref="W2623:W2686" si="220">SUM(M2623:N2623)*K2623</f>
        <v>840</v>
      </c>
    </row>
    <row r="2624" spans="1:23" ht="14.1" customHeight="1">
      <c r="A2624" s="109">
        <f t="shared" si="212"/>
        <v>2624</v>
      </c>
      <c r="B2624" s="476" t="str">
        <f>VLOOKUP(C2624,'1-Kosten per locatie'!$A$17:$D$89,4,FALSE)</f>
        <v>Sport050</v>
      </c>
      <c r="C2624" s="260" t="s">
        <v>1712</v>
      </c>
      <c r="D2624" s="476" t="str">
        <f>VLOOKUP(C2624,'1-Kosten per locatie'!$A$17:$C$89,3,FALSE)</f>
        <v>sportlocatie</v>
      </c>
      <c r="E2624" s="260" t="s">
        <v>311</v>
      </c>
      <c r="F2624" s="261"/>
      <c r="G2624" s="439">
        <v>32</v>
      </c>
      <c r="H2624" s="260" t="s">
        <v>1911</v>
      </c>
      <c r="I2624" s="432" t="s">
        <v>300</v>
      </c>
      <c r="J2624" s="260" t="s">
        <v>1912</v>
      </c>
      <c r="K2624" s="431">
        <v>41.3</v>
      </c>
      <c r="L2624" s="486">
        <f>VLOOKUP(D2624,'1-Kosten per locatie'!$E$3:$G$9,3,FALSE)</f>
        <v>1</v>
      </c>
      <c r="M2624" s="441">
        <v>41</v>
      </c>
      <c r="N2624" s="124"/>
      <c r="O2624" s="125" t="e">
        <f t="shared" si="217"/>
        <v>#DIV/0!</v>
      </c>
      <c r="P2624" s="125">
        <f t="shared" si="218"/>
        <v>0</v>
      </c>
      <c r="Q2624" s="383"/>
      <c r="R2624" s="126">
        <f>IF(M2624="nio",0,IF(M2624&gt;0,VLOOKUP(I2624,'2-Productie normen'!A:R,VLOOKUP(M2624,'2-Productie normen'!T:U,2,FALSE),FALSE)))</f>
        <v>0</v>
      </c>
      <c r="S2624" s="126">
        <f t="shared" si="219"/>
        <v>0</v>
      </c>
      <c r="T2624" s="127" t="str">
        <f>IF(M2624="nio",0,VLOOKUP(I2624,'2-Productie normen'!A:R,14,FALSE))</f>
        <v>V</v>
      </c>
      <c r="U2624" s="127"/>
      <c r="W2624" s="93">
        <f t="shared" si="220"/>
        <v>1693.3</v>
      </c>
    </row>
    <row r="2625" spans="1:23" ht="14.1" customHeight="1">
      <c r="A2625" s="109">
        <f t="shared" si="212"/>
        <v>2625</v>
      </c>
      <c r="B2625" s="476" t="str">
        <f>VLOOKUP(C2625,'1-Kosten per locatie'!$A$17:$D$89,4,FALSE)</f>
        <v>Sport050</v>
      </c>
      <c r="C2625" s="260" t="s">
        <v>1712</v>
      </c>
      <c r="D2625" s="476" t="str">
        <f>VLOOKUP(C2625,'1-Kosten per locatie'!$A$17:$C$89,3,FALSE)</f>
        <v>sportlocatie</v>
      </c>
      <c r="E2625" s="260" t="s">
        <v>311</v>
      </c>
      <c r="F2625" s="262"/>
      <c r="G2625" s="439">
        <v>33</v>
      </c>
      <c r="H2625" s="260" t="s">
        <v>1917</v>
      </c>
      <c r="I2625" s="455" t="s">
        <v>299</v>
      </c>
      <c r="J2625" s="260" t="s">
        <v>1914</v>
      </c>
      <c r="K2625" s="431">
        <v>4.3</v>
      </c>
      <c r="L2625" s="486">
        <f>VLOOKUP(D2625,'1-Kosten per locatie'!$E$3:$G$9,3,FALSE)</f>
        <v>1</v>
      </c>
      <c r="M2625" s="412" t="s">
        <v>101</v>
      </c>
      <c r="N2625" s="124"/>
      <c r="O2625" s="125">
        <f t="shared" si="217"/>
        <v>0</v>
      </c>
      <c r="P2625" s="125">
        <f t="shared" si="218"/>
        <v>0</v>
      </c>
      <c r="Q2625" s="383"/>
      <c r="R2625" s="126">
        <f>IF(M2625="nio",0,IF(M2625&gt;0,VLOOKUP(I2625,'2-Productie normen'!A:R,VLOOKUP(M2625,'2-Productie normen'!T:U,2,FALSE),FALSE)))</f>
        <v>0</v>
      </c>
      <c r="S2625" s="126">
        <f t="shared" si="219"/>
        <v>0</v>
      </c>
      <c r="T2625" s="127">
        <f>IF(M2625="nio",0,VLOOKUP(I2625,'2-Productie normen'!A:R,14,FALSE))</f>
        <v>0</v>
      </c>
      <c r="U2625" s="127"/>
      <c r="W2625" s="93">
        <f t="shared" si="220"/>
        <v>0</v>
      </c>
    </row>
    <row r="2626" spans="1:23" ht="14.1" customHeight="1">
      <c r="A2626" s="109">
        <f t="shared" si="212"/>
        <v>2626</v>
      </c>
      <c r="B2626" s="476" t="str">
        <f>VLOOKUP(C2626,'1-Kosten per locatie'!$A$17:$D$89,4,FALSE)</f>
        <v>Sport050</v>
      </c>
      <c r="C2626" s="260" t="s">
        <v>1712</v>
      </c>
      <c r="D2626" s="476" t="str">
        <f>VLOOKUP(C2626,'1-Kosten per locatie'!$A$17:$C$89,3,FALSE)</f>
        <v>sportlocatie</v>
      </c>
      <c r="E2626" s="260" t="s">
        <v>311</v>
      </c>
      <c r="F2626" s="262"/>
      <c r="G2626" s="439">
        <v>34</v>
      </c>
      <c r="H2626" s="260" t="s">
        <v>1926</v>
      </c>
      <c r="I2626" s="455" t="s">
        <v>299</v>
      </c>
      <c r="J2626" s="260" t="s">
        <v>1914</v>
      </c>
      <c r="K2626" s="431">
        <v>4.2</v>
      </c>
      <c r="L2626" s="486">
        <f>VLOOKUP(D2626,'1-Kosten per locatie'!$E$3:$G$9,3,FALSE)</f>
        <v>1</v>
      </c>
      <c r="M2626" s="412" t="s">
        <v>101</v>
      </c>
      <c r="N2626" s="124"/>
      <c r="O2626" s="125">
        <f t="shared" si="217"/>
        <v>0</v>
      </c>
      <c r="P2626" s="125">
        <f t="shared" si="218"/>
        <v>0</v>
      </c>
      <c r="Q2626" s="383"/>
      <c r="R2626" s="126">
        <f>IF(M2626="nio",0,IF(M2626&gt;0,VLOOKUP(I2626,'2-Productie normen'!A:R,VLOOKUP(M2626,'2-Productie normen'!T:U,2,FALSE),FALSE)))</f>
        <v>0</v>
      </c>
      <c r="S2626" s="126">
        <f t="shared" si="219"/>
        <v>0</v>
      </c>
      <c r="T2626" s="127">
        <f>IF(M2626="nio",0,VLOOKUP(I2626,'2-Productie normen'!A:R,14,FALSE))</f>
        <v>0</v>
      </c>
      <c r="U2626" s="127"/>
      <c r="W2626" s="93">
        <f t="shared" si="220"/>
        <v>0</v>
      </c>
    </row>
    <row r="2627" spans="1:23" ht="14.1" customHeight="1">
      <c r="A2627" s="109">
        <f t="shared" ref="A2627:A2690" si="221">A2626+1</f>
        <v>2627</v>
      </c>
      <c r="B2627" s="476" t="str">
        <f>VLOOKUP(C2627,'1-Kosten per locatie'!$A$17:$D$89,4,FALSE)</f>
        <v>Sport050</v>
      </c>
      <c r="C2627" s="90" t="s">
        <v>1715</v>
      </c>
      <c r="D2627" s="476" t="str">
        <f>VLOOKUP(C2627,'1-Kosten per locatie'!$A$17:$C$89,3,FALSE)</f>
        <v>sportlocatie</v>
      </c>
      <c r="E2627" s="427">
        <v>0</v>
      </c>
      <c r="F2627" s="261"/>
      <c r="G2627" s="428"/>
      <c r="H2627" s="123" t="s">
        <v>90</v>
      </c>
      <c r="I2627" s="432" t="s">
        <v>296</v>
      </c>
      <c r="J2627" s="123" t="s">
        <v>198</v>
      </c>
      <c r="K2627" s="429">
        <v>3.8</v>
      </c>
      <c r="L2627" s="486">
        <f>VLOOKUP(D2627,'1-Kosten per locatie'!$E$3:$G$9,3,FALSE)</f>
        <v>1</v>
      </c>
      <c r="M2627" s="441">
        <v>210</v>
      </c>
      <c r="N2627" s="124"/>
      <c r="O2627" s="125" t="e">
        <f t="shared" si="217"/>
        <v>#DIV/0!</v>
      </c>
      <c r="P2627" s="125">
        <f t="shared" si="218"/>
        <v>0</v>
      </c>
      <c r="Q2627" s="383"/>
      <c r="R2627" s="126">
        <f>IF(M2627="nio",0,IF(M2627&gt;0,VLOOKUP(I2627,'2-Productie normen'!A:R,VLOOKUP(M2627,'2-Productie normen'!T:U,2,FALSE),FALSE)))</f>
        <v>0</v>
      </c>
      <c r="S2627" s="126">
        <f t="shared" si="219"/>
        <v>0</v>
      </c>
      <c r="T2627" s="127" t="str">
        <f>IF(M2627="nio",0,VLOOKUP(I2627,'2-Productie normen'!A:R,14,FALSE))</f>
        <v>V</v>
      </c>
      <c r="U2627" s="127"/>
      <c r="W2627" s="93">
        <f t="shared" si="220"/>
        <v>798</v>
      </c>
    </row>
    <row r="2628" spans="1:23" ht="14.1" customHeight="1">
      <c r="A2628" s="109">
        <f t="shared" si="221"/>
        <v>2628</v>
      </c>
      <c r="B2628" s="476" t="str">
        <f>VLOOKUP(C2628,'1-Kosten per locatie'!$A$17:$D$89,4,FALSE)</f>
        <v>Sport050</v>
      </c>
      <c r="C2628" s="90" t="s">
        <v>1715</v>
      </c>
      <c r="D2628" s="476" t="str">
        <f>VLOOKUP(C2628,'1-Kosten per locatie'!$A$17:$C$89,3,FALSE)</f>
        <v>sportlocatie</v>
      </c>
      <c r="E2628" s="427">
        <v>0</v>
      </c>
      <c r="F2628" s="261"/>
      <c r="G2628" s="428"/>
      <c r="H2628" s="123" t="s">
        <v>1927</v>
      </c>
      <c r="I2628" s="432" t="s">
        <v>296</v>
      </c>
      <c r="J2628" s="123" t="s">
        <v>198</v>
      </c>
      <c r="K2628" s="429">
        <v>3.4</v>
      </c>
      <c r="L2628" s="486">
        <f>VLOOKUP(D2628,'1-Kosten per locatie'!$E$3:$G$9,3,FALSE)</f>
        <v>1</v>
      </c>
      <c r="M2628" s="441">
        <v>210</v>
      </c>
      <c r="N2628" s="124"/>
      <c r="O2628" s="125" t="e">
        <f t="shared" si="217"/>
        <v>#DIV/0!</v>
      </c>
      <c r="P2628" s="125">
        <f t="shared" si="218"/>
        <v>0</v>
      </c>
      <c r="Q2628" s="383"/>
      <c r="R2628" s="126">
        <f>IF(M2628="nio",0,IF(M2628&gt;0,VLOOKUP(I2628,'2-Productie normen'!A:R,VLOOKUP(M2628,'2-Productie normen'!T:U,2,FALSE),FALSE)))</f>
        <v>0</v>
      </c>
      <c r="S2628" s="126">
        <f t="shared" si="219"/>
        <v>0</v>
      </c>
      <c r="T2628" s="127" t="str">
        <f>IF(M2628="nio",0,VLOOKUP(I2628,'2-Productie normen'!A:R,14,FALSE))</f>
        <v>V</v>
      </c>
      <c r="U2628" s="127"/>
      <c r="W2628" s="93">
        <f t="shared" si="220"/>
        <v>714</v>
      </c>
    </row>
    <row r="2629" spans="1:23" ht="14.1" customHeight="1">
      <c r="A2629" s="109">
        <f t="shared" si="221"/>
        <v>2629</v>
      </c>
      <c r="B2629" s="476" t="str">
        <f>VLOOKUP(C2629,'1-Kosten per locatie'!$A$17:$D$89,4,FALSE)</f>
        <v>Sport050</v>
      </c>
      <c r="C2629" s="90" t="s">
        <v>1715</v>
      </c>
      <c r="D2629" s="476" t="str">
        <f>VLOOKUP(C2629,'1-Kosten per locatie'!$A$17:$C$89,3,FALSE)</f>
        <v>sportlocatie</v>
      </c>
      <c r="E2629" s="427">
        <v>0</v>
      </c>
      <c r="F2629" s="261"/>
      <c r="G2629" s="428"/>
      <c r="H2629" s="123" t="s">
        <v>90</v>
      </c>
      <c r="I2629" s="432" t="s">
        <v>296</v>
      </c>
      <c r="J2629" s="123" t="s">
        <v>198</v>
      </c>
      <c r="K2629" s="429">
        <v>3.8</v>
      </c>
      <c r="L2629" s="486">
        <f>VLOOKUP(D2629,'1-Kosten per locatie'!$E$3:$G$9,3,FALSE)</f>
        <v>1</v>
      </c>
      <c r="M2629" s="441">
        <v>210</v>
      </c>
      <c r="N2629" s="124"/>
      <c r="O2629" s="125" t="e">
        <f t="shared" si="217"/>
        <v>#DIV/0!</v>
      </c>
      <c r="P2629" s="125">
        <f t="shared" si="218"/>
        <v>0</v>
      </c>
      <c r="Q2629" s="383"/>
      <c r="R2629" s="126">
        <f>IF(M2629="nio",0,IF(M2629&gt;0,VLOOKUP(I2629,'2-Productie normen'!A:R,VLOOKUP(M2629,'2-Productie normen'!T:U,2,FALSE),FALSE)))</f>
        <v>0</v>
      </c>
      <c r="S2629" s="126">
        <f t="shared" si="219"/>
        <v>0</v>
      </c>
      <c r="T2629" s="127" t="str">
        <f>IF(M2629="nio",0,VLOOKUP(I2629,'2-Productie normen'!A:R,14,FALSE))</f>
        <v>V</v>
      </c>
      <c r="U2629" s="127"/>
      <c r="W2629" s="93">
        <f t="shared" si="220"/>
        <v>798</v>
      </c>
    </row>
    <row r="2630" spans="1:23" ht="14.1" customHeight="1">
      <c r="A2630" s="109">
        <f t="shared" si="221"/>
        <v>2630</v>
      </c>
      <c r="B2630" s="476" t="str">
        <f>VLOOKUP(C2630,'1-Kosten per locatie'!$A$17:$D$89,4,FALSE)</f>
        <v>Sport050</v>
      </c>
      <c r="C2630" s="90" t="s">
        <v>1715</v>
      </c>
      <c r="D2630" s="476" t="str">
        <f>VLOOKUP(C2630,'1-Kosten per locatie'!$A$17:$C$89,3,FALSE)</f>
        <v>sportlocatie</v>
      </c>
      <c r="E2630" s="427">
        <v>0</v>
      </c>
      <c r="F2630" s="261"/>
      <c r="G2630" s="428"/>
      <c r="H2630" s="123" t="s">
        <v>1928</v>
      </c>
      <c r="I2630" s="432" t="s">
        <v>296</v>
      </c>
      <c r="J2630" s="123" t="s">
        <v>304</v>
      </c>
      <c r="K2630" s="429">
        <v>91.2</v>
      </c>
      <c r="L2630" s="486">
        <f>VLOOKUP(D2630,'1-Kosten per locatie'!$E$3:$G$9,3,FALSE)</f>
        <v>1</v>
      </c>
      <c r="M2630" s="441">
        <v>210</v>
      </c>
      <c r="N2630" s="124"/>
      <c r="O2630" s="125" t="e">
        <f t="shared" si="217"/>
        <v>#DIV/0!</v>
      </c>
      <c r="P2630" s="125">
        <f t="shared" si="218"/>
        <v>0</v>
      </c>
      <c r="Q2630" s="383"/>
      <c r="R2630" s="126">
        <f>IF(M2630="nio",0,IF(M2630&gt;0,VLOOKUP(I2630,'2-Productie normen'!A:R,VLOOKUP(M2630,'2-Productie normen'!T:U,2,FALSE),FALSE)))</f>
        <v>0</v>
      </c>
      <c r="S2630" s="126">
        <f t="shared" si="219"/>
        <v>0</v>
      </c>
      <c r="T2630" s="127" t="str">
        <f>IF(M2630="nio",0,VLOOKUP(I2630,'2-Productie normen'!A:R,14,FALSE))</f>
        <v>V</v>
      </c>
      <c r="U2630" s="127"/>
      <c r="W2630" s="93">
        <f t="shared" si="220"/>
        <v>19152</v>
      </c>
    </row>
    <row r="2631" spans="1:23" ht="14.1" customHeight="1">
      <c r="A2631" s="109">
        <f t="shared" si="221"/>
        <v>2631</v>
      </c>
      <c r="B2631" s="476" t="str">
        <f>VLOOKUP(C2631,'1-Kosten per locatie'!$A$17:$D$89,4,FALSE)</f>
        <v>Sport050</v>
      </c>
      <c r="C2631" s="90" t="s">
        <v>1715</v>
      </c>
      <c r="D2631" s="476" t="str">
        <f>VLOOKUP(C2631,'1-Kosten per locatie'!$A$17:$C$89,3,FALSE)</f>
        <v>sportlocatie</v>
      </c>
      <c r="E2631" s="427">
        <v>0</v>
      </c>
      <c r="F2631" s="261"/>
      <c r="G2631" s="428"/>
      <c r="H2631" s="123" t="s">
        <v>1929</v>
      </c>
      <c r="I2631" s="432" t="s">
        <v>149</v>
      </c>
      <c r="J2631" s="123" t="s">
        <v>198</v>
      </c>
      <c r="K2631" s="429">
        <v>39.1</v>
      </c>
      <c r="L2631" s="486">
        <f>VLOOKUP(D2631,'1-Kosten per locatie'!$E$3:$G$9,3,FALSE)</f>
        <v>1</v>
      </c>
      <c r="M2631" s="441">
        <v>210</v>
      </c>
      <c r="N2631" s="124"/>
      <c r="O2631" s="125" t="e">
        <f t="shared" si="217"/>
        <v>#DIV/0!</v>
      </c>
      <c r="P2631" s="125">
        <f t="shared" si="218"/>
        <v>0</v>
      </c>
      <c r="Q2631" s="383"/>
      <c r="R2631" s="126">
        <f>IF(M2631="nio",0,IF(M2631&gt;0,VLOOKUP(I2631,'2-Productie normen'!A:R,VLOOKUP(M2631,'2-Productie normen'!T:U,2,FALSE),FALSE)))</f>
        <v>0</v>
      </c>
      <c r="S2631" s="126">
        <f t="shared" si="219"/>
        <v>0</v>
      </c>
      <c r="T2631" s="127" t="str">
        <f>IF(M2631="nio",0,VLOOKUP(I2631,'2-Productie normen'!A:R,14,FALSE))</f>
        <v>B</v>
      </c>
      <c r="U2631" s="127"/>
      <c r="W2631" s="93">
        <f t="shared" si="220"/>
        <v>8211</v>
      </c>
    </row>
    <row r="2632" spans="1:23" ht="14.1" customHeight="1">
      <c r="A2632" s="109">
        <f t="shared" si="221"/>
        <v>2632</v>
      </c>
      <c r="B2632" s="476" t="str">
        <f>VLOOKUP(C2632,'1-Kosten per locatie'!$A$17:$D$89,4,FALSE)</f>
        <v>Sport050</v>
      </c>
      <c r="C2632" s="90" t="s">
        <v>1715</v>
      </c>
      <c r="D2632" s="476" t="str">
        <f>VLOOKUP(C2632,'1-Kosten per locatie'!$A$17:$C$89,3,FALSE)</f>
        <v>sportlocatie</v>
      </c>
      <c r="E2632" s="427">
        <v>0</v>
      </c>
      <c r="F2632" s="261"/>
      <c r="G2632" s="428"/>
      <c r="H2632" s="123" t="s">
        <v>1310</v>
      </c>
      <c r="I2632" s="432" t="s">
        <v>15</v>
      </c>
      <c r="J2632" s="123" t="s">
        <v>304</v>
      </c>
      <c r="K2632" s="429">
        <v>5</v>
      </c>
      <c r="L2632" s="486">
        <f>VLOOKUP(D2632,'1-Kosten per locatie'!$E$3:$G$9,3,FALSE)</f>
        <v>1</v>
      </c>
      <c r="M2632" s="441">
        <v>210</v>
      </c>
      <c r="N2632" s="124"/>
      <c r="O2632" s="125" t="e">
        <f t="shared" si="217"/>
        <v>#DIV/0!</v>
      </c>
      <c r="P2632" s="125">
        <f t="shared" si="218"/>
        <v>0</v>
      </c>
      <c r="Q2632" s="383"/>
      <c r="R2632" s="126">
        <f>IF(M2632="nio",0,IF(M2632&gt;0,VLOOKUP(I2632,'2-Productie normen'!A:R,VLOOKUP(M2632,'2-Productie normen'!T:U,2,FALSE),FALSE)))</f>
        <v>0</v>
      </c>
      <c r="S2632" s="126">
        <f t="shared" si="219"/>
        <v>0</v>
      </c>
      <c r="T2632" s="127" t="str">
        <f>IF(M2632="nio",0,VLOOKUP(I2632,'2-Productie normen'!A:R,14,FALSE))</f>
        <v>S</v>
      </c>
      <c r="U2632" s="127"/>
      <c r="W2632" s="93">
        <f t="shared" si="220"/>
        <v>1050</v>
      </c>
    </row>
    <row r="2633" spans="1:23" ht="14.1" customHeight="1">
      <c r="A2633" s="109">
        <f t="shared" si="221"/>
        <v>2633</v>
      </c>
      <c r="B2633" s="476" t="str">
        <f>VLOOKUP(C2633,'1-Kosten per locatie'!$A$17:$D$89,4,FALSE)</f>
        <v>Sport050</v>
      </c>
      <c r="C2633" s="90" t="s">
        <v>1715</v>
      </c>
      <c r="D2633" s="476" t="str">
        <f>VLOOKUP(C2633,'1-Kosten per locatie'!$A$17:$C$89,3,FALSE)</f>
        <v>sportlocatie</v>
      </c>
      <c r="E2633" s="427">
        <v>0</v>
      </c>
      <c r="F2633" s="261"/>
      <c r="G2633" s="428"/>
      <c r="H2633" s="123" t="s">
        <v>1744</v>
      </c>
      <c r="I2633" s="432" t="s">
        <v>15</v>
      </c>
      <c r="J2633" s="123" t="s">
        <v>304</v>
      </c>
      <c r="K2633" s="429">
        <v>5</v>
      </c>
      <c r="L2633" s="486">
        <f>VLOOKUP(D2633,'1-Kosten per locatie'!$E$3:$G$9,3,FALSE)</f>
        <v>1</v>
      </c>
      <c r="M2633" s="441">
        <v>210</v>
      </c>
      <c r="N2633" s="124"/>
      <c r="O2633" s="125" t="e">
        <f t="shared" si="217"/>
        <v>#DIV/0!</v>
      </c>
      <c r="P2633" s="125">
        <f t="shared" si="218"/>
        <v>0</v>
      </c>
      <c r="Q2633" s="383"/>
      <c r="R2633" s="126">
        <f>IF(M2633="nio",0,IF(M2633&gt;0,VLOOKUP(I2633,'2-Productie normen'!A:R,VLOOKUP(M2633,'2-Productie normen'!T:U,2,FALSE),FALSE)))</f>
        <v>0</v>
      </c>
      <c r="S2633" s="126">
        <f t="shared" si="219"/>
        <v>0</v>
      </c>
      <c r="T2633" s="127" t="str">
        <f>IF(M2633="nio",0,VLOOKUP(I2633,'2-Productie normen'!A:R,14,FALSE))</f>
        <v>S</v>
      </c>
      <c r="U2633" s="127"/>
      <c r="W2633" s="93">
        <f t="shared" si="220"/>
        <v>1050</v>
      </c>
    </row>
    <row r="2634" spans="1:23" ht="14.1" customHeight="1">
      <c r="A2634" s="109">
        <f t="shared" si="221"/>
        <v>2634</v>
      </c>
      <c r="B2634" s="476" t="str">
        <f>VLOOKUP(C2634,'1-Kosten per locatie'!$A$17:$D$89,4,FALSE)</f>
        <v>Sport050</v>
      </c>
      <c r="C2634" s="90" t="s">
        <v>1715</v>
      </c>
      <c r="D2634" s="476" t="str">
        <f>VLOOKUP(C2634,'1-Kosten per locatie'!$A$17:$C$89,3,FALSE)</f>
        <v>sportlocatie</v>
      </c>
      <c r="E2634" s="427">
        <v>0</v>
      </c>
      <c r="F2634" s="261"/>
      <c r="G2634" s="428"/>
      <c r="H2634" s="123" t="s">
        <v>1930</v>
      </c>
      <c r="I2634" s="432" t="s">
        <v>296</v>
      </c>
      <c r="J2634" s="123" t="s">
        <v>304</v>
      </c>
      <c r="K2634" s="429">
        <v>23.4</v>
      </c>
      <c r="L2634" s="486">
        <f>VLOOKUP(D2634,'1-Kosten per locatie'!$E$3:$G$9,3,FALSE)</f>
        <v>1</v>
      </c>
      <c r="M2634" s="441">
        <v>210</v>
      </c>
      <c r="N2634" s="124"/>
      <c r="O2634" s="125" t="e">
        <f t="shared" si="217"/>
        <v>#DIV/0!</v>
      </c>
      <c r="P2634" s="125">
        <f t="shared" si="218"/>
        <v>0</v>
      </c>
      <c r="Q2634" s="383"/>
      <c r="R2634" s="126">
        <f>IF(M2634="nio",0,IF(M2634&gt;0,VLOOKUP(I2634,'2-Productie normen'!A:R,VLOOKUP(M2634,'2-Productie normen'!T:U,2,FALSE),FALSE)))</f>
        <v>0</v>
      </c>
      <c r="S2634" s="126">
        <f t="shared" si="219"/>
        <v>0</v>
      </c>
      <c r="T2634" s="127" t="str">
        <f>IF(M2634="nio",0,VLOOKUP(I2634,'2-Productie normen'!A:R,14,FALSE))</f>
        <v>V</v>
      </c>
      <c r="U2634" s="127"/>
      <c r="W2634" s="93">
        <f t="shared" si="220"/>
        <v>4914</v>
      </c>
    </row>
    <row r="2635" spans="1:23" ht="14.1" customHeight="1">
      <c r="A2635" s="109">
        <f t="shared" si="221"/>
        <v>2635</v>
      </c>
      <c r="B2635" s="476" t="str">
        <f>VLOOKUP(C2635,'1-Kosten per locatie'!$A$17:$D$89,4,FALSE)</f>
        <v>Sport050</v>
      </c>
      <c r="C2635" s="90" t="s">
        <v>1715</v>
      </c>
      <c r="D2635" s="476" t="str">
        <f>VLOOKUP(C2635,'1-Kosten per locatie'!$A$17:$C$89,3,FALSE)</f>
        <v>sportlocatie</v>
      </c>
      <c r="E2635" s="427">
        <v>0</v>
      </c>
      <c r="F2635" s="261"/>
      <c r="G2635" s="428"/>
      <c r="H2635" s="123" t="s">
        <v>1740</v>
      </c>
      <c r="I2635" s="432" t="s">
        <v>1725</v>
      </c>
      <c r="J2635" s="123" t="s">
        <v>1931</v>
      </c>
      <c r="K2635" s="429">
        <v>448</v>
      </c>
      <c r="L2635" s="486">
        <f>VLOOKUP(D2635,'1-Kosten per locatie'!$E$3:$G$9,3,FALSE)</f>
        <v>1</v>
      </c>
      <c r="M2635" s="441">
        <v>210</v>
      </c>
      <c r="N2635" s="124"/>
      <c r="O2635" s="125" t="e">
        <f t="shared" si="217"/>
        <v>#DIV/0!</v>
      </c>
      <c r="P2635" s="125">
        <f t="shared" si="218"/>
        <v>0</v>
      </c>
      <c r="Q2635" s="383"/>
      <c r="R2635" s="126">
        <f>IF(M2635="nio",0,IF(M2635&gt;0,VLOOKUP(I2635,'2-Productie normen'!A:R,VLOOKUP(M2635,'2-Productie normen'!T:U,2,FALSE),FALSE)))</f>
        <v>0</v>
      </c>
      <c r="S2635" s="126">
        <f t="shared" si="219"/>
        <v>0</v>
      </c>
      <c r="T2635" s="127" t="str">
        <f>IF(M2635="nio",0,VLOOKUP(I2635,'2-Productie normen'!A:R,14,FALSE))</f>
        <v>V</v>
      </c>
      <c r="U2635" s="127"/>
      <c r="W2635" s="93">
        <f t="shared" si="220"/>
        <v>94080</v>
      </c>
    </row>
    <row r="2636" spans="1:23" ht="14.1" customHeight="1">
      <c r="A2636" s="109">
        <f t="shared" si="221"/>
        <v>2636</v>
      </c>
      <c r="B2636" s="476" t="str">
        <f>VLOOKUP(C2636,'1-Kosten per locatie'!$A$17:$D$89,4,FALSE)</f>
        <v>Sport050</v>
      </c>
      <c r="C2636" s="90" t="s">
        <v>1715</v>
      </c>
      <c r="D2636" s="476" t="str">
        <f>VLOOKUP(C2636,'1-Kosten per locatie'!$A$17:$C$89,3,FALSE)</f>
        <v>sportlocatie</v>
      </c>
      <c r="E2636" s="427">
        <v>0</v>
      </c>
      <c r="F2636" s="261"/>
      <c r="G2636" s="428"/>
      <c r="H2636" s="123" t="s">
        <v>1300</v>
      </c>
      <c r="I2636" s="432" t="s">
        <v>300</v>
      </c>
      <c r="J2636" s="123" t="s">
        <v>1931</v>
      </c>
      <c r="K2636" s="429">
        <v>39.6</v>
      </c>
      <c r="L2636" s="486">
        <f>VLOOKUP(D2636,'1-Kosten per locatie'!$E$3:$G$9,3,FALSE)</f>
        <v>1</v>
      </c>
      <c r="M2636" s="441">
        <v>41</v>
      </c>
      <c r="N2636" s="124"/>
      <c r="O2636" s="125" t="e">
        <f t="shared" si="217"/>
        <v>#DIV/0!</v>
      </c>
      <c r="P2636" s="125">
        <f t="shared" si="218"/>
        <v>0</v>
      </c>
      <c r="Q2636" s="383"/>
      <c r="R2636" s="126">
        <f>IF(M2636="nio",0,IF(M2636&gt;0,VLOOKUP(I2636,'2-Productie normen'!A:R,VLOOKUP(M2636,'2-Productie normen'!T:U,2,FALSE),FALSE)))</f>
        <v>0</v>
      </c>
      <c r="S2636" s="126">
        <f t="shared" si="219"/>
        <v>0</v>
      </c>
      <c r="T2636" s="127" t="str">
        <f>IF(M2636="nio",0,VLOOKUP(I2636,'2-Productie normen'!A:R,14,FALSE))</f>
        <v>V</v>
      </c>
      <c r="U2636" s="127"/>
      <c r="W2636" s="93">
        <f t="shared" si="220"/>
        <v>1623.6000000000001</v>
      </c>
    </row>
    <row r="2637" spans="1:23" ht="14.1" customHeight="1">
      <c r="A2637" s="109">
        <f t="shared" si="221"/>
        <v>2637</v>
      </c>
      <c r="B2637" s="476" t="str">
        <f>VLOOKUP(C2637,'1-Kosten per locatie'!$A$17:$D$89,4,FALSE)</f>
        <v>Sport050</v>
      </c>
      <c r="C2637" s="90" t="s">
        <v>1715</v>
      </c>
      <c r="D2637" s="476" t="str">
        <f>VLOOKUP(C2637,'1-Kosten per locatie'!$A$17:$C$89,3,FALSE)</f>
        <v>sportlocatie</v>
      </c>
      <c r="E2637" s="427">
        <v>0</v>
      </c>
      <c r="F2637" s="261"/>
      <c r="G2637" s="428"/>
      <c r="H2637" s="123" t="s">
        <v>1911</v>
      </c>
      <c r="I2637" s="432" t="s">
        <v>300</v>
      </c>
      <c r="J2637" s="123" t="s">
        <v>1931</v>
      </c>
      <c r="K2637" s="429">
        <v>33.200000000000003</v>
      </c>
      <c r="L2637" s="486">
        <f>VLOOKUP(D2637,'1-Kosten per locatie'!$E$3:$G$9,3,FALSE)</f>
        <v>1</v>
      </c>
      <c r="M2637" s="441">
        <v>41</v>
      </c>
      <c r="N2637" s="124"/>
      <c r="O2637" s="125" t="e">
        <f t="shared" si="217"/>
        <v>#DIV/0!</v>
      </c>
      <c r="P2637" s="125">
        <f t="shared" si="218"/>
        <v>0</v>
      </c>
      <c r="Q2637" s="383"/>
      <c r="R2637" s="126">
        <f>IF(M2637="nio",0,IF(M2637&gt;0,VLOOKUP(I2637,'2-Productie normen'!A:R,VLOOKUP(M2637,'2-Productie normen'!T:U,2,FALSE),FALSE)))</f>
        <v>0</v>
      </c>
      <c r="S2637" s="126">
        <f t="shared" si="219"/>
        <v>0</v>
      </c>
      <c r="T2637" s="127" t="str">
        <f>IF(M2637="nio",0,VLOOKUP(I2637,'2-Productie normen'!A:R,14,FALSE))</f>
        <v>V</v>
      </c>
      <c r="U2637" s="127"/>
      <c r="W2637" s="93">
        <f t="shared" si="220"/>
        <v>1361.2</v>
      </c>
    </row>
    <row r="2638" spans="1:23" ht="14.1" customHeight="1">
      <c r="A2638" s="109">
        <f t="shared" si="221"/>
        <v>2638</v>
      </c>
      <c r="B2638" s="476" t="str">
        <f>VLOOKUP(C2638,'1-Kosten per locatie'!$A$17:$D$89,4,FALSE)</f>
        <v>Sport050</v>
      </c>
      <c r="C2638" s="90" t="s">
        <v>1715</v>
      </c>
      <c r="D2638" s="476" t="str">
        <f>VLOOKUP(C2638,'1-Kosten per locatie'!$A$17:$C$89,3,FALSE)</f>
        <v>sportlocatie</v>
      </c>
      <c r="E2638" s="427">
        <v>0</v>
      </c>
      <c r="F2638" s="261"/>
      <c r="G2638" s="428"/>
      <c r="H2638" s="123" t="s">
        <v>1734</v>
      </c>
      <c r="I2638" s="432" t="s">
        <v>149</v>
      </c>
      <c r="J2638" s="123" t="s">
        <v>304</v>
      </c>
      <c r="K2638" s="429">
        <v>7.8</v>
      </c>
      <c r="L2638" s="486">
        <f>VLOOKUP(D2638,'1-Kosten per locatie'!$E$3:$G$9,3,FALSE)</f>
        <v>1</v>
      </c>
      <c r="M2638" s="441">
        <v>210</v>
      </c>
      <c r="N2638" s="124"/>
      <c r="O2638" s="125" t="e">
        <f t="shared" si="217"/>
        <v>#DIV/0!</v>
      </c>
      <c r="P2638" s="125">
        <f t="shared" si="218"/>
        <v>0</v>
      </c>
      <c r="Q2638" s="383"/>
      <c r="R2638" s="126">
        <f>IF(M2638="nio",0,IF(M2638&gt;0,VLOOKUP(I2638,'2-Productie normen'!A:R,VLOOKUP(M2638,'2-Productie normen'!T:U,2,FALSE),FALSE)))</f>
        <v>0</v>
      </c>
      <c r="S2638" s="126">
        <f t="shared" si="219"/>
        <v>0</v>
      </c>
      <c r="T2638" s="127" t="str">
        <f>IF(M2638="nio",0,VLOOKUP(I2638,'2-Productie normen'!A:R,14,FALSE))</f>
        <v>B</v>
      </c>
      <c r="U2638" s="127"/>
      <c r="W2638" s="93">
        <f t="shared" si="220"/>
        <v>1638</v>
      </c>
    </row>
    <row r="2639" spans="1:23" ht="14.1" customHeight="1">
      <c r="A2639" s="109">
        <f t="shared" si="221"/>
        <v>2639</v>
      </c>
      <c r="B2639" s="476" t="str">
        <f>VLOOKUP(C2639,'1-Kosten per locatie'!$A$17:$D$89,4,FALSE)</f>
        <v>Sport050</v>
      </c>
      <c r="C2639" s="90" t="s">
        <v>1715</v>
      </c>
      <c r="D2639" s="476" t="str">
        <f>VLOOKUP(C2639,'1-Kosten per locatie'!$A$17:$C$89,3,FALSE)</f>
        <v>sportlocatie</v>
      </c>
      <c r="E2639" s="427">
        <v>0</v>
      </c>
      <c r="F2639" s="261"/>
      <c r="G2639" s="428"/>
      <c r="H2639" s="123" t="s">
        <v>1736</v>
      </c>
      <c r="I2639" s="432" t="s">
        <v>1201</v>
      </c>
      <c r="J2639" s="123" t="s">
        <v>304</v>
      </c>
      <c r="K2639" s="429">
        <v>33</v>
      </c>
      <c r="L2639" s="486">
        <f>VLOOKUP(D2639,'1-Kosten per locatie'!$E$3:$G$9,3,FALSE)</f>
        <v>1</v>
      </c>
      <c r="M2639" s="441">
        <v>210</v>
      </c>
      <c r="N2639" s="124"/>
      <c r="O2639" s="125" t="e">
        <f t="shared" si="217"/>
        <v>#DIV/0!</v>
      </c>
      <c r="P2639" s="125">
        <f t="shared" si="218"/>
        <v>0</v>
      </c>
      <c r="Q2639" s="383"/>
      <c r="R2639" s="126">
        <f>IF(M2639="nio",0,IF(M2639&gt;0,VLOOKUP(I2639,'2-Productie normen'!A:R,VLOOKUP(M2639,'2-Productie normen'!T:U,2,FALSE),FALSE)))</f>
        <v>0</v>
      </c>
      <c r="S2639" s="126">
        <f t="shared" si="219"/>
        <v>0</v>
      </c>
      <c r="T2639" s="127" t="str">
        <f>IF(M2639="nio",0,VLOOKUP(I2639,'2-Productie normen'!A:R,14,FALSE))</f>
        <v>V</v>
      </c>
      <c r="U2639" s="127"/>
      <c r="W2639" s="93">
        <f t="shared" si="220"/>
        <v>6930</v>
      </c>
    </row>
    <row r="2640" spans="1:23" ht="14.1" customHeight="1">
      <c r="A2640" s="109">
        <f t="shared" si="221"/>
        <v>2640</v>
      </c>
      <c r="B2640" s="476" t="str">
        <f>VLOOKUP(C2640,'1-Kosten per locatie'!$A$17:$D$89,4,FALSE)</f>
        <v>Sport050</v>
      </c>
      <c r="C2640" s="90" t="s">
        <v>1715</v>
      </c>
      <c r="D2640" s="476" t="str">
        <f>VLOOKUP(C2640,'1-Kosten per locatie'!$A$17:$C$89,3,FALSE)</f>
        <v>sportlocatie</v>
      </c>
      <c r="E2640" s="427">
        <v>0</v>
      </c>
      <c r="F2640" s="261"/>
      <c r="G2640" s="428"/>
      <c r="H2640" s="123" t="s">
        <v>1738</v>
      </c>
      <c r="I2640" s="432" t="s">
        <v>15</v>
      </c>
      <c r="J2640" s="123" t="s">
        <v>304</v>
      </c>
      <c r="K2640" s="429">
        <v>21.9</v>
      </c>
      <c r="L2640" s="486">
        <f>VLOOKUP(D2640,'1-Kosten per locatie'!$E$3:$G$9,3,FALSE)</f>
        <v>1</v>
      </c>
      <c r="M2640" s="441">
        <v>210</v>
      </c>
      <c r="N2640" s="124"/>
      <c r="O2640" s="125" t="e">
        <f t="shared" si="217"/>
        <v>#DIV/0!</v>
      </c>
      <c r="P2640" s="125">
        <f t="shared" si="218"/>
        <v>0</v>
      </c>
      <c r="Q2640" s="383"/>
      <c r="R2640" s="126">
        <f>IF(M2640="nio",0,IF(M2640&gt;0,VLOOKUP(I2640,'2-Productie normen'!A:R,VLOOKUP(M2640,'2-Productie normen'!T:U,2,FALSE),FALSE)))</f>
        <v>0</v>
      </c>
      <c r="S2640" s="126">
        <f t="shared" si="219"/>
        <v>0</v>
      </c>
      <c r="T2640" s="127" t="str">
        <f>IF(M2640="nio",0,VLOOKUP(I2640,'2-Productie normen'!A:R,14,FALSE))</f>
        <v>S</v>
      </c>
      <c r="U2640" s="127"/>
      <c r="W2640" s="93">
        <f t="shared" si="220"/>
        <v>4599</v>
      </c>
    </row>
    <row r="2641" spans="1:23" ht="14.1" customHeight="1">
      <c r="A2641" s="109">
        <f t="shared" si="221"/>
        <v>2641</v>
      </c>
      <c r="B2641" s="476" t="str">
        <f>VLOOKUP(C2641,'1-Kosten per locatie'!$A$17:$D$89,4,FALSE)</f>
        <v>Sport050</v>
      </c>
      <c r="C2641" s="90" t="s">
        <v>1715</v>
      </c>
      <c r="D2641" s="476" t="str">
        <f>VLOOKUP(C2641,'1-Kosten per locatie'!$A$17:$C$89,3,FALSE)</f>
        <v>sportlocatie</v>
      </c>
      <c r="E2641" s="427">
        <v>0</v>
      </c>
      <c r="F2641" s="261"/>
      <c r="G2641" s="428"/>
      <c r="H2641" s="123" t="s">
        <v>1737</v>
      </c>
      <c r="I2641" s="432" t="s">
        <v>1201</v>
      </c>
      <c r="J2641" s="123" t="s">
        <v>304</v>
      </c>
      <c r="K2641" s="429">
        <v>33</v>
      </c>
      <c r="L2641" s="486">
        <f>VLOOKUP(D2641,'1-Kosten per locatie'!$E$3:$G$9,3,FALSE)</f>
        <v>1</v>
      </c>
      <c r="M2641" s="441">
        <v>210</v>
      </c>
      <c r="N2641" s="124"/>
      <c r="O2641" s="125" t="e">
        <f t="shared" si="217"/>
        <v>#DIV/0!</v>
      </c>
      <c r="P2641" s="125">
        <f t="shared" si="218"/>
        <v>0</v>
      </c>
      <c r="Q2641" s="383"/>
      <c r="R2641" s="126">
        <f>IF(M2641="nio",0,IF(M2641&gt;0,VLOOKUP(I2641,'2-Productie normen'!A:R,VLOOKUP(M2641,'2-Productie normen'!T:U,2,FALSE),FALSE)))</f>
        <v>0</v>
      </c>
      <c r="S2641" s="126">
        <f t="shared" si="219"/>
        <v>0</v>
      </c>
      <c r="T2641" s="127" t="str">
        <f>IF(M2641="nio",0,VLOOKUP(I2641,'2-Productie normen'!A:R,14,FALSE))</f>
        <v>V</v>
      </c>
      <c r="U2641" s="127"/>
      <c r="W2641" s="93">
        <f t="shared" si="220"/>
        <v>6930</v>
      </c>
    </row>
    <row r="2642" spans="1:23" ht="14.1" customHeight="1">
      <c r="A2642" s="109">
        <f t="shared" si="221"/>
        <v>2642</v>
      </c>
      <c r="B2642" s="476" t="str">
        <f>VLOOKUP(C2642,'1-Kosten per locatie'!$A$17:$D$89,4,FALSE)</f>
        <v>Sport050</v>
      </c>
      <c r="C2642" s="90" t="s">
        <v>1715</v>
      </c>
      <c r="D2642" s="476" t="str">
        <f>VLOOKUP(C2642,'1-Kosten per locatie'!$A$17:$C$89,3,FALSE)</f>
        <v>sportlocatie</v>
      </c>
      <c r="E2642" s="427">
        <v>0</v>
      </c>
      <c r="F2642" s="261"/>
      <c r="G2642" s="428"/>
      <c r="H2642" s="123" t="s">
        <v>1739</v>
      </c>
      <c r="I2642" s="432" t="s">
        <v>15</v>
      </c>
      <c r="J2642" s="123" t="s">
        <v>304</v>
      </c>
      <c r="K2642" s="429">
        <v>21.9</v>
      </c>
      <c r="L2642" s="486">
        <f>VLOOKUP(D2642,'1-Kosten per locatie'!$E$3:$G$9,3,FALSE)</f>
        <v>1</v>
      </c>
      <c r="M2642" s="441">
        <v>210</v>
      </c>
      <c r="N2642" s="124"/>
      <c r="O2642" s="125" t="e">
        <f t="shared" si="217"/>
        <v>#DIV/0!</v>
      </c>
      <c r="P2642" s="125">
        <f t="shared" si="218"/>
        <v>0</v>
      </c>
      <c r="Q2642" s="383"/>
      <c r="R2642" s="126">
        <f>IF(M2642="nio",0,IF(M2642&gt;0,VLOOKUP(I2642,'2-Productie normen'!A:R,VLOOKUP(M2642,'2-Productie normen'!T:U,2,FALSE),FALSE)))</f>
        <v>0</v>
      </c>
      <c r="S2642" s="126">
        <f t="shared" si="219"/>
        <v>0</v>
      </c>
      <c r="T2642" s="127" t="str">
        <f>IF(M2642="nio",0,VLOOKUP(I2642,'2-Productie normen'!A:R,14,FALSE))</f>
        <v>S</v>
      </c>
      <c r="U2642" s="127"/>
      <c r="W2642" s="93">
        <f t="shared" si="220"/>
        <v>4599</v>
      </c>
    </row>
    <row r="2643" spans="1:23" ht="14.1" customHeight="1">
      <c r="A2643" s="109">
        <f t="shared" si="221"/>
        <v>2643</v>
      </c>
      <c r="B2643" s="476" t="str">
        <f>VLOOKUP(C2643,'1-Kosten per locatie'!$A$17:$D$89,4,FALSE)</f>
        <v>Sport050</v>
      </c>
      <c r="C2643" s="90" t="s">
        <v>1715</v>
      </c>
      <c r="D2643" s="476" t="str">
        <f>VLOOKUP(C2643,'1-Kosten per locatie'!$A$17:$C$89,3,FALSE)</f>
        <v>sportlocatie</v>
      </c>
      <c r="E2643" s="427">
        <v>0</v>
      </c>
      <c r="F2643" s="261"/>
      <c r="G2643" s="428"/>
      <c r="H2643" s="123" t="s">
        <v>1746</v>
      </c>
      <c r="I2643" s="432" t="s">
        <v>15</v>
      </c>
      <c r="J2643" s="123" t="s">
        <v>304</v>
      </c>
      <c r="K2643" s="429">
        <v>9.4</v>
      </c>
      <c r="L2643" s="486">
        <f>VLOOKUP(D2643,'1-Kosten per locatie'!$E$3:$G$9,3,FALSE)</f>
        <v>1</v>
      </c>
      <c r="M2643" s="441">
        <v>210</v>
      </c>
      <c r="N2643" s="124"/>
      <c r="O2643" s="125" t="e">
        <f t="shared" si="217"/>
        <v>#DIV/0!</v>
      </c>
      <c r="P2643" s="125">
        <f t="shared" si="218"/>
        <v>0</v>
      </c>
      <c r="Q2643" s="383"/>
      <c r="R2643" s="126">
        <f>IF(M2643="nio",0,IF(M2643&gt;0,VLOOKUP(I2643,'2-Productie normen'!A:R,VLOOKUP(M2643,'2-Productie normen'!T:U,2,FALSE),FALSE)))</f>
        <v>0</v>
      </c>
      <c r="S2643" s="126">
        <f t="shared" si="219"/>
        <v>0</v>
      </c>
      <c r="T2643" s="127" t="str">
        <f>IF(M2643="nio",0,VLOOKUP(I2643,'2-Productie normen'!A:R,14,FALSE))</f>
        <v>S</v>
      </c>
      <c r="U2643" s="127"/>
      <c r="W2643" s="93">
        <f t="shared" si="220"/>
        <v>1974</v>
      </c>
    </row>
    <row r="2644" spans="1:23" ht="14.1" customHeight="1">
      <c r="A2644" s="109">
        <f t="shared" si="221"/>
        <v>2644</v>
      </c>
      <c r="B2644" s="476" t="str">
        <f>VLOOKUP(C2644,'1-Kosten per locatie'!$A$17:$D$89,4,FALSE)</f>
        <v>Sport050</v>
      </c>
      <c r="C2644" s="90" t="s">
        <v>1715</v>
      </c>
      <c r="D2644" s="476" t="str">
        <f>VLOOKUP(C2644,'1-Kosten per locatie'!$A$17:$C$89,3,FALSE)</f>
        <v>sportlocatie</v>
      </c>
      <c r="E2644" s="427">
        <v>0</v>
      </c>
      <c r="F2644" s="261"/>
      <c r="G2644" s="428"/>
      <c r="H2644" s="123" t="s">
        <v>193</v>
      </c>
      <c r="I2644" s="432" t="s">
        <v>296</v>
      </c>
      <c r="J2644" s="123" t="s">
        <v>304</v>
      </c>
      <c r="K2644" s="429">
        <v>65.7</v>
      </c>
      <c r="L2644" s="486">
        <f>VLOOKUP(D2644,'1-Kosten per locatie'!$E$3:$G$9,3,FALSE)</f>
        <v>1</v>
      </c>
      <c r="M2644" s="441">
        <v>210</v>
      </c>
      <c r="N2644" s="124"/>
      <c r="O2644" s="125" t="e">
        <f t="shared" si="217"/>
        <v>#DIV/0!</v>
      </c>
      <c r="P2644" s="125">
        <f t="shared" si="218"/>
        <v>0</v>
      </c>
      <c r="Q2644" s="383"/>
      <c r="R2644" s="126">
        <f>IF(M2644="nio",0,IF(M2644&gt;0,VLOOKUP(I2644,'2-Productie normen'!A:R,VLOOKUP(M2644,'2-Productie normen'!T:U,2,FALSE),FALSE)))</f>
        <v>0</v>
      </c>
      <c r="S2644" s="126">
        <f t="shared" si="219"/>
        <v>0</v>
      </c>
      <c r="T2644" s="127" t="str">
        <f>IF(M2644="nio",0,VLOOKUP(I2644,'2-Productie normen'!A:R,14,FALSE))</f>
        <v>V</v>
      </c>
      <c r="U2644" s="127"/>
      <c r="W2644" s="93">
        <f t="shared" si="220"/>
        <v>13797</v>
      </c>
    </row>
    <row r="2645" spans="1:23" ht="14.1" customHeight="1">
      <c r="A2645" s="109">
        <f t="shared" si="221"/>
        <v>2645</v>
      </c>
      <c r="B2645" s="476" t="str">
        <f>VLOOKUP(C2645,'1-Kosten per locatie'!$A$17:$D$89,4,FALSE)</f>
        <v>Sport050</v>
      </c>
      <c r="C2645" s="90" t="s">
        <v>1715</v>
      </c>
      <c r="D2645" s="476" t="str">
        <f>VLOOKUP(C2645,'1-Kosten per locatie'!$A$17:$C$89,3,FALSE)</f>
        <v>sportlocatie</v>
      </c>
      <c r="E2645" s="427">
        <v>0</v>
      </c>
      <c r="F2645" s="261"/>
      <c r="G2645" s="428"/>
      <c r="H2645" s="123" t="s">
        <v>1932</v>
      </c>
      <c r="I2645" s="432" t="s">
        <v>296</v>
      </c>
      <c r="J2645" s="123" t="s">
        <v>305</v>
      </c>
      <c r="K2645" s="429">
        <v>67.2</v>
      </c>
      <c r="L2645" s="486">
        <f>VLOOKUP(D2645,'1-Kosten per locatie'!$E$3:$G$9,3,FALSE)</f>
        <v>1</v>
      </c>
      <c r="M2645" s="441">
        <v>210</v>
      </c>
      <c r="N2645" s="124"/>
      <c r="O2645" s="125" t="e">
        <f t="shared" si="217"/>
        <v>#DIV/0!</v>
      </c>
      <c r="P2645" s="125">
        <f t="shared" si="218"/>
        <v>0</v>
      </c>
      <c r="Q2645" s="383"/>
      <c r="R2645" s="126">
        <f>IF(M2645="nio",0,IF(M2645&gt;0,VLOOKUP(I2645,'2-Productie normen'!A:R,VLOOKUP(M2645,'2-Productie normen'!T:U,2,FALSE),FALSE)))</f>
        <v>0</v>
      </c>
      <c r="S2645" s="126">
        <f t="shared" si="219"/>
        <v>0</v>
      </c>
      <c r="T2645" s="127" t="str">
        <f>IF(M2645="nio",0,VLOOKUP(I2645,'2-Productie normen'!A:R,14,FALSE))</f>
        <v>V</v>
      </c>
      <c r="U2645" s="127"/>
      <c r="W2645" s="93">
        <f t="shared" si="220"/>
        <v>14112</v>
      </c>
    </row>
    <row r="2646" spans="1:23" ht="14.1" customHeight="1">
      <c r="A2646" s="109">
        <f t="shared" si="221"/>
        <v>2646</v>
      </c>
      <c r="B2646" s="476" t="str">
        <f>VLOOKUP(C2646,'1-Kosten per locatie'!$A$17:$D$89,4,FALSE)</f>
        <v>Sport050</v>
      </c>
      <c r="C2646" s="90" t="s">
        <v>1716</v>
      </c>
      <c r="D2646" s="476" t="str">
        <f>VLOOKUP(C2646,'1-Kosten per locatie'!$A$17:$C$89,3,FALSE)</f>
        <v>sportlocatie</v>
      </c>
      <c r="E2646" s="427">
        <v>0</v>
      </c>
      <c r="F2646" s="261"/>
      <c r="G2646" s="428"/>
      <c r="H2646" s="123" t="s">
        <v>90</v>
      </c>
      <c r="I2646" s="432" t="s">
        <v>296</v>
      </c>
      <c r="J2646" s="123" t="s">
        <v>1931</v>
      </c>
      <c r="K2646" s="429">
        <v>4.8</v>
      </c>
      <c r="L2646" s="486">
        <f>VLOOKUP(D2646,'1-Kosten per locatie'!$E$3:$G$9,3,FALSE)</f>
        <v>1</v>
      </c>
      <c r="M2646" s="441">
        <v>200</v>
      </c>
      <c r="N2646" s="124"/>
      <c r="O2646" s="125" t="e">
        <f t="shared" si="217"/>
        <v>#DIV/0!</v>
      </c>
      <c r="P2646" s="125">
        <f t="shared" si="218"/>
        <v>0</v>
      </c>
      <c r="Q2646" s="383"/>
      <c r="R2646" s="126">
        <f>IF(M2646="nio",0,IF(M2646&gt;0,VLOOKUP(I2646,'2-Productie normen'!A:R,VLOOKUP(M2646,'2-Productie normen'!T:U,2,FALSE),FALSE)))</f>
        <v>0</v>
      </c>
      <c r="S2646" s="126">
        <f t="shared" si="219"/>
        <v>0</v>
      </c>
      <c r="T2646" s="127" t="str">
        <f>IF(M2646="nio",0,VLOOKUP(I2646,'2-Productie normen'!A:R,14,FALSE))</f>
        <v>V</v>
      </c>
      <c r="U2646" s="127"/>
      <c r="W2646" s="93">
        <f t="shared" si="220"/>
        <v>960</v>
      </c>
    </row>
    <row r="2647" spans="1:23" ht="14.1" customHeight="1">
      <c r="A2647" s="109">
        <f t="shared" si="221"/>
        <v>2647</v>
      </c>
      <c r="B2647" s="476" t="str">
        <f>VLOOKUP(C2647,'1-Kosten per locatie'!$A$17:$D$89,4,FALSE)</f>
        <v>Sport050</v>
      </c>
      <c r="C2647" s="90" t="s">
        <v>1716</v>
      </c>
      <c r="D2647" s="476" t="str">
        <f>VLOOKUP(C2647,'1-Kosten per locatie'!$A$17:$C$89,3,FALSE)</f>
        <v>sportlocatie</v>
      </c>
      <c r="E2647" s="427">
        <v>0</v>
      </c>
      <c r="F2647" s="261"/>
      <c r="G2647" s="428"/>
      <c r="H2647" s="123" t="s">
        <v>1255</v>
      </c>
      <c r="I2647" s="432" t="s">
        <v>296</v>
      </c>
      <c r="J2647" s="123" t="s">
        <v>304</v>
      </c>
      <c r="K2647" s="429">
        <v>22</v>
      </c>
      <c r="L2647" s="486">
        <f>VLOOKUP(D2647,'1-Kosten per locatie'!$E$3:$G$9,3,FALSE)</f>
        <v>1</v>
      </c>
      <c r="M2647" s="441">
        <v>200</v>
      </c>
      <c r="N2647" s="124"/>
      <c r="O2647" s="125" t="e">
        <f t="shared" si="217"/>
        <v>#DIV/0!</v>
      </c>
      <c r="P2647" s="125">
        <f t="shared" si="218"/>
        <v>0</v>
      </c>
      <c r="Q2647" s="383"/>
      <c r="R2647" s="126">
        <f>IF(M2647="nio",0,IF(M2647&gt;0,VLOOKUP(I2647,'2-Productie normen'!A:R,VLOOKUP(M2647,'2-Productie normen'!T:U,2,FALSE),FALSE)))</f>
        <v>0</v>
      </c>
      <c r="S2647" s="126">
        <f t="shared" si="219"/>
        <v>0</v>
      </c>
      <c r="T2647" s="127" t="str">
        <f>IF(M2647="nio",0,VLOOKUP(I2647,'2-Productie normen'!A:R,14,FALSE))</f>
        <v>V</v>
      </c>
      <c r="U2647" s="127"/>
      <c r="W2647" s="93">
        <f t="shared" si="220"/>
        <v>4400</v>
      </c>
    </row>
    <row r="2648" spans="1:23" ht="14.1" customHeight="1">
      <c r="A2648" s="109">
        <f t="shared" si="221"/>
        <v>2648</v>
      </c>
      <c r="B2648" s="476" t="str">
        <f>VLOOKUP(C2648,'1-Kosten per locatie'!$A$17:$D$89,4,FALSE)</f>
        <v>Sport050</v>
      </c>
      <c r="C2648" s="90" t="s">
        <v>1716</v>
      </c>
      <c r="D2648" s="476" t="str">
        <f>VLOOKUP(C2648,'1-Kosten per locatie'!$A$17:$C$89,3,FALSE)</f>
        <v>sportlocatie</v>
      </c>
      <c r="E2648" s="427">
        <v>0</v>
      </c>
      <c r="F2648" s="261"/>
      <c r="G2648" s="428"/>
      <c r="H2648" s="123" t="s">
        <v>1736</v>
      </c>
      <c r="I2648" s="432" t="s">
        <v>1201</v>
      </c>
      <c r="J2648" s="123" t="s">
        <v>304</v>
      </c>
      <c r="K2648" s="429">
        <v>32.6</v>
      </c>
      <c r="L2648" s="486">
        <f>VLOOKUP(D2648,'1-Kosten per locatie'!$E$3:$G$9,3,FALSE)</f>
        <v>1</v>
      </c>
      <c r="M2648" s="441">
        <v>156</v>
      </c>
      <c r="N2648" s="124"/>
      <c r="O2648" s="125" t="e">
        <f t="shared" si="217"/>
        <v>#DIV/0!</v>
      </c>
      <c r="P2648" s="125">
        <f t="shared" si="218"/>
        <v>0</v>
      </c>
      <c r="Q2648" s="383"/>
      <c r="R2648" s="126">
        <f>IF(M2648="nio",0,IF(M2648&gt;0,VLOOKUP(I2648,'2-Productie normen'!A:R,VLOOKUP(M2648,'2-Productie normen'!T:U,2,FALSE),FALSE)))</f>
        <v>0</v>
      </c>
      <c r="S2648" s="126">
        <f t="shared" si="219"/>
        <v>0</v>
      </c>
      <c r="T2648" s="127" t="str">
        <f>IF(M2648="nio",0,VLOOKUP(I2648,'2-Productie normen'!A:R,14,FALSE))</f>
        <v>V</v>
      </c>
      <c r="U2648" s="127"/>
      <c r="W2648" s="93">
        <f t="shared" si="220"/>
        <v>5085.6000000000004</v>
      </c>
    </row>
    <row r="2649" spans="1:23" ht="14.1" customHeight="1">
      <c r="A2649" s="109">
        <f t="shared" si="221"/>
        <v>2649</v>
      </c>
      <c r="B2649" s="476" t="str">
        <f>VLOOKUP(C2649,'1-Kosten per locatie'!$A$17:$D$89,4,FALSE)</f>
        <v>Sport050</v>
      </c>
      <c r="C2649" s="90" t="s">
        <v>1716</v>
      </c>
      <c r="D2649" s="476" t="str">
        <f>VLOOKUP(C2649,'1-Kosten per locatie'!$A$17:$C$89,3,FALSE)</f>
        <v>sportlocatie</v>
      </c>
      <c r="E2649" s="427">
        <v>0</v>
      </c>
      <c r="F2649" s="261"/>
      <c r="G2649" s="428"/>
      <c r="H2649" s="123" t="s">
        <v>1738</v>
      </c>
      <c r="I2649" s="432" t="s">
        <v>15</v>
      </c>
      <c r="J2649" s="123" t="s">
        <v>304</v>
      </c>
      <c r="K2649" s="429">
        <v>25.1</v>
      </c>
      <c r="L2649" s="486">
        <f>VLOOKUP(D2649,'1-Kosten per locatie'!$E$3:$G$9,3,FALSE)</f>
        <v>1</v>
      </c>
      <c r="M2649" s="441">
        <v>200</v>
      </c>
      <c r="N2649" s="124"/>
      <c r="O2649" s="125" t="e">
        <f t="shared" si="217"/>
        <v>#DIV/0!</v>
      </c>
      <c r="P2649" s="125">
        <f t="shared" si="218"/>
        <v>0</v>
      </c>
      <c r="Q2649" s="383"/>
      <c r="R2649" s="126">
        <f>IF(M2649="nio",0,IF(M2649&gt;0,VLOOKUP(I2649,'2-Productie normen'!A:R,VLOOKUP(M2649,'2-Productie normen'!T:U,2,FALSE),FALSE)))</f>
        <v>0</v>
      </c>
      <c r="S2649" s="126">
        <f t="shared" si="219"/>
        <v>0</v>
      </c>
      <c r="T2649" s="127" t="str">
        <f>IF(M2649="nio",0,VLOOKUP(I2649,'2-Productie normen'!A:R,14,FALSE))</f>
        <v>S</v>
      </c>
      <c r="U2649" s="127"/>
      <c r="W2649" s="93">
        <f t="shared" si="220"/>
        <v>5020</v>
      </c>
    </row>
    <row r="2650" spans="1:23" ht="14.1" customHeight="1">
      <c r="A2650" s="109">
        <f t="shared" si="221"/>
        <v>2650</v>
      </c>
      <c r="B2650" s="476" t="str">
        <f>VLOOKUP(C2650,'1-Kosten per locatie'!$A$17:$D$89,4,FALSE)</f>
        <v>Sport050</v>
      </c>
      <c r="C2650" s="90" t="s">
        <v>1716</v>
      </c>
      <c r="D2650" s="476" t="str">
        <f>VLOOKUP(C2650,'1-Kosten per locatie'!$A$17:$C$89,3,FALSE)</f>
        <v>sportlocatie</v>
      </c>
      <c r="E2650" s="427">
        <v>0</v>
      </c>
      <c r="F2650" s="261"/>
      <c r="G2650" s="428"/>
      <c r="H2650" s="123" t="s">
        <v>1310</v>
      </c>
      <c r="I2650" s="432" t="s">
        <v>15</v>
      </c>
      <c r="J2650" s="123" t="s">
        <v>304</v>
      </c>
      <c r="K2650" s="429">
        <v>2.1</v>
      </c>
      <c r="L2650" s="486">
        <f>VLOOKUP(D2650,'1-Kosten per locatie'!$E$3:$G$9,3,FALSE)</f>
        <v>1</v>
      </c>
      <c r="M2650" s="441">
        <v>200</v>
      </c>
      <c r="N2650" s="124"/>
      <c r="O2650" s="125" t="e">
        <f t="shared" si="217"/>
        <v>#DIV/0!</v>
      </c>
      <c r="P2650" s="125">
        <f t="shared" si="218"/>
        <v>0</v>
      </c>
      <c r="Q2650" s="383"/>
      <c r="R2650" s="126">
        <f>IF(M2650="nio",0,IF(M2650&gt;0,VLOOKUP(I2650,'2-Productie normen'!A:R,VLOOKUP(M2650,'2-Productie normen'!T:U,2,FALSE),FALSE)))</f>
        <v>0</v>
      </c>
      <c r="S2650" s="126">
        <f t="shared" si="219"/>
        <v>0</v>
      </c>
      <c r="T2650" s="127" t="str">
        <f>IF(M2650="nio",0,VLOOKUP(I2650,'2-Productie normen'!A:R,14,FALSE))</f>
        <v>S</v>
      </c>
      <c r="U2650" s="127"/>
      <c r="W2650" s="93">
        <f t="shared" si="220"/>
        <v>420</v>
      </c>
    </row>
    <row r="2651" spans="1:23" ht="14.1" customHeight="1">
      <c r="A2651" s="109">
        <f t="shared" si="221"/>
        <v>2651</v>
      </c>
      <c r="B2651" s="476" t="str">
        <f>VLOOKUP(C2651,'1-Kosten per locatie'!$A$17:$D$89,4,FALSE)</f>
        <v>Sport050</v>
      </c>
      <c r="C2651" s="90" t="s">
        <v>1716</v>
      </c>
      <c r="D2651" s="476" t="str">
        <f>VLOOKUP(C2651,'1-Kosten per locatie'!$A$17:$C$89,3,FALSE)</f>
        <v>sportlocatie</v>
      </c>
      <c r="E2651" s="427">
        <v>0</v>
      </c>
      <c r="F2651" s="261"/>
      <c r="G2651" s="428"/>
      <c r="H2651" s="123" t="s">
        <v>1737</v>
      </c>
      <c r="I2651" s="432" t="s">
        <v>1201</v>
      </c>
      <c r="J2651" s="123" t="s">
        <v>304</v>
      </c>
      <c r="K2651" s="429">
        <v>32.6</v>
      </c>
      <c r="L2651" s="486">
        <f>VLOOKUP(D2651,'1-Kosten per locatie'!$E$3:$G$9,3,FALSE)</f>
        <v>1</v>
      </c>
      <c r="M2651" s="441">
        <v>156</v>
      </c>
      <c r="N2651" s="124"/>
      <c r="O2651" s="125" t="e">
        <f t="shared" si="217"/>
        <v>#DIV/0!</v>
      </c>
      <c r="P2651" s="125">
        <f t="shared" si="218"/>
        <v>0</v>
      </c>
      <c r="Q2651" s="383"/>
      <c r="R2651" s="126">
        <f>IF(M2651="nio",0,IF(M2651&gt;0,VLOOKUP(I2651,'2-Productie normen'!A:R,VLOOKUP(M2651,'2-Productie normen'!T:U,2,FALSE),FALSE)))</f>
        <v>0</v>
      </c>
      <c r="S2651" s="126">
        <f t="shared" si="219"/>
        <v>0</v>
      </c>
      <c r="T2651" s="127" t="str">
        <f>IF(M2651="nio",0,VLOOKUP(I2651,'2-Productie normen'!A:R,14,FALSE))</f>
        <v>V</v>
      </c>
      <c r="U2651" s="127"/>
      <c r="W2651" s="93">
        <f t="shared" si="220"/>
        <v>5085.6000000000004</v>
      </c>
    </row>
    <row r="2652" spans="1:23" ht="14.1" customHeight="1">
      <c r="A2652" s="109">
        <f t="shared" si="221"/>
        <v>2652</v>
      </c>
      <c r="B2652" s="476" t="str">
        <f>VLOOKUP(C2652,'1-Kosten per locatie'!$A$17:$D$89,4,FALSE)</f>
        <v>Sport050</v>
      </c>
      <c r="C2652" s="90" t="s">
        <v>1716</v>
      </c>
      <c r="D2652" s="476" t="str">
        <f>VLOOKUP(C2652,'1-Kosten per locatie'!$A$17:$C$89,3,FALSE)</f>
        <v>sportlocatie</v>
      </c>
      <c r="E2652" s="427">
        <v>0</v>
      </c>
      <c r="F2652" s="261"/>
      <c r="G2652" s="428"/>
      <c r="H2652" s="123" t="s">
        <v>1739</v>
      </c>
      <c r="I2652" s="432" t="s">
        <v>15</v>
      </c>
      <c r="J2652" s="123" t="s">
        <v>304</v>
      </c>
      <c r="K2652" s="429">
        <v>25.1</v>
      </c>
      <c r="L2652" s="486">
        <f>VLOOKUP(D2652,'1-Kosten per locatie'!$E$3:$G$9,3,FALSE)</f>
        <v>1</v>
      </c>
      <c r="M2652" s="441">
        <v>200</v>
      </c>
      <c r="N2652" s="124"/>
      <c r="O2652" s="125" t="e">
        <f t="shared" si="217"/>
        <v>#DIV/0!</v>
      </c>
      <c r="P2652" s="125">
        <f t="shared" si="218"/>
        <v>0</v>
      </c>
      <c r="Q2652" s="383"/>
      <c r="R2652" s="126">
        <f>IF(M2652="nio",0,IF(M2652&gt;0,VLOOKUP(I2652,'2-Productie normen'!A:R,VLOOKUP(M2652,'2-Productie normen'!T:U,2,FALSE),FALSE)))</f>
        <v>0</v>
      </c>
      <c r="S2652" s="126">
        <f t="shared" si="219"/>
        <v>0</v>
      </c>
      <c r="T2652" s="127" t="str">
        <f>IF(M2652="nio",0,VLOOKUP(I2652,'2-Productie normen'!A:R,14,FALSE))</f>
        <v>S</v>
      </c>
      <c r="U2652" s="127"/>
      <c r="W2652" s="93">
        <f t="shared" si="220"/>
        <v>5020</v>
      </c>
    </row>
    <row r="2653" spans="1:23" ht="14.1" customHeight="1">
      <c r="A2653" s="109">
        <f t="shared" si="221"/>
        <v>2653</v>
      </c>
      <c r="B2653" s="476" t="str">
        <f>VLOOKUP(C2653,'1-Kosten per locatie'!$A$17:$D$89,4,FALSE)</f>
        <v>Sport050</v>
      </c>
      <c r="C2653" s="90" t="s">
        <v>1716</v>
      </c>
      <c r="D2653" s="476" t="str">
        <f>VLOOKUP(C2653,'1-Kosten per locatie'!$A$17:$C$89,3,FALSE)</f>
        <v>sportlocatie</v>
      </c>
      <c r="E2653" s="427">
        <v>0</v>
      </c>
      <c r="F2653" s="261"/>
      <c r="G2653" s="428"/>
      <c r="H2653" s="123" t="s">
        <v>1744</v>
      </c>
      <c r="I2653" s="432" t="s">
        <v>15</v>
      </c>
      <c r="J2653" s="123" t="s">
        <v>304</v>
      </c>
      <c r="K2653" s="429">
        <v>2.1</v>
      </c>
      <c r="L2653" s="486">
        <f>VLOOKUP(D2653,'1-Kosten per locatie'!$E$3:$G$9,3,FALSE)</f>
        <v>1</v>
      </c>
      <c r="M2653" s="441">
        <v>200</v>
      </c>
      <c r="N2653" s="124"/>
      <c r="O2653" s="125" t="e">
        <f t="shared" si="217"/>
        <v>#DIV/0!</v>
      </c>
      <c r="P2653" s="125">
        <f t="shared" si="218"/>
        <v>0</v>
      </c>
      <c r="Q2653" s="383"/>
      <c r="R2653" s="126">
        <f>IF(M2653="nio",0,IF(M2653&gt;0,VLOOKUP(I2653,'2-Productie normen'!A:R,VLOOKUP(M2653,'2-Productie normen'!T:U,2,FALSE),FALSE)))</f>
        <v>0</v>
      </c>
      <c r="S2653" s="126">
        <f t="shared" si="219"/>
        <v>0</v>
      </c>
      <c r="T2653" s="127" t="str">
        <f>IF(M2653="nio",0,VLOOKUP(I2653,'2-Productie normen'!A:R,14,FALSE))</f>
        <v>S</v>
      </c>
      <c r="U2653" s="127"/>
      <c r="W2653" s="93">
        <f t="shared" si="220"/>
        <v>420</v>
      </c>
    </row>
    <row r="2654" spans="1:23" ht="14.1" customHeight="1">
      <c r="A2654" s="109">
        <f t="shared" si="221"/>
        <v>2654</v>
      </c>
      <c r="B2654" s="476" t="str">
        <f>VLOOKUP(C2654,'1-Kosten per locatie'!$A$17:$D$89,4,FALSE)</f>
        <v>Sport050</v>
      </c>
      <c r="C2654" s="90" t="s">
        <v>1716</v>
      </c>
      <c r="D2654" s="476" t="str">
        <f>VLOOKUP(C2654,'1-Kosten per locatie'!$A$17:$C$89,3,FALSE)</f>
        <v>sportlocatie</v>
      </c>
      <c r="E2654" s="427">
        <v>0</v>
      </c>
      <c r="F2654" s="261"/>
      <c r="G2654" s="428"/>
      <c r="H2654" s="123" t="s">
        <v>1740</v>
      </c>
      <c r="I2654" s="432" t="s">
        <v>1725</v>
      </c>
      <c r="J2654" s="123" t="s">
        <v>1931</v>
      </c>
      <c r="K2654" s="429">
        <v>256.5</v>
      </c>
      <c r="L2654" s="486">
        <f>VLOOKUP(D2654,'1-Kosten per locatie'!$E$3:$G$9,3,FALSE)</f>
        <v>1</v>
      </c>
      <c r="M2654" s="441">
        <v>200</v>
      </c>
      <c r="N2654" s="124"/>
      <c r="O2654" s="125" t="e">
        <f t="shared" si="217"/>
        <v>#DIV/0!</v>
      </c>
      <c r="P2654" s="125">
        <f t="shared" si="218"/>
        <v>0</v>
      </c>
      <c r="Q2654" s="383"/>
      <c r="R2654" s="126">
        <f>IF(M2654="nio",0,IF(M2654&gt;0,VLOOKUP(I2654,'2-Productie normen'!A:R,VLOOKUP(M2654,'2-Productie normen'!T:U,2,FALSE),FALSE)))</f>
        <v>0</v>
      </c>
      <c r="S2654" s="126">
        <f t="shared" si="219"/>
        <v>0</v>
      </c>
      <c r="T2654" s="127" t="str">
        <f>IF(M2654="nio",0,VLOOKUP(I2654,'2-Productie normen'!A:R,14,FALSE))</f>
        <v>V</v>
      </c>
      <c r="U2654" s="127"/>
      <c r="W2654" s="93">
        <f t="shared" si="220"/>
        <v>51300</v>
      </c>
    </row>
    <row r="2655" spans="1:23" ht="14.1" customHeight="1">
      <c r="A2655" s="109">
        <f t="shared" si="221"/>
        <v>2655</v>
      </c>
      <c r="B2655" s="476" t="str">
        <f>VLOOKUP(C2655,'1-Kosten per locatie'!$A$17:$D$89,4,FALSE)</f>
        <v>Sport050</v>
      </c>
      <c r="C2655" s="90" t="s">
        <v>1716</v>
      </c>
      <c r="D2655" s="476" t="str">
        <f>VLOOKUP(C2655,'1-Kosten per locatie'!$A$17:$C$89,3,FALSE)</f>
        <v>sportlocatie</v>
      </c>
      <c r="E2655" s="427">
        <v>0</v>
      </c>
      <c r="F2655" s="261"/>
      <c r="G2655" s="428"/>
      <c r="H2655" s="123" t="s">
        <v>1300</v>
      </c>
      <c r="I2655" s="432" t="s">
        <v>300</v>
      </c>
      <c r="J2655" s="123" t="s">
        <v>1931</v>
      </c>
      <c r="K2655" s="429">
        <v>44.2</v>
      </c>
      <c r="L2655" s="486">
        <f>VLOOKUP(D2655,'1-Kosten per locatie'!$E$3:$G$9,3,FALSE)</f>
        <v>1</v>
      </c>
      <c r="M2655" s="441">
        <v>41</v>
      </c>
      <c r="N2655" s="124"/>
      <c r="O2655" s="125" t="e">
        <f t="shared" si="217"/>
        <v>#DIV/0!</v>
      </c>
      <c r="P2655" s="125">
        <f t="shared" si="218"/>
        <v>0</v>
      </c>
      <c r="Q2655" s="383"/>
      <c r="R2655" s="126">
        <f>IF(M2655="nio",0,IF(M2655&gt;0,VLOOKUP(I2655,'2-Productie normen'!A:R,VLOOKUP(M2655,'2-Productie normen'!T:U,2,FALSE),FALSE)))</f>
        <v>0</v>
      </c>
      <c r="S2655" s="126">
        <f t="shared" si="219"/>
        <v>0</v>
      </c>
      <c r="T2655" s="127" t="str">
        <f>IF(M2655="nio",0,VLOOKUP(I2655,'2-Productie normen'!A:R,14,FALSE))</f>
        <v>V</v>
      </c>
      <c r="U2655" s="127"/>
      <c r="W2655" s="93">
        <f t="shared" si="220"/>
        <v>1812.2</v>
      </c>
    </row>
    <row r="2656" spans="1:23" ht="14.1" customHeight="1">
      <c r="A2656" s="109">
        <f t="shared" si="221"/>
        <v>2656</v>
      </c>
      <c r="B2656" s="476" t="str">
        <f>VLOOKUP(C2656,'1-Kosten per locatie'!$A$17:$D$89,4,FALSE)</f>
        <v>Sport050</v>
      </c>
      <c r="C2656" s="90" t="s">
        <v>1716</v>
      </c>
      <c r="D2656" s="476" t="str">
        <f>VLOOKUP(C2656,'1-Kosten per locatie'!$A$17:$C$89,3,FALSE)</f>
        <v>sportlocatie</v>
      </c>
      <c r="E2656" s="427">
        <v>0</v>
      </c>
      <c r="F2656" s="261"/>
      <c r="G2656" s="428"/>
      <c r="H2656" s="123" t="s">
        <v>1734</v>
      </c>
      <c r="I2656" s="432" t="s">
        <v>149</v>
      </c>
      <c r="J2656" s="123" t="s">
        <v>304</v>
      </c>
      <c r="K2656" s="429">
        <v>8</v>
      </c>
      <c r="L2656" s="486">
        <f>VLOOKUP(D2656,'1-Kosten per locatie'!$E$3:$G$9,3,FALSE)</f>
        <v>1</v>
      </c>
      <c r="M2656" s="441">
        <v>200</v>
      </c>
      <c r="N2656" s="124"/>
      <c r="O2656" s="125" t="e">
        <f t="shared" si="217"/>
        <v>#DIV/0!</v>
      </c>
      <c r="P2656" s="125">
        <f t="shared" si="218"/>
        <v>0</v>
      </c>
      <c r="Q2656" s="383"/>
      <c r="R2656" s="126">
        <f>IF(M2656="nio",0,IF(M2656&gt;0,VLOOKUP(I2656,'2-Productie normen'!A:R,VLOOKUP(M2656,'2-Productie normen'!T:U,2,FALSE),FALSE)))</f>
        <v>0</v>
      </c>
      <c r="S2656" s="126">
        <f t="shared" si="219"/>
        <v>0</v>
      </c>
      <c r="T2656" s="127" t="str">
        <f>IF(M2656="nio",0,VLOOKUP(I2656,'2-Productie normen'!A:R,14,FALSE))</f>
        <v>B</v>
      </c>
      <c r="U2656" s="127"/>
      <c r="W2656" s="93">
        <f t="shared" si="220"/>
        <v>1600</v>
      </c>
    </row>
    <row r="2657" spans="1:23" ht="14.1" customHeight="1">
      <c r="A2657" s="109">
        <f t="shared" si="221"/>
        <v>2657</v>
      </c>
      <c r="B2657" s="476" t="str">
        <f>VLOOKUP(C2657,'1-Kosten per locatie'!$A$17:$D$89,4,FALSE)</f>
        <v>Sport050</v>
      </c>
      <c r="C2657" s="90" t="s">
        <v>1717</v>
      </c>
      <c r="D2657" s="476" t="str">
        <f>VLOOKUP(C2657,'1-Kosten per locatie'!$A$17:$C$89,3,FALSE)</f>
        <v>sportlocatie</v>
      </c>
      <c r="E2657" s="427">
        <v>0</v>
      </c>
      <c r="F2657" s="261"/>
      <c r="G2657" s="428"/>
      <c r="H2657" s="123" t="s">
        <v>90</v>
      </c>
      <c r="I2657" s="432" t="s">
        <v>296</v>
      </c>
      <c r="J2657" s="123" t="s">
        <v>198</v>
      </c>
      <c r="K2657" s="429">
        <v>3.3</v>
      </c>
      <c r="L2657" s="486">
        <f>VLOOKUP(D2657,'1-Kosten per locatie'!$E$3:$G$9,3,FALSE)</f>
        <v>1</v>
      </c>
      <c r="M2657" s="441">
        <v>200</v>
      </c>
      <c r="N2657" s="124"/>
      <c r="O2657" s="125" t="e">
        <f t="shared" si="217"/>
        <v>#DIV/0!</v>
      </c>
      <c r="P2657" s="125">
        <f t="shared" si="218"/>
        <v>0</v>
      </c>
      <c r="Q2657" s="383"/>
      <c r="R2657" s="126">
        <f>IF(M2657="nio",0,IF(M2657&gt;0,VLOOKUP(I2657,'2-Productie normen'!A:R,VLOOKUP(M2657,'2-Productie normen'!T:U,2,FALSE),FALSE)))</f>
        <v>0</v>
      </c>
      <c r="S2657" s="126">
        <f t="shared" si="219"/>
        <v>0</v>
      </c>
      <c r="T2657" s="127" t="str">
        <f>IF(M2657="nio",0,VLOOKUP(I2657,'2-Productie normen'!A:R,14,FALSE))</f>
        <v>V</v>
      </c>
      <c r="U2657" s="127"/>
      <c r="W2657" s="93">
        <f t="shared" si="220"/>
        <v>660</v>
      </c>
    </row>
    <row r="2658" spans="1:23" ht="14.1" customHeight="1">
      <c r="A2658" s="109">
        <f t="shared" si="221"/>
        <v>2658</v>
      </c>
      <c r="B2658" s="476" t="str">
        <f>VLOOKUP(C2658,'1-Kosten per locatie'!$A$17:$D$89,4,FALSE)</f>
        <v>Sport050</v>
      </c>
      <c r="C2658" s="90" t="s">
        <v>1717</v>
      </c>
      <c r="D2658" s="476" t="str">
        <f>VLOOKUP(C2658,'1-Kosten per locatie'!$A$17:$C$89,3,FALSE)</f>
        <v>sportlocatie</v>
      </c>
      <c r="E2658" s="427">
        <v>0</v>
      </c>
      <c r="F2658" s="261"/>
      <c r="G2658" s="428"/>
      <c r="H2658" s="123" t="s">
        <v>1255</v>
      </c>
      <c r="I2658" s="432" t="s">
        <v>296</v>
      </c>
      <c r="J2658" s="123" t="s">
        <v>304</v>
      </c>
      <c r="K2658" s="429">
        <v>22.6</v>
      </c>
      <c r="L2658" s="486">
        <f>VLOOKUP(D2658,'1-Kosten per locatie'!$E$3:$G$9,3,FALSE)</f>
        <v>1</v>
      </c>
      <c r="M2658" s="441">
        <v>200</v>
      </c>
      <c r="N2658" s="124"/>
      <c r="O2658" s="125" t="e">
        <f t="shared" si="217"/>
        <v>#DIV/0!</v>
      </c>
      <c r="P2658" s="125">
        <f t="shared" si="218"/>
        <v>0</v>
      </c>
      <c r="Q2658" s="383"/>
      <c r="R2658" s="126">
        <f>IF(M2658="nio",0,IF(M2658&gt;0,VLOOKUP(I2658,'2-Productie normen'!A:R,VLOOKUP(M2658,'2-Productie normen'!T:U,2,FALSE),FALSE)))</f>
        <v>0</v>
      </c>
      <c r="S2658" s="126">
        <f t="shared" si="219"/>
        <v>0</v>
      </c>
      <c r="T2658" s="127" t="str">
        <f>IF(M2658="nio",0,VLOOKUP(I2658,'2-Productie normen'!A:R,14,FALSE))</f>
        <v>V</v>
      </c>
      <c r="U2658" s="127"/>
      <c r="W2658" s="93">
        <f t="shared" si="220"/>
        <v>4520</v>
      </c>
    </row>
    <row r="2659" spans="1:23" ht="14.1" customHeight="1">
      <c r="A2659" s="109">
        <f t="shared" si="221"/>
        <v>2659</v>
      </c>
      <c r="B2659" s="476" t="str">
        <f>VLOOKUP(C2659,'1-Kosten per locatie'!$A$17:$D$89,4,FALSE)</f>
        <v>Sport050</v>
      </c>
      <c r="C2659" s="90" t="s">
        <v>1717</v>
      </c>
      <c r="D2659" s="476" t="str">
        <f>VLOOKUP(C2659,'1-Kosten per locatie'!$A$17:$C$89,3,FALSE)</f>
        <v>sportlocatie</v>
      </c>
      <c r="E2659" s="427">
        <v>0</v>
      </c>
      <c r="F2659" s="261"/>
      <c r="G2659" s="428"/>
      <c r="H2659" s="123" t="s">
        <v>1933</v>
      </c>
      <c r="I2659" s="432" t="s">
        <v>15</v>
      </c>
      <c r="J2659" s="123" t="s">
        <v>304</v>
      </c>
      <c r="K2659" s="429">
        <v>5</v>
      </c>
      <c r="L2659" s="486">
        <f>VLOOKUP(D2659,'1-Kosten per locatie'!$E$3:$G$9,3,FALSE)</f>
        <v>1</v>
      </c>
      <c r="M2659" s="441">
        <v>200</v>
      </c>
      <c r="N2659" s="124"/>
      <c r="O2659" s="125" t="e">
        <f t="shared" si="217"/>
        <v>#DIV/0!</v>
      </c>
      <c r="P2659" s="125">
        <f t="shared" si="218"/>
        <v>0</v>
      </c>
      <c r="Q2659" s="383"/>
      <c r="R2659" s="126">
        <f>IF(M2659="nio",0,IF(M2659&gt;0,VLOOKUP(I2659,'2-Productie normen'!A:R,VLOOKUP(M2659,'2-Productie normen'!T:U,2,FALSE),FALSE)))</f>
        <v>0</v>
      </c>
      <c r="S2659" s="126">
        <f t="shared" si="219"/>
        <v>0</v>
      </c>
      <c r="T2659" s="127" t="str">
        <f>IF(M2659="nio",0,VLOOKUP(I2659,'2-Productie normen'!A:R,14,FALSE))</f>
        <v>S</v>
      </c>
      <c r="U2659" s="127"/>
      <c r="W2659" s="93">
        <f t="shared" si="220"/>
        <v>1000</v>
      </c>
    </row>
    <row r="2660" spans="1:23" ht="14.1" customHeight="1">
      <c r="A2660" s="109">
        <f t="shared" si="221"/>
        <v>2660</v>
      </c>
      <c r="B2660" s="476" t="str">
        <f>VLOOKUP(C2660,'1-Kosten per locatie'!$A$17:$D$89,4,FALSE)</f>
        <v>Sport050</v>
      </c>
      <c r="C2660" s="90" t="s">
        <v>1717</v>
      </c>
      <c r="D2660" s="476" t="str">
        <f>VLOOKUP(C2660,'1-Kosten per locatie'!$A$17:$C$89,3,FALSE)</f>
        <v>sportlocatie</v>
      </c>
      <c r="E2660" s="427">
        <v>0</v>
      </c>
      <c r="F2660" s="261"/>
      <c r="G2660" s="428"/>
      <c r="H2660" s="123" t="s">
        <v>1736</v>
      </c>
      <c r="I2660" s="432" t="s">
        <v>1201</v>
      </c>
      <c r="J2660" s="123" t="s">
        <v>304</v>
      </c>
      <c r="K2660" s="429">
        <v>24.7</v>
      </c>
      <c r="L2660" s="486">
        <f>VLOOKUP(D2660,'1-Kosten per locatie'!$E$3:$G$9,3,FALSE)</f>
        <v>1</v>
      </c>
      <c r="M2660" s="441">
        <v>156</v>
      </c>
      <c r="N2660" s="124"/>
      <c r="O2660" s="125" t="e">
        <f t="shared" si="217"/>
        <v>#DIV/0!</v>
      </c>
      <c r="P2660" s="125">
        <f t="shared" si="218"/>
        <v>0</v>
      </c>
      <c r="Q2660" s="383"/>
      <c r="R2660" s="126">
        <f>IF(M2660="nio",0,IF(M2660&gt;0,VLOOKUP(I2660,'2-Productie normen'!A:R,VLOOKUP(M2660,'2-Productie normen'!T:U,2,FALSE),FALSE)))</f>
        <v>0</v>
      </c>
      <c r="S2660" s="126">
        <f t="shared" si="219"/>
        <v>0</v>
      </c>
      <c r="T2660" s="127" t="str">
        <f>IF(M2660="nio",0,VLOOKUP(I2660,'2-Productie normen'!A:R,14,FALSE))</f>
        <v>V</v>
      </c>
      <c r="U2660" s="127"/>
      <c r="W2660" s="93">
        <f t="shared" si="220"/>
        <v>3853.2</v>
      </c>
    </row>
    <row r="2661" spans="1:23" ht="14.1" customHeight="1">
      <c r="A2661" s="109">
        <f t="shared" si="221"/>
        <v>2661</v>
      </c>
      <c r="B2661" s="476" t="str">
        <f>VLOOKUP(C2661,'1-Kosten per locatie'!$A$17:$D$89,4,FALSE)</f>
        <v>Sport050</v>
      </c>
      <c r="C2661" s="90" t="s">
        <v>1717</v>
      </c>
      <c r="D2661" s="476" t="str">
        <f>VLOOKUP(C2661,'1-Kosten per locatie'!$A$17:$C$89,3,FALSE)</f>
        <v>sportlocatie</v>
      </c>
      <c r="E2661" s="427">
        <v>0</v>
      </c>
      <c r="F2661" s="261"/>
      <c r="G2661" s="428"/>
      <c r="H2661" s="123" t="s">
        <v>1738</v>
      </c>
      <c r="I2661" s="432" t="s">
        <v>15</v>
      </c>
      <c r="J2661" s="123" t="s">
        <v>304</v>
      </c>
      <c r="K2661" s="429">
        <v>16.7</v>
      </c>
      <c r="L2661" s="486">
        <f>VLOOKUP(D2661,'1-Kosten per locatie'!$E$3:$G$9,3,FALSE)</f>
        <v>1</v>
      </c>
      <c r="M2661" s="441">
        <v>200</v>
      </c>
      <c r="N2661" s="124"/>
      <c r="O2661" s="125" t="e">
        <f t="shared" si="217"/>
        <v>#DIV/0!</v>
      </c>
      <c r="P2661" s="125">
        <f t="shared" si="218"/>
        <v>0</v>
      </c>
      <c r="Q2661" s="383"/>
      <c r="R2661" s="126">
        <f>IF(M2661="nio",0,IF(M2661&gt;0,VLOOKUP(I2661,'2-Productie normen'!A:R,VLOOKUP(M2661,'2-Productie normen'!T:U,2,FALSE),FALSE)))</f>
        <v>0</v>
      </c>
      <c r="S2661" s="126">
        <f t="shared" si="219"/>
        <v>0</v>
      </c>
      <c r="T2661" s="127" t="str">
        <f>IF(M2661="nio",0,VLOOKUP(I2661,'2-Productie normen'!A:R,14,FALSE))</f>
        <v>S</v>
      </c>
      <c r="U2661" s="127"/>
      <c r="W2661" s="93">
        <f t="shared" si="220"/>
        <v>3340</v>
      </c>
    </row>
    <row r="2662" spans="1:23" ht="14.1" customHeight="1">
      <c r="A2662" s="109">
        <f t="shared" si="221"/>
        <v>2662</v>
      </c>
      <c r="B2662" s="476" t="str">
        <f>VLOOKUP(C2662,'1-Kosten per locatie'!$A$17:$D$89,4,FALSE)</f>
        <v>Sport050</v>
      </c>
      <c r="C2662" s="90" t="s">
        <v>1717</v>
      </c>
      <c r="D2662" s="476" t="str">
        <f>VLOOKUP(C2662,'1-Kosten per locatie'!$A$17:$C$89,3,FALSE)</f>
        <v>sportlocatie</v>
      </c>
      <c r="E2662" s="427">
        <v>0</v>
      </c>
      <c r="F2662" s="261"/>
      <c r="G2662" s="428"/>
      <c r="H2662" s="123" t="s">
        <v>1848</v>
      </c>
      <c r="I2662" s="432" t="s">
        <v>15</v>
      </c>
      <c r="J2662" s="123" t="s">
        <v>304</v>
      </c>
      <c r="K2662" s="429">
        <v>1.4</v>
      </c>
      <c r="L2662" s="486">
        <f>VLOOKUP(D2662,'1-Kosten per locatie'!$E$3:$G$9,3,FALSE)</f>
        <v>1</v>
      </c>
      <c r="M2662" s="441">
        <v>200</v>
      </c>
      <c r="N2662" s="124"/>
      <c r="O2662" s="125" t="e">
        <f t="shared" si="217"/>
        <v>#DIV/0!</v>
      </c>
      <c r="P2662" s="125">
        <f t="shared" si="218"/>
        <v>0</v>
      </c>
      <c r="Q2662" s="383"/>
      <c r="R2662" s="126">
        <f>IF(M2662="nio",0,IF(M2662&gt;0,VLOOKUP(I2662,'2-Productie normen'!A:R,VLOOKUP(M2662,'2-Productie normen'!T:U,2,FALSE),FALSE)))</f>
        <v>0</v>
      </c>
      <c r="S2662" s="126">
        <f t="shared" si="219"/>
        <v>0</v>
      </c>
      <c r="T2662" s="127" t="str">
        <f>IF(M2662="nio",0,VLOOKUP(I2662,'2-Productie normen'!A:R,14,FALSE))</f>
        <v>S</v>
      </c>
      <c r="U2662" s="127"/>
      <c r="W2662" s="93">
        <f t="shared" si="220"/>
        <v>280</v>
      </c>
    </row>
    <row r="2663" spans="1:23" ht="14.1" customHeight="1">
      <c r="A2663" s="109">
        <f t="shared" si="221"/>
        <v>2663</v>
      </c>
      <c r="B2663" s="476" t="str">
        <f>VLOOKUP(C2663,'1-Kosten per locatie'!$A$17:$D$89,4,FALSE)</f>
        <v>Sport050</v>
      </c>
      <c r="C2663" s="90" t="s">
        <v>1717</v>
      </c>
      <c r="D2663" s="476" t="str">
        <f>VLOOKUP(C2663,'1-Kosten per locatie'!$A$17:$C$89,3,FALSE)</f>
        <v>sportlocatie</v>
      </c>
      <c r="E2663" s="427">
        <v>0</v>
      </c>
      <c r="F2663" s="261"/>
      <c r="G2663" s="428"/>
      <c r="H2663" s="123" t="s">
        <v>1737</v>
      </c>
      <c r="I2663" s="432" t="s">
        <v>1201</v>
      </c>
      <c r="J2663" s="123" t="s">
        <v>304</v>
      </c>
      <c r="K2663" s="429">
        <v>29.5</v>
      </c>
      <c r="L2663" s="486">
        <f>VLOOKUP(D2663,'1-Kosten per locatie'!$E$3:$G$9,3,FALSE)</f>
        <v>1</v>
      </c>
      <c r="M2663" s="441">
        <v>156</v>
      </c>
      <c r="N2663" s="124"/>
      <c r="O2663" s="125" t="e">
        <f t="shared" si="217"/>
        <v>#DIV/0!</v>
      </c>
      <c r="P2663" s="125">
        <f t="shared" si="218"/>
        <v>0</v>
      </c>
      <c r="Q2663" s="383"/>
      <c r="R2663" s="126">
        <f>IF(M2663="nio",0,IF(M2663&gt;0,VLOOKUP(I2663,'2-Productie normen'!A:R,VLOOKUP(M2663,'2-Productie normen'!T:U,2,FALSE),FALSE)))</f>
        <v>0</v>
      </c>
      <c r="S2663" s="126">
        <f t="shared" si="219"/>
        <v>0</v>
      </c>
      <c r="T2663" s="127" t="str">
        <f>IF(M2663="nio",0,VLOOKUP(I2663,'2-Productie normen'!A:R,14,FALSE))</f>
        <v>V</v>
      </c>
      <c r="U2663" s="127"/>
      <c r="W2663" s="93">
        <f t="shared" si="220"/>
        <v>4602</v>
      </c>
    </row>
    <row r="2664" spans="1:23" ht="14.1" customHeight="1">
      <c r="A2664" s="109">
        <f t="shared" si="221"/>
        <v>2664</v>
      </c>
      <c r="B2664" s="476" t="str">
        <f>VLOOKUP(C2664,'1-Kosten per locatie'!$A$17:$D$89,4,FALSE)</f>
        <v>Sport050</v>
      </c>
      <c r="C2664" s="90" t="s">
        <v>1717</v>
      </c>
      <c r="D2664" s="476" t="str">
        <f>VLOOKUP(C2664,'1-Kosten per locatie'!$A$17:$C$89,3,FALSE)</f>
        <v>sportlocatie</v>
      </c>
      <c r="E2664" s="427">
        <v>0</v>
      </c>
      <c r="F2664" s="261"/>
      <c r="G2664" s="428"/>
      <c r="H2664" s="123" t="s">
        <v>1739</v>
      </c>
      <c r="I2664" s="432" t="s">
        <v>15</v>
      </c>
      <c r="J2664" s="123" t="s">
        <v>304</v>
      </c>
      <c r="K2664" s="429">
        <v>16.7</v>
      </c>
      <c r="L2664" s="486">
        <f>VLOOKUP(D2664,'1-Kosten per locatie'!$E$3:$G$9,3,FALSE)</f>
        <v>1</v>
      </c>
      <c r="M2664" s="441">
        <v>200</v>
      </c>
      <c r="N2664" s="124"/>
      <c r="O2664" s="125" t="e">
        <f t="shared" si="217"/>
        <v>#DIV/0!</v>
      </c>
      <c r="P2664" s="125">
        <f t="shared" si="218"/>
        <v>0</v>
      </c>
      <c r="Q2664" s="383"/>
      <c r="R2664" s="126">
        <f>IF(M2664="nio",0,IF(M2664&gt;0,VLOOKUP(I2664,'2-Productie normen'!A:R,VLOOKUP(M2664,'2-Productie normen'!T:U,2,FALSE),FALSE)))</f>
        <v>0</v>
      </c>
      <c r="S2664" s="126">
        <f t="shared" si="219"/>
        <v>0</v>
      </c>
      <c r="T2664" s="127" t="str">
        <f>IF(M2664="nio",0,VLOOKUP(I2664,'2-Productie normen'!A:R,14,FALSE))</f>
        <v>S</v>
      </c>
      <c r="U2664" s="127"/>
      <c r="W2664" s="93">
        <f t="shared" si="220"/>
        <v>3340</v>
      </c>
    </row>
    <row r="2665" spans="1:23" ht="14.1" customHeight="1">
      <c r="A2665" s="109">
        <f t="shared" si="221"/>
        <v>2665</v>
      </c>
      <c r="B2665" s="476" t="str">
        <f>VLOOKUP(C2665,'1-Kosten per locatie'!$A$17:$D$89,4,FALSE)</f>
        <v>Sport050</v>
      </c>
      <c r="C2665" s="90" t="s">
        <v>1717</v>
      </c>
      <c r="D2665" s="476" t="str">
        <f>VLOOKUP(C2665,'1-Kosten per locatie'!$A$17:$C$89,3,FALSE)</f>
        <v>sportlocatie</v>
      </c>
      <c r="E2665" s="427">
        <v>0</v>
      </c>
      <c r="F2665" s="261"/>
      <c r="G2665" s="428"/>
      <c r="H2665" s="123" t="s">
        <v>1744</v>
      </c>
      <c r="I2665" s="432" t="s">
        <v>15</v>
      </c>
      <c r="J2665" s="123" t="s">
        <v>304</v>
      </c>
      <c r="K2665" s="429">
        <v>1.4</v>
      </c>
      <c r="L2665" s="486">
        <f>VLOOKUP(D2665,'1-Kosten per locatie'!$E$3:$G$9,3,FALSE)</f>
        <v>1</v>
      </c>
      <c r="M2665" s="441">
        <v>200</v>
      </c>
      <c r="N2665" s="124"/>
      <c r="O2665" s="125" t="e">
        <f t="shared" si="217"/>
        <v>#DIV/0!</v>
      </c>
      <c r="P2665" s="125">
        <f t="shared" si="218"/>
        <v>0</v>
      </c>
      <c r="Q2665" s="383"/>
      <c r="R2665" s="126">
        <f>IF(M2665="nio",0,IF(M2665&gt;0,VLOOKUP(I2665,'2-Productie normen'!A:R,VLOOKUP(M2665,'2-Productie normen'!T:U,2,FALSE),FALSE)))</f>
        <v>0</v>
      </c>
      <c r="S2665" s="126">
        <f t="shared" si="219"/>
        <v>0</v>
      </c>
      <c r="T2665" s="127" t="str">
        <f>IF(M2665="nio",0,VLOOKUP(I2665,'2-Productie normen'!A:R,14,FALSE))</f>
        <v>S</v>
      </c>
      <c r="U2665" s="127"/>
      <c r="W2665" s="93">
        <f t="shared" si="220"/>
        <v>280</v>
      </c>
    </row>
    <row r="2666" spans="1:23" ht="14.1" customHeight="1">
      <c r="A2666" s="109">
        <f t="shared" si="221"/>
        <v>2666</v>
      </c>
      <c r="B2666" s="476" t="str">
        <f>VLOOKUP(C2666,'1-Kosten per locatie'!$A$17:$D$89,4,FALSE)</f>
        <v>Sport050</v>
      </c>
      <c r="C2666" s="90" t="s">
        <v>1717</v>
      </c>
      <c r="D2666" s="476" t="str">
        <f>VLOOKUP(C2666,'1-Kosten per locatie'!$A$17:$C$89,3,FALSE)</f>
        <v>sportlocatie</v>
      </c>
      <c r="E2666" s="427">
        <v>0</v>
      </c>
      <c r="F2666" s="261"/>
      <c r="G2666" s="428"/>
      <c r="H2666" s="123" t="s">
        <v>1740</v>
      </c>
      <c r="I2666" s="432" t="s">
        <v>1725</v>
      </c>
      <c r="J2666" s="123" t="s">
        <v>1931</v>
      </c>
      <c r="K2666" s="429">
        <v>254.4</v>
      </c>
      <c r="L2666" s="486">
        <f>VLOOKUP(D2666,'1-Kosten per locatie'!$E$3:$G$9,3,FALSE)</f>
        <v>1</v>
      </c>
      <c r="M2666" s="441">
        <v>200</v>
      </c>
      <c r="N2666" s="124"/>
      <c r="O2666" s="125" t="e">
        <f t="shared" si="217"/>
        <v>#DIV/0!</v>
      </c>
      <c r="P2666" s="125">
        <f t="shared" si="218"/>
        <v>0</v>
      </c>
      <c r="Q2666" s="383"/>
      <c r="R2666" s="126">
        <f>IF(M2666="nio",0,IF(M2666&gt;0,VLOOKUP(I2666,'2-Productie normen'!A:R,VLOOKUP(M2666,'2-Productie normen'!T:U,2,FALSE),FALSE)))</f>
        <v>0</v>
      </c>
      <c r="S2666" s="126">
        <f t="shared" si="219"/>
        <v>0</v>
      </c>
      <c r="T2666" s="127" t="str">
        <f>IF(M2666="nio",0,VLOOKUP(I2666,'2-Productie normen'!A:R,14,FALSE))</f>
        <v>V</v>
      </c>
      <c r="U2666" s="127"/>
      <c r="W2666" s="93">
        <f t="shared" si="220"/>
        <v>50880</v>
      </c>
    </row>
    <row r="2667" spans="1:23" ht="14.1" customHeight="1">
      <c r="A2667" s="109">
        <f t="shared" si="221"/>
        <v>2667</v>
      </c>
      <c r="B2667" s="476" t="str">
        <f>VLOOKUP(C2667,'1-Kosten per locatie'!$A$17:$D$89,4,FALSE)</f>
        <v>Sport050</v>
      </c>
      <c r="C2667" s="90" t="s">
        <v>1717</v>
      </c>
      <c r="D2667" s="476" t="str">
        <f>VLOOKUP(C2667,'1-Kosten per locatie'!$A$17:$C$89,3,FALSE)</f>
        <v>sportlocatie</v>
      </c>
      <c r="E2667" s="427">
        <v>0</v>
      </c>
      <c r="F2667" s="261"/>
      <c r="G2667" s="428"/>
      <c r="H2667" s="123" t="s">
        <v>1300</v>
      </c>
      <c r="I2667" s="432" t="s">
        <v>300</v>
      </c>
      <c r="J2667" s="123" t="s">
        <v>1931</v>
      </c>
      <c r="K2667" s="429">
        <v>36.9</v>
      </c>
      <c r="L2667" s="486">
        <f>VLOOKUP(D2667,'1-Kosten per locatie'!$E$3:$G$9,3,FALSE)</f>
        <v>1</v>
      </c>
      <c r="M2667" s="441">
        <v>41</v>
      </c>
      <c r="N2667" s="124"/>
      <c r="O2667" s="125" t="e">
        <f t="shared" si="217"/>
        <v>#DIV/0!</v>
      </c>
      <c r="P2667" s="125">
        <f t="shared" si="218"/>
        <v>0</v>
      </c>
      <c r="Q2667" s="383"/>
      <c r="R2667" s="126">
        <f>IF(M2667="nio",0,IF(M2667&gt;0,VLOOKUP(I2667,'2-Productie normen'!A:R,VLOOKUP(M2667,'2-Productie normen'!T:U,2,FALSE),FALSE)))</f>
        <v>0</v>
      </c>
      <c r="S2667" s="126">
        <f t="shared" si="219"/>
        <v>0</v>
      </c>
      <c r="T2667" s="127" t="str">
        <f>IF(M2667="nio",0,VLOOKUP(I2667,'2-Productie normen'!A:R,14,FALSE))</f>
        <v>V</v>
      </c>
      <c r="U2667" s="127"/>
      <c r="W2667" s="93">
        <f t="shared" si="220"/>
        <v>1512.8999999999999</v>
      </c>
    </row>
    <row r="2668" spans="1:23" ht="14.1" customHeight="1">
      <c r="A2668" s="109">
        <f t="shared" si="221"/>
        <v>2668</v>
      </c>
      <c r="B2668" s="476" t="str">
        <f>VLOOKUP(C2668,'1-Kosten per locatie'!$A$17:$D$89,4,FALSE)</f>
        <v>Sport050</v>
      </c>
      <c r="C2668" s="90" t="s">
        <v>1717</v>
      </c>
      <c r="D2668" s="476" t="str">
        <f>VLOOKUP(C2668,'1-Kosten per locatie'!$A$17:$C$89,3,FALSE)</f>
        <v>sportlocatie</v>
      </c>
      <c r="E2668" s="427">
        <v>0</v>
      </c>
      <c r="F2668" s="261"/>
      <c r="G2668" s="428"/>
      <c r="H2668" s="123" t="s">
        <v>1734</v>
      </c>
      <c r="I2668" s="432" t="s">
        <v>149</v>
      </c>
      <c r="J2668" s="123" t="s">
        <v>304</v>
      </c>
      <c r="K2668" s="429">
        <v>5.2</v>
      </c>
      <c r="L2668" s="486">
        <f>VLOOKUP(D2668,'1-Kosten per locatie'!$E$3:$G$9,3,FALSE)</f>
        <v>1</v>
      </c>
      <c r="M2668" s="441">
        <v>200</v>
      </c>
      <c r="N2668" s="124"/>
      <c r="O2668" s="125" t="e">
        <f t="shared" si="217"/>
        <v>#DIV/0!</v>
      </c>
      <c r="P2668" s="125">
        <f t="shared" si="218"/>
        <v>0</v>
      </c>
      <c r="Q2668" s="383"/>
      <c r="R2668" s="126">
        <f>IF(M2668="nio",0,IF(M2668&gt;0,VLOOKUP(I2668,'2-Productie normen'!A:R,VLOOKUP(M2668,'2-Productie normen'!T:U,2,FALSE),FALSE)))</f>
        <v>0</v>
      </c>
      <c r="S2668" s="126">
        <f t="shared" si="219"/>
        <v>0</v>
      </c>
      <c r="T2668" s="127" t="str">
        <f>IF(M2668="nio",0,VLOOKUP(I2668,'2-Productie normen'!A:R,14,FALSE))</f>
        <v>B</v>
      </c>
      <c r="U2668" s="127"/>
      <c r="W2668" s="93">
        <f t="shared" si="220"/>
        <v>1040</v>
      </c>
    </row>
    <row r="2669" spans="1:23" ht="14.1" customHeight="1">
      <c r="A2669" s="109">
        <f t="shared" si="221"/>
        <v>2669</v>
      </c>
      <c r="B2669" s="476" t="str">
        <f>VLOOKUP(C2669,'1-Kosten per locatie'!$A$17:$D$89,4,FALSE)</f>
        <v>Sport050</v>
      </c>
      <c r="C2669" s="90" t="s">
        <v>1717</v>
      </c>
      <c r="D2669" s="476" t="str">
        <f>VLOOKUP(C2669,'1-Kosten per locatie'!$A$17:$C$89,3,FALSE)</f>
        <v>sportlocatie</v>
      </c>
      <c r="E2669" s="427">
        <v>0</v>
      </c>
      <c r="F2669" s="262"/>
      <c r="G2669" s="428"/>
      <c r="H2669" s="123" t="s">
        <v>1351</v>
      </c>
      <c r="I2669" s="455" t="s">
        <v>299</v>
      </c>
      <c r="J2669" s="123" t="s">
        <v>304</v>
      </c>
      <c r="K2669" s="429">
        <v>2.2000000000000002</v>
      </c>
      <c r="L2669" s="486">
        <f>VLOOKUP(D2669,'1-Kosten per locatie'!$E$3:$G$9,3,FALSE)</f>
        <v>1</v>
      </c>
      <c r="M2669" s="412" t="s">
        <v>101</v>
      </c>
      <c r="N2669" s="124"/>
      <c r="O2669" s="125">
        <f t="shared" si="217"/>
        <v>0</v>
      </c>
      <c r="P2669" s="125">
        <f t="shared" si="218"/>
        <v>0</v>
      </c>
      <c r="Q2669" s="383"/>
      <c r="R2669" s="126">
        <f>IF(M2669="nio",0,IF(M2669&gt;0,VLOOKUP(I2669,'2-Productie normen'!A:R,VLOOKUP(M2669,'2-Productie normen'!T:U,2,FALSE),FALSE)))</f>
        <v>0</v>
      </c>
      <c r="S2669" s="126">
        <f t="shared" si="219"/>
        <v>0</v>
      </c>
      <c r="T2669" s="127">
        <f>IF(M2669="nio",0,VLOOKUP(I2669,'2-Productie normen'!A:R,14,FALSE))</f>
        <v>0</v>
      </c>
      <c r="U2669" s="127"/>
      <c r="W2669" s="93">
        <f t="shared" si="220"/>
        <v>0</v>
      </c>
    </row>
    <row r="2670" spans="1:23" ht="14.1" customHeight="1">
      <c r="A2670" s="109">
        <f t="shared" si="221"/>
        <v>2670</v>
      </c>
      <c r="B2670" s="476" t="str">
        <f>VLOOKUP(C2670,'1-Kosten per locatie'!$A$17:$D$89,4,FALSE)</f>
        <v>Sport050</v>
      </c>
      <c r="C2670" s="90" t="s">
        <v>1718</v>
      </c>
      <c r="D2670" s="476" t="str">
        <f>VLOOKUP(C2670,'1-Kosten per locatie'!$A$17:$C$89,3,FALSE)</f>
        <v>sportlocatie</v>
      </c>
      <c r="E2670" s="427" t="s">
        <v>311</v>
      </c>
      <c r="F2670" s="261"/>
      <c r="G2670" s="428"/>
      <c r="H2670" s="123" t="s">
        <v>90</v>
      </c>
      <c r="I2670" s="432" t="s">
        <v>296</v>
      </c>
      <c r="J2670" s="123" t="s">
        <v>304</v>
      </c>
      <c r="K2670" s="429">
        <v>11.11</v>
      </c>
      <c r="L2670" s="486">
        <f>VLOOKUP(D2670,'1-Kosten per locatie'!$E$3:$G$9,3,FALSE)</f>
        <v>1</v>
      </c>
      <c r="M2670" s="441">
        <v>200</v>
      </c>
      <c r="N2670" s="124"/>
      <c r="O2670" s="125" t="e">
        <f t="shared" si="217"/>
        <v>#DIV/0!</v>
      </c>
      <c r="P2670" s="125">
        <f t="shared" si="218"/>
        <v>0</v>
      </c>
      <c r="Q2670" s="383"/>
      <c r="R2670" s="126">
        <f>IF(M2670="nio",0,IF(M2670&gt;0,VLOOKUP(I2670,'2-Productie normen'!A:R,VLOOKUP(M2670,'2-Productie normen'!T:U,2,FALSE),FALSE)))</f>
        <v>0</v>
      </c>
      <c r="S2670" s="126">
        <f t="shared" si="219"/>
        <v>0</v>
      </c>
      <c r="T2670" s="127" t="str">
        <f>IF(M2670="nio",0,VLOOKUP(I2670,'2-Productie normen'!A:R,14,FALSE))</f>
        <v>V</v>
      </c>
      <c r="U2670" s="127"/>
      <c r="W2670" s="93">
        <f t="shared" si="220"/>
        <v>2222</v>
      </c>
    </row>
    <row r="2671" spans="1:23" ht="14.1" customHeight="1">
      <c r="A2671" s="109">
        <f t="shared" si="221"/>
        <v>2671</v>
      </c>
      <c r="B2671" s="476" t="str">
        <f>VLOOKUP(C2671,'1-Kosten per locatie'!$A$17:$D$89,4,FALSE)</f>
        <v>Sport050</v>
      </c>
      <c r="C2671" s="90" t="s">
        <v>1718</v>
      </c>
      <c r="D2671" s="476" t="str">
        <f>VLOOKUP(C2671,'1-Kosten per locatie'!$A$17:$C$89,3,FALSE)</f>
        <v>sportlocatie</v>
      </c>
      <c r="E2671" s="427" t="s">
        <v>311</v>
      </c>
      <c r="F2671" s="261"/>
      <c r="G2671" s="428"/>
      <c r="H2671" s="123" t="s">
        <v>1915</v>
      </c>
      <c r="I2671" s="432" t="s">
        <v>15</v>
      </c>
      <c r="J2671" s="123" t="s">
        <v>304</v>
      </c>
      <c r="K2671" s="429">
        <v>0.64</v>
      </c>
      <c r="L2671" s="486">
        <f>VLOOKUP(D2671,'1-Kosten per locatie'!$E$3:$G$9,3,FALSE)</f>
        <v>1</v>
      </c>
      <c r="M2671" s="441">
        <v>200</v>
      </c>
      <c r="N2671" s="124"/>
      <c r="O2671" s="125" t="e">
        <f t="shared" si="217"/>
        <v>#DIV/0!</v>
      </c>
      <c r="P2671" s="125">
        <f t="shared" si="218"/>
        <v>0</v>
      </c>
      <c r="Q2671" s="383"/>
      <c r="R2671" s="126">
        <f>IF(M2671="nio",0,IF(M2671&gt;0,VLOOKUP(I2671,'2-Productie normen'!A:R,VLOOKUP(M2671,'2-Productie normen'!T:U,2,FALSE),FALSE)))</f>
        <v>0</v>
      </c>
      <c r="S2671" s="126">
        <f t="shared" si="219"/>
        <v>0</v>
      </c>
      <c r="T2671" s="127" t="str">
        <f>IF(M2671="nio",0,VLOOKUP(I2671,'2-Productie normen'!A:R,14,FALSE))</f>
        <v>S</v>
      </c>
      <c r="U2671" s="127"/>
      <c r="W2671" s="93">
        <f t="shared" si="220"/>
        <v>128</v>
      </c>
    </row>
    <row r="2672" spans="1:23" ht="14.1" customHeight="1">
      <c r="A2672" s="109">
        <f t="shared" si="221"/>
        <v>2672</v>
      </c>
      <c r="B2672" s="476" t="str">
        <f>VLOOKUP(C2672,'1-Kosten per locatie'!$A$17:$D$89,4,FALSE)</f>
        <v>Sport050</v>
      </c>
      <c r="C2672" s="90" t="s">
        <v>1718</v>
      </c>
      <c r="D2672" s="476" t="str">
        <f>VLOOKUP(C2672,'1-Kosten per locatie'!$A$17:$C$89,3,FALSE)</f>
        <v>sportlocatie</v>
      </c>
      <c r="E2672" s="427" t="s">
        <v>311</v>
      </c>
      <c r="F2672" s="261"/>
      <c r="G2672" s="428"/>
      <c r="H2672" s="123" t="s">
        <v>1736</v>
      </c>
      <c r="I2672" s="432" t="s">
        <v>1201</v>
      </c>
      <c r="J2672" s="123" t="s">
        <v>304</v>
      </c>
      <c r="K2672" s="429">
        <v>19.38</v>
      </c>
      <c r="L2672" s="486">
        <f>VLOOKUP(D2672,'1-Kosten per locatie'!$E$3:$G$9,3,FALSE)</f>
        <v>1</v>
      </c>
      <c r="M2672" s="441">
        <v>156</v>
      </c>
      <c r="N2672" s="124"/>
      <c r="O2672" s="125" t="e">
        <f t="shared" si="217"/>
        <v>#DIV/0!</v>
      </c>
      <c r="P2672" s="125">
        <f t="shared" si="218"/>
        <v>0</v>
      </c>
      <c r="Q2672" s="383"/>
      <c r="R2672" s="126">
        <f>IF(M2672="nio",0,IF(M2672&gt;0,VLOOKUP(I2672,'2-Productie normen'!A:R,VLOOKUP(M2672,'2-Productie normen'!T:U,2,FALSE),FALSE)))</f>
        <v>0</v>
      </c>
      <c r="S2672" s="126">
        <f t="shared" si="219"/>
        <v>0</v>
      </c>
      <c r="T2672" s="127" t="str">
        <f>IF(M2672="nio",0,VLOOKUP(I2672,'2-Productie normen'!A:R,14,FALSE))</f>
        <v>V</v>
      </c>
      <c r="U2672" s="127"/>
      <c r="W2672" s="93">
        <f t="shared" si="220"/>
        <v>3023.2799999999997</v>
      </c>
    </row>
    <row r="2673" spans="1:23" ht="14.1" customHeight="1">
      <c r="A2673" s="109">
        <f t="shared" si="221"/>
        <v>2673</v>
      </c>
      <c r="B2673" s="476" t="str">
        <f>VLOOKUP(C2673,'1-Kosten per locatie'!$A$17:$D$89,4,FALSE)</f>
        <v>Sport050</v>
      </c>
      <c r="C2673" s="90" t="s">
        <v>1718</v>
      </c>
      <c r="D2673" s="476" t="str">
        <f>VLOOKUP(C2673,'1-Kosten per locatie'!$A$17:$C$89,3,FALSE)</f>
        <v>sportlocatie</v>
      </c>
      <c r="E2673" s="427" t="s">
        <v>311</v>
      </c>
      <c r="F2673" s="261"/>
      <c r="G2673" s="428"/>
      <c r="H2673" s="123" t="s">
        <v>1738</v>
      </c>
      <c r="I2673" s="432" t="s">
        <v>15</v>
      </c>
      <c r="J2673" s="123" t="s">
        <v>304</v>
      </c>
      <c r="K2673" s="429">
        <v>10.78</v>
      </c>
      <c r="L2673" s="486">
        <f>VLOOKUP(D2673,'1-Kosten per locatie'!$E$3:$G$9,3,FALSE)</f>
        <v>1</v>
      </c>
      <c r="M2673" s="441">
        <v>200</v>
      </c>
      <c r="N2673" s="124"/>
      <c r="O2673" s="125" t="e">
        <f t="shared" si="217"/>
        <v>#DIV/0!</v>
      </c>
      <c r="P2673" s="125">
        <f t="shared" si="218"/>
        <v>0</v>
      </c>
      <c r="Q2673" s="383"/>
      <c r="R2673" s="126">
        <f>IF(M2673="nio",0,IF(M2673&gt;0,VLOOKUP(I2673,'2-Productie normen'!A:R,VLOOKUP(M2673,'2-Productie normen'!T:U,2,FALSE),FALSE)))</f>
        <v>0</v>
      </c>
      <c r="S2673" s="126">
        <f t="shared" si="219"/>
        <v>0</v>
      </c>
      <c r="T2673" s="127" t="str">
        <f>IF(M2673="nio",0,VLOOKUP(I2673,'2-Productie normen'!A:R,14,FALSE))</f>
        <v>S</v>
      </c>
      <c r="U2673" s="127"/>
      <c r="W2673" s="93">
        <f t="shared" si="220"/>
        <v>2156</v>
      </c>
    </row>
    <row r="2674" spans="1:23" ht="14.1" customHeight="1">
      <c r="A2674" s="109">
        <f t="shared" si="221"/>
        <v>2674</v>
      </c>
      <c r="B2674" s="476" t="str">
        <f>VLOOKUP(C2674,'1-Kosten per locatie'!$A$17:$D$89,4,FALSE)</f>
        <v>Sport050</v>
      </c>
      <c r="C2674" s="90" t="s">
        <v>1718</v>
      </c>
      <c r="D2674" s="476" t="str">
        <f>VLOOKUP(C2674,'1-Kosten per locatie'!$A$17:$C$89,3,FALSE)</f>
        <v>sportlocatie</v>
      </c>
      <c r="E2674" s="427" t="s">
        <v>311</v>
      </c>
      <c r="F2674" s="261"/>
      <c r="G2674" s="428"/>
      <c r="H2674" s="123" t="s">
        <v>1737</v>
      </c>
      <c r="I2674" s="432" t="s">
        <v>1201</v>
      </c>
      <c r="J2674" s="123" t="s">
        <v>304</v>
      </c>
      <c r="K2674" s="429">
        <v>19.48</v>
      </c>
      <c r="L2674" s="486">
        <f>VLOOKUP(D2674,'1-Kosten per locatie'!$E$3:$G$9,3,FALSE)</f>
        <v>1</v>
      </c>
      <c r="M2674" s="441">
        <v>156</v>
      </c>
      <c r="N2674" s="124"/>
      <c r="O2674" s="125" t="e">
        <f t="shared" si="217"/>
        <v>#DIV/0!</v>
      </c>
      <c r="P2674" s="125">
        <f t="shared" si="218"/>
        <v>0</v>
      </c>
      <c r="Q2674" s="383"/>
      <c r="R2674" s="126">
        <f>IF(M2674="nio",0,IF(M2674&gt;0,VLOOKUP(I2674,'2-Productie normen'!A:R,VLOOKUP(M2674,'2-Productie normen'!T:U,2,FALSE),FALSE)))</f>
        <v>0</v>
      </c>
      <c r="S2674" s="126">
        <f t="shared" si="219"/>
        <v>0</v>
      </c>
      <c r="T2674" s="127" t="str">
        <f>IF(M2674="nio",0,VLOOKUP(I2674,'2-Productie normen'!A:R,14,FALSE))</f>
        <v>V</v>
      </c>
      <c r="U2674" s="127"/>
      <c r="W2674" s="93">
        <f t="shared" si="220"/>
        <v>3038.88</v>
      </c>
    </row>
    <row r="2675" spans="1:23" ht="14.1" customHeight="1">
      <c r="A2675" s="109">
        <f t="shared" si="221"/>
        <v>2675</v>
      </c>
      <c r="B2675" s="476" t="str">
        <f>VLOOKUP(C2675,'1-Kosten per locatie'!$A$17:$D$89,4,FALSE)</f>
        <v>Sport050</v>
      </c>
      <c r="C2675" s="90" t="s">
        <v>1718</v>
      </c>
      <c r="D2675" s="476" t="str">
        <f>VLOOKUP(C2675,'1-Kosten per locatie'!$A$17:$C$89,3,FALSE)</f>
        <v>sportlocatie</v>
      </c>
      <c r="E2675" s="427" t="s">
        <v>311</v>
      </c>
      <c r="F2675" s="261"/>
      <c r="G2675" s="428"/>
      <c r="H2675" s="123" t="s">
        <v>1739</v>
      </c>
      <c r="I2675" s="432" t="s">
        <v>15</v>
      </c>
      <c r="J2675" s="123" t="s">
        <v>304</v>
      </c>
      <c r="K2675" s="429">
        <v>10.89</v>
      </c>
      <c r="L2675" s="486">
        <f>VLOOKUP(D2675,'1-Kosten per locatie'!$E$3:$G$9,3,FALSE)</f>
        <v>1</v>
      </c>
      <c r="M2675" s="441">
        <v>200</v>
      </c>
      <c r="N2675" s="124"/>
      <c r="O2675" s="125" t="e">
        <f t="shared" si="217"/>
        <v>#DIV/0!</v>
      </c>
      <c r="P2675" s="125">
        <f t="shared" si="218"/>
        <v>0</v>
      </c>
      <c r="Q2675" s="383"/>
      <c r="R2675" s="126">
        <f>IF(M2675="nio",0,IF(M2675&gt;0,VLOOKUP(I2675,'2-Productie normen'!A:R,VLOOKUP(M2675,'2-Productie normen'!T:U,2,FALSE),FALSE)))</f>
        <v>0</v>
      </c>
      <c r="S2675" s="126">
        <f t="shared" si="219"/>
        <v>0</v>
      </c>
      <c r="T2675" s="127" t="str">
        <f>IF(M2675="nio",0,VLOOKUP(I2675,'2-Productie normen'!A:R,14,FALSE))</f>
        <v>S</v>
      </c>
      <c r="U2675" s="127"/>
      <c r="W2675" s="93">
        <f t="shared" si="220"/>
        <v>2178</v>
      </c>
    </row>
    <row r="2676" spans="1:23" ht="14.1" customHeight="1">
      <c r="A2676" s="109">
        <f t="shared" si="221"/>
        <v>2676</v>
      </c>
      <c r="B2676" s="476" t="str">
        <f>VLOOKUP(C2676,'1-Kosten per locatie'!$A$17:$D$89,4,FALSE)</f>
        <v>Sport050</v>
      </c>
      <c r="C2676" s="90" t="s">
        <v>1718</v>
      </c>
      <c r="D2676" s="476" t="str">
        <f>VLOOKUP(C2676,'1-Kosten per locatie'!$A$17:$C$89,3,FALSE)</f>
        <v>sportlocatie</v>
      </c>
      <c r="E2676" s="427" t="s">
        <v>311</v>
      </c>
      <c r="F2676" s="261"/>
      <c r="G2676" s="428"/>
      <c r="H2676" s="123" t="s">
        <v>1744</v>
      </c>
      <c r="I2676" s="432" t="s">
        <v>15</v>
      </c>
      <c r="J2676" s="123" t="s">
        <v>304</v>
      </c>
      <c r="K2676" s="429">
        <v>1.1499999999999999</v>
      </c>
      <c r="L2676" s="486">
        <f>VLOOKUP(D2676,'1-Kosten per locatie'!$E$3:$G$9,3,FALSE)</f>
        <v>1</v>
      </c>
      <c r="M2676" s="441">
        <v>200</v>
      </c>
      <c r="N2676" s="124"/>
      <c r="O2676" s="125" t="e">
        <f t="shared" si="217"/>
        <v>#DIV/0!</v>
      </c>
      <c r="P2676" s="125">
        <f t="shared" si="218"/>
        <v>0</v>
      </c>
      <c r="Q2676" s="383"/>
      <c r="R2676" s="126">
        <f>IF(M2676="nio",0,IF(M2676&gt;0,VLOOKUP(I2676,'2-Productie normen'!A:R,VLOOKUP(M2676,'2-Productie normen'!T:U,2,FALSE),FALSE)))</f>
        <v>0</v>
      </c>
      <c r="S2676" s="126">
        <f t="shared" si="219"/>
        <v>0</v>
      </c>
      <c r="T2676" s="127" t="str">
        <f>IF(M2676="nio",0,VLOOKUP(I2676,'2-Productie normen'!A:R,14,FALSE))</f>
        <v>S</v>
      </c>
      <c r="U2676" s="127"/>
      <c r="W2676" s="93">
        <f t="shared" si="220"/>
        <v>229.99999999999997</v>
      </c>
    </row>
    <row r="2677" spans="1:23" ht="14.1" customHeight="1">
      <c r="A2677" s="109">
        <f t="shared" si="221"/>
        <v>2677</v>
      </c>
      <c r="B2677" s="476" t="str">
        <f>VLOOKUP(C2677,'1-Kosten per locatie'!$A$17:$D$89,4,FALSE)</f>
        <v>Sport050</v>
      </c>
      <c r="C2677" s="90" t="s">
        <v>1718</v>
      </c>
      <c r="D2677" s="476" t="str">
        <f>VLOOKUP(C2677,'1-Kosten per locatie'!$A$17:$C$89,3,FALSE)</f>
        <v>sportlocatie</v>
      </c>
      <c r="E2677" s="427" t="s">
        <v>311</v>
      </c>
      <c r="F2677" s="261"/>
      <c r="G2677" s="428"/>
      <c r="H2677" s="123" t="s">
        <v>1740</v>
      </c>
      <c r="I2677" s="432" t="s">
        <v>1725</v>
      </c>
      <c r="J2677" s="123" t="s">
        <v>1931</v>
      </c>
      <c r="K2677" s="429">
        <v>177.26</v>
      </c>
      <c r="L2677" s="486">
        <f>VLOOKUP(D2677,'1-Kosten per locatie'!$E$3:$G$9,3,FALSE)</f>
        <v>1</v>
      </c>
      <c r="M2677" s="441">
        <v>200</v>
      </c>
      <c r="N2677" s="124"/>
      <c r="O2677" s="125" t="e">
        <f t="shared" si="217"/>
        <v>#DIV/0!</v>
      </c>
      <c r="P2677" s="125">
        <f t="shared" si="218"/>
        <v>0</v>
      </c>
      <c r="Q2677" s="383"/>
      <c r="R2677" s="126">
        <f>IF(M2677="nio",0,IF(M2677&gt;0,VLOOKUP(I2677,'2-Productie normen'!A:R,VLOOKUP(M2677,'2-Productie normen'!T:U,2,FALSE),FALSE)))</f>
        <v>0</v>
      </c>
      <c r="S2677" s="126">
        <f t="shared" si="219"/>
        <v>0</v>
      </c>
      <c r="T2677" s="127" t="str">
        <f>IF(M2677="nio",0,VLOOKUP(I2677,'2-Productie normen'!A:R,14,FALSE))</f>
        <v>V</v>
      </c>
      <c r="U2677" s="127"/>
      <c r="W2677" s="93">
        <f t="shared" si="220"/>
        <v>35452</v>
      </c>
    </row>
    <row r="2678" spans="1:23" ht="14.1" customHeight="1">
      <c r="A2678" s="109">
        <f t="shared" si="221"/>
        <v>2678</v>
      </c>
      <c r="B2678" s="476" t="str">
        <f>VLOOKUP(C2678,'1-Kosten per locatie'!$A$17:$D$89,4,FALSE)</f>
        <v>Sport050</v>
      </c>
      <c r="C2678" s="90" t="s">
        <v>1718</v>
      </c>
      <c r="D2678" s="476" t="str">
        <f>VLOOKUP(C2678,'1-Kosten per locatie'!$A$17:$C$89,3,FALSE)</f>
        <v>sportlocatie</v>
      </c>
      <c r="E2678" s="427" t="s">
        <v>311</v>
      </c>
      <c r="F2678" s="261"/>
      <c r="G2678" s="428"/>
      <c r="H2678" s="123" t="s">
        <v>1300</v>
      </c>
      <c r="I2678" s="432" t="s">
        <v>300</v>
      </c>
      <c r="J2678" s="123" t="s">
        <v>1931</v>
      </c>
      <c r="K2678" s="429">
        <v>35.6</v>
      </c>
      <c r="L2678" s="486">
        <f>VLOOKUP(D2678,'1-Kosten per locatie'!$E$3:$G$9,3,FALSE)</f>
        <v>1</v>
      </c>
      <c r="M2678" s="441">
        <v>41</v>
      </c>
      <c r="N2678" s="124"/>
      <c r="O2678" s="125" t="e">
        <f t="shared" si="217"/>
        <v>#DIV/0!</v>
      </c>
      <c r="P2678" s="125">
        <f t="shared" si="218"/>
        <v>0</v>
      </c>
      <c r="Q2678" s="383"/>
      <c r="R2678" s="126">
        <f>IF(M2678="nio",0,IF(M2678&gt;0,VLOOKUP(I2678,'2-Productie normen'!A:R,VLOOKUP(M2678,'2-Productie normen'!T:U,2,FALSE),FALSE)))</f>
        <v>0</v>
      </c>
      <c r="S2678" s="126">
        <f t="shared" si="219"/>
        <v>0</v>
      </c>
      <c r="T2678" s="127" t="str">
        <f>IF(M2678="nio",0,VLOOKUP(I2678,'2-Productie normen'!A:R,14,FALSE))</f>
        <v>V</v>
      </c>
      <c r="U2678" s="127"/>
      <c r="W2678" s="93">
        <f t="shared" si="220"/>
        <v>1459.6000000000001</v>
      </c>
    </row>
    <row r="2679" spans="1:23" ht="14.1" customHeight="1">
      <c r="A2679" s="109">
        <f t="shared" si="221"/>
        <v>2679</v>
      </c>
      <c r="B2679" s="476" t="str">
        <f>VLOOKUP(C2679,'1-Kosten per locatie'!$A$17:$D$89,4,FALSE)</f>
        <v>Sport050</v>
      </c>
      <c r="C2679" s="90" t="s">
        <v>1718</v>
      </c>
      <c r="D2679" s="476" t="str">
        <f>VLOOKUP(C2679,'1-Kosten per locatie'!$A$17:$C$89,3,FALSE)</f>
        <v>sportlocatie</v>
      </c>
      <c r="E2679" s="427" t="s">
        <v>311</v>
      </c>
      <c r="F2679" s="261"/>
      <c r="G2679" s="428"/>
      <c r="H2679" s="123" t="s">
        <v>1734</v>
      </c>
      <c r="I2679" s="432" t="s">
        <v>149</v>
      </c>
      <c r="J2679" s="123" t="s">
        <v>305</v>
      </c>
      <c r="K2679" s="429">
        <v>7.7</v>
      </c>
      <c r="L2679" s="486">
        <f>VLOOKUP(D2679,'1-Kosten per locatie'!$E$3:$G$9,3,FALSE)</f>
        <v>1</v>
      </c>
      <c r="M2679" s="441">
        <v>200</v>
      </c>
      <c r="N2679" s="124"/>
      <c r="O2679" s="125" t="e">
        <f t="shared" si="217"/>
        <v>#DIV/0!</v>
      </c>
      <c r="P2679" s="125">
        <f t="shared" si="218"/>
        <v>0</v>
      </c>
      <c r="Q2679" s="383"/>
      <c r="R2679" s="126">
        <f>IF(M2679="nio",0,IF(M2679&gt;0,VLOOKUP(I2679,'2-Productie normen'!A:R,VLOOKUP(M2679,'2-Productie normen'!T:U,2,FALSE),FALSE)))</f>
        <v>0</v>
      </c>
      <c r="S2679" s="126">
        <f t="shared" si="219"/>
        <v>0</v>
      </c>
      <c r="T2679" s="127" t="str">
        <f>IF(M2679="nio",0,VLOOKUP(I2679,'2-Productie normen'!A:R,14,FALSE))</f>
        <v>B</v>
      </c>
      <c r="U2679" s="127"/>
      <c r="W2679" s="93">
        <f t="shared" si="220"/>
        <v>1540</v>
      </c>
    </row>
    <row r="2680" spans="1:23" ht="14.1" customHeight="1">
      <c r="A2680" s="109">
        <f t="shared" si="221"/>
        <v>2680</v>
      </c>
      <c r="B2680" s="476" t="str">
        <f>VLOOKUP(C2680,'1-Kosten per locatie'!$A$17:$D$89,4,FALSE)</f>
        <v>Sport050</v>
      </c>
      <c r="C2680" s="90" t="s">
        <v>1718</v>
      </c>
      <c r="D2680" s="476" t="str">
        <f>VLOOKUP(C2680,'1-Kosten per locatie'!$A$17:$C$89,3,FALSE)</f>
        <v>sportlocatie</v>
      </c>
      <c r="E2680" s="427" t="s">
        <v>311</v>
      </c>
      <c r="F2680" s="261"/>
      <c r="G2680" s="428"/>
      <c r="H2680" s="123" t="s">
        <v>1934</v>
      </c>
      <c r="I2680" s="432" t="s">
        <v>15</v>
      </c>
      <c r="J2680" s="123" t="s">
        <v>304</v>
      </c>
      <c r="K2680" s="429">
        <v>2.2400000000000002</v>
      </c>
      <c r="L2680" s="486">
        <f>VLOOKUP(D2680,'1-Kosten per locatie'!$E$3:$G$9,3,FALSE)</f>
        <v>1</v>
      </c>
      <c r="M2680" s="441">
        <v>200</v>
      </c>
      <c r="N2680" s="124"/>
      <c r="O2680" s="125" t="e">
        <f t="shared" si="217"/>
        <v>#DIV/0!</v>
      </c>
      <c r="P2680" s="125">
        <f t="shared" si="218"/>
        <v>0</v>
      </c>
      <c r="Q2680" s="383"/>
      <c r="R2680" s="126">
        <f>IF(M2680="nio",0,IF(M2680&gt;0,VLOOKUP(I2680,'2-Productie normen'!A:R,VLOOKUP(M2680,'2-Productie normen'!T:U,2,FALSE),FALSE)))</f>
        <v>0</v>
      </c>
      <c r="S2680" s="126">
        <f t="shared" si="219"/>
        <v>0</v>
      </c>
      <c r="T2680" s="127" t="str">
        <f>IF(M2680="nio",0,VLOOKUP(I2680,'2-Productie normen'!A:R,14,FALSE))</f>
        <v>S</v>
      </c>
      <c r="U2680" s="127"/>
      <c r="W2680" s="93">
        <f t="shared" si="220"/>
        <v>448.00000000000006</v>
      </c>
    </row>
    <row r="2681" spans="1:23" ht="14.1" customHeight="1">
      <c r="A2681" s="109">
        <f t="shared" si="221"/>
        <v>2681</v>
      </c>
      <c r="B2681" s="476" t="str">
        <f>VLOOKUP(C2681,'1-Kosten per locatie'!$A$17:$D$89,4,FALSE)</f>
        <v>Sport050</v>
      </c>
      <c r="C2681" s="90" t="s">
        <v>1718</v>
      </c>
      <c r="D2681" s="476" t="str">
        <f>VLOOKUP(C2681,'1-Kosten per locatie'!$A$17:$C$89,3,FALSE)</f>
        <v>sportlocatie</v>
      </c>
      <c r="E2681" s="427" t="s">
        <v>311</v>
      </c>
      <c r="F2681" s="261"/>
      <c r="G2681" s="428"/>
      <c r="H2681" s="123" t="s">
        <v>1915</v>
      </c>
      <c r="I2681" s="432" t="s">
        <v>15</v>
      </c>
      <c r="J2681" s="123" t="s">
        <v>304</v>
      </c>
      <c r="K2681" s="429">
        <v>1.06</v>
      </c>
      <c r="L2681" s="486">
        <f>VLOOKUP(D2681,'1-Kosten per locatie'!$E$3:$G$9,3,FALSE)</f>
        <v>1</v>
      </c>
      <c r="M2681" s="441">
        <v>200</v>
      </c>
      <c r="N2681" s="124"/>
      <c r="O2681" s="125" t="e">
        <f t="shared" si="217"/>
        <v>#DIV/0!</v>
      </c>
      <c r="P2681" s="125">
        <f t="shared" si="218"/>
        <v>0</v>
      </c>
      <c r="Q2681" s="383"/>
      <c r="R2681" s="126">
        <f>IF(M2681="nio",0,IF(M2681&gt;0,VLOOKUP(I2681,'2-Productie normen'!A:R,VLOOKUP(M2681,'2-Productie normen'!T:U,2,FALSE),FALSE)))</f>
        <v>0</v>
      </c>
      <c r="S2681" s="126">
        <f t="shared" si="219"/>
        <v>0</v>
      </c>
      <c r="T2681" s="127" t="str">
        <f>IF(M2681="nio",0,VLOOKUP(I2681,'2-Productie normen'!A:R,14,FALSE))</f>
        <v>S</v>
      </c>
      <c r="U2681" s="127"/>
      <c r="W2681" s="93">
        <f t="shared" si="220"/>
        <v>212</v>
      </c>
    </row>
    <row r="2682" spans="1:23" ht="14.1" customHeight="1">
      <c r="A2682" s="109">
        <f t="shared" si="221"/>
        <v>2682</v>
      </c>
      <c r="B2682" s="476" t="str">
        <f>VLOOKUP(C2682,'1-Kosten per locatie'!$A$17:$D$89,4,FALSE)</f>
        <v>Sport050</v>
      </c>
      <c r="C2682" s="90" t="s">
        <v>1718</v>
      </c>
      <c r="D2682" s="476" t="str">
        <f>VLOOKUP(C2682,'1-Kosten per locatie'!$A$17:$C$89,3,FALSE)</f>
        <v>sportlocatie</v>
      </c>
      <c r="E2682" s="427" t="s">
        <v>1723</v>
      </c>
      <c r="F2682" s="261"/>
      <c r="G2682" s="428"/>
      <c r="H2682" s="123" t="s">
        <v>1255</v>
      </c>
      <c r="I2682" s="432" t="s">
        <v>296</v>
      </c>
      <c r="J2682" s="123" t="s">
        <v>304</v>
      </c>
      <c r="K2682" s="429">
        <v>4.17</v>
      </c>
      <c r="L2682" s="486">
        <f>VLOOKUP(D2682,'1-Kosten per locatie'!$E$3:$G$9,3,FALSE)</f>
        <v>1</v>
      </c>
      <c r="M2682" s="441">
        <v>200</v>
      </c>
      <c r="N2682" s="124"/>
      <c r="O2682" s="125" t="e">
        <f t="shared" si="217"/>
        <v>#DIV/0!</v>
      </c>
      <c r="P2682" s="125">
        <f t="shared" si="218"/>
        <v>0</v>
      </c>
      <c r="Q2682" s="383"/>
      <c r="R2682" s="126">
        <f>IF(M2682="nio",0,IF(M2682&gt;0,VLOOKUP(I2682,'2-Productie normen'!A:R,VLOOKUP(M2682,'2-Productie normen'!T:U,2,FALSE),FALSE)))</f>
        <v>0</v>
      </c>
      <c r="S2682" s="126">
        <f t="shared" si="219"/>
        <v>0</v>
      </c>
      <c r="T2682" s="127" t="str">
        <f>IF(M2682="nio",0,VLOOKUP(I2682,'2-Productie normen'!A:R,14,FALSE))</f>
        <v>V</v>
      </c>
      <c r="U2682" s="127"/>
      <c r="W2682" s="93">
        <f t="shared" si="220"/>
        <v>834</v>
      </c>
    </row>
    <row r="2683" spans="1:23" ht="14.1" customHeight="1">
      <c r="A2683" s="109">
        <f t="shared" si="221"/>
        <v>2683</v>
      </c>
      <c r="B2683" s="476" t="str">
        <f>VLOOKUP(C2683,'1-Kosten per locatie'!$A$17:$D$89,4,FALSE)</f>
        <v>Sport050</v>
      </c>
      <c r="C2683" s="90" t="s">
        <v>1718</v>
      </c>
      <c r="D2683" s="476" t="str">
        <f>VLOOKUP(C2683,'1-Kosten per locatie'!$A$17:$C$89,3,FALSE)</f>
        <v>sportlocatie</v>
      </c>
      <c r="E2683" s="427" t="s">
        <v>1723</v>
      </c>
      <c r="F2683" s="261"/>
      <c r="G2683" s="428"/>
      <c r="H2683" s="123" t="s">
        <v>1935</v>
      </c>
      <c r="I2683" s="432" t="s">
        <v>296</v>
      </c>
      <c r="J2683" s="123" t="s">
        <v>198</v>
      </c>
      <c r="K2683" s="429">
        <v>1.43</v>
      </c>
      <c r="L2683" s="486">
        <f>VLOOKUP(D2683,'1-Kosten per locatie'!$E$3:$G$9,3,FALSE)</f>
        <v>1</v>
      </c>
      <c r="M2683" s="441">
        <v>200</v>
      </c>
      <c r="N2683" s="124"/>
      <c r="O2683" s="125" t="e">
        <f t="shared" si="217"/>
        <v>#DIV/0!</v>
      </c>
      <c r="P2683" s="125">
        <f t="shared" si="218"/>
        <v>0</v>
      </c>
      <c r="Q2683" s="383"/>
      <c r="R2683" s="126">
        <f>IF(M2683="nio",0,IF(M2683&gt;0,VLOOKUP(I2683,'2-Productie normen'!A:R,VLOOKUP(M2683,'2-Productie normen'!T:U,2,FALSE),FALSE)))</f>
        <v>0</v>
      </c>
      <c r="S2683" s="126">
        <f t="shared" si="219"/>
        <v>0</v>
      </c>
      <c r="T2683" s="127" t="str">
        <f>IF(M2683="nio",0,VLOOKUP(I2683,'2-Productie normen'!A:R,14,FALSE))</f>
        <v>V</v>
      </c>
      <c r="U2683" s="127"/>
      <c r="W2683" s="93">
        <f t="shared" si="220"/>
        <v>286</v>
      </c>
    </row>
    <row r="2684" spans="1:23" ht="14.1" customHeight="1">
      <c r="A2684" s="109">
        <f t="shared" si="221"/>
        <v>2684</v>
      </c>
      <c r="B2684" s="476" t="str">
        <f>VLOOKUP(C2684,'1-Kosten per locatie'!$A$17:$D$89,4,FALSE)</f>
        <v>Sport050</v>
      </c>
      <c r="C2684" s="90" t="s">
        <v>1718</v>
      </c>
      <c r="D2684" s="476" t="str">
        <f>VLOOKUP(C2684,'1-Kosten per locatie'!$A$17:$C$89,3,FALSE)</f>
        <v>sportlocatie</v>
      </c>
      <c r="E2684" s="427" t="s">
        <v>1723</v>
      </c>
      <c r="F2684" s="123"/>
      <c r="G2684" s="428"/>
      <c r="H2684" s="123" t="s">
        <v>263</v>
      </c>
      <c r="I2684" s="432" t="s">
        <v>294</v>
      </c>
      <c r="J2684" s="123" t="s">
        <v>304</v>
      </c>
      <c r="K2684" s="429">
        <v>4.6500000000000004</v>
      </c>
      <c r="L2684" s="486">
        <f>VLOOKUP(D2684,'1-Kosten per locatie'!$E$3:$G$9,3,FALSE)</f>
        <v>1</v>
      </c>
      <c r="M2684" s="441">
        <v>200</v>
      </c>
      <c r="N2684" s="124"/>
      <c r="O2684" s="125" t="e">
        <f t="shared" si="217"/>
        <v>#DIV/0!</v>
      </c>
      <c r="P2684" s="125">
        <f t="shared" si="218"/>
        <v>0</v>
      </c>
      <c r="Q2684" s="383"/>
      <c r="R2684" s="126">
        <f>IF(M2684="nio",0,IF(M2684&gt;0,VLOOKUP(I2684,'2-Productie normen'!A:R,VLOOKUP(M2684,'2-Productie normen'!T:U,2,FALSE),FALSE)))</f>
        <v>0</v>
      </c>
      <c r="S2684" s="126">
        <f t="shared" si="219"/>
        <v>0</v>
      </c>
      <c r="T2684" s="127" t="str">
        <f>IF(M2684="nio",0,VLOOKUP(I2684,'2-Productie normen'!A:R,14,FALSE))</f>
        <v>V</v>
      </c>
      <c r="U2684" s="127"/>
      <c r="W2684" s="93">
        <f t="shared" si="220"/>
        <v>930.00000000000011</v>
      </c>
    </row>
    <row r="2685" spans="1:23" ht="14.1" customHeight="1">
      <c r="A2685" s="109">
        <f t="shared" si="221"/>
        <v>2685</v>
      </c>
      <c r="B2685" s="476" t="str">
        <f>VLOOKUP(C2685,'1-Kosten per locatie'!$A$17:$D$89,4,FALSE)</f>
        <v>Sport050</v>
      </c>
      <c r="C2685" s="90" t="s">
        <v>1718</v>
      </c>
      <c r="D2685" s="476" t="str">
        <f>VLOOKUP(C2685,'1-Kosten per locatie'!$A$17:$C$89,3,FALSE)</f>
        <v>sportlocatie</v>
      </c>
      <c r="E2685" s="427" t="s">
        <v>1723</v>
      </c>
      <c r="F2685" s="123"/>
      <c r="G2685" s="428"/>
      <c r="H2685" s="123" t="s">
        <v>193</v>
      </c>
      <c r="I2685" s="432" t="s">
        <v>296</v>
      </c>
      <c r="J2685" s="123" t="s">
        <v>304</v>
      </c>
      <c r="K2685" s="429">
        <v>6.9</v>
      </c>
      <c r="L2685" s="486">
        <f>VLOOKUP(D2685,'1-Kosten per locatie'!$E$3:$G$9,3,FALSE)</f>
        <v>1</v>
      </c>
      <c r="M2685" s="441">
        <v>200</v>
      </c>
      <c r="N2685" s="124"/>
      <c r="O2685" s="125" t="e">
        <f t="shared" si="217"/>
        <v>#DIV/0!</v>
      </c>
      <c r="P2685" s="125">
        <f t="shared" si="218"/>
        <v>0</v>
      </c>
      <c r="Q2685" s="383"/>
      <c r="R2685" s="126">
        <f>IF(M2685="nio",0,IF(M2685&gt;0,VLOOKUP(I2685,'2-Productie normen'!A:R,VLOOKUP(M2685,'2-Productie normen'!T:U,2,FALSE),FALSE)))</f>
        <v>0</v>
      </c>
      <c r="S2685" s="126">
        <f t="shared" si="219"/>
        <v>0</v>
      </c>
      <c r="T2685" s="127" t="str">
        <f>IF(M2685="nio",0,VLOOKUP(I2685,'2-Productie normen'!A:R,14,FALSE))</f>
        <v>V</v>
      </c>
      <c r="U2685" s="127"/>
      <c r="W2685" s="93">
        <f t="shared" si="220"/>
        <v>1380</v>
      </c>
    </row>
    <row r="2686" spans="1:23" ht="14.1" customHeight="1">
      <c r="A2686" s="109">
        <f t="shared" si="221"/>
        <v>2686</v>
      </c>
      <c r="B2686" s="476" t="str">
        <f>VLOOKUP(C2686,'1-Kosten per locatie'!$A$17:$D$89,4,FALSE)</f>
        <v>Sport050</v>
      </c>
      <c r="C2686" s="90" t="s">
        <v>1718</v>
      </c>
      <c r="D2686" s="476" t="str">
        <f>VLOOKUP(C2686,'1-Kosten per locatie'!$A$17:$C$89,3,FALSE)</f>
        <v>sportlocatie</v>
      </c>
      <c r="E2686" s="427" t="s">
        <v>1723</v>
      </c>
      <c r="F2686" s="123"/>
      <c r="G2686" s="428"/>
      <c r="H2686" s="123" t="s">
        <v>178</v>
      </c>
      <c r="I2686" s="432" t="s">
        <v>149</v>
      </c>
      <c r="J2686" s="123" t="s">
        <v>839</v>
      </c>
      <c r="K2686" s="429">
        <v>65.89</v>
      </c>
      <c r="L2686" s="486">
        <f>VLOOKUP(D2686,'1-Kosten per locatie'!$E$3:$G$9,3,FALSE)</f>
        <v>1</v>
      </c>
      <c r="M2686" s="441">
        <v>200</v>
      </c>
      <c r="N2686" s="124"/>
      <c r="O2686" s="125" t="e">
        <f t="shared" si="217"/>
        <v>#DIV/0!</v>
      </c>
      <c r="P2686" s="125">
        <f t="shared" si="218"/>
        <v>0</v>
      </c>
      <c r="Q2686" s="383"/>
      <c r="R2686" s="126">
        <f>IF(M2686="nio",0,IF(M2686&gt;0,VLOOKUP(I2686,'2-Productie normen'!A:R,VLOOKUP(M2686,'2-Productie normen'!T:U,2,FALSE),FALSE)))</f>
        <v>0</v>
      </c>
      <c r="S2686" s="126">
        <f t="shared" si="219"/>
        <v>0</v>
      </c>
      <c r="T2686" s="127" t="str">
        <f>IF(M2686="nio",0,VLOOKUP(I2686,'2-Productie normen'!A:R,14,FALSE))</f>
        <v>B</v>
      </c>
      <c r="U2686" s="127"/>
      <c r="W2686" s="93">
        <f t="shared" si="220"/>
        <v>13178</v>
      </c>
    </row>
    <row r="2687" spans="1:23" ht="14.1" customHeight="1">
      <c r="A2687" s="109">
        <f t="shared" si="221"/>
        <v>2687</v>
      </c>
      <c r="B2687" s="476" t="str">
        <f>VLOOKUP(C2687,'1-Kosten per locatie'!$A$17:$D$89,4,FALSE)</f>
        <v>Sport050</v>
      </c>
      <c r="C2687" s="90" t="s">
        <v>1718</v>
      </c>
      <c r="D2687" s="476" t="str">
        <f>VLOOKUP(C2687,'1-Kosten per locatie'!$A$17:$C$89,3,FALSE)</f>
        <v>sportlocatie</v>
      </c>
      <c r="E2687" s="427" t="s">
        <v>1723</v>
      </c>
      <c r="F2687" s="123"/>
      <c r="G2687" s="428"/>
      <c r="H2687" s="123" t="s">
        <v>1848</v>
      </c>
      <c r="I2687" s="432" t="s">
        <v>15</v>
      </c>
      <c r="J2687" s="123" t="s">
        <v>304</v>
      </c>
      <c r="K2687" s="429">
        <v>4.2</v>
      </c>
      <c r="L2687" s="486">
        <f>VLOOKUP(D2687,'1-Kosten per locatie'!$E$3:$G$9,3,FALSE)</f>
        <v>1</v>
      </c>
      <c r="M2687" s="441">
        <v>200</v>
      </c>
      <c r="N2687" s="124"/>
      <c r="O2687" s="125" t="e">
        <f t="shared" ref="O2687:O2750" si="222">IF(M2687="nio",0,IF(M2687&gt;0,M2687*K2687/R2687,0))*L2687</f>
        <v>#DIV/0!</v>
      </c>
      <c r="P2687" s="125">
        <f t="shared" ref="P2687:P2750" si="223">IF(N2687&gt;0,N2687*K2687/S2687,0)*L2687</f>
        <v>0</v>
      </c>
      <c r="Q2687" s="383"/>
      <c r="R2687" s="126">
        <f>IF(M2687="nio",0,IF(M2687&gt;0,VLOOKUP(I2687,'2-Productie normen'!A:R,VLOOKUP(M2687,'2-Productie normen'!T:U,2,FALSE),FALSE)))</f>
        <v>0</v>
      </c>
      <c r="S2687" s="126">
        <f t="shared" ref="S2687:S2750" si="224">IF(N2687&gt;0,R2687*$S$8,0)</f>
        <v>0</v>
      </c>
      <c r="T2687" s="127" t="str">
        <f>IF(M2687="nio",0,VLOOKUP(I2687,'2-Productie normen'!A:R,14,FALSE))</f>
        <v>S</v>
      </c>
      <c r="U2687" s="127"/>
      <c r="W2687" s="93">
        <f t="shared" ref="W2687:W2750" si="225">SUM(M2687:N2687)*K2687</f>
        <v>840</v>
      </c>
    </row>
    <row r="2688" spans="1:23" ht="14.1" customHeight="1">
      <c r="A2688" s="109">
        <f t="shared" si="221"/>
        <v>2688</v>
      </c>
      <c r="B2688" s="476" t="str">
        <f>VLOOKUP(C2688,'1-Kosten per locatie'!$A$17:$D$89,4,FALSE)</f>
        <v>Sport050</v>
      </c>
      <c r="C2688" s="90" t="s">
        <v>1719</v>
      </c>
      <c r="D2688" s="476" t="str">
        <f>VLOOKUP(C2688,'1-Kosten per locatie'!$A$17:$C$89,3,FALSE)</f>
        <v>sportlocatie</v>
      </c>
      <c r="E2688" s="427">
        <v>0</v>
      </c>
      <c r="F2688" s="123"/>
      <c r="G2688" s="428"/>
      <c r="H2688" s="123" t="s">
        <v>1936</v>
      </c>
      <c r="I2688" s="432" t="s">
        <v>296</v>
      </c>
      <c r="J2688" s="123" t="s">
        <v>198</v>
      </c>
      <c r="K2688" s="429">
        <v>29.5</v>
      </c>
      <c r="L2688" s="486">
        <f>VLOOKUP(D2688,'1-Kosten per locatie'!$E$3:$G$9,3,FALSE)</f>
        <v>1</v>
      </c>
      <c r="M2688" s="441">
        <v>210</v>
      </c>
      <c r="N2688" s="124"/>
      <c r="O2688" s="125" t="e">
        <f t="shared" si="222"/>
        <v>#DIV/0!</v>
      </c>
      <c r="P2688" s="125">
        <f t="shared" si="223"/>
        <v>0</v>
      </c>
      <c r="Q2688" s="383"/>
      <c r="R2688" s="126">
        <f>IF(M2688="nio",0,IF(M2688&gt;0,VLOOKUP(I2688,'2-Productie normen'!A:R,VLOOKUP(M2688,'2-Productie normen'!T:U,2,FALSE),FALSE)))</f>
        <v>0</v>
      </c>
      <c r="S2688" s="126">
        <f t="shared" si="224"/>
        <v>0</v>
      </c>
      <c r="T2688" s="127" t="str">
        <f>IF(M2688="nio",0,VLOOKUP(I2688,'2-Productie normen'!A:R,14,FALSE))</f>
        <v>V</v>
      </c>
      <c r="U2688" s="127"/>
      <c r="W2688" s="93">
        <f t="shared" si="225"/>
        <v>6195</v>
      </c>
    </row>
    <row r="2689" spans="1:23" ht="14.1" customHeight="1">
      <c r="A2689" s="109">
        <f t="shared" si="221"/>
        <v>2689</v>
      </c>
      <c r="B2689" s="476" t="str">
        <f>VLOOKUP(C2689,'1-Kosten per locatie'!$A$17:$D$89,4,FALSE)</f>
        <v>Sport050</v>
      </c>
      <c r="C2689" s="90" t="s">
        <v>1719</v>
      </c>
      <c r="D2689" s="476" t="str">
        <f>VLOOKUP(C2689,'1-Kosten per locatie'!$A$17:$C$89,3,FALSE)</f>
        <v>sportlocatie</v>
      </c>
      <c r="E2689" s="427">
        <v>0</v>
      </c>
      <c r="F2689" s="448"/>
      <c r="G2689" s="428"/>
      <c r="H2689" s="123" t="s">
        <v>1937</v>
      </c>
      <c r="I2689" s="455" t="s">
        <v>299</v>
      </c>
      <c r="J2689" s="123" t="s">
        <v>305</v>
      </c>
      <c r="K2689" s="429">
        <v>32.799999999999997</v>
      </c>
      <c r="L2689" s="486">
        <f>VLOOKUP(D2689,'1-Kosten per locatie'!$E$3:$G$9,3,FALSE)</f>
        <v>1</v>
      </c>
      <c r="M2689" s="412" t="s">
        <v>101</v>
      </c>
      <c r="N2689" s="124"/>
      <c r="O2689" s="125">
        <f t="shared" si="222"/>
        <v>0</v>
      </c>
      <c r="P2689" s="125">
        <f t="shared" si="223"/>
        <v>0</v>
      </c>
      <c r="Q2689" s="383"/>
      <c r="R2689" s="126">
        <f>IF(M2689="nio",0,IF(M2689&gt;0,VLOOKUP(I2689,'2-Productie normen'!A:R,VLOOKUP(M2689,'2-Productie normen'!T:U,2,FALSE),FALSE)))</f>
        <v>0</v>
      </c>
      <c r="S2689" s="126">
        <f t="shared" si="224"/>
        <v>0</v>
      </c>
      <c r="T2689" s="127">
        <f>IF(M2689="nio",0,VLOOKUP(I2689,'2-Productie normen'!A:R,14,FALSE))</f>
        <v>0</v>
      </c>
      <c r="U2689" s="127"/>
      <c r="W2689" s="93">
        <f t="shared" si="225"/>
        <v>0</v>
      </c>
    </row>
    <row r="2690" spans="1:23" ht="14.1" customHeight="1">
      <c r="A2690" s="109">
        <f t="shared" si="221"/>
        <v>2690</v>
      </c>
      <c r="B2690" s="476" t="str">
        <f>VLOOKUP(C2690,'1-Kosten per locatie'!$A$17:$D$89,4,FALSE)</f>
        <v>Sport050</v>
      </c>
      <c r="C2690" s="90" t="s">
        <v>1719</v>
      </c>
      <c r="D2690" s="476" t="str">
        <f>VLOOKUP(C2690,'1-Kosten per locatie'!$A$17:$C$89,3,FALSE)</f>
        <v>sportlocatie</v>
      </c>
      <c r="E2690" s="427">
        <v>0</v>
      </c>
      <c r="F2690" s="448"/>
      <c r="G2690" s="428"/>
      <c r="H2690" s="123" t="s">
        <v>1938</v>
      </c>
      <c r="I2690" s="455" t="s">
        <v>299</v>
      </c>
      <c r="J2690" s="123" t="s">
        <v>305</v>
      </c>
      <c r="K2690" s="429">
        <v>30.5</v>
      </c>
      <c r="L2690" s="486">
        <f>VLOOKUP(D2690,'1-Kosten per locatie'!$E$3:$G$9,3,FALSE)</f>
        <v>1</v>
      </c>
      <c r="M2690" s="412" t="s">
        <v>101</v>
      </c>
      <c r="N2690" s="124"/>
      <c r="O2690" s="125">
        <f t="shared" si="222"/>
        <v>0</v>
      </c>
      <c r="P2690" s="125">
        <f t="shared" si="223"/>
        <v>0</v>
      </c>
      <c r="Q2690" s="383"/>
      <c r="R2690" s="126">
        <f>IF(M2690="nio",0,IF(M2690&gt;0,VLOOKUP(I2690,'2-Productie normen'!A:R,VLOOKUP(M2690,'2-Productie normen'!T:U,2,FALSE),FALSE)))</f>
        <v>0</v>
      </c>
      <c r="S2690" s="126">
        <f t="shared" si="224"/>
        <v>0</v>
      </c>
      <c r="T2690" s="127">
        <f>IF(M2690="nio",0,VLOOKUP(I2690,'2-Productie normen'!A:R,14,FALSE))</f>
        <v>0</v>
      </c>
      <c r="U2690" s="127"/>
      <c r="W2690" s="93">
        <f t="shared" si="225"/>
        <v>0</v>
      </c>
    </row>
    <row r="2691" spans="1:23" ht="14.1" customHeight="1">
      <c r="A2691" s="109">
        <f t="shared" ref="A2691:A2754" si="226">A2690+1</f>
        <v>2691</v>
      </c>
      <c r="B2691" s="476" t="str">
        <f>VLOOKUP(C2691,'1-Kosten per locatie'!$A$17:$D$89,4,FALSE)</f>
        <v>Sport050</v>
      </c>
      <c r="C2691" s="90" t="s">
        <v>1719</v>
      </c>
      <c r="D2691" s="476" t="str">
        <f>VLOOKUP(C2691,'1-Kosten per locatie'!$A$17:$C$89,3,FALSE)</f>
        <v>sportlocatie</v>
      </c>
      <c r="E2691" s="427">
        <v>0</v>
      </c>
      <c r="F2691" s="448"/>
      <c r="G2691" s="428"/>
      <c r="H2691" s="123" t="s">
        <v>249</v>
      </c>
      <c r="I2691" s="455" t="s">
        <v>299</v>
      </c>
      <c r="J2691" s="123" t="s">
        <v>305</v>
      </c>
      <c r="K2691" s="429">
        <v>30</v>
      </c>
      <c r="L2691" s="486">
        <f>VLOOKUP(D2691,'1-Kosten per locatie'!$E$3:$G$9,3,FALSE)</f>
        <v>1</v>
      </c>
      <c r="M2691" s="412" t="s">
        <v>101</v>
      </c>
      <c r="N2691" s="124"/>
      <c r="O2691" s="125">
        <f t="shared" si="222"/>
        <v>0</v>
      </c>
      <c r="P2691" s="125">
        <f t="shared" si="223"/>
        <v>0</v>
      </c>
      <c r="Q2691" s="383"/>
      <c r="R2691" s="126">
        <f>IF(M2691="nio",0,IF(M2691&gt;0,VLOOKUP(I2691,'2-Productie normen'!A:R,VLOOKUP(M2691,'2-Productie normen'!T:U,2,FALSE),FALSE)))</f>
        <v>0</v>
      </c>
      <c r="S2691" s="126">
        <f t="shared" si="224"/>
        <v>0</v>
      </c>
      <c r="T2691" s="127">
        <f>IF(M2691="nio",0,VLOOKUP(I2691,'2-Productie normen'!A:R,14,FALSE))</f>
        <v>0</v>
      </c>
      <c r="U2691" s="127"/>
      <c r="W2691" s="93">
        <f t="shared" si="225"/>
        <v>0</v>
      </c>
    </row>
    <row r="2692" spans="1:23" ht="14.1" customHeight="1">
      <c r="A2692" s="109">
        <f t="shared" si="226"/>
        <v>2692</v>
      </c>
      <c r="B2692" s="476" t="str">
        <f>VLOOKUP(C2692,'1-Kosten per locatie'!$A$17:$D$89,4,FALSE)</f>
        <v>Sport050</v>
      </c>
      <c r="C2692" s="90" t="s">
        <v>1719</v>
      </c>
      <c r="D2692" s="476" t="str">
        <f>VLOOKUP(C2692,'1-Kosten per locatie'!$A$17:$C$89,3,FALSE)</f>
        <v>sportlocatie</v>
      </c>
      <c r="E2692" s="427">
        <v>0</v>
      </c>
      <c r="F2692" s="448"/>
      <c r="G2692" s="428"/>
      <c r="H2692" s="123" t="s">
        <v>1939</v>
      </c>
      <c r="I2692" s="455" t="s">
        <v>299</v>
      </c>
      <c r="J2692" s="123" t="s">
        <v>305</v>
      </c>
      <c r="K2692" s="429">
        <v>131.6</v>
      </c>
      <c r="L2692" s="486">
        <f>VLOOKUP(D2692,'1-Kosten per locatie'!$E$3:$G$9,3,FALSE)</f>
        <v>1</v>
      </c>
      <c r="M2692" s="412" t="s">
        <v>101</v>
      </c>
      <c r="N2692" s="124"/>
      <c r="O2692" s="125">
        <f t="shared" si="222"/>
        <v>0</v>
      </c>
      <c r="P2692" s="125">
        <f t="shared" si="223"/>
        <v>0</v>
      </c>
      <c r="Q2692" s="383"/>
      <c r="R2692" s="126">
        <f>IF(M2692="nio",0,IF(M2692&gt;0,VLOOKUP(I2692,'2-Productie normen'!A:R,VLOOKUP(M2692,'2-Productie normen'!T:U,2,FALSE),FALSE)))</f>
        <v>0</v>
      </c>
      <c r="S2692" s="126">
        <f t="shared" si="224"/>
        <v>0</v>
      </c>
      <c r="T2692" s="127">
        <f>IF(M2692="nio",0,VLOOKUP(I2692,'2-Productie normen'!A:R,14,FALSE))</f>
        <v>0</v>
      </c>
      <c r="U2692" s="127"/>
      <c r="W2692" s="93">
        <f t="shared" si="225"/>
        <v>0</v>
      </c>
    </row>
    <row r="2693" spans="1:23" ht="14.1" customHeight="1">
      <c r="A2693" s="109">
        <f t="shared" si="226"/>
        <v>2693</v>
      </c>
      <c r="B2693" s="476" t="str">
        <f>VLOOKUP(C2693,'1-Kosten per locatie'!$A$17:$D$89,4,FALSE)</f>
        <v>Sport050</v>
      </c>
      <c r="C2693" s="90" t="s">
        <v>1719</v>
      </c>
      <c r="D2693" s="476" t="str">
        <f>VLOOKUP(C2693,'1-Kosten per locatie'!$A$17:$C$89,3,FALSE)</f>
        <v>sportlocatie</v>
      </c>
      <c r="E2693" s="427">
        <v>0</v>
      </c>
      <c r="F2693" s="448"/>
      <c r="G2693" s="428"/>
      <c r="H2693" s="123" t="s">
        <v>1259</v>
      </c>
      <c r="I2693" s="455" t="s">
        <v>299</v>
      </c>
      <c r="J2693" s="123" t="s">
        <v>304</v>
      </c>
      <c r="K2693" s="429">
        <v>30.4</v>
      </c>
      <c r="L2693" s="486">
        <f>VLOOKUP(D2693,'1-Kosten per locatie'!$E$3:$G$9,3,FALSE)</f>
        <v>1</v>
      </c>
      <c r="M2693" s="412" t="s">
        <v>101</v>
      </c>
      <c r="N2693" s="124"/>
      <c r="O2693" s="125">
        <f t="shared" si="222"/>
        <v>0</v>
      </c>
      <c r="P2693" s="125">
        <f t="shared" si="223"/>
        <v>0</v>
      </c>
      <c r="Q2693" s="383"/>
      <c r="R2693" s="126">
        <f>IF(M2693="nio",0,IF(M2693&gt;0,VLOOKUP(I2693,'2-Productie normen'!A:R,VLOOKUP(M2693,'2-Productie normen'!T:U,2,FALSE),FALSE)))</f>
        <v>0</v>
      </c>
      <c r="S2693" s="126">
        <f t="shared" si="224"/>
        <v>0</v>
      </c>
      <c r="T2693" s="127">
        <f>IF(M2693="nio",0,VLOOKUP(I2693,'2-Productie normen'!A:R,14,FALSE))</f>
        <v>0</v>
      </c>
      <c r="U2693" s="127"/>
      <c r="W2693" s="93">
        <f t="shared" si="225"/>
        <v>0</v>
      </c>
    </row>
    <row r="2694" spans="1:23" ht="14.1" customHeight="1">
      <c r="A2694" s="109">
        <f t="shared" si="226"/>
        <v>2694</v>
      </c>
      <c r="B2694" s="476" t="str">
        <f>VLOOKUP(C2694,'1-Kosten per locatie'!$A$17:$D$89,4,FALSE)</f>
        <v>Sport050</v>
      </c>
      <c r="C2694" s="90" t="s">
        <v>1719</v>
      </c>
      <c r="D2694" s="476" t="str">
        <f>VLOOKUP(C2694,'1-Kosten per locatie'!$A$17:$C$89,3,FALSE)</f>
        <v>sportlocatie</v>
      </c>
      <c r="E2694" s="427">
        <v>0</v>
      </c>
      <c r="F2694" s="448"/>
      <c r="G2694" s="428"/>
      <c r="H2694" s="123" t="s">
        <v>1940</v>
      </c>
      <c r="I2694" s="455" t="s">
        <v>299</v>
      </c>
      <c r="J2694" s="123" t="s">
        <v>304</v>
      </c>
      <c r="K2694" s="429">
        <v>13.06</v>
      </c>
      <c r="L2694" s="486">
        <f>VLOOKUP(D2694,'1-Kosten per locatie'!$E$3:$G$9,3,FALSE)</f>
        <v>1</v>
      </c>
      <c r="M2694" s="412" t="s">
        <v>101</v>
      </c>
      <c r="N2694" s="124"/>
      <c r="O2694" s="125">
        <f t="shared" si="222"/>
        <v>0</v>
      </c>
      <c r="P2694" s="125">
        <f t="shared" si="223"/>
        <v>0</v>
      </c>
      <c r="Q2694" s="383"/>
      <c r="R2694" s="126">
        <f>IF(M2694="nio",0,IF(M2694&gt;0,VLOOKUP(I2694,'2-Productie normen'!A:R,VLOOKUP(M2694,'2-Productie normen'!T:U,2,FALSE),FALSE)))</f>
        <v>0</v>
      </c>
      <c r="S2694" s="126">
        <f t="shared" si="224"/>
        <v>0</v>
      </c>
      <c r="T2694" s="127">
        <f>IF(M2694="nio",0,VLOOKUP(I2694,'2-Productie normen'!A:R,14,FALSE))</f>
        <v>0</v>
      </c>
      <c r="U2694" s="127"/>
      <c r="W2694" s="93">
        <f t="shared" si="225"/>
        <v>0</v>
      </c>
    </row>
    <row r="2695" spans="1:23" ht="14.1" customHeight="1">
      <c r="A2695" s="109">
        <f t="shared" si="226"/>
        <v>2695</v>
      </c>
      <c r="B2695" s="476" t="str">
        <f>VLOOKUP(C2695,'1-Kosten per locatie'!$A$17:$D$89,4,FALSE)</f>
        <v>Sport050</v>
      </c>
      <c r="C2695" s="90" t="s">
        <v>1719</v>
      </c>
      <c r="D2695" s="476" t="str">
        <f>VLOOKUP(C2695,'1-Kosten per locatie'!$A$17:$C$89,3,FALSE)</f>
        <v>sportlocatie</v>
      </c>
      <c r="E2695" s="427">
        <v>0</v>
      </c>
      <c r="F2695" s="123"/>
      <c r="G2695" s="428"/>
      <c r="H2695" s="123" t="s">
        <v>874</v>
      </c>
      <c r="I2695" s="432" t="s">
        <v>296</v>
      </c>
      <c r="J2695" s="123" t="s">
        <v>305</v>
      </c>
      <c r="K2695" s="429">
        <v>82.5</v>
      </c>
      <c r="L2695" s="486">
        <f>VLOOKUP(D2695,'1-Kosten per locatie'!$E$3:$G$9,3,FALSE)</f>
        <v>1</v>
      </c>
      <c r="M2695" s="441">
        <v>210</v>
      </c>
      <c r="N2695" s="124"/>
      <c r="O2695" s="125" t="e">
        <f t="shared" si="222"/>
        <v>#DIV/0!</v>
      </c>
      <c r="P2695" s="125">
        <f t="shared" si="223"/>
        <v>0</v>
      </c>
      <c r="Q2695" s="383"/>
      <c r="R2695" s="126">
        <f>IF(M2695="nio",0,IF(M2695&gt;0,VLOOKUP(I2695,'2-Productie normen'!A:R,VLOOKUP(M2695,'2-Productie normen'!T:U,2,FALSE),FALSE)))</f>
        <v>0</v>
      </c>
      <c r="S2695" s="126">
        <f t="shared" si="224"/>
        <v>0</v>
      </c>
      <c r="T2695" s="127" t="str">
        <f>IF(M2695="nio",0,VLOOKUP(I2695,'2-Productie normen'!A:R,14,FALSE))</f>
        <v>V</v>
      </c>
      <c r="U2695" s="127"/>
      <c r="W2695" s="93">
        <f t="shared" si="225"/>
        <v>17325</v>
      </c>
    </row>
    <row r="2696" spans="1:23" ht="14.1" customHeight="1">
      <c r="A2696" s="109">
        <f t="shared" si="226"/>
        <v>2696</v>
      </c>
      <c r="B2696" s="476" t="str">
        <f>VLOOKUP(C2696,'1-Kosten per locatie'!$A$17:$D$89,4,FALSE)</f>
        <v>Sport050</v>
      </c>
      <c r="C2696" s="90" t="s">
        <v>1719</v>
      </c>
      <c r="D2696" s="476" t="str">
        <f>VLOOKUP(C2696,'1-Kosten per locatie'!$A$17:$C$89,3,FALSE)</f>
        <v>sportlocatie</v>
      </c>
      <c r="E2696" s="427">
        <v>0</v>
      </c>
      <c r="F2696" s="448"/>
      <c r="G2696" s="428"/>
      <c r="H2696" s="123" t="s">
        <v>1918</v>
      </c>
      <c r="I2696" s="455" t="s">
        <v>299</v>
      </c>
      <c r="J2696" s="123" t="s">
        <v>304</v>
      </c>
      <c r="K2696" s="429">
        <v>5</v>
      </c>
      <c r="L2696" s="486">
        <f>VLOOKUP(D2696,'1-Kosten per locatie'!$E$3:$G$9,3,FALSE)</f>
        <v>1</v>
      </c>
      <c r="M2696" s="412" t="s">
        <v>101</v>
      </c>
      <c r="N2696" s="124"/>
      <c r="O2696" s="125">
        <f t="shared" si="222"/>
        <v>0</v>
      </c>
      <c r="P2696" s="125">
        <f t="shared" si="223"/>
        <v>0</v>
      </c>
      <c r="Q2696" s="383"/>
      <c r="R2696" s="126">
        <f>IF(M2696="nio",0,IF(M2696&gt;0,VLOOKUP(I2696,'2-Productie normen'!A:R,VLOOKUP(M2696,'2-Productie normen'!T:U,2,FALSE),FALSE)))</f>
        <v>0</v>
      </c>
      <c r="S2696" s="126">
        <f t="shared" si="224"/>
        <v>0</v>
      </c>
      <c r="T2696" s="127">
        <f>IF(M2696="nio",0,VLOOKUP(I2696,'2-Productie normen'!A:R,14,FALSE))</f>
        <v>0</v>
      </c>
      <c r="U2696" s="127"/>
      <c r="W2696" s="93">
        <f t="shared" si="225"/>
        <v>0</v>
      </c>
    </row>
    <row r="2697" spans="1:23" ht="14.1" customHeight="1">
      <c r="A2697" s="109">
        <f t="shared" si="226"/>
        <v>2697</v>
      </c>
      <c r="B2697" s="476" t="str">
        <f>VLOOKUP(C2697,'1-Kosten per locatie'!$A$17:$D$89,4,FALSE)</f>
        <v>Sport050</v>
      </c>
      <c r="C2697" s="90" t="s">
        <v>1719</v>
      </c>
      <c r="D2697" s="476" t="str">
        <f>VLOOKUP(C2697,'1-Kosten per locatie'!$A$17:$C$89,3,FALSE)</f>
        <v>sportlocatie</v>
      </c>
      <c r="E2697" s="427">
        <v>0</v>
      </c>
      <c r="F2697" s="123"/>
      <c r="G2697" s="428"/>
      <c r="H2697" s="123" t="s">
        <v>1941</v>
      </c>
      <c r="I2697" s="432" t="s">
        <v>15</v>
      </c>
      <c r="J2697" s="123" t="s">
        <v>304</v>
      </c>
      <c r="K2697" s="429">
        <v>9</v>
      </c>
      <c r="L2697" s="486">
        <f>VLOOKUP(D2697,'1-Kosten per locatie'!$E$3:$G$9,3,FALSE)</f>
        <v>1</v>
      </c>
      <c r="M2697" s="441">
        <v>255</v>
      </c>
      <c r="N2697" s="124"/>
      <c r="O2697" s="125" t="e">
        <f t="shared" si="222"/>
        <v>#DIV/0!</v>
      </c>
      <c r="P2697" s="125">
        <f t="shared" si="223"/>
        <v>0</v>
      </c>
      <c r="Q2697" s="383"/>
      <c r="R2697" s="126">
        <f>IF(M2697="nio",0,IF(M2697&gt;0,VLOOKUP(I2697,'2-Productie normen'!A:R,VLOOKUP(M2697,'2-Productie normen'!T:U,2,FALSE),FALSE)))</f>
        <v>0</v>
      </c>
      <c r="S2697" s="126">
        <f t="shared" si="224"/>
        <v>0</v>
      </c>
      <c r="T2697" s="127" t="str">
        <f>IF(M2697="nio",0,VLOOKUP(I2697,'2-Productie normen'!A:R,14,FALSE))</f>
        <v>S</v>
      </c>
      <c r="U2697" s="127"/>
      <c r="W2697" s="93">
        <f t="shared" si="225"/>
        <v>2295</v>
      </c>
    </row>
    <row r="2698" spans="1:23" ht="14.1" customHeight="1">
      <c r="A2698" s="109">
        <f t="shared" si="226"/>
        <v>2698</v>
      </c>
      <c r="B2698" s="476" t="str">
        <f>VLOOKUP(C2698,'1-Kosten per locatie'!$A$17:$D$89,4,FALSE)</f>
        <v>Sport050</v>
      </c>
      <c r="C2698" s="90" t="s">
        <v>1719</v>
      </c>
      <c r="D2698" s="476" t="str">
        <f>VLOOKUP(C2698,'1-Kosten per locatie'!$A$17:$C$89,3,FALSE)</f>
        <v>sportlocatie</v>
      </c>
      <c r="E2698" s="427">
        <v>0</v>
      </c>
      <c r="F2698" s="123"/>
      <c r="G2698" s="428"/>
      <c r="H2698" s="123" t="s">
        <v>1942</v>
      </c>
      <c r="I2698" s="432" t="s">
        <v>15</v>
      </c>
      <c r="J2698" s="123" t="s">
        <v>304</v>
      </c>
      <c r="K2698" s="429">
        <v>9</v>
      </c>
      <c r="L2698" s="486">
        <f>VLOOKUP(D2698,'1-Kosten per locatie'!$E$3:$G$9,3,FALSE)</f>
        <v>1</v>
      </c>
      <c r="M2698" s="441">
        <v>255</v>
      </c>
      <c r="N2698" s="124"/>
      <c r="O2698" s="125" t="e">
        <f t="shared" si="222"/>
        <v>#DIV/0!</v>
      </c>
      <c r="P2698" s="125">
        <f t="shared" si="223"/>
        <v>0</v>
      </c>
      <c r="Q2698" s="383"/>
      <c r="R2698" s="126">
        <f>IF(M2698="nio",0,IF(M2698&gt;0,VLOOKUP(I2698,'2-Productie normen'!A:R,VLOOKUP(M2698,'2-Productie normen'!T:U,2,FALSE),FALSE)))</f>
        <v>0</v>
      </c>
      <c r="S2698" s="126">
        <f t="shared" si="224"/>
        <v>0</v>
      </c>
      <c r="T2698" s="127" t="str">
        <f>IF(M2698="nio",0,VLOOKUP(I2698,'2-Productie normen'!A:R,14,FALSE))</f>
        <v>S</v>
      </c>
      <c r="U2698" s="127"/>
      <c r="W2698" s="93">
        <f t="shared" si="225"/>
        <v>2295</v>
      </c>
    </row>
    <row r="2699" spans="1:23" ht="14.1" customHeight="1">
      <c r="A2699" s="109">
        <f t="shared" si="226"/>
        <v>2699</v>
      </c>
      <c r="B2699" s="476" t="str">
        <f>VLOOKUP(C2699,'1-Kosten per locatie'!$A$17:$D$89,4,FALSE)</f>
        <v>Sport050</v>
      </c>
      <c r="C2699" s="90" t="s">
        <v>1719</v>
      </c>
      <c r="D2699" s="476" t="str">
        <f>VLOOKUP(C2699,'1-Kosten per locatie'!$A$17:$C$89,3,FALSE)</f>
        <v>sportlocatie</v>
      </c>
      <c r="E2699" s="427">
        <v>0</v>
      </c>
      <c r="F2699" s="123"/>
      <c r="G2699" s="428"/>
      <c r="H2699" s="123" t="s">
        <v>1943</v>
      </c>
      <c r="I2699" s="432" t="s">
        <v>296</v>
      </c>
      <c r="J2699" s="123" t="s">
        <v>304</v>
      </c>
      <c r="K2699" s="429">
        <v>9.5</v>
      </c>
      <c r="L2699" s="486">
        <f>VLOOKUP(D2699,'1-Kosten per locatie'!$E$3:$G$9,3,FALSE)</f>
        <v>1</v>
      </c>
      <c r="M2699" s="441">
        <v>210</v>
      </c>
      <c r="N2699" s="124"/>
      <c r="O2699" s="125" t="e">
        <f t="shared" si="222"/>
        <v>#DIV/0!</v>
      </c>
      <c r="P2699" s="125">
        <f t="shared" si="223"/>
        <v>0</v>
      </c>
      <c r="Q2699" s="383"/>
      <c r="R2699" s="126">
        <f>IF(M2699="nio",0,IF(M2699&gt;0,VLOOKUP(I2699,'2-Productie normen'!A:R,VLOOKUP(M2699,'2-Productie normen'!T:U,2,FALSE),FALSE)))</f>
        <v>0</v>
      </c>
      <c r="S2699" s="126">
        <f t="shared" si="224"/>
        <v>0</v>
      </c>
      <c r="T2699" s="127" t="str">
        <f>IF(M2699="nio",0,VLOOKUP(I2699,'2-Productie normen'!A:R,14,FALSE))</f>
        <v>V</v>
      </c>
      <c r="U2699" s="127"/>
      <c r="W2699" s="93">
        <f t="shared" si="225"/>
        <v>1995</v>
      </c>
    </row>
    <row r="2700" spans="1:23" ht="14.1" customHeight="1">
      <c r="A2700" s="109">
        <f t="shared" si="226"/>
        <v>2700</v>
      </c>
      <c r="B2700" s="476" t="str">
        <f>VLOOKUP(C2700,'1-Kosten per locatie'!$A$17:$D$89,4,FALSE)</f>
        <v>Sport050</v>
      </c>
      <c r="C2700" s="90" t="s">
        <v>1719</v>
      </c>
      <c r="D2700" s="476" t="str">
        <f>VLOOKUP(C2700,'1-Kosten per locatie'!$A$17:$C$89,3,FALSE)</f>
        <v>sportlocatie</v>
      </c>
      <c r="E2700" s="427">
        <v>0</v>
      </c>
      <c r="F2700" s="123"/>
      <c r="G2700" s="428"/>
      <c r="H2700" s="123" t="s">
        <v>1206</v>
      </c>
      <c r="I2700" s="432" t="s">
        <v>294</v>
      </c>
      <c r="J2700" s="123" t="s">
        <v>303</v>
      </c>
      <c r="K2700" s="429">
        <v>9</v>
      </c>
      <c r="L2700" s="486">
        <f>VLOOKUP(D2700,'1-Kosten per locatie'!$E$3:$G$9,3,FALSE)</f>
        <v>1</v>
      </c>
      <c r="M2700" s="441">
        <v>210</v>
      </c>
      <c r="N2700" s="124"/>
      <c r="O2700" s="125" t="e">
        <f t="shared" si="222"/>
        <v>#DIV/0!</v>
      </c>
      <c r="P2700" s="125">
        <f t="shared" si="223"/>
        <v>0</v>
      </c>
      <c r="Q2700" s="383"/>
      <c r="R2700" s="126">
        <f>IF(M2700="nio",0,IF(M2700&gt;0,VLOOKUP(I2700,'2-Productie normen'!A:R,VLOOKUP(M2700,'2-Productie normen'!T:U,2,FALSE),FALSE)))</f>
        <v>0</v>
      </c>
      <c r="S2700" s="126">
        <f t="shared" si="224"/>
        <v>0</v>
      </c>
      <c r="T2700" s="127" t="str">
        <f>IF(M2700="nio",0,VLOOKUP(I2700,'2-Productie normen'!A:R,14,FALSE))</f>
        <v>V</v>
      </c>
      <c r="U2700" s="127"/>
      <c r="W2700" s="93">
        <f t="shared" si="225"/>
        <v>1890</v>
      </c>
    </row>
    <row r="2701" spans="1:23" ht="14.1" customHeight="1">
      <c r="A2701" s="109">
        <f t="shared" si="226"/>
        <v>2701</v>
      </c>
      <c r="B2701" s="476" t="str">
        <f>VLOOKUP(C2701,'1-Kosten per locatie'!$A$17:$D$89,4,FALSE)</f>
        <v>Sport050</v>
      </c>
      <c r="C2701" s="90" t="s">
        <v>1719</v>
      </c>
      <c r="D2701" s="476" t="str">
        <f>VLOOKUP(C2701,'1-Kosten per locatie'!$A$17:$C$89,3,FALSE)</f>
        <v>sportlocatie</v>
      </c>
      <c r="E2701" s="427">
        <v>0</v>
      </c>
      <c r="F2701" s="123"/>
      <c r="G2701" s="428"/>
      <c r="H2701" s="123" t="s">
        <v>151</v>
      </c>
      <c r="I2701" s="432" t="s">
        <v>1725</v>
      </c>
      <c r="J2701" s="123" t="s">
        <v>1931</v>
      </c>
      <c r="K2701" s="429">
        <v>1244</v>
      </c>
      <c r="L2701" s="486">
        <f>VLOOKUP(D2701,'1-Kosten per locatie'!$E$3:$G$9,3,FALSE)</f>
        <v>1</v>
      </c>
      <c r="M2701" s="441">
        <v>255</v>
      </c>
      <c r="N2701" s="124"/>
      <c r="O2701" s="125" t="e">
        <f t="shared" si="222"/>
        <v>#DIV/0!</v>
      </c>
      <c r="P2701" s="125">
        <f t="shared" si="223"/>
        <v>0</v>
      </c>
      <c r="Q2701" s="383"/>
      <c r="R2701" s="126">
        <f>IF(M2701="nio",0,IF(M2701&gt;0,VLOOKUP(I2701,'2-Productie normen'!A:R,VLOOKUP(M2701,'2-Productie normen'!T:U,2,FALSE),FALSE)))</f>
        <v>0</v>
      </c>
      <c r="S2701" s="126">
        <f t="shared" si="224"/>
        <v>0</v>
      </c>
      <c r="T2701" s="127" t="str">
        <f>IF(M2701="nio",0,VLOOKUP(I2701,'2-Productie normen'!A:R,14,FALSE))</f>
        <v>V</v>
      </c>
      <c r="U2701" s="127"/>
      <c r="W2701" s="93">
        <f t="shared" si="225"/>
        <v>317220</v>
      </c>
    </row>
    <row r="2702" spans="1:23" ht="14.1" customHeight="1">
      <c r="A2702" s="109">
        <f t="shared" si="226"/>
        <v>2702</v>
      </c>
      <c r="B2702" s="476" t="str">
        <f>VLOOKUP(C2702,'1-Kosten per locatie'!$A$17:$D$89,4,FALSE)</f>
        <v>Sport050</v>
      </c>
      <c r="C2702" s="90" t="s">
        <v>1719</v>
      </c>
      <c r="D2702" s="476" t="str">
        <f>VLOOKUP(C2702,'1-Kosten per locatie'!$A$17:$C$89,3,FALSE)</f>
        <v>sportlocatie</v>
      </c>
      <c r="E2702" s="427">
        <v>0</v>
      </c>
      <c r="F2702" s="123"/>
      <c r="G2702" s="428"/>
      <c r="H2702" s="123" t="s">
        <v>1944</v>
      </c>
      <c r="I2702" s="432" t="s">
        <v>300</v>
      </c>
      <c r="J2702" s="123" t="s">
        <v>1931</v>
      </c>
      <c r="K2702" s="429">
        <v>167.35</v>
      </c>
      <c r="L2702" s="486">
        <f>VLOOKUP(D2702,'1-Kosten per locatie'!$E$3:$G$9,3,FALSE)</f>
        <v>1</v>
      </c>
      <c r="M2702" s="441">
        <v>41</v>
      </c>
      <c r="N2702" s="124"/>
      <c r="O2702" s="125" t="e">
        <f t="shared" si="222"/>
        <v>#DIV/0!</v>
      </c>
      <c r="P2702" s="125">
        <f t="shared" si="223"/>
        <v>0</v>
      </c>
      <c r="Q2702" s="383"/>
      <c r="R2702" s="126">
        <f>IF(M2702="nio",0,IF(M2702&gt;0,VLOOKUP(I2702,'2-Productie normen'!A:R,VLOOKUP(M2702,'2-Productie normen'!T:U,2,FALSE),FALSE)))</f>
        <v>0</v>
      </c>
      <c r="S2702" s="126">
        <f t="shared" si="224"/>
        <v>0</v>
      </c>
      <c r="T2702" s="127" t="str">
        <f>IF(M2702="nio",0,VLOOKUP(I2702,'2-Productie normen'!A:R,14,FALSE))</f>
        <v>V</v>
      </c>
      <c r="U2702" s="127"/>
      <c r="W2702" s="93">
        <f t="shared" si="225"/>
        <v>6861.3499999999995</v>
      </c>
    </row>
    <row r="2703" spans="1:23" ht="14.1" customHeight="1">
      <c r="A2703" s="109">
        <f t="shared" si="226"/>
        <v>2703</v>
      </c>
      <c r="B2703" s="476" t="str">
        <f>VLOOKUP(C2703,'1-Kosten per locatie'!$A$17:$D$89,4,FALSE)</f>
        <v>Sport050</v>
      </c>
      <c r="C2703" s="90" t="s">
        <v>1719</v>
      </c>
      <c r="D2703" s="476" t="str">
        <f>VLOOKUP(C2703,'1-Kosten per locatie'!$A$17:$C$89,3,FALSE)</f>
        <v>sportlocatie</v>
      </c>
      <c r="E2703" s="427">
        <v>0</v>
      </c>
      <c r="F2703" s="123"/>
      <c r="G2703" s="428"/>
      <c r="H2703" s="123" t="s">
        <v>1945</v>
      </c>
      <c r="I2703" s="432" t="s">
        <v>149</v>
      </c>
      <c r="J2703" s="123" t="s">
        <v>305</v>
      </c>
      <c r="K2703" s="429">
        <v>5</v>
      </c>
      <c r="L2703" s="486">
        <f>VLOOKUP(D2703,'1-Kosten per locatie'!$E$3:$G$9,3,FALSE)</f>
        <v>1</v>
      </c>
      <c r="M2703" s="441">
        <v>210</v>
      </c>
      <c r="N2703" s="124"/>
      <c r="O2703" s="125" t="e">
        <f t="shared" si="222"/>
        <v>#DIV/0!</v>
      </c>
      <c r="P2703" s="125">
        <f t="shared" si="223"/>
        <v>0</v>
      </c>
      <c r="Q2703" s="383"/>
      <c r="R2703" s="126">
        <f>IF(M2703="nio",0,IF(M2703&gt;0,VLOOKUP(I2703,'2-Productie normen'!A:R,VLOOKUP(M2703,'2-Productie normen'!T:U,2,FALSE),FALSE)))</f>
        <v>0</v>
      </c>
      <c r="S2703" s="126">
        <f t="shared" si="224"/>
        <v>0</v>
      </c>
      <c r="T2703" s="127" t="str">
        <f>IF(M2703="nio",0,VLOOKUP(I2703,'2-Productie normen'!A:R,14,FALSE))</f>
        <v>B</v>
      </c>
      <c r="U2703" s="127"/>
      <c r="W2703" s="93">
        <f t="shared" si="225"/>
        <v>1050</v>
      </c>
    </row>
    <row r="2704" spans="1:23" ht="14.1" customHeight="1">
      <c r="A2704" s="109">
        <f t="shared" si="226"/>
        <v>2704</v>
      </c>
      <c r="B2704" s="476" t="str">
        <f>VLOOKUP(C2704,'1-Kosten per locatie'!$A$17:$D$89,4,FALSE)</f>
        <v>Sport050</v>
      </c>
      <c r="C2704" s="90" t="s">
        <v>1719</v>
      </c>
      <c r="D2704" s="476" t="str">
        <f>VLOOKUP(C2704,'1-Kosten per locatie'!$A$17:$C$89,3,FALSE)</f>
        <v>sportlocatie</v>
      </c>
      <c r="E2704" s="427">
        <v>0</v>
      </c>
      <c r="F2704" s="123"/>
      <c r="G2704" s="428"/>
      <c r="H2704" s="123" t="s">
        <v>1946</v>
      </c>
      <c r="I2704" s="432" t="s">
        <v>296</v>
      </c>
      <c r="J2704" s="123" t="s">
        <v>305</v>
      </c>
      <c r="K2704" s="429">
        <v>40</v>
      </c>
      <c r="L2704" s="486">
        <f>VLOOKUP(D2704,'1-Kosten per locatie'!$E$3:$G$9,3,FALSE)</f>
        <v>1</v>
      </c>
      <c r="M2704" s="441">
        <v>210</v>
      </c>
      <c r="N2704" s="124"/>
      <c r="O2704" s="125" t="e">
        <f t="shared" si="222"/>
        <v>#DIV/0!</v>
      </c>
      <c r="P2704" s="125">
        <f t="shared" si="223"/>
        <v>0</v>
      </c>
      <c r="Q2704" s="383"/>
      <c r="R2704" s="126">
        <f>IF(M2704="nio",0,IF(M2704&gt;0,VLOOKUP(I2704,'2-Productie normen'!A:R,VLOOKUP(M2704,'2-Productie normen'!T:U,2,FALSE),FALSE)))</f>
        <v>0</v>
      </c>
      <c r="S2704" s="126">
        <f t="shared" si="224"/>
        <v>0</v>
      </c>
      <c r="T2704" s="127" t="str">
        <f>IF(M2704="nio",0,VLOOKUP(I2704,'2-Productie normen'!A:R,14,FALSE))</f>
        <v>V</v>
      </c>
      <c r="U2704" s="127"/>
      <c r="W2704" s="93">
        <f t="shared" si="225"/>
        <v>8400</v>
      </c>
    </row>
    <row r="2705" spans="1:23" ht="14.1" customHeight="1">
      <c r="A2705" s="109">
        <f t="shared" si="226"/>
        <v>2705</v>
      </c>
      <c r="B2705" s="476" t="str">
        <f>VLOOKUP(C2705,'1-Kosten per locatie'!$A$17:$D$89,4,FALSE)</f>
        <v>Sport050</v>
      </c>
      <c r="C2705" s="90" t="s">
        <v>1719</v>
      </c>
      <c r="D2705" s="476" t="str">
        <f>VLOOKUP(C2705,'1-Kosten per locatie'!$A$17:$C$89,3,FALSE)</f>
        <v>sportlocatie</v>
      </c>
      <c r="E2705" s="427">
        <v>0</v>
      </c>
      <c r="F2705" s="123"/>
      <c r="G2705" s="428"/>
      <c r="H2705" s="123" t="s">
        <v>1920</v>
      </c>
      <c r="I2705" s="432" t="s">
        <v>15</v>
      </c>
      <c r="J2705" s="123" t="s">
        <v>304</v>
      </c>
      <c r="K2705" s="429">
        <v>4.8499999999999996</v>
      </c>
      <c r="L2705" s="486">
        <f>VLOOKUP(D2705,'1-Kosten per locatie'!$E$3:$G$9,3,FALSE)</f>
        <v>1</v>
      </c>
      <c r="M2705" s="441">
        <v>255</v>
      </c>
      <c r="N2705" s="124"/>
      <c r="O2705" s="125" t="e">
        <f t="shared" si="222"/>
        <v>#DIV/0!</v>
      </c>
      <c r="P2705" s="125">
        <f t="shared" si="223"/>
        <v>0</v>
      </c>
      <c r="Q2705" s="383"/>
      <c r="R2705" s="126">
        <f>IF(M2705="nio",0,IF(M2705&gt;0,VLOOKUP(I2705,'2-Productie normen'!A:R,VLOOKUP(M2705,'2-Productie normen'!T:U,2,FALSE),FALSE)))</f>
        <v>0</v>
      </c>
      <c r="S2705" s="126">
        <f t="shared" si="224"/>
        <v>0</v>
      </c>
      <c r="T2705" s="127" t="str">
        <f>IF(M2705="nio",0,VLOOKUP(I2705,'2-Productie normen'!A:R,14,FALSE))</f>
        <v>S</v>
      </c>
      <c r="U2705" s="127"/>
      <c r="W2705" s="93">
        <f t="shared" si="225"/>
        <v>1236.75</v>
      </c>
    </row>
    <row r="2706" spans="1:23" ht="14.1" customHeight="1">
      <c r="A2706" s="109">
        <f t="shared" si="226"/>
        <v>2706</v>
      </c>
      <c r="B2706" s="476" t="str">
        <f>VLOOKUP(C2706,'1-Kosten per locatie'!$A$17:$D$89,4,FALSE)</f>
        <v>Sport050</v>
      </c>
      <c r="C2706" s="90" t="s">
        <v>1719</v>
      </c>
      <c r="D2706" s="476" t="str">
        <f>VLOOKUP(C2706,'1-Kosten per locatie'!$A$17:$C$89,3,FALSE)</f>
        <v>sportlocatie</v>
      </c>
      <c r="E2706" s="427">
        <v>0</v>
      </c>
      <c r="F2706" s="448"/>
      <c r="G2706" s="428"/>
      <c r="H2706" s="123" t="s">
        <v>1947</v>
      </c>
      <c r="I2706" s="455" t="s">
        <v>299</v>
      </c>
      <c r="J2706" s="123" t="s">
        <v>304</v>
      </c>
      <c r="K2706" s="429">
        <v>7.5</v>
      </c>
      <c r="L2706" s="486">
        <f>VLOOKUP(D2706,'1-Kosten per locatie'!$E$3:$G$9,3,FALSE)</f>
        <v>1</v>
      </c>
      <c r="M2706" s="412" t="s">
        <v>101</v>
      </c>
      <c r="N2706" s="124"/>
      <c r="O2706" s="125">
        <f t="shared" si="222"/>
        <v>0</v>
      </c>
      <c r="P2706" s="125">
        <f t="shared" si="223"/>
        <v>0</v>
      </c>
      <c r="Q2706" s="383"/>
      <c r="R2706" s="126">
        <f>IF(M2706="nio",0,IF(M2706&gt;0,VLOOKUP(I2706,'2-Productie normen'!A:R,VLOOKUP(M2706,'2-Productie normen'!T:U,2,FALSE),FALSE)))</f>
        <v>0</v>
      </c>
      <c r="S2706" s="126">
        <f t="shared" si="224"/>
        <v>0</v>
      </c>
      <c r="T2706" s="127">
        <f>IF(M2706="nio",0,VLOOKUP(I2706,'2-Productie normen'!A:R,14,FALSE))</f>
        <v>0</v>
      </c>
      <c r="U2706" s="127"/>
      <c r="W2706" s="93">
        <f t="shared" si="225"/>
        <v>0</v>
      </c>
    </row>
    <row r="2707" spans="1:23" ht="14.1" customHeight="1">
      <c r="A2707" s="109">
        <f t="shared" si="226"/>
        <v>2707</v>
      </c>
      <c r="B2707" s="476" t="str">
        <f>VLOOKUP(C2707,'1-Kosten per locatie'!$A$17:$D$89,4,FALSE)</f>
        <v>Sport050</v>
      </c>
      <c r="C2707" s="90" t="s">
        <v>1719</v>
      </c>
      <c r="D2707" s="476" t="str">
        <f>VLOOKUP(C2707,'1-Kosten per locatie'!$A$17:$C$89,3,FALSE)</f>
        <v>sportlocatie</v>
      </c>
      <c r="E2707" s="427">
        <v>0</v>
      </c>
      <c r="F2707" s="123"/>
      <c r="G2707" s="428"/>
      <c r="H2707" s="123" t="s">
        <v>1920</v>
      </c>
      <c r="I2707" s="432" t="s">
        <v>15</v>
      </c>
      <c r="J2707" s="123" t="s">
        <v>304</v>
      </c>
      <c r="K2707" s="429">
        <v>4.5</v>
      </c>
      <c r="L2707" s="486">
        <f>VLOOKUP(D2707,'1-Kosten per locatie'!$E$3:$G$9,3,FALSE)</f>
        <v>1</v>
      </c>
      <c r="M2707" s="441">
        <v>255</v>
      </c>
      <c r="N2707" s="124"/>
      <c r="O2707" s="125" t="e">
        <f t="shared" si="222"/>
        <v>#DIV/0!</v>
      </c>
      <c r="P2707" s="125">
        <f t="shared" si="223"/>
        <v>0</v>
      </c>
      <c r="Q2707" s="383"/>
      <c r="R2707" s="126">
        <f>IF(M2707="nio",0,IF(M2707&gt;0,VLOOKUP(I2707,'2-Productie normen'!A:R,VLOOKUP(M2707,'2-Productie normen'!T:U,2,FALSE),FALSE)))</f>
        <v>0</v>
      </c>
      <c r="S2707" s="126">
        <f t="shared" si="224"/>
        <v>0</v>
      </c>
      <c r="T2707" s="127" t="str">
        <f>IF(M2707="nio",0,VLOOKUP(I2707,'2-Productie normen'!A:R,14,FALSE))</f>
        <v>S</v>
      </c>
      <c r="U2707" s="127"/>
      <c r="W2707" s="93">
        <f t="shared" si="225"/>
        <v>1147.5</v>
      </c>
    </row>
    <row r="2708" spans="1:23" ht="14.1" customHeight="1">
      <c r="A2708" s="109">
        <f t="shared" si="226"/>
        <v>2708</v>
      </c>
      <c r="B2708" s="476" t="str">
        <f>VLOOKUP(C2708,'1-Kosten per locatie'!$A$17:$D$89,4,FALSE)</f>
        <v>Sport050</v>
      </c>
      <c r="C2708" s="90" t="s">
        <v>1719</v>
      </c>
      <c r="D2708" s="476" t="str">
        <f>VLOOKUP(C2708,'1-Kosten per locatie'!$A$17:$C$89,3,FALSE)</f>
        <v>sportlocatie</v>
      </c>
      <c r="E2708" s="427">
        <v>0</v>
      </c>
      <c r="F2708" s="123"/>
      <c r="G2708" s="428"/>
      <c r="H2708" s="123" t="s">
        <v>1948</v>
      </c>
      <c r="I2708" s="432" t="s">
        <v>1201</v>
      </c>
      <c r="J2708" s="123" t="s">
        <v>304</v>
      </c>
      <c r="K2708" s="429">
        <v>7.2</v>
      </c>
      <c r="L2708" s="486">
        <f>VLOOKUP(D2708,'1-Kosten per locatie'!$E$3:$G$9,3,FALSE)</f>
        <v>1</v>
      </c>
      <c r="M2708" s="441">
        <v>210</v>
      </c>
      <c r="N2708" s="124"/>
      <c r="O2708" s="125" t="e">
        <f t="shared" si="222"/>
        <v>#DIV/0!</v>
      </c>
      <c r="P2708" s="125">
        <f t="shared" si="223"/>
        <v>0</v>
      </c>
      <c r="Q2708" s="383"/>
      <c r="R2708" s="126">
        <f>IF(M2708="nio",0,IF(M2708&gt;0,VLOOKUP(I2708,'2-Productie normen'!A:R,VLOOKUP(M2708,'2-Productie normen'!T:U,2,FALSE),FALSE)))</f>
        <v>0</v>
      </c>
      <c r="S2708" s="126">
        <f t="shared" si="224"/>
        <v>0</v>
      </c>
      <c r="T2708" s="127" t="str">
        <f>IF(M2708="nio",0,VLOOKUP(I2708,'2-Productie normen'!A:R,14,FALSE))</f>
        <v>V</v>
      </c>
      <c r="U2708" s="127"/>
      <c r="W2708" s="93">
        <f t="shared" si="225"/>
        <v>1512</v>
      </c>
    </row>
    <row r="2709" spans="1:23" ht="14.1" customHeight="1">
      <c r="A2709" s="109">
        <f t="shared" si="226"/>
        <v>2709</v>
      </c>
      <c r="B2709" s="476" t="str">
        <f>VLOOKUP(C2709,'1-Kosten per locatie'!$A$17:$D$89,4,FALSE)</f>
        <v>Sport050</v>
      </c>
      <c r="C2709" s="90" t="s">
        <v>1719</v>
      </c>
      <c r="D2709" s="476" t="str">
        <f>VLOOKUP(C2709,'1-Kosten per locatie'!$A$17:$C$89,3,FALSE)</f>
        <v>sportlocatie</v>
      </c>
      <c r="E2709" s="427">
        <v>0</v>
      </c>
      <c r="F2709" s="123"/>
      <c r="G2709" s="428"/>
      <c r="H2709" s="123" t="s">
        <v>1949</v>
      </c>
      <c r="I2709" s="432" t="s">
        <v>15</v>
      </c>
      <c r="J2709" s="123" t="s">
        <v>304</v>
      </c>
      <c r="K2709" s="429">
        <v>1.4</v>
      </c>
      <c r="L2709" s="486">
        <f>VLOOKUP(D2709,'1-Kosten per locatie'!$E$3:$G$9,3,FALSE)</f>
        <v>1</v>
      </c>
      <c r="M2709" s="441">
        <v>255</v>
      </c>
      <c r="N2709" s="124"/>
      <c r="O2709" s="125" t="e">
        <f t="shared" si="222"/>
        <v>#DIV/0!</v>
      </c>
      <c r="P2709" s="125">
        <f t="shared" si="223"/>
        <v>0</v>
      </c>
      <c r="Q2709" s="383"/>
      <c r="R2709" s="126">
        <f>IF(M2709="nio",0,IF(M2709&gt;0,VLOOKUP(I2709,'2-Productie normen'!A:R,VLOOKUP(M2709,'2-Productie normen'!T:U,2,FALSE),FALSE)))</f>
        <v>0</v>
      </c>
      <c r="S2709" s="126">
        <f t="shared" si="224"/>
        <v>0</v>
      </c>
      <c r="T2709" s="127" t="str">
        <f>IF(M2709="nio",0,VLOOKUP(I2709,'2-Productie normen'!A:R,14,FALSE))</f>
        <v>S</v>
      </c>
      <c r="U2709" s="127"/>
      <c r="W2709" s="93">
        <f t="shared" si="225"/>
        <v>357</v>
      </c>
    </row>
    <row r="2710" spans="1:23" ht="14.1" customHeight="1">
      <c r="A2710" s="109">
        <f t="shared" si="226"/>
        <v>2710</v>
      </c>
      <c r="B2710" s="476" t="str">
        <f>VLOOKUP(C2710,'1-Kosten per locatie'!$A$17:$D$89,4,FALSE)</f>
        <v>Sport050</v>
      </c>
      <c r="C2710" s="90" t="s">
        <v>1719</v>
      </c>
      <c r="D2710" s="476" t="str">
        <f>VLOOKUP(C2710,'1-Kosten per locatie'!$A$17:$C$89,3,FALSE)</f>
        <v>sportlocatie</v>
      </c>
      <c r="E2710" s="427">
        <v>0</v>
      </c>
      <c r="F2710" s="123"/>
      <c r="G2710" s="428"/>
      <c r="H2710" s="123" t="s">
        <v>1950</v>
      </c>
      <c r="I2710" s="432" t="s">
        <v>15</v>
      </c>
      <c r="J2710" s="123" t="s">
        <v>304</v>
      </c>
      <c r="K2710" s="429">
        <v>1.4</v>
      </c>
      <c r="L2710" s="486">
        <f>VLOOKUP(D2710,'1-Kosten per locatie'!$E$3:$G$9,3,FALSE)</f>
        <v>1</v>
      </c>
      <c r="M2710" s="441">
        <v>255</v>
      </c>
      <c r="N2710" s="124"/>
      <c r="O2710" s="125" t="e">
        <f t="shared" si="222"/>
        <v>#DIV/0!</v>
      </c>
      <c r="P2710" s="125">
        <f t="shared" si="223"/>
        <v>0</v>
      </c>
      <c r="Q2710" s="383"/>
      <c r="R2710" s="126">
        <f>IF(M2710="nio",0,IF(M2710&gt;0,VLOOKUP(I2710,'2-Productie normen'!A:R,VLOOKUP(M2710,'2-Productie normen'!T:U,2,FALSE),FALSE)))</f>
        <v>0</v>
      </c>
      <c r="S2710" s="126">
        <f t="shared" si="224"/>
        <v>0</v>
      </c>
      <c r="T2710" s="127" t="str">
        <f>IF(M2710="nio",0,VLOOKUP(I2710,'2-Productie normen'!A:R,14,FALSE))</f>
        <v>S</v>
      </c>
      <c r="U2710" s="127"/>
      <c r="W2710" s="93">
        <f t="shared" si="225"/>
        <v>357</v>
      </c>
    </row>
    <row r="2711" spans="1:23" ht="14.1" customHeight="1">
      <c r="A2711" s="109">
        <f t="shared" si="226"/>
        <v>2711</v>
      </c>
      <c r="B2711" s="476" t="str">
        <f>VLOOKUP(C2711,'1-Kosten per locatie'!$A$17:$D$89,4,FALSE)</f>
        <v>Sport050</v>
      </c>
      <c r="C2711" s="90" t="s">
        <v>1719</v>
      </c>
      <c r="D2711" s="476" t="str">
        <f>VLOOKUP(C2711,'1-Kosten per locatie'!$A$17:$C$89,3,FALSE)</f>
        <v>sportlocatie</v>
      </c>
      <c r="E2711" s="427">
        <v>0</v>
      </c>
      <c r="F2711" s="123"/>
      <c r="G2711" s="428"/>
      <c r="H2711" s="123" t="s">
        <v>1951</v>
      </c>
      <c r="I2711" s="432" t="s">
        <v>1201</v>
      </c>
      <c r="J2711" s="123" t="s">
        <v>304</v>
      </c>
      <c r="K2711" s="429">
        <v>7.7</v>
      </c>
      <c r="L2711" s="486">
        <f>VLOOKUP(D2711,'1-Kosten per locatie'!$E$3:$G$9,3,FALSE)</f>
        <v>1</v>
      </c>
      <c r="M2711" s="441">
        <v>210</v>
      </c>
      <c r="N2711" s="124"/>
      <c r="O2711" s="125" t="e">
        <f t="shared" si="222"/>
        <v>#DIV/0!</v>
      </c>
      <c r="P2711" s="125">
        <f t="shared" si="223"/>
        <v>0</v>
      </c>
      <c r="Q2711" s="383"/>
      <c r="R2711" s="126">
        <f>IF(M2711="nio",0,IF(M2711&gt;0,VLOOKUP(I2711,'2-Productie normen'!A:R,VLOOKUP(M2711,'2-Productie normen'!T:U,2,FALSE),FALSE)))</f>
        <v>0</v>
      </c>
      <c r="S2711" s="126">
        <f t="shared" si="224"/>
        <v>0</v>
      </c>
      <c r="T2711" s="127" t="str">
        <f>IF(M2711="nio",0,VLOOKUP(I2711,'2-Productie normen'!A:R,14,FALSE))</f>
        <v>V</v>
      </c>
      <c r="U2711" s="127"/>
      <c r="W2711" s="93">
        <f t="shared" si="225"/>
        <v>1617</v>
      </c>
    </row>
    <row r="2712" spans="1:23" ht="14.1" customHeight="1">
      <c r="A2712" s="109">
        <f t="shared" si="226"/>
        <v>2712</v>
      </c>
      <c r="B2712" s="476" t="str">
        <f>VLOOKUP(C2712,'1-Kosten per locatie'!$A$17:$D$89,4,FALSE)</f>
        <v>Sport050</v>
      </c>
      <c r="C2712" s="90" t="s">
        <v>1719</v>
      </c>
      <c r="D2712" s="476" t="str">
        <f>VLOOKUP(C2712,'1-Kosten per locatie'!$A$17:$C$89,3,FALSE)</f>
        <v>sportlocatie</v>
      </c>
      <c r="E2712" s="427">
        <v>0</v>
      </c>
      <c r="F2712" s="123"/>
      <c r="G2712" s="428"/>
      <c r="H2712" s="123" t="s">
        <v>1949</v>
      </c>
      <c r="I2712" s="432" t="s">
        <v>15</v>
      </c>
      <c r="J2712" s="123" t="s">
        <v>304</v>
      </c>
      <c r="K2712" s="429">
        <v>1.3</v>
      </c>
      <c r="L2712" s="486">
        <f>VLOOKUP(D2712,'1-Kosten per locatie'!$E$3:$G$9,3,FALSE)</f>
        <v>1</v>
      </c>
      <c r="M2712" s="441">
        <v>255</v>
      </c>
      <c r="N2712" s="124"/>
      <c r="O2712" s="125" t="e">
        <f t="shared" si="222"/>
        <v>#DIV/0!</v>
      </c>
      <c r="P2712" s="125">
        <f t="shared" si="223"/>
        <v>0</v>
      </c>
      <c r="Q2712" s="383"/>
      <c r="R2712" s="126">
        <f>IF(M2712="nio",0,IF(M2712&gt;0,VLOOKUP(I2712,'2-Productie normen'!A:R,VLOOKUP(M2712,'2-Productie normen'!T:U,2,FALSE),FALSE)))</f>
        <v>0</v>
      </c>
      <c r="S2712" s="126">
        <f t="shared" si="224"/>
        <v>0</v>
      </c>
      <c r="T2712" s="127" t="str">
        <f>IF(M2712="nio",0,VLOOKUP(I2712,'2-Productie normen'!A:R,14,FALSE))</f>
        <v>S</v>
      </c>
      <c r="U2712" s="127"/>
      <c r="W2712" s="93">
        <f t="shared" si="225"/>
        <v>331.5</v>
      </c>
    </row>
    <row r="2713" spans="1:23" ht="14.1" customHeight="1">
      <c r="A2713" s="109">
        <f t="shared" si="226"/>
        <v>2713</v>
      </c>
      <c r="B2713" s="476" t="str">
        <f>VLOOKUP(C2713,'1-Kosten per locatie'!$A$17:$D$89,4,FALSE)</f>
        <v>Sport050</v>
      </c>
      <c r="C2713" s="90" t="s">
        <v>1719</v>
      </c>
      <c r="D2713" s="476" t="str">
        <f>VLOOKUP(C2713,'1-Kosten per locatie'!$A$17:$C$89,3,FALSE)</f>
        <v>sportlocatie</v>
      </c>
      <c r="E2713" s="427">
        <v>0</v>
      </c>
      <c r="F2713" s="123"/>
      <c r="G2713" s="428"/>
      <c r="H2713" s="123" t="s">
        <v>1950</v>
      </c>
      <c r="I2713" s="432" t="s">
        <v>15</v>
      </c>
      <c r="J2713" s="123" t="s">
        <v>304</v>
      </c>
      <c r="K2713" s="429">
        <v>1.8</v>
      </c>
      <c r="L2713" s="486">
        <f>VLOOKUP(D2713,'1-Kosten per locatie'!$E$3:$G$9,3,FALSE)</f>
        <v>1</v>
      </c>
      <c r="M2713" s="441">
        <v>255</v>
      </c>
      <c r="N2713" s="124"/>
      <c r="O2713" s="125" t="e">
        <f t="shared" si="222"/>
        <v>#DIV/0!</v>
      </c>
      <c r="P2713" s="125">
        <f t="shared" si="223"/>
        <v>0</v>
      </c>
      <c r="Q2713" s="383"/>
      <c r="R2713" s="126">
        <f>IF(M2713="nio",0,IF(M2713&gt;0,VLOOKUP(I2713,'2-Productie normen'!A:R,VLOOKUP(M2713,'2-Productie normen'!T:U,2,FALSE),FALSE)))</f>
        <v>0</v>
      </c>
      <c r="S2713" s="126">
        <f t="shared" si="224"/>
        <v>0</v>
      </c>
      <c r="T2713" s="127" t="str">
        <f>IF(M2713="nio",0,VLOOKUP(I2713,'2-Productie normen'!A:R,14,FALSE))</f>
        <v>S</v>
      </c>
      <c r="U2713" s="127"/>
      <c r="W2713" s="93">
        <f t="shared" si="225"/>
        <v>459</v>
      </c>
    </row>
    <row r="2714" spans="1:23" ht="14.1" customHeight="1">
      <c r="A2714" s="109">
        <f t="shared" si="226"/>
        <v>2714</v>
      </c>
      <c r="B2714" s="476" t="str">
        <f>VLOOKUP(C2714,'1-Kosten per locatie'!$A$17:$D$89,4,FALSE)</f>
        <v>Sport050</v>
      </c>
      <c r="C2714" s="90" t="s">
        <v>1719</v>
      </c>
      <c r="D2714" s="476" t="str">
        <f>VLOOKUP(C2714,'1-Kosten per locatie'!$A$17:$C$89,3,FALSE)</f>
        <v>sportlocatie</v>
      </c>
      <c r="E2714" s="427">
        <v>0</v>
      </c>
      <c r="F2714" s="123"/>
      <c r="G2714" s="428"/>
      <c r="H2714" s="123" t="s">
        <v>1952</v>
      </c>
      <c r="I2714" s="432" t="s">
        <v>296</v>
      </c>
      <c r="J2714" s="123" t="s">
        <v>305</v>
      </c>
      <c r="K2714" s="429">
        <v>41.5</v>
      </c>
      <c r="L2714" s="486">
        <f>VLOOKUP(D2714,'1-Kosten per locatie'!$E$3:$G$9,3,FALSE)</f>
        <v>1</v>
      </c>
      <c r="M2714" s="441">
        <v>210</v>
      </c>
      <c r="N2714" s="124"/>
      <c r="O2714" s="125" t="e">
        <f t="shared" si="222"/>
        <v>#DIV/0!</v>
      </c>
      <c r="P2714" s="125">
        <f t="shared" si="223"/>
        <v>0</v>
      </c>
      <c r="Q2714" s="383"/>
      <c r="R2714" s="126">
        <f>IF(M2714="nio",0,IF(M2714&gt;0,VLOOKUP(I2714,'2-Productie normen'!A:R,VLOOKUP(M2714,'2-Productie normen'!T:U,2,FALSE),FALSE)))</f>
        <v>0</v>
      </c>
      <c r="S2714" s="126">
        <f t="shared" si="224"/>
        <v>0</v>
      </c>
      <c r="T2714" s="127" t="str">
        <f>IF(M2714="nio",0,VLOOKUP(I2714,'2-Productie normen'!A:R,14,FALSE))</f>
        <v>V</v>
      </c>
      <c r="U2714" s="127"/>
      <c r="W2714" s="93">
        <f t="shared" si="225"/>
        <v>8715</v>
      </c>
    </row>
    <row r="2715" spans="1:23" ht="14.1" customHeight="1">
      <c r="A2715" s="109">
        <f t="shared" si="226"/>
        <v>2715</v>
      </c>
      <c r="B2715" s="476" t="str">
        <f>VLOOKUP(C2715,'1-Kosten per locatie'!$A$17:$D$89,4,FALSE)</f>
        <v>Sport050</v>
      </c>
      <c r="C2715" s="90" t="s">
        <v>1719</v>
      </c>
      <c r="D2715" s="476" t="str">
        <f>VLOOKUP(C2715,'1-Kosten per locatie'!$A$17:$C$89,3,FALSE)</f>
        <v>sportlocatie</v>
      </c>
      <c r="E2715" s="427">
        <v>0</v>
      </c>
      <c r="F2715" s="448"/>
      <c r="G2715" s="428"/>
      <c r="H2715" s="123" t="s">
        <v>1918</v>
      </c>
      <c r="I2715" s="455" t="s">
        <v>299</v>
      </c>
      <c r="J2715" s="123" t="s">
        <v>304</v>
      </c>
      <c r="K2715" s="429">
        <v>3.5</v>
      </c>
      <c r="L2715" s="486">
        <f>VLOOKUP(D2715,'1-Kosten per locatie'!$E$3:$G$9,3,FALSE)</f>
        <v>1</v>
      </c>
      <c r="M2715" s="412" t="s">
        <v>101</v>
      </c>
      <c r="N2715" s="124"/>
      <c r="O2715" s="125">
        <f t="shared" si="222"/>
        <v>0</v>
      </c>
      <c r="P2715" s="125">
        <f t="shared" si="223"/>
        <v>0</v>
      </c>
      <c r="Q2715" s="383"/>
      <c r="R2715" s="126">
        <f>IF(M2715="nio",0,IF(M2715&gt;0,VLOOKUP(I2715,'2-Productie normen'!A:R,VLOOKUP(M2715,'2-Productie normen'!T:U,2,FALSE),FALSE)))</f>
        <v>0</v>
      </c>
      <c r="S2715" s="126">
        <f t="shared" si="224"/>
        <v>0</v>
      </c>
      <c r="T2715" s="127">
        <f>IF(M2715="nio",0,VLOOKUP(I2715,'2-Productie normen'!A:R,14,FALSE))</f>
        <v>0</v>
      </c>
      <c r="U2715" s="127"/>
      <c r="W2715" s="93">
        <f t="shared" si="225"/>
        <v>0</v>
      </c>
    </row>
    <row r="2716" spans="1:23" ht="14.1" customHeight="1">
      <c r="A2716" s="109">
        <f t="shared" si="226"/>
        <v>2716</v>
      </c>
      <c r="B2716" s="476" t="str">
        <f>VLOOKUP(C2716,'1-Kosten per locatie'!$A$17:$D$89,4,FALSE)</f>
        <v>Sport050</v>
      </c>
      <c r="C2716" s="90" t="s">
        <v>1719</v>
      </c>
      <c r="D2716" s="476" t="str">
        <f>VLOOKUP(C2716,'1-Kosten per locatie'!$A$17:$C$89,3,FALSE)</f>
        <v>sportlocatie</v>
      </c>
      <c r="E2716" s="427">
        <v>0</v>
      </c>
      <c r="F2716" s="123"/>
      <c r="G2716" s="428"/>
      <c r="H2716" s="123" t="s">
        <v>1953</v>
      </c>
      <c r="I2716" s="432" t="s">
        <v>1201</v>
      </c>
      <c r="J2716" s="123" t="s">
        <v>304</v>
      </c>
      <c r="K2716" s="429">
        <v>25</v>
      </c>
      <c r="L2716" s="486">
        <f>VLOOKUP(D2716,'1-Kosten per locatie'!$E$3:$G$9,3,FALSE)</f>
        <v>1</v>
      </c>
      <c r="M2716" s="441">
        <v>210</v>
      </c>
      <c r="N2716" s="124"/>
      <c r="O2716" s="125" t="e">
        <f t="shared" si="222"/>
        <v>#DIV/0!</v>
      </c>
      <c r="P2716" s="125">
        <f t="shared" si="223"/>
        <v>0</v>
      </c>
      <c r="Q2716" s="383"/>
      <c r="R2716" s="126">
        <f>IF(M2716="nio",0,IF(M2716&gt;0,VLOOKUP(I2716,'2-Productie normen'!A:R,VLOOKUP(M2716,'2-Productie normen'!T:U,2,FALSE),FALSE)))</f>
        <v>0</v>
      </c>
      <c r="S2716" s="126">
        <f t="shared" si="224"/>
        <v>0</v>
      </c>
      <c r="T2716" s="127" t="str">
        <f>IF(M2716="nio",0,VLOOKUP(I2716,'2-Productie normen'!A:R,14,FALSE))</f>
        <v>V</v>
      </c>
      <c r="U2716" s="127"/>
      <c r="W2716" s="93">
        <f t="shared" si="225"/>
        <v>5250</v>
      </c>
    </row>
    <row r="2717" spans="1:23" ht="14.1" customHeight="1">
      <c r="A2717" s="109">
        <f t="shared" si="226"/>
        <v>2717</v>
      </c>
      <c r="B2717" s="476" t="str">
        <f>VLOOKUP(C2717,'1-Kosten per locatie'!$A$17:$D$89,4,FALSE)</f>
        <v>Sport050</v>
      </c>
      <c r="C2717" s="90" t="s">
        <v>1719</v>
      </c>
      <c r="D2717" s="476" t="str">
        <f>VLOOKUP(C2717,'1-Kosten per locatie'!$A$17:$C$89,3,FALSE)</f>
        <v>sportlocatie</v>
      </c>
      <c r="E2717" s="427">
        <v>0</v>
      </c>
      <c r="F2717" s="123"/>
      <c r="G2717" s="428"/>
      <c r="H2717" s="123" t="s">
        <v>1954</v>
      </c>
      <c r="I2717" s="432" t="s">
        <v>15</v>
      </c>
      <c r="J2717" s="123" t="s">
        <v>304</v>
      </c>
      <c r="K2717" s="429">
        <v>14.5</v>
      </c>
      <c r="L2717" s="486">
        <f>VLOOKUP(D2717,'1-Kosten per locatie'!$E$3:$G$9,3,FALSE)</f>
        <v>1</v>
      </c>
      <c r="M2717" s="441">
        <v>255</v>
      </c>
      <c r="N2717" s="124"/>
      <c r="O2717" s="125" t="e">
        <f t="shared" si="222"/>
        <v>#DIV/0!</v>
      </c>
      <c r="P2717" s="125">
        <f t="shared" si="223"/>
        <v>0</v>
      </c>
      <c r="Q2717" s="383"/>
      <c r="R2717" s="126">
        <f>IF(M2717="nio",0,IF(M2717&gt;0,VLOOKUP(I2717,'2-Productie normen'!A:R,VLOOKUP(M2717,'2-Productie normen'!T:U,2,FALSE),FALSE)))</f>
        <v>0</v>
      </c>
      <c r="S2717" s="126">
        <f t="shared" si="224"/>
        <v>0</v>
      </c>
      <c r="T2717" s="127" t="str">
        <f>IF(M2717="nio",0,VLOOKUP(I2717,'2-Productie normen'!A:R,14,FALSE))</f>
        <v>S</v>
      </c>
      <c r="U2717" s="127"/>
      <c r="W2717" s="93">
        <f t="shared" si="225"/>
        <v>3697.5</v>
      </c>
    </row>
    <row r="2718" spans="1:23" ht="14.1" customHeight="1">
      <c r="A2718" s="109">
        <f t="shared" si="226"/>
        <v>2718</v>
      </c>
      <c r="B2718" s="476" t="str">
        <f>VLOOKUP(C2718,'1-Kosten per locatie'!$A$17:$D$89,4,FALSE)</f>
        <v>Sport050</v>
      </c>
      <c r="C2718" s="90" t="s">
        <v>1719</v>
      </c>
      <c r="D2718" s="476" t="str">
        <f>VLOOKUP(C2718,'1-Kosten per locatie'!$A$17:$C$89,3,FALSE)</f>
        <v>sportlocatie</v>
      </c>
      <c r="E2718" s="427">
        <v>0</v>
      </c>
      <c r="F2718" s="123"/>
      <c r="G2718" s="428"/>
      <c r="H2718" s="123" t="s">
        <v>1955</v>
      </c>
      <c r="I2718" s="432" t="s">
        <v>1201</v>
      </c>
      <c r="J2718" s="123" t="s">
        <v>304</v>
      </c>
      <c r="K2718" s="429">
        <v>24</v>
      </c>
      <c r="L2718" s="486">
        <f>VLOOKUP(D2718,'1-Kosten per locatie'!$E$3:$G$9,3,FALSE)</f>
        <v>1</v>
      </c>
      <c r="M2718" s="441">
        <v>210</v>
      </c>
      <c r="N2718" s="124"/>
      <c r="O2718" s="125" t="e">
        <f t="shared" si="222"/>
        <v>#DIV/0!</v>
      </c>
      <c r="P2718" s="125">
        <f t="shared" si="223"/>
        <v>0</v>
      </c>
      <c r="Q2718" s="383"/>
      <c r="R2718" s="126">
        <f>IF(M2718="nio",0,IF(M2718&gt;0,VLOOKUP(I2718,'2-Productie normen'!A:R,VLOOKUP(M2718,'2-Productie normen'!T:U,2,FALSE),FALSE)))</f>
        <v>0</v>
      </c>
      <c r="S2718" s="126">
        <f t="shared" si="224"/>
        <v>0</v>
      </c>
      <c r="T2718" s="127" t="str">
        <f>IF(M2718="nio",0,VLOOKUP(I2718,'2-Productie normen'!A:R,14,FALSE))</f>
        <v>V</v>
      </c>
      <c r="U2718" s="127"/>
      <c r="W2718" s="93">
        <f t="shared" si="225"/>
        <v>5040</v>
      </c>
    </row>
    <row r="2719" spans="1:23" ht="14.1" customHeight="1">
      <c r="A2719" s="109">
        <f t="shared" si="226"/>
        <v>2719</v>
      </c>
      <c r="B2719" s="476" t="str">
        <f>VLOOKUP(C2719,'1-Kosten per locatie'!$A$17:$D$89,4,FALSE)</f>
        <v>Sport050</v>
      </c>
      <c r="C2719" s="90" t="s">
        <v>1719</v>
      </c>
      <c r="D2719" s="476" t="str">
        <f>VLOOKUP(C2719,'1-Kosten per locatie'!$A$17:$C$89,3,FALSE)</f>
        <v>sportlocatie</v>
      </c>
      <c r="E2719" s="427">
        <v>0</v>
      </c>
      <c r="F2719" s="123"/>
      <c r="G2719" s="428"/>
      <c r="H2719" s="123" t="s">
        <v>1956</v>
      </c>
      <c r="I2719" s="432" t="s">
        <v>15</v>
      </c>
      <c r="J2719" s="123" t="s">
        <v>304</v>
      </c>
      <c r="K2719" s="429">
        <v>14</v>
      </c>
      <c r="L2719" s="486">
        <f>VLOOKUP(D2719,'1-Kosten per locatie'!$E$3:$G$9,3,FALSE)</f>
        <v>1</v>
      </c>
      <c r="M2719" s="441">
        <v>255</v>
      </c>
      <c r="N2719" s="124"/>
      <c r="O2719" s="125" t="e">
        <f t="shared" si="222"/>
        <v>#DIV/0!</v>
      </c>
      <c r="P2719" s="125">
        <f t="shared" si="223"/>
        <v>0</v>
      </c>
      <c r="Q2719" s="383"/>
      <c r="R2719" s="126">
        <f>IF(M2719="nio",0,IF(M2719&gt;0,VLOOKUP(I2719,'2-Productie normen'!A:R,VLOOKUP(M2719,'2-Productie normen'!T:U,2,FALSE),FALSE)))</f>
        <v>0</v>
      </c>
      <c r="S2719" s="126">
        <f t="shared" si="224"/>
        <v>0</v>
      </c>
      <c r="T2719" s="127" t="str">
        <f>IF(M2719="nio",0,VLOOKUP(I2719,'2-Productie normen'!A:R,14,FALSE))</f>
        <v>S</v>
      </c>
      <c r="U2719" s="127"/>
      <c r="W2719" s="93">
        <f t="shared" si="225"/>
        <v>3570</v>
      </c>
    </row>
    <row r="2720" spans="1:23" ht="14.1" customHeight="1">
      <c r="A2720" s="109">
        <f t="shared" si="226"/>
        <v>2720</v>
      </c>
      <c r="B2720" s="476" t="str">
        <f>VLOOKUP(C2720,'1-Kosten per locatie'!$A$17:$D$89,4,FALSE)</f>
        <v>Sport050</v>
      </c>
      <c r="C2720" s="90" t="s">
        <v>1719</v>
      </c>
      <c r="D2720" s="476" t="str">
        <f>VLOOKUP(C2720,'1-Kosten per locatie'!$A$17:$C$89,3,FALSE)</f>
        <v>sportlocatie</v>
      </c>
      <c r="E2720" s="427">
        <v>0</v>
      </c>
      <c r="F2720" s="123"/>
      <c r="G2720" s="428"/>
      <c r="H2720" s="123" t="s">
        <v>1957</v>
      </c>
      <c r="I2720" s="432" t="s">
        <v>296</v>
      </c>
      <c r="J2720" s="123" t="s">
        <v>304</v>
      </c>
      <c r="K2720" s="429">
        <v>9.5</v>
      </c>
      <c r="L2720" s="486">
        <f>VLOOKUP(D2720,'1-Kosten per locatie'!$E$3:$G$9,3,FALSE)</f>
        <v>1</v>
      </c>
      <c r="M2720" s="441">
        <v>210</v>
      </c>
      <c r="N2720" s="124"/>
      <c r="O2720" s="125" t="e">
        <f t="shared" si="222"/>
        <v>#DIV/0!</v>
      </c>
      <c r="P2720" s="125">
        <f t="shared" si="223"/>
        <v>0</v>
      </c>
      <c r="Q2720" s="383"/>
      <c r="R2720" s="126">
        <f>IF(M2720="nio",0,IF(M2720&gt;0,VLOOKUP(I2720,'2-Productie normen'!A:R,VLOOKUP(M2720,'2-Productie normen'!T:U,2,FALSE),FALSE)))</f>
        <v>0</v>
      </c>
      <c r="S2720" s="126">
        <f t="shared" si="224"/>
        <v>0</v>
      </c>
      <c r="T2720" s="127" t="str">
        <f>IF(M2720="nio",0,VLOOKUP(I2720,'2-Productie normen'!A:R,14,FALSE))</f>
        <v>V</v>
      </c>
      <c r="U2720" s="127"/>
      <c r="W2720" s="93">
        <f t="shared" si="225"/>
        <v>1995</v>
      </c>
    </row>
    <row r="2721" spans="1:23" ht="14.1" customHeight="1">
      <c r="A2721" s="109">
        <f t="shared" si="226"/>
        <v>2721</v>
      </c>
      <c r="B2721" s="476" t="str">
        <f>VLOOKUP(C2721,'1-Kosten per locatie'!$A$17:$D$89,4,FALSE)</f>
        <v>Sport050</v>
      </c>
      <c r="C2721" s="90" t="s">
        <v>1719</v>
      </c>
      <c r="D2721" s="476" t="str">
        <f>VLOOKUP(C2721,'1-Kosten per locatie'!$A$17:$C$89,3,FALSE)</f>
        <v>sportlocatie</v>
      </c>
      <c r="E2721" s="427">
        <v>0</v>
      </c>
      <c r="F2721" s="123"/>
      <c r="G2721" s="428"/>
      <c r="H2721" s="123" t="s">
        <v>1958</v>
      </c>
      <c r="I2721" s="432" t="s">
        <v>15</v>
      </c>
      <c r="J2721" s="123" t="s">
        <v>304</v>
      </c>
      <c r="K2721" s="429">
        <v>10.5</v>
      </c>
      <c r="L2721" s="486">
        <f>VLOOKUP(D2721,'1-Kosten per locatie'!$E$3:$G$9,3,FALSE)</f>
        <v>1</v>
      </c>
      <c r="M2721" s="441">
        <v>255</v>
      </c>
      <c r="N2721" s="124"/>
      <c r="O2721" s="125" t="e">
        <f t="shared" si="222"/>
        <v>#DIV/0!</v>
      </c>
      <c r="P2721" s="125">
        <f t="shared" si="223"/>
        <v>0</v>
      </c>
      <c r="Q2721" s="383"/>
      <c r="R2721" s="126">
        <f>IF(M2721="nio",0,IF(M2721&gt;0,VLOOKUP(I2721,'2-Productie normen'!A:R,VLOOKUP(M2721,'2-Productie normen'!T:U,2,FALSE),FALSE)))</f>
        <v>0</v>
      </c>
      <c r="S2721" s="126">
        <f t="shared" si="224"/>
        <v>0</v>
      </c>
      <c r="T2721" s="127" t="str">
        <f>IF(M2721="nio",0,VLOOKUP(I2721,'2-Productie normen'!A:R,14,FALSE))</f>
        <v>S</v>
      </c>
      <c r="U2721" s="127"/>
      <c r="W2721" s="93">
        <f t="shared" si="225"/>
        <v>2677.5</v>
      </c>
    </row>
    <row r="2722" spans="1:23" ht="14.1" customHeight="1">
      <c r="A2722" s="109">
        <f t="shared" si="226"/>
        <v>2722</v>
      </c>
      <c r="B2722" s="476" t="str">
        <f>VLOOKUP(C2722,'1-Kosten per locatie'!$A$17:$D$89,4,FALSE)</f>
        <v>Sport050</v>
      </c>
      <c r="C2722" s="90" t="s">
        <v>1719</v>
      </c>
      <c r="D2722" s="476" t="str">
        <f>VLOOKUP(C2722,'1-Kosten per locatie'!$A$17:$C$89,3,FALSE)</f>
        <v>sportlocatie</v>
      </c>
      <c r="E2722" s="427">
        <v>0</v>
      </c>
      <c r="F2722" s="123"/>
      <c r="G2722" s="428"/>
      <c r="H2722" s="123" t="s">
        <v>1959</v>
      </c>
      <c r="I2722" s="432" t="s">
        <v>15</v>
      </c>
      <c r="J2722" s="123" t="s">
        <v>304</v>
      </c>
      <c r="K2722" s="429">
        <v>10.5</v>
      </c>
      <c r="L2722" s="486">
        <f>VLOOKUP(D2722,'1-Kosten per locatie'!$E$3:$G$9,3,FALSE)</f>
        <v>1</v>
      </c>
      <c r="M2722" s="441">
        <v>255</v>
      </c>
      <c r="N2722" s="124"/>
      <c r="O2722" s="125" t="e">
        <f t="shared" si="222"/>
        <v>#DIV/0!</v>
      </c>
      <c r="P2722" s="125">
        <f t="shared" si="223"/>
        <v>0</v>
      </c>
      <c r="Q2722" s="383"/>
      <c r="R2722" s="126">
        <f>IF(M2722="nio",0,IF(M2722&gt;0,VLOOKUP(I2722,'2-Productie normen'!A:R,VLOOKUP(M2722,'2-Productie normen'!T:U,2,FALSE),FALSE)))</f>
        <v>0</v>
      </c>
      <c r="S2722" s="126">
        <f t="shared" si="224"/>
        <v>0</v>
      </c>
      <c r="T2722" s="127" t="str">
        <f>IF(M2722="nio",0,VLOOKUP(I2722,'2-Productie normen'!A:R,14,FALSE))</f>
        <v>S</v>
      </c>
      <c r="U2722" s="127"/>
      <c r="W2722" s="93">
        <f t="shared" si="225"/>
        <v>2677.5</v>
      </c>
    </row>
    <row r="2723" spans="1:23" ht="14.1" customHeight="1">
      <c r="A2723" s="109">
        <f t="shared" si="226"/>
        <v>2723</v>
      </c>
      <c r="B2723" s="476" t="str">
        <f>VLOOKUP(C2723,'1-Kosten per locatie'!$A$17:$D$89,4,FALSE)</f>
        <v>Sport050</v>
      </c>
      <c r="C2723" s="90" t="s">
        <v>1719</v>
      </c>
      <c r="D2723" s="476" t="str">
        <f>VLOOKUP(C2723,'1-Kosten per locatie'!$A$17:$C$89,3,FALSE)</f>
        <v>sportlocatie</v>
      </c>
      <c r="E2723" s="427">
        <v>0</v>
      </c>
      <c r="F2723" s="123"/>
      <c r="G2723" s="428"/>
      <c r="H2723" s="123" t="s">
        <v>1920</v>
      </c>
      <c r="I2723" s="432" t="s">
        <v>15</v>
      </c>
      <c r="J2723" s="123" t="s">
        <v>304</v>
      </c>
      <c r="K2723" s="429">
        <v>5.25</v>
      </c>
      <c r="L2723" s="486">
        <f>VLOOKUP(D2723,'1-Kosten per locatie'!$E$3:$G$9,3,FALSE)</f>
        <v>1</v>
      </c>
      <c r="M2723" s="441">
        <v>255</v>
      </c>
      <c r="N2723" s="124"/>
      <c r="O2723" s="125" t="e">
        <f t="shared" si="222"/>
        <v>#DIV/0!</v>
      </c>
      <c r="P2723" s="125">
        <f t="shared" si="223"/>
        <v>0</v>
      </c>
      <c r="Q2723" s="383"/>
      <c r="R2723" s="126">
        <f>IF(M2723="nio",0,IF(M2723&gt;0,VLOOKUP(I2723,'2-Productie normen'!A:R,VLOOKUP(M2723,'2-Productie normen'!T:U,2,FALSE),FALSE)))</f>
        <v>0</v>
      </c>
      <c r="S2723" s="126">
        <f t="shared" si="224"/>
        <v>0</v>
      </c>
      <c r="T2723" s="127" t="str">
        <f>IF(M2723="nio",0,VLOOKUP(I2723,'2-Productie normen'!A:R,14,FALSE))</f>
        <v>S</v>
      </c>
      <c r="U2723" s="127"/>
      <c r="W2723" s="93">
        <f t="shared" si="225"/>
        <v>1338.75</v>
      </c>
    </row>
    <row r="2724" spans="1:23" ht="14.1" customHeight="1">
      <c r="A2724" s="109">
        <f t="shared" si="226"/>
        <v>2724</v>
      </c>
      <c r="B2724" s="476" t="str">
        <f>VLOOKUP(C2724,'1-Kosten per locatie'!$A$17:$D$89,4,FALSE)</f>
        <v>Sport050</v>
      </c>
      <c r="C2724" s="90" t="s">
        <v>1719</v>
      </c>
      <c r="D2724" s="476" t="str">
        <f>VLOOKUP(C2724,'1-Kosten per locatie'!$A$17:$C$89,3,FALSE)</f>
        <v>sportlocatie</v>
      </c>
      <c r="E2724" s="427">
        <v>0</v>
      </c>
      <c r="F2724" s="123"/>
      <c r="G2724" s="428"/>
      <c r="H2724" s="123" t="s">
        <v>1960</v>
      </c>
      <c r="I2724" s="432" t="s">
        <v>1201</v>
      </c>
      <c r="J2724" s="123" t="s">
        <v>304</v>
      </c>
      <c r="K2724" s="429">
        <v>23.9</v>
      </c>
      <c r="L2724" s="486">
        <f>VLOOKUP(D2724,'1-Kosten per locatie'!$E$3:$G$9,3,FALSE)</f>
        <v>1</v>
      </c>
      <c r="M2724" s="441">
        <v>210</v>
      </c>
      <c r="N2724" s="124"/>
      <c r="O2724" s="125" t="e">
        <f t="shared" si="222"/>
        <v>#DIV/0!</v>
      </c>
      <c r="P2724" s="125">
        <f t="shared" si="223"/>
        <v>0</v>
      </c>
      <c r="Q2724" s="383"/>
      <c r="R2724" s="126">
        <f>IF(M2724="nio",0,IF(M2724&gt;0,VLOOKUP(I2724,'2-Productie normen'!A:R,VLOOKUP(M2724,'2-Productie normen'!T:U,2,FALSE),FALSE)))</f>
        <v>0</v>
      </c>
      <c r="S2724" s="126">
        <f t="shared" si="224"/>
        <v>0</v>
      </c>
      <c r="T2724" s="127" t="str">
        <f>IF(M2724="nio",0,VLOOKUP(I2724,'2-Productie normen'!A:R,14,FALSE))</f>
        <v>V</v>
      </c>
      <c r="U2724" s="127"/>
      <c r="W2724" s="93">
        <f t="shared" si="225"/>
        <v>5019</v>
      </c>
    </row>
    <row r="2725" spans="1:23" ht="14.1" customHeight="1">
      <c r="A2725" s="109">
        <f t="shared" si="226"/>
        <v>2725</v>
      </c>
      <c r="B2725" s="476" t="str">
        <f>VLOOKUP(C2725,'1-Kosten per locatie'!$A$17:$D$89,4,FALSE)</f>
        <v>Sport050</v>
      </c>
      <c r="C2725" s="90" t="s">
        <v>1719</v>
      </c>
      <c r="D2725" s="476" t="str">
        <f>VLOOKUP(C2725,'1-Kosten per locatie'!$A$17:$C$89,3,FALSE)</f>
        <v>sportlocatie</v>
      </c>
      <c r="E2725" s="427">
        <v>0</v>
      </c>
      <c r="F2725" s="123"/>
      <c r="G2725" s="428"/>
      <c r="H2725" s="123" t="s">
        <v>1961</v>
      </c>
      <c r="I2725" s="432" t="s">
        <v>15</v>
      </c>
      <c r="J2725" s="123" t="s">
        <v>304</v>
      </c>
      <c r="K2725" s="429">
        <v>14.4</v>
      </c>
      <c r="L2725" s="486">
        <f>VLOOKUP(D2725,'1-Kosten per locatie'!$E$3:$G$9,3,FALSE)</f>
        <v>1</v>
      </c>
      <c r="M2725" s="441">
        <v>255</v>
      </c>
      <c r="N2725" s="124"/>
      <c r="O2725" s="125" t="e">
        <f t="shared" si="222"/>
        <v>#DIV/0!</v>
      </c>
      <c r="P2725" s="125">
        <f t="shared" si="223"/>
        <v>0</v>
      </c>
      <c r="Q2725" s="383"/>
      <c r="R2725" s="126">
        <f>IF(M2725="nio",0,IF(M2725&gt;0,VLOOKUP(I2725,'2-Productie normen'!A:R,VLOOKUP(M2725,'2-Productie normen'!T:U,2,FALSE),FALSE)))</f>
        <v>0</v>
      </c>
      <c r="S2725" s="126">
        <f t="shared" si="224"/>
        <v>0</v>
      </c>
      <c r="T2725" s="127" t="str">
        <f>IF(M2725="nio",0,VLOOKUP(I2725,'2-Productie normen'!A:R,14,FALSE))</f>
        <v>S</v>
      </c>
      <c r="U2725" s="127"/>
      <c r="W2725" s="93">
        <f t="shared" si="225"/>
        <v>3672</v>
      </c>
    </row>
    <row r="2726" spans="1:23" ht="14.1" customHeight="1">
      <c r="A2726" s="109">
        <f t="shared" si="226"/>
        <v>2726</v>
      </c>
      <c r="B2726" s="476" t="str">
        <f>VLOOKUP(C2726,'1-Kosten per locatie'!$A$17:$D$89,4,FALSE)</f>
        <v>Sport050</v>
      </c>
      <c r="C2726" s="90" t="s">
        <v>1719</v>
      </c>
      <c r="D2726" s="476" t="str">
        <f>VLOOKUP(C2726,'1-Kosten per locatie'!$A$17:$C$89,3,FALSE)</f>
        <v>sportlocatie</v>
      </c>
      <c r="E2726" s="427">
        <v>0</v>
      </c>
      <c r="F2726" s="123"/>
      <c r="G2726" s="428"/>
      <c r="H2726" s="123" t="s">
        <v>1962</v>
      </c>
      <c r="I2726" s="432" t="s">
        <v>1201</v>
      </c>
      <c r="J2726" s="123" t="s">
        <v>304</v>
      </c>
      <c r="K2726" s="429">
        <v>25</v>
      </c>
      <c r="L2726" s="486">
        <f>VLOOKUP(D2726,'1-Kosten per locatie'!$E$3:$G$9,3,FALSE)</f>
        <v>1</v>
      </c>
      <c r="M2726" s="441">
        <v>210</v>
      </c>
      <c r="N2726" s="124"/>
      <c r="O2726" s="125" t="e">
        <f t="shared" si="222"/>
        <v>#DIV/0!</v>
      </c>
      <c r="P2726" s="125">
        <f t="shared" si="223"/>
        <v>0</v>
      </c>
      <c r="Q2726" s="383"/>
      <c r="R2726" s="126">
        <f>IF(M2726="nio",0,IF(M2726&gt;0,VLOOKUP(I2726,'2-Productie normen'!A:R,VLOOKUP(M2726,'2-Productie normen'!T:U,2,FALSE),FALSE)))</f>
        <v>0</v>
      </c>
      <c r="S2726" s="126">
        <f t="shared" si="224"/>
        <v>0</v>
      </c>
      <c r="T2726" s="127" t="str">
        <f>IF(M2726="nio",0,VLOOKUP(I2726,'2-Productie normen'!A:R,14,FALSE))</f>
        <v>V</v>
      </c>
      <c r="U2726" s="127"/>
      <c r="W2726" s="93">
        <f t="shared" si="225"/>
        <v>5250</v>
      </c>
    </row>
    <row r="2727" spans="1:23" ht="14.1" customHeight="1">
      <c r="A2727" s="109">
        <f t="shared" si="226"/>
        <v>2727</v>
      </c>
      <c r="B2727" s="476" t="str">
        <f>VLOOKUP(C2727,'1-Kosten per locatie'!$A$17:$D$89,4,FALSE)</f>
        <v>Sport050</v>
      </c>
      <c r="C2727" s="90" t="s">
        <v>1719</v>
      </c>
      <c r="D2727" s="476" t="str">
        <f>VLOOKUP(C2727,'1-Kosten per locatie'!$A$17:$C$89,3,FALSE)</f>
        <v>sportlocatie</v>
      </c>
      <c r="E2727" s="427">
        <v>0</v>
      </c>
      <c r="F2727" s="123"/>
      <c r="G2727" s="428"/>
      <c r="H2727" s="123" t="s">
        <v>1963</v>
      </c>
      <c r="I2727" s="432" t="s">
        <v>15</v>
      </c>
      <c r="J2727" s="123" t="s">
        <v>304</v>
      </c>
      <c r="K2727" s="429">
        <v>14</v>
      </c>
      <c r="L2727" s="486">
        <f>VLOOKUP(D2727,'1-Kosten per locatie'!$E$3:$G$9,3,FALSE)</f>
        <v>1</v>
      </c>
      <c r="M2727" s="441">
        <v>255</v>
      </c>
      <c r="N2727" s="124"/>
      <c r="O2727" s="125" t="e">
        <f t="shared" si="222"/>
        <v>#DIV/0!</v>
      </c>
      <c r="P2727" s="125">
        <f t="shared" si="223"/>
        <v>0</v>
      </c>
      <c r="Q2727" s="383"/>
      <c r="R2727" s="126">
        <f>IF(M2727="nio",0,IF(M2727&gt;0,VLOOKUP(I2727,'2-Productie normen'!A:R,VLOOKUP(M2727,'2-Productie normen'!T:U,2,FALSE),FALSE)))</f>
        <v>0</v>
      </c>
      <c r="S2727" s="126">
        <f t="shared" si="224"/>
        <v>0</v>
      </c>
      <c r="T2727" s="127" t="str">
        <f>IF(M2727="nio",0,VLOOKUP(I2727,'2-Productie normen'!A:R,14,FALSE))</f>
        <v>S</v>
      </c>
      <c r="U2727" s="127"/>
      <c r="W2727" s="93">
        <f t="shared" si="225"/>
        <v>3570</v>
      </c>
    </row>
    <row r="2728" spans="1:23" ht="14.1" customHeight="1">
      <c r="A2728" s="109">
        <f t="shared" si="226"/>
        <v>2728</v>
      </c>
      <c r="B2728" s="476" t="str">
        <f>VLOOKUP(C2728,'1-Kosten per locatie'!$A$17:$D$89,4,FALSE)</f>
        <v>Sport050</v>
      </c>
      <c r="C2728" s="90" t="s">
        <v>1719</v>
      </c>
      <c r="D2728" s="476" t="str">
        <f>VLOOKUP(C2728,'1-Kosten per locatie'!$A$17:$C$89,3,FALSE)</f>
        <v>sportlocatie</v>
      </c>
      <c r="E2728" s="427">
        <v>0</v>
      </c>
      <c r="F2728" s="123"/>
      <c r="G2728" s="428"/>
      <c r="H2728" s="123" t="s">
        <v>1964</v>
      </c>
      <c r="I2728" s="432" t="s">
        <v>1725</v>
      </c>
      <c r="J2728" s="123" t="s">
        <v>1931</v>
      </c>
      <c r="K2728" s="429">
        <v>84</v>
      </c>
      <c r="L2728" s="486">
        <f>VLOOKUP(D2728,'1-Kosten per locatie'!$E$3:$G$9,3,FALSE)</f>
        <v>1</v>
      </c>
      <c r="M2728" s="441">
        <v>255</v>
      </c>
      <c r="N2728" s="124"/>
      <c r="O2728" s="125" t="e">
        <f t="shared" si="222"/>
        <v>#DIV/0!</v>
      </c>
      <c r="P2728" s="125">
        <f t="shared" si="223"/>
        <v>0</v>
      </c>
      <c r="Q2728" s="383"/>
      <c r="R2728" s="126">
        <f>IF(M2728="nio",0,IF(M2728&gt;0,VLOOKUP(I2728,'2-Productie normen'!A:R,VLOOKUP(M2728,'2-Productie normen'!T:U,2,FALSE),FALSE)))</f>
        <v>0</v>
      </c>
      <c r="S2728" s="126">
        <f t="shared" si="224"/>
        <v>0</v>
      </c>
      <c r="T2728" s="127" t="str">
        <f>IF(M2728="nio",0,VLOOKUP(I2728,'2-Productie normen'!A:R,14,FALSE))</f>
        <v>V</v>
      </c>
      <c r="U2728" s="127"/>
      <c r="W2728" s="93">
        <f t="shared" si="225"/>
        <v>21420</v>
      </c>
    </row>
    <row r="2729" spans="1:23" ht="14.1" customHeight="1">
      <c r="A2729" s="109">
        <f t="shared" si="226"/>
        <v>2729</v>
      </c>
      <c r="B2729" s="476" t="str">
        <f>VLOOKUP(C2729,'1-Kosten per locatie'!$A$17:$D$89,4,FALSE)</f>
        <v>Sport050</v>
      </c>
      <c r="C2729" s="90" t="s">
        <v>1719</v>
      </c>
      <c r="D2729" s="476" t="str">
        <f>VLOOKUP(C2729,'1-Kosten per locatie'!$A$17:$C$89,3,FALSE)</f>
        <v>sportlocatie</v>
      </c>
      <c r="E2729" s="427">
        <v>0</v>
      </c>
      <c r="F2729" s="123"/>
      <c r="G2729" s="428"/>
      <c r="H2729" s="123" t="s">
        <v>1965</v>
      </c>
      <c r="I2729" s="432" t="s">
        <v>1201</v>
      </c>
      <c r="J2729" s="123" t="s">
        <v>304</v>
      </c>
      <c r="K2729" s="429">
        <v>9.5</v>
      </c>
      <c r="L2729" s="486">
        <f>VLOOKUP(D2729,'1-Kosten per locatie'!$E$3:$G$9,3,FALSE)</f>
        <v>1</v>
      </c>
      <c r="M2729" s="441">
        <v>210</v>
      </c>
      <c r="N2729" s="124"/>
      <c r="O2729" s="125" t="e">
        <f t="shared" si="222"/>
        <v>#DIV/0!</v>
      </c>
      <c r="P2729" s="125">
        <f t="shared" si="223"/>
        <v>0</v>
      </c>
      <c r="Q2729" s="383"/>
      <c r="R2729" s="126">
        <f>IF(M2729="nio",0,IF(M2729&gt;0,VLOOKUP(I2729,'2-Productie normen'!A:R,VLOOKUP(M2729,'2-Productie normen'!T:U,2,FALSE),FALSE)))</f>
        <v>0</v>
      </c>
      <c r="S2729" s="126">
        <f t="shared" si="224"/>
        <v>0</v>
      </c>
      <c r="T2729" s="127" t="str">
        <f>IF(M2729="nio",0,VLOOKUP(I2729,'2-Productie normen'!A:R,14,FALSE))</f>
        <v>V</v>
      </c>
      <c r="U2729" s="127"/>
      <c r="W2729" s="93">
        <f t="shared" si="225"/>
        <v>1995</v>
      </c>
    </row>
    <row r="2730" spans="1:23" ht="14.1" customHeight="1">
      <c r="A2730" s="109">
        <f t="shared" si="226"/>
        <v>2730</v>
      </c>
      <c r="B2730" s="476" t="str">
        <f>VLOOKUP(C2730,'1-Kosten per locatie'!$A$17:$D$89,4,FALSE)</f>
        <v>Sport050</v>
      </c>
      <c r="C2730" s="90" t="s">
        <v>1719</v>
      </c>
      <c r="D2730" s="476" t="str">
        <f>VLOOKUP(C2730,'1-Kosten per locatie'!$A$17:$C$89,3,FALSE)</f>
        <v>sportlocatie</v>
      </c>
      <c r="E2730" s="427">
        <v>0</v>
      </c>
      <c r="F2730" s="123"/>
      <c r="G2730" s="428"/>
      <c r="H2730" s="123" t="s">
        <v>1949</v>
      </c>
      <c r="I2730" s="432" t="s">
        <v>15</v>
      </c>
      <c r="J2730" s="123" t="s">
        <v>304</v>
      </c>
      <c r="K2730" s="429">
        <v>1.4</v>
      </c>
      <c r="L2730" s="486">
        <f>VLOOKUP(D2730,'1-Kosten per locatie'!$E$3:$G$9,3,FALSE)</f>
        <v>1</v>
      </c>
      <c r="M2730" s="441">
        <v>255</v>
      </c>
      <c r="N2730" s="124"/>
      <c r="O2730" s="125" t="e">
        <f t="shared" si="222"/>
        <v>#DIV/0!</v>
      </c>
      <c r="P2730" s="125">
        <f t="shared" si="223"/>
        <v>0</v>
      </c>
      <c r="Q2730" s="383"/>
      <c r="R2730" s="126">
        <f>IF(M2730="nio",0,IF(M2730&gt;0,VLOOKUP(I2730,'2-Productie normen'!A:R,VLOOKUP(M2730,'2-Productie normen'!T:U,2,FALSE),FALSE)))</f>
        <v>0</v>
      </c>
      <c r="S2730" s="126">
        <f t="shared" si="224"/>
        <v>0</v>
      </c>
      <c r="T2730" s="127" t="str">
        <f>IF(M2730="nio",0,VLOOKUP(I2730,'2-Productie normen'!A:R,14,FALSE))</f>
        <v>S</v>
      </c>
      <c r="U2730" s="127"/>
      <c r="W2730" s="93">
        <f t="shared" si="225"/>
        <v>357</v>
      </c>
    </row>
    <row r="2731" spans="1:23" ht="14.1" customHeight="1">
      <c r="A2731" s="109">
        <f t="shared" si="226"/>
        <v>2731</v>
      </c>
      <c r="B2731" s="476" t="str">
        <f>VLOOKUP(C2731,'1-Kosten per locatie'!$A$17:$D$89,4,FALSE)</f>
        <v>Sport050</v>
      </c>
      <c r="C2731" s="90" t="s">
        <v>1719</v>
      </c>
      <c r="D2731" s="476" t="str">
        <f>VLOOKUP(C2731,'1-Kosten per locatie'!$A$17:$C$89,3,FALSE)</f>
        <v>sportlocatie</v>
      </c>
      <c r="E2731" s="427">
        <v>0</v>
      </c>
      <c r="F2731" s="123"/>
      <c r="G2731" s="428"/>
      <c r="H2731" s="123" t="s">
        <v>1966</v>
      </c>
      <c r="I2731" s="432" t="s">
        <v>15</v>
      </c>
      <c r="J2731" s="123" t="s">
        <v>304</v>
      </c>
      <c r="K2731" s="429">
        <v>5.3</v>
      </c>
      <c r="L2731" s="486">
        <f>VLOOKUP(D2731,'1-Kosten per locatie'!$E$3:$G$9,3,FALSE)</f>
        <v>1</v>
      </c>
      <c r="M2731" s="441">
        <v>255</v>
      </c>
      <c r="N2731" s="124"/>
      <c r="O2731" s="125" t="e">
        <f t="shared" si="222"/>
        <v>#DIV/0!</v>
      </c>
      <c r="P2731" s="125">
        <f t="shared" si="223"/>
        <v>0</v>
      </c>
      <c r="Q2731" s="383"/>
      <c r="R2731" s="126">
        <f>IF(M2731="nio",0,IF(M2731&gt;0,VLOOKUP(I2731,'2-Productie normen'!A:R,VLOOKUP(M2731,'2-Productie normen'!T:U,2,FALSE),FALSE)))</f>
        <v>0</v>
      </c>
      <c r="S2731" s="126">
        <f t="shared" si="224"/>
        <v>0</v>
      </c>
      <c r="T2731" s="127" t="str">
        <f>IF(M2731="nio",0,VLOOKUP(I2731,'2-Productie normen'!A:R,14,FALSE))</f>
        <v>S</v>
      </c>
      <c r="U2731" s="127"/>
      <c r="W2731" s="93">
        <f t="shared" si="225"/>
        <v>1351.5</v>
      </c>
    </row>
    <row r="2732" spans="1:23" ht="14.1" customHeight="1">
      <c r="A2732" s="109">
        <f t="shared" si="226"/>
        <v>2732</v>
      </c>
      <c r="B2732" s="476" t="str">
        <f>VLOOKUP(C2732,'1-Kosten per locatie'!$A$17:$D$89,4,FALSE)</f>
        <v>Sport050</v>
      </c>
      <c r="C2732" s="90" t="s">
        <v>1719</v>
      </c>
      <c r="D2732" s="476" t="str">
        <f>VLOOKUP(C2732,'1-Kosten per locatie'!$A$17:$C$89,3,FALSE)</f>
        <v>sportlocatie</v>
      </c>
      <c r="E2732" s="427">
        <v>0</v>
      </c>
      <c r="F2732" s="448"/>
      <c r="G2732" s="428"/>
      <c r="H2732" s="123" t="s">
        <v>315</v>
      </c>
      <c r="I2732" s="455" t="s">
        <v>299</v>
      </c>
      <c r="J2732" s="123" t="s">
        <v>304</v>
      </c>
      <c r="K2732" s="429">
        <v>17</v>
      </c>
      <c r="L2732" s="486">
        <f>VLOOKUP(D2732,'1-Kosten per locatie'!$E$3:$G$9,3,FALSE)</f>
        <v>1</v>
      </c>
      <c r="M2732" s="412" t="s">
        <v>101</v>
      </c>
      <c r="N2732" s="124"/>
      <c r="O2732" s="125">
        <f t="shared" si="222"/>
        <v>0</v>
      </c>
      <c r="P2732" s="125">
        <f t="shared" si="223"/>
        <v>0</v>
      </c>
      <c r="Q2732" s="383"/>
      <c r="R2732" s="126">
        <f>IF(M2732="nio",0,IF(M2732&gt;0,VLOOKUP(I2732,'2-Productie normen'!A:R,VLOOKUP(M2732,'2-Productie normen'!T:U,2,FALSE),FALSE)))</f>
        <v>0</v>
      </c>
      <c r="S2732" s="126">
        <f t="shared" si="224"/>
        <v>0</v>
      </c>
      <c r="T2732" s="127">
        <f>IF(M2732="nio",0,VLOOKUP(I2732,'2-Productie normen'!A:R,14,FALSE))</f>
        <v>0</v>
      </c>
      <c r="U2732" s="127"/>
      <c r="W2732" s="93">
        <f t="shared" si="225"/>
        <v>0</v>
      </c>
    </row>
    <row r="2733" spans="1:23" ht="14.1" customHeight="1">
      <c r="A2733" s="109">
        <f t="shared" si="226"/>
        <v>2733</v>
      </c>
      <c r="B2733" s="476" t="str">
        <f>VLOOKUP(C2733,'1-Kosten per locatie'!$A$17:$D$89,4,FALSE)</f>
        <v>Sport050</v>
      </c>
      <c r="C2733" s="90" t="s">
        <v>1719</v>
      </c>
      <c r="D2733" s="476" t="str">
        <f>VLOOKUP(C2733,'1-Kosten per locatie'!$A$17:$C$89,3,FALSE)</f>
        <v>sportlocatie</v>
      </c>
      <c r="E2733" s="427">
        <v>0</v>
      </c>
      <c r="F2733" s="123"/>
      <c r="G2733" s="428"/>
      <c r="H2733" s="123" t="s">
        <v>1932</v>
      </c>
      <c r="I2733" s="432" t="s">
        <v>296</v>
      </c>
      <c r="J2733" s="123" t="s">
        <v>305</v>
      </c>
      <c r="K2733" s="429">
        <v>115</v>
      </c>
      <c r="L2733" s="486">
        <f>VLOOKUP(D2733,'1-Kosten per locatie'!$E$3:$G$9,3,FALSE)</f>
        <v>1</v>
      </c>
      <c r="M2733" s="441">
        <v>210</v>
      </c>
      <c r="N2733" s="124"/>
      <c r="O2733" s="125" t="e">
        <f t="shared" si="222"/>
        <v>#DIV/0!</v>
      </c>
      <c r="P2733" s="125">
        <f t="shared" si="223"/>
        <v>0</v>
      </c>
      <c r="Q2733" s="383"/>
      <c r="R2733" s="126">
        <f>IF(M2733="nio",0,IF(M2733&gt;0,VLOOKUP(I2733,'2-Productie normen'!A:R,VLOOKUP(M2733,'2-Productie normen'!T:U,2,FALSE),FALSE)))</f>
        <v>0</v>
      </c>
      <c r="S2733" s="126">
        <f t="shared" si="224"/>
        <v>0</v>
      </c>
      <c r="T2733" s="127" t="str">
        <f>IF(M2733="nio",0,VLOOKUP(I2733,'2-Productie normen'!A:R,14,FALSE))</f>
        <v>V</v>
      </c>
      <c r="U2733" s="127"/>
      <c r="W2733" s="93">
        <f t="shared" si="225"/>
        <v>24150</v>
      </c>
    </row>
    <row r="2734" spans="1:23" ht="14.1" customHeight="1">
      <c r="A2734" s="109">
        <f t="shared" si="226"/>
        <v>2734</v>
      </c>
      <c r="B2734" s="476" t="str">
        <f>VLOOKUP(C2734,'1-Kosten per locatie'!$A$17:$D$89,4,FALSE)</f>
        <v>Sport050</v>
      </c>
      <c r="C2734" s="90" t="s">
        <v>1721</v>
      </c>
      <c r="D2734" s="476" t="str">
        <f>VLOOKUP(C2734,'1-Kosten per locatie'!$A$17:$C$89,3,FALSE)</f>
        <v>sportlocatie</v>
      </c>
      <c r="E2734" s="427">
        <v>0</v>
      </c>
      <c r="F2734" s="123"/>
      <c r="G2734" s="428"/>
      <c r="H2734" s="123" t="s">
        <v>245</v>
      </c>
      <c r="I2734" s="432" t="s">
        <v>296</v>
      </c>
      <c r="J2734" s="123" t="s">
        <v>1931</v>
      </c>
      <c r="K2734" s="429">
        <v>29.5</v>
      </c>
      <c r="L2734" s="486">
        <f>VLOOKUP(D2734,'1-Kosten per locatie'!$E$3:$G$9,3,FALSE)</f>
        <v>1</v>
      </c>
      <c r="M2734" s="441">
        <v>200</v>
      </c>
      <c r="N2734" s="124"/>
      <c r="O2734" s="125" t="e">
        <f t="shared" si="222"/>
        <v>#DIV/0!</v>
      </c>
      <c r="P2734" s="125">
        <f t="shared" si="223"/>
        <v>0</v>
      </c>
      <c r="Q2734" s="383"/>
      <c r="R2734" s="126">
        <f>IF(M2734="nio",0,IF(M2734&gt;0,VLOOKUP(I2734,'2-Productie normen'!A:R,VLOOKUP(M2734,'2-Productie normen'!T:U,2,FALSE),FALSE)))</f>
        <v>0</v>
      </c>
      <c r="S2734" s="126">
        <f t="shared" si="224"/>
        <v>0</v>
      </c>
      <c r="T2734" s="127" t="str">
        <f>IF(M2734="nio",0,VLOOKUP(I2734,'2-Productie normen'!A:R,14,FALSE))</f>
        <v>V</v>
      </c>
      <c r="U2734" s="127"/>
      <c r="W2734" s="93">
        <f t="shared" si="225"/>
        <v>5900</v>
      </c>
    </row>
    <row r="2735" spans="1:23" ht="14.1" customHeight="1">
      <c r="A2735" s="109">
        <f t="shared" si="226"/>
        <v>2735</v>
      </c>
      <c r="B2735" s="476" t="str">
        <f>VLOOKUP(C2735,'1-Kosten per locatie'!$A$17:$D$89,4,FALSE)</f>
        <v>Sport050</v>
      </c>
      <c r="C2735" s="90" t="s">
        <v>1721</v>
      </c>
      <c r="D2735" s="476" t="str">
        <f>VLOOKUP(C2735,'1-Kosten per locatie'!$A$17:$C$89,3,FALSE)</f>
        <v>sportlocatie</v>
      </c>
      <c r="E2735" s="427">
        <v>0</v>
      </c>
      <c r="F2735" s="123"/>
      <c r="G2735" s="428"/>
      <c r="H2735" s="123" t="s">
        <v>1770</v>
      </c>
      <c r="I2735" s="432" t="s">
        <v>1725</v>
      </c>
      <c r="J2735" s="123" t="s">
        <v>304</v>
      </c>
      <c r="K2735" s="429">
        <v>252</v>
      </c>
      <c r="L2735" s="486">
        <f>VLOOKUP(D2735,'1-Kosten per locatie'!$E$3:$G$9,3,FALSE)</f>
        <v>1</v>
      </c>
      <c r="M2735" s="441">
        <v>200</v>
      </c>
      <c r="N2735" s="124"/>
      <c r="O2735" s="125" t="e">
        <f t="shared" si="222"/>
        <v>#DIV/0!</v>
      </c>
      <c r="P2735" s="125">
        <f t="shared" si="223"/>
        <v>0</v>
      </c>
      <c r="Q2735" s="383"/>
      <c r="R2735" s="126">
        <f>IF(M2735="nio",0,IF(M2735&gt;0,VLOOKUP(I2735,'2-Productie normen'!A:R,VLOOKUP(M2735,'2-Productie normen'!T:U,2,FALSE),FALSE)))</f>
        <v>0</v>
      </c>
      <c r="S2735" s="126">
        <f t="shared" si="224"/>
        <v>0</v>
      </c>
      <c r="T2735" s="127" t="str">
        <f>IF(M2735="nio",0,VLOOKUP(I2735,'2-Productie normen'!A:R,14,FALSE))</f>
        <v>V</v>
      </c>
      <c r="U2735" s="127"/>
      <c r="W2735" s="93">
        <f t="shared" si="225"/>
        <v>50400</v>
      </c>
    </row>
    <row r="2736" spans="1:23" ht="14.1" customHeight="1">
      <c r="A2736" s="109">
        <f t="shared" si="226"/>
        <v>2736</v>
      </c>
      <c r="B2736" s="476" t="str">
        <f>VLOOKUP(C2736,'1-Kosten per locatie'!$A$17:$D$89,4,FALSE)</f>
        <v>Sport050</v>
      </c>
      <c r="C2736" s="90" t="s">
        <v>1721</v>
      </c>
      <c r="D2736" s="476" t="str">
        <f>VLOOKUP(C2736,'1-Kosten per locatie'!$A$17:$C$89,3,FALSE)</f>
        <v>sportlocatie</v>
      </c>
      <c r="E2736" s="427">
        <v>0</v>
      </c>
      <c r="F2736" s="123"/>
      <c r="G2736" s="428"/>
      <c r="H2736" s="123" t="s">
        <v>1967</v>
      </c>
      <c r="I2736" s="432" t="s">
        <v>300</v>
      </c>
      <c r="J2736" s="123" t="s">
        <v>304</v>
      </c>
      <c r="K2736" s="429">
        <v>31</v>
      </c>
      <c r="L2736" s="486">
        <f>VLOOKUP(D2736,'1-Kosten per locatie'!$E$3:$G$9,3,FALSE)</f>
        <v>1</v>
      </c>
      <c r="M2736" s="441">
        <v>41</v>
      </c>
      <c r="N2736" s="124"/>
      <c r="O2736" s="125" t="e">
        <f t="shared" si="222"/>
        <v>#DIV/0!</v>
      </c>
      <c r="P2736" s="125">
        <f t="shared" si="223"/>
        <v>0</v>
      </c>
      <c r="Q2736" s="383"/>
      <c r="R2736" s="126">
        <f>IF(M2736="nio",0,IF(M2736&gt;0,VLOOKUP(I2736,'2-Productie normen'!A:R,VLOOKUP(M2736,'2-Productie normen'!T:U,2,FALSE),FALSE)))</f>
        <v>0</v>
      </c>
      <c r="S2736" s="126">
        <f t="shared" si="224"/>
        <v>0</v>
      </c>
      <c r="T2736" s="127" t="str">
        <f>IF(M2736="nio",0,VLOOKUP(I2736,'2-Productie normen'!A:R,14,FALSE))</f>
        <v>V</v>
      </c>
      <c r="U2736" s="127"/>
      <c r="W2736" s="93">
        <f t="shared" si="225"/>
        <v>1271</v>
      </c>
    </row>
    <row r="2737" spans="1:23" ht="14.1" customHeight="1">
      <c r="A2737" s="109">
        <f t="shared" si="226"/>
        <v>2737</v>
      </c>
      <c r="B2737" s="476" t="str">
        <f>VLOOKUP(C2737,'1-Kosten per locatie'!$A$17:$D$89,4,FALSE)</f>
        <v>Sport050</v>
      </c>
      <c r="C2737" s="90" t="s">
        <v>1721</v>
      </c>
      <c r="D2737" s="476" t="str">
        <f>VLOOKUP(C2737,'1-Kosten per locatie'!$A$17:$C$89,3,FALSE)</f>
        <v>sportlocatie</v>
      </c>
      <c r="E2737" s="427">
        <v>0</v>
      </c>
      <c r="F2737" s="123"/>
      <c r="G2737" s="428"/>
      <c r="H2737" s="123" t="s">
        <v>1968</v>
      </c>
      <c r="I2737" s="432" t="s">
        <v>149</v>
      </c>
      <c r="J2737" s="123" t="s">
        <v>304</v>
      </c>
      <c r="K2737" s="429">
        <v>6.1</v>
      </c>
      <c r="L2737" s="486">
        <f>VLOOKUP(D2737,'1-Kosten per locatie'!$E$3:$G$9,3,FALSE)</f>
        <v>1</v>
      </c>
      <c r="M2737" s="441">
        <v>200</v>
      </c>
      <c r="N2737" s="124"/>
      <c r="O2737" s="125" t="e">
        <f t="shared" si="222"/>
        <v>#DIV/0!</v>
      </c>
      <c r="P2737" s="125">
        <f t="shared" si="223"/>
        <v>0</v>
      </c>
      <c r="Q2737" s="383"/>
      <c r="R2737" s="126">
        <f>IF(M2737="nio",0,IF(M2737&gt;0,VLOOKUP(I2737,'2-Productie normen'!A:R,VLOOKUP(M2737,'2-Productie normen'!T:U,2,FALSE),FALSE)))</f>
        <v>0</v>
      </c>
      <c r="S2737" s="126">
        <f t="shared" si="224"/>
        <v>0</v>
      </c>
      <c r="T2737" s="127" t="str">
        <f>IF(M2737="nio",0,VLOOKUP(I2737,'2-Productie normen'!A:R,14,FALSE))</f>
        <v>B</v>
      </c>
      <c r="U2737" s="127"/>
      <c r="W2737" s="93">
        <f t="shared" si="225"/>
        <v>1220</v>
      </c>
    </row>
    <row r="2738" spans="1:23" ht="14.1" customHeight="1">
      <c r="A2738" s="109">
        <f t="shared" si="226"/>
        <v>2738</v>
      </c>
      <c r="B2738" s="476" t="str">
        <f>VLOOKUP(C2738,'1-Kosten per locatie'!$A$17:$D$89,4,FALSE)</f>
        <v>Sport050</v>
      </c>
      <c r="C2738" s="90" t="s">
        <v>1721</v>
      </c>
      <c r="D2738" s="476" t="str">
        <f>VLOOKUP(C2738,'1-Kosten per locatie'!$A$17:$C$89,3,FALSE)</f>
        <v>sportlocatie</v>
      </c>
      <c r="E2738" s="427">
        <v>0</v>
      </c>
      <c r="F2738" s="123"/>
      <c r="G2738" s="428"/>
      <c r="H2738" s="123" t="s">
        <v>1969</v>
      </c>
      <c r="I2738" s="432" t="s">
        <v>15</v>
      </c>
      <c r="J2738" s="123" t="s">
        <v>304</v>
      </c>
      <c r="K2738" s="429">
        <v>6</v>
      </c>
      <c r="L2738" s="486">
        <f>VLOOKUP(D2738,'1-Kosten per locatie'!$E$3:$G$9,3,FALSE)</f>
        <v>1</v>
      </c>
      <c r="M2738" s="441">
        <v>200</v>
      </c>
      <c r="N2738" s="124"/>
      <c r="O2738" s="125" t="e">
        <f t="shared" si="222"/>
        <v>#DIV/0!</v>
      </c>
      <c r="P2738" s="125">
        <f t="shared" si="223"/>
        <v>0</v>
      </c>
      <c r="Q2738" s="383"/>
      <c r="R2738" s="126">
        <f>IF(M2738="nio",0,IF(M2738&gt;0,VLOOKUP(I2738,'2-Productie normen'!A:R,VLOOKUP(M2738,'2-Productie normen'!T:U,2,FALSE),FALSE)))</f>
        <v>0</v>
      </c>
      <c r="S2738" s="126">
        <f t="shared" si="224"/>
        <v>0</v>
      </c>
      <c r="T2738" s="127" t="str">
        <f>IF(M2738="nio",0,VLOOKUP(I2738,'2-Productie normen'!A:R,14,FALSE))</f>
        <v>S</v>
      </c>
      <c r="U2738" s="127"/>
      <c r="W2738" s="93">
        <f t="shared" si="225"/>
        <v>1200</v>
      </c>
    </row>
    <row r="2739" spans="1:23" ht="14.1" customHeight="1">
      <c r="A2739" s="109">
        <f t="shared" si="226"/>
        <v>2739</v>
      </c>
      <c r="B2739" s="476" t="str">
        <f>VLOOKUP(C2739,'1-Kosten per locatie'!$A$17:$D$89,4,FALSE)</f>
        <v>Sport050</v>
      </c>
      <c r="C2739" s="90" t="s">
        <v>1721</v>
      </c>
      <c r="D2739" s="476" t="str">
        <f>VLOOKUP(C2739,'1-Kosten per locatie'!$A$17:$C$89,3,FALSE)</f>
        <v>sportlocatie</v>
      </c>
      <c r="E2739" s="427">
        <v>0</v>
      </c>
      <c r="F2739" s="123"/>
      <c r="G2739" s="428"/>
      <c r="H2739" s="123" t="s">
        <v>1692</v>
      </c>
      <c r="I2739" s="432" t="s">
        <v>1201</v>
      </c>
      <c r="J2739" s="123" t="s">
        <v>304</v>
      </c>
      <c r="K2739" s="429">
        <v>23</v>
      </c>
      <c r="L2739" s="486">
        <f>VLOOKUP(D2739,'1-Kosten per locatie'!$E$3:$G$9,3,FALSE)</f>
        <v>1</v>
      </c>
      <c r="M2739" s="441">
        <v>156</v>
      </c>
      <c r="N2739" s="124"/>
      <c r="O2739" s="125" t="e">
        <f t="shared" si="222"/>
        <v>#DIV/0!</v>
      </c>
      <c r="P2739" s="125">
        <f t="shared" si="223"/>
        <v>0</v>
      </c>
      <c r="Q2739" s="383"/>
      <c r="R2739" s="126">
        <f>IF(M2739="nio",0,IF(M2739&gt;0,VLOOKUP(I2739,'2-Productie normen'!A:R,VLOOKUP(M2739,'2-Productie normen'!T:U,2,FALSE),FALSE)))</f>
        <v>0</v>
      </c>
      <c r="S2739" s="126">
        <f t="shared" si="224"/>
        <v>0</v>
      </c>
      <c r="T2739" s="127" t="str">
        <f>IF(M2739="nio",0,VLOOKUP(I2739,'2-Productie normen'!A:R,14,FALSE))</f>
        <v>V</v>
      </c>
      <c r="U2739" s="127"/>
      <c r="W2739" s="93">
        <f t="shared" si="225"/>
        <v>3588</v>
      </c>
    </row>
    <row r="2740" spans="1:23" ht="14.1" customHeight="1">
      <c r="A2740" s="109">
        <f t="shared" si="226"/>
        <v>2740</v>
      </c>
      <c r="B2740" s="476" t="str">
        <f>VLOOKUP(C2740,'1-Kosten per locatie'!$A$17:$D$89,4,FALSE)</f>
        <v>Sport050</v>
      </c>
      <c r="C2740" s="90" t="s">
        <v>1721</v>
      </c>
      <c r="D2740" s="476" t="str">
        <f>VLOOKUP(C2740,'1-Kosten per locatie'!$A$17:$C$89,3,FALSE)</f>
        <v>sportlocatie</v>
      </c>
      <c r="E2740" s="427">
        <v>0</v>
      </c>
      <c r="F2740" s="123"/>
      <c r="G2740" s="428"/>
      <c r="H2740" s="123" t="s">
        <v>1570</v>
      </c>
      <c r="I2740" s="432" t="s">
        <v>15</v>
      </c>
      <c r="J2740" s="123" t="s">
        <v>304</v>
      </c>
      <c r="K2740" s="429">
        <v>22.5</v>
      </c>
      <c r="L2740" s="486">
        <f>VLOOKUP(D2740,'1-Kosten per locatie'!$E$3:$G$9,3,FALSE)</f>
        <v>1</v>
      </c>
      <c r="M2740" s="441">
        <v>200</v>
      </c>
      <c r="N2740" s="124"/>
      <c r="O2740" s="125" t="e">
        <f t="shared" si="222"/>
        <v>#DIV/0!</v>
      </c>
      <c r="P2740" s="125">
        <f t="shared" si="223"/>
        <v>0</v>
      </c>
      <c r="Q2740" s="383"/>
      <c r="R2740" s="126">
        <f>IF(M2740="nio",0,IF(M2740&gt;0,VLOOKUP(I2740,'2-Productie normen'!A:R,VLOOKUP(M2740,'2-Productie normen'!T:U,2,FALSE),FALSE)))</f>
        <v>0</v>
      </c>
      <c r="S2740" s="126">
        <f t="shared" si="224"/>
        <v>0</v>
      </c>
      <c r="T2740" s="127" t="str">
        <f>IF(M2740="nio",0,VLOOKUP(I2740,'2-Productie normen'!A:R,14,FALSE))</f>
        <v>S</v>
      </c>
      <c r="U2740" s="127"/>
      <c r="W2740" s="93">
        <f t="shared" si="225"/>
        <v>4500</v>
      </c>
    </row>
    <row r="2741" spans="1:23" ht="14.1" customHeight="1">
      <c r="A2741" s="109">
        <f t="shared" si="226"/>
        <v>2741</v>
      </c>
      <c r="B2741" s="476" t="str">
        <f>VLOOKUP(C2741,'1-Kosten per locatie'!$A$17:$D$89,4,FALSE)</f>
        <v>Sport050</v>
      </c>
      <c r="C2741" s="90" t="s">
        <v>1721</v>
      </c>
      <c r="D2741" s="476" t="str">
        <f>VLOOKUP(C2741,'1-Kosten per locatie'!$A$17:$C$89,3,FALSE)</f>
        <v>sportlocatie</v>
      </c>
      <c r="E2741" s="427">
        <v>0</v>
      </c>
      <c r="F2741" s="123"/>
      <c r="G2741" s="428"/>
      <c r="H2741" s="123" t="s">
        <v>870</v>
      </c>
      <c r="I2741" s="432" t="s">
        <v>15</v>
      </c>
      <c r="J2741" s="123" t="s">
        <v>304</v>
      </c>
      <c r="K2741" s="429">
        <v>2.0499999999999998</v>
      </c>
      <c r="L2741" s="486">
        <f>VLOOKUP(D2741,'1-Kosten per locatie'!$E$3:$G$9,3,FALSE)</f>
        <v>1</v>
      </c>
      <c r="M2741" s="441">
        <v>200</v>
      </c>
      <c r="N2741" s="124"/>
      <c r="O2741" s="125" t="e">
        <f t="shared" si="222"/>
        <v>#DIV/0!</v>
      </c>
      <c r="P2741" s="125">
        <f t="shared" si="223"/>
        <v>0</v>
      </c>
      <c r="Q2741" s="383"/>
      <c r="R2741" s="126">
        <f>IF(M2741="nio",0,IF(M2741&gt;0,VLOOKUP(I2741,'2-Productie normen'!A:R,VLOOKUP(M2741,'2-Productie normen'!T:U,2,FALSE),FALSE)))</f>
        <v>0</v>
      </c>
      <c r="S2741" s="126">
        <f t="shared" si="224"/>
        <v>0</v>
      </c>
      <c r="T2741" s="127" t="str">
        <f>IF(M2741="nio",0,VLOOKUP(I2741,'2-Productie normen'!A:R,14,FALSE))</f>
        <v>S</v>
      </c>
      <c r="U2741" s="127"/>
      <c r="W2741" s="93">
        <f t="shared" si="225"/>
        <v>409.99999999999994</v>
      </c>
    </row>
    <row r="2742" spans="1:23" ht="14.1" customHeight="1">
      <c r="A2742" s="109">
        <f t="shared" si="226"/>
        <v>2742</v>
      </c>
      <c r="B2742" s="476" t="str">
        <f>VLOOKUP(C2742,'1-Kosten per locatie'!$A$17:$D$89,4,FALSE)</f>
        <v>Sport050</v>
      </c>
      <c r="C2742" s="90" t="s">
        <v>1721</v>
      </c>
      <c r="D2742" s="476" t="str">
        <f>VLOOKUP(C2742,'1-Kosten per locatie'!$A$17:$C$89,3,FALSE)</f>
        <v>sportlocatie</v>
      </c>
      <c r="E2742" s="427">
        <v>0</v>
      </c>
      <c r="F2742" s="123"/>
      <c r="G2742" s="428"/>
      <c r="H2742" s="123" t="s">
        <v>1692</v>
      </c>
      <c r="I2742" s="432" t="s">
        <v>1201</v>
      </c>
      <c r="J2742" s="123" t="s">
        <v>1931</v>
      </c>
      <c r="K2742" s="481">
        <v>0</v>
      </c>
      <c r="L2742" s="486">
        <f>VLOOKUP(D2742,'1-Kosten per locatie'!$E$3:$G$9,3,FALSE)</f>
        <v>1</v>
      </c>
      <c r="M2742" s="441">
        <v>156</v>
      </c>
      <c r="N2742" s="124"/>
      <c r="O2742" s="125" t="e">
        <f t="shared" si="222"/>
        <v>#DIV/0!</v>
      </c>
      <c r="P2742" s="125">
        <f t="shared" si="223"/>
        <v>0</v>
      </c>
      <c r="Q2742" s="383"/>
      <c r="R2742" s="126">
        <f>IF(M2742="nio",0,IF(M2742&gt;0,VLOOKUP(I2742,'2-Productie normen'!A:R,VLOOKUP(M2742,'2-Productie normen'!T:U,2,FALSE),FALSE)))</f>
        <v>0</v>
      </c>
      <c r="S2742" s="126">
        <f t="shared" si="224"/>
        <v>0</v>
      </c>
      <c r="T2742" s="127" t="str">
        <f>IF(M2742="nio",0,VLOOKUP(I2742,'2-Productie normen'!A:R,14,FALSE))</f>
        <v>V</v>
      </c>
      <c r="U2742" s="127"/>
      <c r="W2742" s="93">
        <f t="shared" si="225"/>
        <v>0</v>
      </c>
    </row>
    <row r="2743" spans="1:23" ht="14.1" customHeight="1">
      <c r="A2743" s="109">
        <f t="shared" si="226"/>
        <v>2743</v>
      </c>
      <c r="B2743" s="476" t="str">
        <f>VLOOKUP(C2743,'1-Kosten per locatie'!$A$17:$D$89,4,FALSE)</f>
        <v>Sport050</v>
      </c>
      <c r="C2743" s="90" t="s">
        <v>1721</v>
      </c>
      <c r="D2743" s="476" t="str">
        <f>VLOOKUP(C2743,'1-Kosten per locatie'!$A$17:$C$89,3,FALSE)</f>
        <v>sportlocatie</v>
      </c>
      <c r="E2743" s="427">
        <v>0</v>
      </c>
      <c r="F2743" s="123"/>
      <c r="G2743" s="428"/>
      <c r="H2743" s="123" t="s">
        <v>870</v>
      </c>
      <c r="I2743" s="432" t="s">
        <v>15</v>
      </c>
      <c r="J2743" s="123" t="s">
        <v>1931</v>
      </c>
      <c r="K2743" s="429">
        <v>1.07</v>
      </c>
      <c r="L2743" s="486">
        <f>VLOOKUP(D2743,'1-Kosten per locatie'!$E$3:$G$9,3,FALSE)</f>
        <v>1</v>
      </c>
      <c r="M2743" s="441">
        <v>200</v>
      </c>
      <c r="N2743" s="124"/>
      <c r="O2743" s="125" t="e">
        <f t="shared" si="222"/>
        <v>#DIV/0!</v>
      </c>
      <c r="P2743" s="125">
        <f t="shared" si="223"/>
        <v>0</v>
      </c>
      <c r="Q2743" s="383"/>
      <c r="R2743" s="126">
        <f>IF(M2743="nio",0,IF(M2743&gt;0,VLOOKUP(I2743,'2-Productie normen'!A:R,VLOOKUP(M2743,'2-Productie normen'!T:U,2,FALSE),FALSE)))</f>
        <v>0</v>
      </c>
      <c r="S2743" s="126">
        <f t="shared" si="224"/>
        <v>0</v>
      </c>
      <c r="T2743" s="127" t="str">
        <f>IF(M2743="nio",0,VLOOKUP(I2743,'2-Productie normen'!A:R,14,FALSE))</f>
        <v>S</v>
      </c>
      <c r="U2743" s="127"/>
      <c r="W2743" s="93">
        <f t="shared" si="225"/>
        <v>214</v>
      </c>
    </row>
    <row r="2744" spans="1:23" ht="14.1" customHeight="1">
      <c r="A2744" s="109">
        <f t="shared" si="226"/>
        <v>2744</v>
      </c>
      <c r="B2744" s="476" t="str">
        <f>VLOOKUP(C2744,'1-Kosten per locatie'!$A$17:$D$89,4,FALSE)</f>
        <v>Sport050</v>
      </c>
      <c r="C2744" s="90" t="s">
        <v>1721</v>
      </c>
      <c r="D2744" s="476" t="str">
        <f>VLOOKUP(C2744,'1-Kosten per locatie'!$A$17:$C$89,3,FALSE)</f>
        <v>sportlocatie</v>
      </c>
      <c r="E2744" s="427">
        <v>0</v>
      </c>
      <c r="F2744" s="123"/>
      <c r="G2744" s="428"/>
      <c r="H2744" s="123" t="s">
        <v>1570</v>
      </c>
      <c r="I2744" s="432" t="s">
        <v>15</v>
      </c>
      <c r="J2744" s="123" t="s">
        <v>304</v>
      </c>
      <c r="K2744" s="429">
        <v>22.5</v>
      </c>
      <c r="L2744" s="486">
        <f>VLOOKUP(D2744,'1-Kosten per locatie'!$E$3:$G$9,3,FALSE)</f>
        <v>1</v>
      </c>
      <c r="M2744" s="441">
        <v>200</v>
      </c>
      <c r="N2744" s="124"/>
      <c r="O2744" s="125" t="e">
        <f t="shared" si="222"/>
        <v>#DIV/0!</v>
      </c>
      <c r="P2744" s="125">
        <f t="shared" si="223"/>
        <v>0</v>
      </c>
      <c r="Q2744" s="383"/>
      <c r="R2744" s="126">
        <f>IF(M2744="nio",0,IF(M2744&gt;0,VLOOKUP(I2744,'2-Productie normen'!A:R,VLOOKUP(M2744,'2-Productie normen'!T:U,2,FALSE),FALSE)))</f>
        <v>0</v>
      </c>
      <c r="S2744" s="126">
        <f t="shared" si="224"/>
        <v>0</v>
      </c>
      <c r="T2744" s="127" t="str">
        <f>IF(M2744="nio",0,VLOOKUP(I2744,'2-Productie normen'!A:R,14,FALSE))</f>
        <v>S</v>
      </c>
      <c r="U2744" s="127"/>
      <c r="W2744" s="93">
        <f t="shared" si="225"/>
        <v>4500</v>
      </c>
    </row>
    <row r="2745" spans="1:23" ht="14.1" customHeight="1">
      <c r="A2745" s="109">
        <f t="shared" si="226"/>
        <v>2745</v>
      </c>
      <c r="B2745" s="476" t="str">
        <f>VLOOKUP(C2745,'1-Kosten per locatie'!$A$17:$D$89,4,FALSE)</f>
        <v>Sport050</v>
      </c>
      <c r="C2745" s="90" t="s">
        <v>1713</v>
      </c>
      <c r="D2745" s="476" t="str">
        <f>VLOOKUP(C2745,'1-Kosten per locatie'!$A$17:$C$89,3,FALSE)</f>
        <v>sportlocatie</v>
      </c>
      <c r="E2745" s="427">
        <v>0</v>
      </c>
      <c r="F2745" s="123"/>
      <c r="G2745" s="428"/>
      <c r="H2745" s="123" t="s">
        <v>1732</v>
      </c>
      <c r="I2745" s="432" t="s">
        <v>296</v>
      </c>
      <c r="J2745" s="123" t="s">
        <v>1733</v>
      </c>
      <c r="K2745" s="429">
        <v>10</v>
      </c>
      <c r="L2745" s="486">
        <f>VLOOKUP(D2745,'1-Kosten per locatie'!$E$3:$G$9,3,FALSE)</f>
        <v>1</v>
      </c>
      <c r="M2745" s="441">
        <v>210</v>
      </c>
      <c r="N2745" s="124"/>
      <c r="O2745" s="125" t="e">
        <f t="shared" si="222"/>
        <v>#DIV/0!</v>
      </c>
      <c r="P2745" s="125">
        <f t="shared" si="223"/>
        <v>0</v>
      </c>
      <c r="Q2745" s="383"/>
      <c r="R2745" s="126">
        <f>IF(M2745="nio",0,IF(M2745&gt;0,VLOOKUP(I2745,'2-Productie normen'!A:R,VLOOKUP(M2745,'2-Productie normen'!T:U,2,FALSE),FALSE)))</f>
        <v>0</v>
      </c>
      <c r="S2745" s="126">
        <f t="shared" si="224"/>
        <v>0</v>
      </c>
      <c r="T2745" s="127" t="str">
        <f>IF(M2745="nio",0,VLOOKUP(I2745,'2-Productie normen'!A:R,14,FALSE))</f>
        <v>V</v>
      </c>
      <c r="U2745" s="127"/>
      <c r="W2745" s="93">
        <f t="shared" si="225"/>
        <v>2100</v>
      </c>
    </row>
    <row r="2746" spans="1:23" ht="14.1" customHeight="1">
      <c r="A2746" s="109">
        <f t="shared" si="226"/>
        <v>2746</v>
      </c>
      <c r="B2746" s="476" t="str">
        <f>VLOOKUP(C2746,'1-Kosten per locatie'!$A$17:$D$89,4,FALSE)</f>
        <v>Sport050</v>
      </c>
      <c r="C2746" s="90" t="s">
        <v>1713</v>
      </c>
      <c r="D2746" s="476" t="str">
        <f>VLOOKUP(C2746,'1-Kosten per locatie'!$A$17:$C$89,3,FALSE)</f>
        <v>sportlocatie</v>
      </c>
      <c r="E2746" s="427">
        <v>0</v>
      </c>
      <c r="F2746" s="123"/>
      <c r="G2746" s="428"/>
      <c r="H2746" s="123" t="s">
        <v>1734</v>
      </c>
      <c r="I2746" s="432" t="s">
        <v>149</v>
      </c>
      <c r="J2746" s="123" t="s">
        <v>1733</v>
      </c>
      <c r="K2746" s="429">
        <v>8</v>
      </c>
      <c r="L2746" s="486">
        <f>VLOOKUP(D2746,'1-Kosten per locatie'!$E$3:$G$9,3,FALSE)</f>
        <v>1</v>
      </c>
      <c r="M2746" s="441">
        <v>210</v>
      </c>
      <c r="N2746" s="124"/>
      <c r="O2746" s="125" t="e">
        <f t="shared" si="222"/>
        <v>#DIV/0!</v>
      </c>
      <c r="P2746" s="125">
        <f t="shared" si="223"/>
        <v>0</v>
      </c>
      <c r="Q2746" s="383"/>
      <c r="R2746" s="126">
        <f>IF(M2746="nio",0,IF(M2746&gt;0,VLOOKUP(I2746,'2-Productie normen'!A:R,VLOOKUP(M2746,'2-Productie normen'!T:U,2,FALSE),FALSE)))</f>
        <v>0</v>
      </c>
      <c r="S2746" s="126">
        <f t="shared" si="224"/>
        <v>0</v>
      </c>
      <c r="T2746" s="127" t="str">
        <f>IF(M2746="nio",0,VLOOKUP(I2746,'2-Productie normen'!A:R,14,FALSE))</f>
        <v>B</v>
      </c>
      <c r="U2746" s="127"/>
      <c r="W2746" s="93">
        <f t="shared" si="225"/>
        <v>1680</v>
      </c>
    </row>
    <row r="2747" spans="1:23" ht="14.1" customHeight="1">
      <c r="A2747" s="109">
        <f t="shared" si="226"/>
        <v>2747</v>
      </c>
      <c r="B2747" s="476" t="str">
        <f>VLOOKUP(C2747,'1-Kosten per locatie'!$A$17:$D$89,4,FALSE)</f>
        <v>Sport050</v>
      </c>
      <c r="C2747" s="90" t="s">
        <v>1713</v>
      </c>
      <c r="D2747" s="476" t="str">
        <f>VLOOKUP(C2747,'1-Kosten per locatie'!$A$17:$C$89,3,FALSE)</f>
        <v>sportlocatie</v>
      </c>
      <c r="E2747" s="427">
        <v>0</v>
      </c>
      <c r="F2747" s="123"/>
      <c r="G2747" s="428"/>
      <c r="H2747" s="123" t="s">
        <v>1735</v>
      </c>
      <c r="I2747" s="432" t="s">
        <v>15</v>
      </c>
      <c r="J2747" s="123" t="s">
        <v>91</v>
      </c>
      <c r="K2747" s="429">
        <v>2</v>
      </c>
      <c r="L2747" s="486">
        <f>VLOOKUP(D2747,'1-Kosten per locatie'!$E$3:$G$9,3,FALSE)</f>
        <v>1</v>
      </c>
      <c r="M2747" s="441">
        <v>210</v>
      </c>
      <c r="N2747" s="124"/>
      <c r="O2747" s="125" t="e">
        <f t="shared" si="222"/>
        <v>#DIV/0!</v>
      </c>
      <c r="P2747" s="125">
        <f t="shared" si="223"/>
        <v>0</v>
      </c>
      <c r="Q2747" s="383"/>
      <c r="R2747" s="126">
        <f>IF(M2747="nio",0,IF(M2747&gt;0,VLOOKUP(I2747,'2-Productie normen'!A:R,VLOOKUP(M2747,'2-Productie normen'!T:U,2,FALSE),FALSE)))</f>
        <v>0</v>
      </c>
      <c r="S2747" s="126">
        <f t="shared" si="224"/>
        <v>0</v>
      </c>
      <c r="T2747" s="127" t="str">
        <f>IF(M2747="nio",0,VLOOKUP(I2747,'2-Productie normen'!A:R,14,FALSE))</f>
        <v>S</v>
      </c>
      <c r="U2747" s="127"/>
      <c r="W2747" s="93">
        <f t="shared" si="225"/>
        <v>420</v>
      </c>
    </row>
    <row r="2748" spans="1:23" ht="14.1" customHeight="1">
      <c r="A2748" s="109">
        <f t="shared" si="226"/>
        <v>2748</v>
      </c>
      <c r="B2748" s="476" t="str">
        <f>VLOOKUP(C2748,'1-Kosten per locatie'!$A$17:$D$89,4,FALSE)</f>
        <v>Sport050</v>
      </c>
      <c r="C2748" s="90" t="s">
        <v>1713</v>
      </c>
      <c r="D2748" s="476" t="str">
        <f>VLOOKUP(C2748,'1-Kosten per locatie'!$A$17:$C$89,3,FALSE)</f>
        <v>sportlocatie</v>
      </c>
      <c r="E2748" s="427">
        <v>0</v>
      </c>
      <c r="F2748" s="123"/>
      <c r="G2748" s="428"/>
      <c r="H2748" s="123" t="s">
        <v>1736</v>
      </c>
      <c r="I2748" s="432" t="s">
        <v>1201</v>
      </c>
      <c r="J2748" s="123" t="s">
        <v>93</v>
      </c>
      <c r="K2748" s="429">
        <v>20</v>
      </c>
      <c r="L2748" s="486">
        <f>VLOOKUP(D2748,'1-Kosten per locatie'!$E$3:$G$9,3,FALSE)</f>
        <v>1</v>
      </c>
      <c r="M2748" s="441">
        <v>210</v>
      </c>
      <c r="N2748" s="124"/>
      <c r="O2748" s="125" t="e">
        <f t="shared" si="222"/>
        <v>#DIV/0!</v>
      </c>
      <c r="P2748" s="125">
        <f t="shared" si="223"/>
        <v>0</v>
      </c>
      <c r="Q2748" s="383"/>
      <c r="R2748" s="126">
        <f>IF(M2748="nio",0,IF(M2748&gt;0,VLOOKUP(I2748,'2-Productie normen'!A:R,VLOOKUP(M2748,'2-Productie normen'!T:U,2,FALSE),FALSE)))</f>
        <v>0</v>
      </c>
      <c r="S2748" s="126">
        <f t="shared" si="224"/>
        <v>0</v>
      </c>
      <c r="T2748" s="127" t="str">
        <f>IF(M2748="nio",0,VLOOKUP(I2748,'2-Productie normen'!A:R,14,FALSE))</f>
        <v>V</v>
      </c>
      <c r="U2748" s="127"/>
      <c r="W2748" s="93">
        <f t="shared" si="225"/>
        <v>4200</v>
      </c>
    </row>
    <row r="2749" spans="1:23" ht="14.1" customHeight="1">
      <c r="A2749" s="109">
        <f t="shared" si="226"/>
        <v>2749</v>
      </c>
      <c r="B2749" s="476" t="str">
        <f>VLOOKUP(C2749,'1-Kosten per locatie'!$A$17:$D$89,4,FALSE)</f>
        <v>Sport050</v>
      </c>
      <c r="C2749" s="90" t="s">
        <v>1713</v>
      </c>
      <c r="D2749" s="476" t="str">
        <f>VLOOKUP(C2749,'1-Kosten per locatie'!$A$17:$C$89,3,FALSE)</f>
        <v>sportlocatie</v>
      </c>
      <c r="E2749" s="427">
        <v>0</v>
      </c>
      <c r="F2749" s="123"/>
      <c r="G2749" s="428"/>
      <c r="H2749" s="123" t="s">
        <v>1737</v>
      </c>
      <c r="I2749" s="432" t="s">
        <v>1201</v>
      </c>
      <c r="J2749" s="123" t="s">
        <v>93</v>
      </c>
      <c r="K2749" s="429">
        <v>20</v>
      </c>
      <c r="L2749" s="486">
        <f>VLOOKUP(D2749,'1-Kosten per locatie'!$E$3:$G$9,3,FALSE)</f>
        <v>1</v>
      </c>
      <c r="M2749" s="441">
        <v>210</v>
      </c>
      <c r="N2749" s="124"/>
      <c r="O2749" s="125" t="e">
        <f t="shared" si="222"/>
        <v>#DIV/0!</v>
      </c>
      <c r="P2749" s="125">
        <f t="shared" si="223"/>
        <v>0</v>
      </c>
      <c r="Q2749" s="383"/>
      <c r="R2749" s="126">
        <f>IF(M2749="nio",0,IF(M2749&gt;0,VLOOKUP(I2749,'2-Productie normen'!A:R,VLOOKUP(M2749,'2-Productie normen'!T:U,2,FALSE),FALSE)))</f>
        <v>0</v>
      </c>
      <c r="S2749" s="126">
        <f t="shared" si="224"/>
        <v>0</v>
      </c>
      <c r="T2749" s="127" t="str">
        <f>IF(M2749="nio",0,VLOOKUP(I2749,'2-Productie normen'!A:R,14,FALSE))</f>
        <v>V</v>
      </c>
      <c r="U2749" s="127"/>
      <c r="W2749" s="93">
        <f t="shared" si="225"/>
        <v>4200</v>
      </c>
    </row>
    <row r="2750" spans="1:23" ht="14.1" customHeight="1">
      <c r="A2750" s="109">
        <f t="shared" si="226"/>
        <v>2750</v>
      </c>
      <c r="B2750" s="476" t="str">
        <f>VLOOKUP(C2750,'1-Kosten per locatie'!$A$17:$D$89,4,FALSE)</f>
        <v>Sport050</v>
      </c>
      <c r="C2750" s="90" t="s">
        <v>1713</v>
      </c>
      <c r="D2750" s="476" t="str">
        <f>VLOOKUP(C2750,'1-Kosten per locatie'!$A$17:$C$89,3,FALSE)</f>
        <v>sportlocatie</v>
      </c>
      <c r="E2750" s="427">
        <v>0</v>
      </c>
      <c r="F2750" s="123"/>
      <c r="G2750" s="428"/>
      <c r="H2750" s="123" t="s">
        <v>1738</v>
      </c>
      <c r="I2750" s="432" t="s">
        <v>15</v>
      </c>
      <c r="J2750" s="123" t="s">
        <v>91</v>
      </c>
      <c r="K2750" s="429">
        <v>15</v>
      </c>
      <c r="L2750" s="486">
        <f>VLOOKUP(D2750,'1-Kosten per locatie'!$E$3:$G$9,3,FALSE)</f>
        <v>1</v>
      </c>
      <c r="M2750" s="441">
        <v>210</v>
      </c>
      <c r="N2750" s="124"/>
      <c r="O2750" s="125" t="e">
        <f t="shared" si="222"/>
        <v>#DIV/0!</v>
      </c>
      <c r="P2750" s="125">
        <f t="shared" si="223"/>
        <v>0</v>
      </c>
      <c r="Q2750" s="383"/>
      <c r="R2750" s="126">
        <f>IF(M2750="nio",0,IF(M2750&gt;0,VLOOKUP(I2750,'2-Productie normen'!A:R,VLOOKUP(M2750,'2-Productie normen'!T:U,2,FALSE),FALSE)))</f>
        <v>0</v>
      </c>
      <c r="S2750" s="126">
        <f t="shared" si="224"/>
        <v>0</v>
      </c>
      <c r="T2750" s="127" t="str">
        <f>IF(M2750="nio",0,VLOOKUP(I2750,'2-Productie normen'!A:R,14,FALSE))</f>
        <v>S</v>
      </c>
      <c r="U2750" s="127"/>
      <c r="W2750" s="93">
        <f t="shared" si="225"/>
        <v>3150</v>
      </c>
    </row>
    <row r="2751" spans="1:23" ht="14.1" customHeight="1">
      <c r="A2751" s="109">
        <f t="shared" si="226"/>
        <v>2751</v>
      </c>
      <c r="B2751" s="476" t="str">
        <f>VLOOKUP(C2751,'1-Kosten per locatie'!$A$17:$D$89,4,FALSE)</f>
        <v>Sport050</v>
      </c>
      <c r="C2751" s="90" t="s">
        <v>1713</v>
      </c>
      <c r="D2751" s="476" t="str">
        <f>VLOOKUP(C2751,'1-Kosten per locatie'!$A$17:$C$89,3,FALSE)</f>
        <v>sportlocatie</v>
      </c>
      <c r="E2751" s="427">
        <v>0</v>
      </c>
      <c r="F2751" s="123"/>
      <c r="G2751" s="428"/>
      <c r="H2751" s="123" t="s">
        <v>1739</v>
      </c>
      <c r="I2751" s="432" t="s">
        <v>15</v>
      </c>
      <c r="J2751" s="123" t="s">
        <v>91</v>
      </c>
      <c r="K2751" s="429">
        <v>15</v>
      </c>
      <c r="L2751" s="486">
        <f>VLOOKUP(D2751,'1-Kosten per locatie'!$E$3:$G$9,3,FALSE)</f>
        <v>1</v>
      </c>
      <c r="M2751" s="441">
        <v>210</v>
      </c>
      <c r="N2751" s="124"/>
      <c r="O2751" s="125" t="e">
        <f t="shared" ref="O2751:O2768" si="227">IF(M2751="nio",0,IF(M2751&gt;0,M2751*K2751/R2751,0))*L2751</f>
        <v>#DIV/0!</v>
      </c>
      <c r="P2751" s="125">
        <f t="shared" ref="P2751:P2768" si="228">IF(N2751&gt;0,N2751*K2751/S2751,0)*L2751</f>
        <v>0</v>
      </c>
      <c r="Q2751" s="383"/>
      <c r="R2751" s="126">
        <f>IF(M2751="nio",0,IF(M2751&gt;0,VLOOKUP(I2751,'2-Productie normen'!A:R,VLOOKUP(M2751,'2-Productie normen'!T:U,2,FALSE),FALSE)))</f>
        <v>0</v>
      </c>
      <c r="S2751" s="126">
        <f t="shared" ref="S2751:S2768" si="229">IF(N2751&gt;0,R2751*$S$8,0)</f>
        <v>0</v>
      </c>
      <c r="T2751" s="127" t="str">
        <f>IF(M2751="nio",0,VLOOKUP(I2751,'2-Productie normen'!A:R,14,FALSE))</f>
        <v>S</v>
      </c>
      <c r="U2751" s="127"/>
      <c r="W2751" s="93">
        <f t="shared" ref="W2751:W2768" si="230">SUM(M2751:N2751)*K2751</f>
        <v>3150</v>
      </c>
    </row>
    <row r="2752" spans="1:23" ht="14.1" customHeight="1">
      <c r="A2752" s="109">
        <f t="shared" si="226"/>
        <v>2752</v>
      </c>
      <c r="B2752" s="476" t="str">
        <f>VLOOKUP(C2752,'1-Kosten per locatie'!$A$17:$D$89,4,FALSE)</f>
        <v>Sport050</v>
      </c>
      <c r="C2752" s="90" t="s">
        <v>1713</v>
      </c>
      <c r="D2752" s="476" t="str">
        <f>VLOOKUP(C2752,'1-Kosten per locatie'!$A$17:$C$89,3,FALSE)</f>
        <v>sportlocatie</v>
      </c>
      <c r="E2752" s="427">
        <v>0</v>
      </c>
      <c r="F2752" s="123"/>
      <c r="G2752" s="428"/>
      <c r="H2752" s="123" t="s">
        <v>1740</v>
      </c>
      <c r="I2752" s="432" t="s">
        <v>1725</v>
      </c>
      <c r="J2752" s="123" t="s">
        <v>1741</v>
      </c>
      <c r="K2752" s="429">
        <v>262</v>
      </c>
      <c r="L2752" s="486">
        <f>VLOOKUP(D2752,'1-Kosten per locatie'!$E$3:$G$9,3,FALSE)</f>
        <v>1</v>
      </c>
      <c r="M2752" s="441">
        <v>210</v>
      </c>
      <c r="N2752" s="124"/>
      <c r="O2752" s="125" t="e">
        <f t="shared" si="227"/>
        <v>#DIV/0!</v>
      </c>
      <c r="P2752" s="125">
        <f t="shared" si="228"/>
        <v>0</v>
      </c>
      <c r="Q2752" s="383"/>
      <c r="R2752" s="126">
        <f>IF(M2752="nio",0,IF(M2752&gt;0,VLOOKUP(I2752,'2-Productie normen'!A:R,VLOOKUP(M2752,'2-Productie normen'!T:U,2,FALSE),FALSE)))</f>
        <v>0</v>
      </c>
      <c r="S2752" s="126">
        <f t="shared" si="229"/>
        <v>0</v>
      </c>
      <c r="T2752" s="127" t="str">
        <f>IF(M2752="nio",0,VLOOKUP(I2752,'2-Productie normen'!A:R,14,FALSE))</f>
        <v>V</v>
      </c>
      <c r="U2752" s="127"/>
      <c r="W2752" s="93">
        <f t="shared" si="230"/>
        <v>55020</v>
      </c>
    </row>
    <row r="2753" spans="1:23" ht="14.1" customHeight="1">
      <c r="A2753" s="109">
        <f t="shared" si="226"/>
        <v>2753</v>
      </c>
      <c r="B2753" s="476" t="str">
        <f>VLOOKUP(C2753,'1-Kosten per locatie'!$A$17:$D$89,4,FALSE)</f>
        <v>Sport050</v>
      </c>
      <c r="C2753" s="90" t="s">
        <v>1713</v>
      </c>
      <c r="D2753" s="476" t="str">
        <f>VLOOKUP(C2753,'1-Kosten per locatie'!$A$17:$C$89,3,FALSE)</f>
        <v>sportlocatie</v>
      </c>
      <c r="E2753" s="427">
        <v>0</v>
      </c>
      <c r="F2753" s="123"/>
      <c r="G2753" s="428"/>
      <c r="H2753" s="123" t="s">
        <v>1742</v>
      </c>
      <c r="I2753" s="432" t="s">
        <v>300</v>
      </c>
      <c r="J2753" s="123" t="s">
        <v>1741</v>
      </c>
      <c r="K2753" s="429">
        <v>20</v>
      </c>
      <c r="L2753" s="486">
        <f>VLOOKUP(D2753,'1-Kosten per locatie'!$E$3:$G$9,3,FALSE)</f>
        <v>1</v>
      </c>
      <c r="M2753" s="441">
        <v>41</v>
      </c>
      <c r="N2753" s="124"/>
      <c r="O2753" s="125" t="e">
        <f t="shared" si="227"/>
        <v>#DIV/0!</v>
      </c>
      <c r="P2753" s="125">
        <f t="shared" si="228"/>
        <v>0</v>
      </c>
      <c r="Q2753" s="383"/>
      <c r="R2753" s="126">
        <f>IF(M2753="nio",0,IF(M2753&gt;0,VLOOKUP(I2753,'2-Productie normen'!A:R,VLOOKUP(M2753,'2-Productie normen'!T:U,2,FALSE),FALSE)))</f>
        <v>0</v>
      </c>
      <c r="S2753" s="126">
        <f t="shared" si="229"/>
        <v>0</v>
      </c>
      <c r="T2753" s="127" t="str">
        <f>IF(M2753="nio",0,VLOOKUP(I2753,'2-Productie normen'!A:R,14,FALSE))</f>
        <v>V</v>
      </c>
      <c r="U2753" s="127"/>
      <c r="W2753" s="93">
        <f t="shared" si="230"/>
        <v>820</v>
      </c>
    </row>
    <row r="2754" spans="1:23" ht="14.1" customHeight="1">
      <c r="A2754" s="109">
        <f t="shared" si="226"/>
        <v>2754</v>
      </c>
      <c r="B2754" s="476" t="str">
        <f>VLOOKUP(C2754,'1-Kosten per locatie'!$A$17:$D$89,4,FALSE)</f>
        <v>Sport050</v>
      </c>
      <c r="C2754" s="90" t="s">
        <v>1713</v>
      </c>
      <c r="D2754" s="476" t="str">
        <f>VLOOKUP(C2754,'1-Kosten per locatie'!$A$17:$C$89,3,FALSE)</f>
        <v>sportlocatie</v>
      </c>
      <c r="E2754" s="427">
        <v>0</v>
      </c>
      <c r="F2754" s="123"/>
      <c r="G2754" s="428"/>
      <c r="H2754" s="123" t="s">
        <v>1743</v>
      </c>
      <c r="I2754" s="432" t="s">
        <v>15</v>
      </c>
      <c r="J2754" s="123" t="s">
        <v>91</v>
      </c>
      <c r="K2754" s="429">
        <v>2</v>
      </c>
      <c r="L2754" s="486">
        <f>VLOOKUP(D2754,'1-Kosten per locatie'!$E$3:$G$9,3,FALSE)</f>
        <v>1</v>
      </c>
      <c r="M2754" s="441">
        <v>210</v>
      </c>
      <c r="N2754" s="124"/>
      <c r="O2754" s="125" t="e">
        <f t="shared" si="227"/>
        <v>#DIV/0!</v>
      </c>
      <c r="P2754" s="125">
        <f t="shared" si="228"/>
        <v>0</v>
      </c>
      <c r="Q2754" s="383"/>
      <c r="R2754" s="126">
        <f>IF(M2754="nio",0,IF(M2754&gt;0,VLOOKUP(I2754,'2-Productie normen'!A:R,VLOOKUP(M2754,'2-Productie normen'!T:U,2,FALSE),FALSE)))</f>
        <v>0</v>
      </c>
      <c r="S2754" s="126">
        <f t="shared" si="229"/>
        <v>0</v>
      </c>
      <c r="T2754" s="127" t="str">
        <f>IF(M2754="nio",0,VLOOKUP(I2754,'2-Productie normen'!A:R,14,FALSE))</f>
        <v>S</v>
      </c>
      <c r="U2754" s="127"/>
      <c r="W2754" s="93">
        <f t="shared" si="230"/>
        <v>420</v>
      </c>
    </row>
    <row r="2755" spans="1:23" ht="14.1" customHeight="1">
      <c r="A2755" s="109">
        <f t="shared" ref="A2755:A2768" si="231">A2754+1</f>
        <v>2755</v>
      </c>
      <c r="B2755" s="476" t="str">
        <f>VLOOKUP(C2755,'1-Kosten per locatie'!$A$17:$D$89,4,FALSE)</f>
        <v>Sport050</v>
      </c>
      <c r="C2755" s="90" t="s">
        <v>1713</v>
      </c>
      <c r="D2755" s="476" t="str">
        <f>VLOOKUP(C2755,'1-Kosten per locatie'!$A$17:$C$89,3,FALSE)</f>
        <v>sportlocatie</v>
      </c>
      <c r="E2755" s="427">
        <v>0</v>
      </c>
      <c r="F2755" s="123"/>
      <c r="G2755" s="428"/>
      <c r="H2755" s="123" t="s">
        <v>1310</v>
      </c>
      <c r="I2755" s="432" t="s">
        <v>15</v>
      </c>
      <c r="J2755" s="123" t="s">
        <v>91</v>
      </c>
      <c r="K2755" s="429">
        <v>2</v>
      </c>
      <c r="L2755" s="486">
        <f>VLOOKUP(D2755,'1-Kosten per locatie'!$E$3:$G$9,3,FALSE)</f>
        <v>1</v>
      </c>
      <c r="M2755" s="441">
        <v>210</v>
      </c>
      <c r="N2755" s="124"/>
      <c r="O2755" s="125" t="e">
        <f t="shared" si="227"/>
        <v>#DIV/0!</v>
      </c>
      <c r="P2755" s="125">
        <f t="shared" si="228"/>
        <v>0</v>
      </c>
      <c r="Q2755" s="383"/>
      <c r="R2755" s="126">
        <f>IF(M2755="nio",0,IF(M2755&gt;0,VLOOKUP(I2755,'2-Productie normen'!A:R,VLOOKUP(M2755,'2-Productie normen'!T:U,2,FALSE),FALSE)))</f>
        <v>0</v>
      </c>
      <c r="S2755" s="126">
        <f t="shared" si="229"/>
        <v>0</v>
      </c>
      <c r="T2755" s="127" t="str">
        <f>IF(M2755="nio",0,VLOOKUP(I2755,'2-Productie normen'!A:R,14,FALSE))</f>
        <v>S</v>
      </c>
      <c r="U2755" s="127"/>
      <c r="W2755" s="93">
        <f t="shared" si="230"/>
        <v>420</v>
      </c>
    </row>
    <row r="2756" spans="1:23" ht="14.1" customHeight="1">
      <c r="A2756" s="109">
        <f t="shared" si="231"/>
        <v>2756</v>
      </c>
      <c r="B2756" s="476" t="str">
        <f>VLOOKUP(C2756,'1-Kosten per locatie'!$A$17:$D$89,4,FALSE)</f>
        <v>Sport050</v>
      </c>
      <c r="C2756" s="90" t="s">
        <v>1713</v>
      </c>
      <c r="D2756" s="476" t="str">
        <f>VLOOKUP(C2756,'1-Kosten per locatie'!$A$17:$C$89,3,FALSE)</f>
        <v>sportlocatie</v>
      </c>
      <c r="E2756" s="427">
        <v>0</v>
      </c>
      <c r="F2756" s="123"/>
      <c r="G2756" s="428"/>
      <c r="H2756" s="123" t="s">
        <v>1744</v>
      </c>
      <c r="I2756" s="432" t="s">
        <v>15</v>
      </c>
      <c r="J2756" s="123" t="s">
        <v>91</v>
      </c>
      <c r="K2756" s="429">
        <v>2</v>
      </c>
      <c r="L2756" s="486">
        <f>VLOOKUP(D2756,'1-Kosten per locatie'!$E$3:$G$9,3,FALSE)</f>
        <v>1</v>
      </c>
      <c r="M2756" s="441">
        <v>210</v>
      </c>
      <c r="N2756" s="124"/>
      <c r="O2756" s="125" t="e">
        <f t="shared" si="227"/>
        <v>#DIV/0!</v>
      </c>
      <c r="P2756" s="125">
        <f t="shared" si="228"/>
        <v>0</v>
      </c>
      <c r="Q2756" s="383"/>
      <c r="R2756" s="126">
        <f>IF(M2756="nio",0,IF(M2756&gt;0,VLOOKUP(I2756,'2-Productie normen'!A:R,VLOOKUP(M2756,'2-Productie normen'!T:U,2,FALSE),FALSE)))</f>
        <v>0</v>
      </c>
      <c r="S2756" s="126">
        <f t="shared" si="229"/>
        <v>0</v>
      </c>
      <c r="T2756" s="127" t="str">
        <f>IF(M2756="nio",0,VLOOKUP(I2756,'2-Productie normen'!A:R,14,FALSE))</f>
        <v>S</v>
      </c>
      <c r="U2756" s="127"/>
      <c r="W2756" s="93">
        <f t="shared" si="230"/>
        <v>420</v>
      </c>
    </row>
    <row r="2757" spans="1:23" ht="14.1" customHeight="1">
      <c r="A2757" s="109">
        <f t="shared" si="231"/>
        <v>2757</v>
      </c>
      <c r="B2757" s="476" t="str">
        <f>VLOOKUP(C2757,'1-Kosten per locatie'!$A$17:$D$89,4,FALSE)</f>
        <v>Sport050</v>
      </c>
      <c r="C2757" s="90" t="s">
        <v>1714</v>
      </c>
      <c r="D2757" s="476" t="str">
        <f>VLOOKUP(C2757,'1-Kosten per locatie'!$A$17:$C$89,3,FALSE)</f>
        <v>sportlocatie</v>
      </c>
      <c r="E2757" s="427">
        <v>0</v>
      </c>
      <c r="F2757" s="123"/>
      <c r="G2757" s="428"/>
      <c r="H2757" s="123" t="s">
        <v>1732</v>
      </c>
      <c r="I2757" s="432" t="s">
        <v>296</v>
      </c>
      <c r="J2757" s="123" t="s">
        <v>1733</v>
      </c>
      <c r="K2757" s="429">
        <v>10</v>
      </c>
      <c r="L2757" s="486">
        <f>VLOOKUP(D2757,'1-Kosten per locatie'!$E$3:$G$9,3,FALSE)</f>
        <v>1</v>
      </c>
      <c r="M2757" s="441">
        <v>210</v>
      </c>
      <c r="N2757" s="124"/>
      <c r="O2757" s="125" t="e">
        <f t="shared" si="227"/>
        <v>#DIV/0!</v>
      </c>
      <c r="P2757" s="125">
        <f t="shared" si="228"/>
        <v>0</v>
      </c>
      <c r="Q2757" s="383"/>
      <c r="R2757" s="126">
        <f>IF(M2757="nio",0,IF(M2757&gt;0,VLOOKUP(I2757,'2-Productie normen'!A:R,VLOOKUP(M2757,'2-Productie normen'!T:U,2,FALSE),FALSE)))</f>
        <v>0</v>
      </c>
      <c r="S2757" s="126">
        <f t="shared" si="229"/>
        <v>0</v>
      </c>
      <c r="T2757" s="127" t="str">
        <f>IF(M2757="nio",0,VLOOKUP(I2757,'2-Productie normen'!A:R,14,FALSE))</f>
        <v>V</v>
      </c>
      <c r="U2757" s="127"/>
      <c r="W2757" s="93">
        <f t="shared" si="230"/>
        <v>2100</v>
      </c>
    </row>
    <row r="2758" spans="1:23" ht="14.1" customHeight="1">
      <c r="A2758" s="109">
        <f t="shared" si="231"/>
        <v>2758</v>
      </c>
      <c r="B2758" s="476" t="str">
        <f>VLOOKUP(C2758,'1-Kosten per locatie'!$A$17:$D$89,4,FALSE)</f>
        <v>Sport050</v>
      </c>
      <c r="C2758" s="90" t="s">
        <v>1714</v>
      </c>
      <c r="D2758" s="476" t="str">
        <f>VLOOKUP(C2758,'1-Kosten per locatie'!$A$17:$C$89,3,FALSE)</f>
        <v>sportlocatie</v>
      </c>
      <c r="E2758" s="427">
        <v>0</v>
      </c>
      <c r="F2758" s="123"/>
      <c r="G2758" s="428"/>
      <c r="H2758" s="123" t="s">
        <v>1734</v>
      </c>
      <c r="I2758" s="432" t="s">
        <v>149</v>
      </c>
      <c r="J2758" s="123" t="s">
        <v>1733</v>
      </c>
      <c r="K2758" s="429">
        <v>8</v>
      </c>
      <c r="L2758" s="486">
        <f>VLOOKUP(D2758,'1-Kosten per locatie'!$E$3:$G$9,3,FALSE)</f>
        <v>1</v>
      </c>
      <c r="M2758" s="441">
        <v>210</v>
      </c>
      <c r="N2758" s="124"/>
      <c r="O2758" s="125" t="e">
        <f t="shared" si="227"/>
        <v>#DIV/0!</v>
      </c>
      <c r="P2758" s="125">
        <f t="shared" si="228"/>
        <v>0</v>
      </c>
      <c r="Q2758" s="383"/>
      <c r="R2758" s="126">
        <f>IF(M2758="nio",0,IF(M2758&gt;0,VLOOKUP(I2758,'2-Productie normen'!A:R,VLOOKUP(M2758,'2-Productie normen'!T:U,2,FALSE),FALSE)))</f>
        <v>0</v>
      </c>
      <c r="S2758" s="126">
        <f t="shared" si="229"/>
        <v>0</v>
      </c>
      <c r="T2758" s="127" t="str">
        <f>IF(M2758="nio",0,VLOOKUP(I2758,'2-Productie normen'!A:R,14,FALSE))</f>
        <v>B</v>
      </c>
      <c r="U2758" s="127"/>
      <c r="W2758" s="93">
        <f t="shared" si="230"/>
        <v>1680</v>
      </c>
    </row>
    <row r="2759" spans="1:23" ht="14.1" customHeight="1">
      <c r="A2759" s="109">
        <f t="shared" si="231"/>
        <v>2759</v>
      </c>
      <c r="B2759" s="476" t="str">
        <f>VLOOKUP(C2759,'1-Kosten per locatie'!$A$17:$D$89,4,FALSE)</f>
        <v>Sport050</v>
      </c>
      <c r="C2759" s="90" t="s">
        <v>1714</v>
      </c>
      <c r="D2759" s="476" t="str">
        <f>VLOOKUP(C2759,'1-Kosten per locatie'!$A$17:$C$89,3,FALSE)</f>
        <v>sportlocatie</v>
      </c>
      <c r="E2759" s="427">
        <v>0</v>
      </c>
      <c r="F2759" s="123"/>
      <c r="G2759" s="428"/>
      <c r="H2759" s="123" t="s">
        <v>1735</v>
      </c>
      <c r="I2759" s="432" t="s">
        <v>15</v>
      </c>
      <c r="J2759" s="123" t="s">
        <v>91</v>
      </c>
      <c r="K2759" s="429">
        <v>2</v>
      </c>
      <c r="L2759" s="486">
        <f>VLOOKUP(D2759,'1-Kosten per locatie'!$E$3:$G$9,3,FALSE)</f>
        <v>1</v>
      </c>
      <c r="M2759" s="441">
        <v>210</v>
      </c>
      <c r="N2759" s="124"/>
      <c r="O2759" s="125" t="e">
        <f t="shared" si="227"/>
        <v>#DIV/0!</v>
      </c>
      <c r="P2759" s="125">
        <f t="shared" si="228"/>
        <v>0</v>
      </c>
      <c r="Q2759" s="383"/>
      <c r="R2759" s="126">
        <f>IF(M2759="nio",0,IF(M2759&gt;0,VLOOKUP(I2759,'2-Productie normen'!A:R,VLOOKUP(M2759,'2-Productie normen'!T:U,2,FALSE),FALSE)))</f>
        <v>0</v>
      </c>
      <c r="S2759" s="126">
        <f t="shared" si="229"/>
        <v>0</v>
      </c>
      <c r="T2759" s="127" t="str">
        <f>IF(M2759="nio",0,VLOOKUP(I2759,'2-Productie normen'!A:R,14,FALSE))</f>
        <v>S</v>
      </c>
      <c r="U2759" s="127"/>
      <c r="W2759" s="93">
        <f t="shared" si="230"/>
        <v>420</v>
      </c>
    </row>
    <row r="2760" spans="1:23" ht="14.1" customHeight="1">
      <c r="A2760" s="109">
        <f t="shared" si="231"/>
        <v>2760</v>
      </c>
      <c r="B2760" s="476" t="str">
        <f>VLOOKUP(C2760,'1-Kosten per locatie'!$A$17:$D$89,4,FALSE)</f>
        <v>Sport050</v>
      </c>
      <c r="C2760" s="90" t="s">
        <v>1714</v>
      </c>
      <c r="D2760" s="476" t="str">
        <f>VLOOKUP(C2760,'1-Kosten per locatie'!$A$17:$C$89,3,FALSE)</f>
        <v>sportlocatie</v>
      </c>
      <c r="E2760" s="427">
        <v>0</v>
      </c>
      <c r="F2760" s="123"/>
      <c r="G2760" s="428"/>
      <c r="H2760" s="123" t="s">
        <v>1736</v>
      </c>
      <c r="I2760" s="432" t="s">
        <v>1201</v>
      </c>
      <c r="J2760" s="123" t="s">
        <v>93</v>
      </c>
      <c r="K2760" s="429">
        <v>20</v>
      </c>
      <c r="L2760" s="486">
        <f>VLOOKUP(D2760,'1-Kosten per locatie'!$E$3:$G$9,3,FALSE)</f>
        <v>1</v>
      </c>
      <c r="M2760" s="441">
        <v>210</v>
      </c>
      <c r="N2760" s="124"/>
      <c r="O2760" s="125" t="e">
        <f t="shared" si="227"/>
        <v>#DIV/0!</v>
      </c>
      <c r="P2760" s="125">
        <f t="shared" si="228"/>
        <v>0</v>
      </c>
      <c r="Q2760" s="383"/>
      <c r="R2760" s="126">
        <f>IF(M2760="nio",0,IF(M2760&gt;0,VLOOKUP(I2760,'2-Productie normen'!A:R,VLOOKUP(M2760,'2-Productie normen'!T:U,2,FALSE),FALSE)))</f>
        <v>0</v>
      </c>
      <c r="S2760" s="126">
        <f t="shared" si="229"/>
        <v>0</v>
      </c>
      <c r="T2760" s="127" t="str">
        <f>IF(M2760="nio",0,VLOOKUP(I2760,'2-Productie normen'!A:R,14,FALSE))</f>
        <v>V</v>
      </c>
      <c r="U2760" s="127"/>
      <c r="W2760" s="93">
        <f t="shared" si="230"/>
        <v>4200</v>
      </c>
    </row>
    <row r="2761" spans="1:23" ht="14.1" customHeight="1">
      <c r="A2761" s="109">
        <f t="shared" si="231"/>
        <v>2761</v>
      </c>
      <c r="B2761" s="476" t="str">
        <f>VLOOKUP(C2761,'1-Kosten per locatie'!$A$17:$D$89,4,FALSE)</f>
        <v>Sport050</v>
      </c>
      <c r="C2761" s="90" t="s">
        <v>1714</v>
      </c>
      <c r="D2761" s="476" t="str">
        <f>VLOOKUP(C2761,'1-Kosten per locatie'!$A$17:$C$89,3,FALSE)</f>
        <v>sportlocatie</v>
      </c>
      <c r="E2761" s="427">
        <v>0</v>
      </c>
      <c r="F2761" s="123"/>
      <c r="G2761" s="428"/>
      <c r="H2761" s="123" t="s">
        <v>1737</v>
      </c>
      <c r="I2761" s="432" t="s">
        <v>1201</v>
      </c>
      <c r="J2761" s="123" t="s">
        <v>93</v>
      </c>
      <c r="K2761" s="429">
        <v>20</v>
      </c>
      <c r="L2761" s="486">
        <f>VLOOKUP(D2761,'1-Kosten per locatie'!$E$3:$G$9,3,FALSE)</f>
        <v>1</v>
      </c>
      <c r="M2761" s="441">
        <v>210</v>
      </c>
      <c r="N2761" s="124"/>
      <c r="O2761" s="125" t="e">
        <f t="shared" si="227"/>
        <v>#DIV/0!</v>
      </c>
      <c r="P2761" s="125">
        <f t="shared" si="228"/>
        <v>0</v>
      </c>
      <c r="Q2761" s="383"/>
      <c r="R2761" s="126">
        <f>IF(M2761="nio",0,IF(M2761&gt;0,VLOOKUP(I2761,'2-Productie normen'!A:R,VLOOKUP(M2761,'2-Productie normen'!T:U,2,FALSE),FALSE)))</f>
        <v>0</v>
      </c>
      <c r="S2761" s="126">
        <f t="shared" si="229"/>
        <v>0</v>
      </c>
      <c r="T2761" s="127" t="str">
        <f>IF(M2761="nio",0,VLOOKUP(I2761,'2-Productie normen'!A:R,14,FALSE))</f>
        <v>V</v>
      </c>
      <c r="U2761" s="127"/>
      <c r="W2761" s="93">
        <f t="shared" si="230"/>
        <v>4200</v>
      </c>
    </row>
    <row r="2762" spans="1:23" ht="14.1" customHeight="1">
      <c r="A2762" s="109">
        <f t="shared" si="231"/>
        <v>2762</v>
      </c>
      <c r="B2762" s="476" t="str">
        <f>VLOOKUP(C2762,'1-Kosten per locatie'!$A$17:$D$89,4,FALSE)</f>
        <v>Sport050</v>
      </c>
      <c r="C2762" s="90" t="s">
        <v>1714</v>
      </c>
      <c r="D2762" s="476" t="str">
        <f>VLOOKUP(C2762,'1-Kosten per locatie'!$A$17:$C$89,3,FALSE)</f>
        <v>sportlocatie</v>
      </c>
      <c r="E2762" s="427">
        <v>0</v>
      </c>
      <c r="F2762" s="123"/>
      <c r="G2762" s="428"/>
      <c r="H2762" s="123" t="s">
        <v>1738</v>
      </c>
      <c r="I2762" s="432" t="s">
        <v>15</v>
      </c>
      <c r="J2762" s="123" t="s">
        <v>91</v>
      </c>
      <c r="K2762" s="429">
        <v>15</v>
      </c>
      <c r="L2762" s="486">
        <f>VLOOKUP(D2762,'1-Kosten per locatie'!$E$3:$G$9,3,FALSE)</f>
        <v>1</v>
      </c>
      <c r="M2762" s="441">
        <v>210</v>
      </c>
      <c r="N2762" s="124"/>
      <c r="O2762" s="125" t="e">
        <f t="shared" si="227"/>
        <v>#DIV/0!</v>
      </c>
      <c r="P2762" s="125">
        <f t="shared" si="228"/>
        <v>0</v>
      </c>
      <c r="Q2762" s="383"/>
      <c r="R2762" s="126">
        <f>IF(M2762="nio",0,IF(M2762&gt;0,VLOOKUP(I2762,'2-Productie normen'!A:R,VLOOKUP(M2762,'2-Productie normen'!T:U,2,FALSE),FALSE)))</f>
        <v>0</v>
      </c>
      <c r="S2762" s="126">
        <f t="shared" si="229"/>
        <v>0</v>
      </c>
      <c r="T2762" s="127" t="str">
        <f>IF(M2762="nio",0,VLOOKUP(I2762,'2-Productie normen'!A:R,14,FALSE))</f>
        <v>S</v>
      </c>
      <c r="U2762" s="127"/>
      <c r="W2762" s="93">
        <f t="shared" si="230"/>
        <v>3150</v>
      </c>
    </row>
    <row r="2763" spans="1:23" ht="14.1" customHeight="1">
      <c r="A2763" s="109">
        <f t="shared" si="231"/>
        <v>2763</v>
      </c>
      <c r="B2763" s="476" t="str">
        <f>VLOOKUP(C2763,'1-Kosten per locatie'!$A$17:$D$89,4,FALSE)</f>
        <v>Sport050</v>
      </c>
      <c r="C2763" s="90" t="s">
        <v>1714</v>
      </c>
      <c r="D2763" s="476" t="str">
        <f>VLOOKUP(C2763,'1-Kosten per locatie'!$A$17:$C$89,3,FALSE)</f>
        <v>sportlocatie</v>
      </c>
      <c r="E2763" s="427">
        <v>0</v>
      </c>
      <c r="F2763" s="123"/>
      <c r="G2763" s="428"/>
      <c r="H2763" s="123" t="s">
        <v>1739</v>
      </c>
      <c r="I2763" s="432" t="s">
        <v>15</v>
      </c>
      <c r="J2763" s="123" t="s">
        <v>91</v>
      </c>
      <c r="K2763" s="429">
        <v>15</v>
      </c>
      <c r="L2763" s="486">
        <f>VLOOKUP(D2763,'1-Kosten per locatie'!$E$3:$G$9,3,FALSE)</f>
        <v>1</v>
      </c>
      <c r="M2763" s="441">
        <v>210</v>
      </c>
      <c r="N2763" s="124"/>
      <c r="O2763" s="125" t="e">
        <f t="shared" si="227"/>
        <v>#DIV/0!</v>
      </c>
      <c r="P2763" s="125">
        <f t="shared" si="228"/>
        <v>0</v>
      </c>
      <c r="Q2763" s="383"/>
      <c r="R2763" s="126">
        <f>IF(M2763="nio",0,IF(M2763&gt;0,VLOOKUP(I2763,'2-Productie normen'!A:R,VLOOKUP(M2763,'2-Productie normen'!T:U,2,FALSE),FALSE)))</f>
        <v>0</v>
      </c>
      <c r="S2763" s="126">
        <f t="shared" si="229"/>
        <v>0</v>
      </c>
      <c r="T2763" s="127" t="str">
        <f>IF(M2763="nio",0,VLOOKUP(I2763,'2-Productie normen'!A:R,14,FALSE))</f>
        <v>S</v>
      </c>
      <c r="U2763" s="127"/>
      <c r="W2763" s="93">
        <f t="shared" si="230"/>
        <v>3150</v>
      </c>
    </row>
    <row r="2764" spans="1:23" ht="14.1" customHeight="1">
      <c r="A2764" s="109">
        <f t="shared" si="231"/>
        <v>2764</v>
      </c>
      <c r="B2764" s="476" t="str">
        <f>VLOOKUP(C2764,'1-Kosten per locatie'!$A$17:$D$89,4,FALSE)</f>
        <v>Sport050</v>
      </c>
      <c r="C2764" s="90" t="s">
        <v>1714</v>
      </c>
      <c r="D2764" s="476" t="str">
        <f>VLOOKUP(C2764,'1-Kosten per locatie'!$A$17:$C$89,3,FALSE)</f>
        <v>sportlocatie</v>
      </c>
      <c r="E2764" s="427">
        <v>0</v>
      </c>
      <c r="F2764" s="123"/>
      <c r="G2764" s="428"/>
      <c r="H2764" s="123" t="s">
        <v>1740</v>
      </c>
      <c r="I2764" s="432" t="s">
        <v>1725</v>
      </c>
      <c r="J2764" s="123" t="s">
        <v>1741</v>
      </c>
      <c r="K2764" s="429">
        <v>262</v>
      </c>
      <c r="L2764" s="486">
        <f>VLOOKUP(D2764,'1-Kosten per locatie'!$E$3:$G$9,3,FALSE)</f>
        <v>1</v>
      </c>
      <c r="M2764" s="441">
        <v>210</v>
      </c>
      <c r="N2764" s="124"/>
      <c r="O2764" s="125" t="e">
        <f t="shared" si="227"/>
        <v>#DIV/0!</v>
      </c>
      <c r="P2764" s="125">
        <f t="shared" si="228"/>
        <v>0</v>
      </c>
      <c r="Q2764" s="383"/>
      <c r="R2764" s="126">
        <f>IF(M2764="nio",0,IF(M2764&gt;0,VLOOKUP(I2764,'2-Productie normen'!A:R,VLOOKUP(M2764,'2-Productie normen'!T:U,2,FALSE),FALSE)))</f>
        <v>0</v>
      </c>
      <c r="S2764" s="126">
        <f t="shared" si="229"/>
        <v>0</v>
      </c>
      <c r="T2764" s="127" t="str">
        <f>IF(M2764="nio",0,VLOOKUP(I2764,'2-Productie normen'!A:R,14,FALSE))</f>
        <v>V</v>
      </c>
      <c r="U2764" s="127"/>
      <c r="W2764" s="93">
        <f t="shared" si="230"/>
        <v>55020</v>
      </c>
    </row>
    <row r="2765" spans="1:23" ht="14.1" customHeight="1">
      <c r="A2765" s="109">
        <f t="shared" si="231"/>
        <v>2765</v>
      </c>
      <c r="B2765" s="476" t="str">
        <f>VLOOKUP(C2765,'1-Kosten per locatie'!$A$17:$D$89,4,FALSE)</f>
        <v>Sport050</v>
      </c>
      <c r="C2765" s="90" t="s">
        <v>1714</v>
      </c>
      <c r="D2765" s="476" t="str">
        <f>VLOOKUP(C2765,'1-Kosten per locatie'!$A$17:$C$89,3,FALSE)</f>
        <v>sportlocatie</v>
      </c>
      <c r="E2765" s="427">
        <v>0</v>
      </c>
      <c r="F2765" s="123"/>
      <c r="G2765" s="428"/>
      <c r="H2765" s="123" t="s">
        <v>1742</v>
      </c>
      <c r="I2765" s="432" t="s">
        <v>300</v>
      </c>
      <c r="J2765" s="123" t="s">
        <v>1741</v>
      </c>
      <c r="K2765" s="429">
        <v>20</v>
      </c>
      <c r="L2765" s="486">
        <f>VLOOKUP(D2765,'1-Kosten per locatie'!$E$3:$G$9,3,FALSE)</f>
        <v>1</v>
      </c>
      <c r="M2765" s="441">
        <v>41</v>
      </c>
      <c r="N2765" s="124"/>
      <c r="O2765" s="125" t="e">
        <f t="shared" si="227"/>
        <v>#DIV/0!</v>
      </c>
      <c r="P2765" s="125">
        <f t="shared" si="228"/>
        <v>0</v>
      </c>
      <c r="Q2765" s="383"/>
      <c r="R2765" s="126">
        <f>IF(M2765="nio",0,IF(M2765&gt;0,VLOOKUP(I2765,'2-Productie normen'!A:R,VLOOKUP(M2765,'2-Productie normen'!T:U,2,FALSE),FALSE)))</f>
        <v>0</v>
      </c>
      <c r="S2765" s="126">
        <f t="shared" si="229"/>
        <v>0</v>
      </c>
      <c r="T2765" s="127" t="str">
        <f>IF(M2765="nio",0,VLOOKUP(I2765,'2-Productie normen'!A:R,14,FALSE))</f>
        <v>V</v>
      </c>
      <c r="U2765" s="127"/>
      <c r="W2765" s="93">
        <f t="shared" si="230"/>
        <v>820</v>
      </c>
    </row>
    <row r="2766" spans="1:23" ht="14.1" customHeight="1">
      <c r="A2766" s="109">
        <f t="shared" si="231"/>
        <v>2766</v>
      </c>
      <c r="B2766" s="476" t="str">
        <f>VLOOKUP(C2766,'1-Kosten per locatie'!$A$17:$D$89,4,FALSE)</f>
        <v>Sport050</v>
      </c>
      <c r="C2766" s="90" t="s">
        <v>1714</v>
      </c>
      <c r="D2766" s="476" t="str">
        <f>VLOOKUP(C2766,'1-Kosten per locatie'!$A$17:$C$89,3,FALSE)</f>
        <v>sportlocatie</v>
      </c>
      <c r="E2766" s="427">
        <v>0</v>
      </c>
      <c r="F2766" s="123"/>
      <c r="G2766" s="428"/>
      <c r="H2766" s="123" t="s">
        <v>1743</v>
      </c>
      <c r="I2766" s="432" t="s">
        <v>15</v>
      </c>
      <c r="J2766" s="123" t="s">
        <v>91</v>
      </c>
      <c r="K2766" s="429">
        <v>2</v>
      </c>
      <c r="L2766" s="486">
        <f>VLOOKUP(D2766,'1-Kosten per locatie'!$E$3:$G$9,3,FALSE)</f>
        <v>1</v>
      </c>
      <c r="M2766" s="441">
        <v>210</v>
      </c>
      <c r="N2766" s="124"/>
      <c r="O2766" s="125" t="e">
        <f t="shared" si="227"/>
        <v>#DIV/0!</v>
      </c>
      <c r="P2766" s="125">
        <f t="shared" si="228"/>
        <v>0</v>
      </c>
      <c r="Q2766" s="383"/>
      <c r="R2766" s="126">
        <f>IF(M2766="nio",0,IF(M2766&gt;0,VLOOKUP(I2766,'2-Productie normen'!A:R,VLOOKUP(M2766,'2-Productie normen'!T:U,2,FALSE),FALSE)))</f>
        <v>0</v>
      </c>
      <c r="S2766" s="126">
        <f t="shared" si="229"/>
        <v>0</v>
      </c>
      <c r="T2766" s="127" t="str">
        <f>IF(M2766="nio",0,VLOOKUP(I2766,'2-Productie normen'!A:R,14,FALSE))</f>
        <v>S</v>
      </c>
      <c r="U2766" s="127"/>
      <c r="W2766" s="93">
        <f t="shared" si="230"/>
        <v>420</v>
      </c>
    </row>
    <row r="2767" spans="1:23" ht="14.1" customHeight="1">
      <c r="A2767" s="109">
        <f t="shared" si="231"/>
        <v>2767</v>
      </c>
      <c r="B2767" s="476" t="str">
        <f>VLOOKUP(C2767,'1-Kosten per locatie'!$A$17:$D$89,4,FALSE)</f>
        <v>Sport050</v>
      </c>
      <c r="C2767" s="90" t="s">
        <v>1714</v>
      </c>
      <c r="D2767" s="476" t="str">
        <f>VLOOKUP(C2767,'1-Kosten per locatie'!$A$17:$C$89,3,FALSE)</f>
        <v>sportlocatie</v>
      </c>
      <c r="E2767" s="427">
        <v>0</v>
      </c>
      <c r="F2767" s="123"/>
      <c r="G2767" s="428"/>
      <c r="H2767" s="123" t="s">
        <v>1310</v>
      </c>
      <c r="I2767" s="432" t="s">
        <v>15</v>
      </c>
      <c r="J2767" s="123" t="s">
        <v>91</v>
      </c>
      <c r="K2767" s="429">
        <v>2</v>
      </c>
      <c r="L2767" s="486">
        <f>VLOOKUP(D2767,'1-Kosten per locatie'!$E$3:$G$9,3,FALSE)</f>
        <v>1</v>
      </c>
      <c r="M2767" s="441">
        <v>210</v>
      </c>
      <c r="N2767" s="124"/>
      <c r="O2767" s="125" t="e">
        <f t="shared" si="227"/>
        <v>#DIV/0!</v>
      </c>
      <c r="P2767" s="125">
        <f t="shared" si="228"/>
        <v>0</v>
      </c>
      <c r="Q2767" s="383"/>
      <c r="R2767" s="126">
        <f>IF(M2767="nio",0,IF(M2767&gt;0,VLOOKUP(I2767,'2-Productie normen'!A:R,VLOOKUP(M2767,'2-Productie normen'!T:U,2,FALSE),FALSE)))</f>
        <v>0</v>
      </c>
      <c r="S2767" s="126">
        <f t="shared" si="229"/>
        <v>0</v>
      </c>
      <c r="T2767" s="127" t="str">
        <f>IF(M2767="nio",0,VLOOKUP(I2767,'2-Productie normen'!A:R,14,FALSE))</f>
        <v>S</v>
      </c>
      <c r="U2767" s="127"/>
      <c r="W2767" s="93">
        <f t="shared" si="230"/>
        <v>420</v>
      </c>
    </row>
    <row r="2768" spans="1:23" ht="14.1" customHeight="1">
      <c r="A2768" s="109">
        <f t="shared" si="231"/>
        <v>2768</v>
      </c>
      <c r="B2768" s="476" t="str">
        <f>VLOOKUP(C2768,'1-Kosten per locatie'!$A$17:$D$89,4,FALSE)</f>
        <v>Sport050</v>
      </c>
      <c r="C2768" s="90" t="s">
        <v>1714</v>
      </c>
      <c r="D2768" s="476" t="str">
        <f>VLOOKUP(C2768,'1-Kosten per locatie'!$A$17:$C$89,3,FALSE)</f>
        <v>sportlocatie</v>
      </c>
      <c r="E2768" s="427">
        <v>0</v>
      </c>
      <c r="F2768" s="123"/>
      <c r="G2768" s="428"/>
      <c r="H2768" s="123" t="s">
        <v>1744</v>
      </c>
      <c r="I2768" s="432" t="s">
        <v>15</v>
      </c>
      <c r="J2768" s="123" t="s">
        <v>91</v>
      </c>
      <c r="K2768" s="429">
        <v>2</v>
      </c>
      <c r="L2768" s="486">
        <f>VLOOKUP(D2768,'1-Kosten per locatie'!$E$3:$G$9,3,FALSE)</f>
        <v>1</v>
      </c>
      <c r="M2768" s="441">
        <v>210</v>
      </c>
      <c r="N2768" s="124"/>
      <c r="O2768" s="125" t="e">
        <f t="shared" si="227"/>
        <v>#DIV/0!</v>
      </c>
      <c r="P2768" s="125">
        <f t="shared" si="228"/>
        <v>0</v>
      </c>
      <c r="Q2768" s="383"/>
      <c r="R2768" s="126">
        <f>IF(M2768="nio",0,IF(M2768&gt;0,VLOOKUP(I2768,'2-Productie normen'!A:R,VLOOKUP(M2768,'2-Productie normen'!T:U,2,FALSE),FALSE)))</f>
        <v>0</v>
      </c>
      <c r="S2768" s="126">
        <f t="shared" si="229"/>
        <v>0</v>
      </c>
      <c r="T2768" s="127" t="str">
        <f>IF(M2768="nio",0,VLOOKUP(I2768,'2-Productie normen'!A:R,14,FALSE))</f>
        <v>S</v>
      </c>
      <c r="U2768" s="127"/>
      <c r="W2768" s="93">
        <f t="shared" si="230"/>
        <v>420</v>
      </c>
    </row>
  </sheetData>
  <autoFilter ref="A9:W2768" xr:uid="{21EE392C-C49A-4451-8370-51E847CA92FD}"/>
  <mergeCells count="1">
    <mergeCell ref="S6:S7"/>
  </mergeCells>
  <phoneticPr fontId="10"/>
  <conditionalFormatting sqref="J1605:K1688 J1690:K1801 K1689">
    <cfRule type="cellIs" dxfId="8" priority="1" stopIfTrue="1" operator="equal">
      <formula>""</formula>
    </cfRule>
    <cfRule type="cellIs" dxfId="7" priority="2" stopIfTrue="1" operator="greaterThanOrEqual">
      <formula>0</formula>
    </cfRule>
  </conditionalFormatting>
  <printOptions horizontalCentered="1" gridLinesSet="0"/>
  <pageMargins left="0.19685039370078741" right="0.19685039370078741" top="0.59055118110236227" bottom="0.78740157480314965" header="0.39370078740157483" footer="0.19685039370078741"/>
  <pageSetup paperSize="9" scale="38" fitToHeight="0" orientation="landscape" r:id="rId1"/>
  <headerFooter alignWithMargins="0">
    <oddFooter>&amp;L&amp;"Verdana,Standaard"&amp;F-&amp;A
Atir b.v. ©&amp;R&amp;"Verdana,Standaard"printversie &amp;D</oddFooter>
  </headerFooter>
  <rowBreaks count="6" manualBreakCount="6">
    <brk id="55" min="1" max="22" man="1"/>
    <brk id="105" min="1" max="22" man="1"/>
    <brk id="211" min="1" max="22" man="1"/>
    <brk id="261" min="1" max="22" man="1"/>
    <brk id="312" min="1" max="22" man="1"/>
    <brk id="361" min="1"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25" activePane="bottomLeft" state="frozen"/>
      <selection activeCell="D33" sqref="D33"/>
      <selection pane="bottomLeft" activeCell="B7" sqref="B7"/>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329" t="s">
        <v>22</v>
      </c>
      <c r="B1" s="133"/>
      <c r="C1" s="46"/>
      <c r="D1" s="46"/>
      <c r="E1" s="46"/>
      <c r="F1" s="3"/>
      <c r="G1" s="3"/>
      <c r="H1" s="47"/>
    </row>
    <row r="2" spans="1:9">
      <c r="A2" s="2"/>
      <c r="B2" s="2"/>
      <c r="C2" s="2"/>
      <c r="D2" s="2"/>
      <c r="E2" s="2"/>
      <c r="F2" s="3"/>
      <c r="G2" s="3"/>
    </row>
    <row r="3" spans="1:9" ht="15">
      <c r="A3" s="73" t="s">
        <v>26</v>
      </c>
      <c r="B3" s="104" t="str">
        <f>'1-Kosten per locatie'!B4</f>
        <v>Gemeente Groningen</v>
      </c>
      <c r="C3" s="2"/>
      <c r="D3" s="2"/>
      <c r="E3" s="368"/>
      <c r="F3" s="3"/>
      <c r="G3" s="3"/>
    </row>
    <row r="4" spans="1:9" ht="15">
      <c r="A4" s="73" t="s">
        <v>12</v>
      </c>
      <c r="B4" s="104" t="str">
        <f ca="1">MID(CELL("bestandsnaam",$E$9),SEARCH("]",CELL("bestandsnaam",$E$9),1)+1,256)</f>
        <v>4-Premies en opslagen</v>
      </c>
      <c r="C4" s="134"/>
      <c r="D4" s="135"/>
      <c r="E4" s="136"/>
      <c r="F4" s="6"/>
      <c r="G4" s="6"/>
    </row>
    <row r="5" spans="1:9" ht="15">
      <c r="A5" s="73" t="s">
        <v>73</v>
      </c>
      <c r="B5" s="104" t="str">
        <f>'1-Kosten per locatie'!B6</f>
        <v>Diverse Groningen</v>
      </c>
      <c r="C5" s="73"/>
      <c r="D5" s="137"/>
      <c r="E5" s="138"/>
      <c r="F5" s="8"/>
      <c r="G5" s="6"/>
    </row>
    <row r="6" spans="1:9" ht="15">
      <c r="A6" s="73" t="s">
        <v>173</v>
      </c>
      <c r="B6" s="104" t="str">
        <f>'1-Kosten per locatie'!B7</f>
        <v>34-2021</v>
      </c>
      <c r="C6" s="111"/>
      <c r="D6" s="137"/>
      <c r="E6" s="375"/>
      <c r="F6" s="374"/>
      <c r="G6" s="376"/>
      <c r="H6" s="377"/>
    </row>
    <row r="7" spans="1:9" ht="15">
      <c r="A7" s="73" t="s">
        <v>146</v>
      </c>
      <c r="B7" s="104">
        <f>'1-Kosten per locatie'!B8</f>
        <v>0</v>
      </c>
      <c r="C7" s="139"/>
      <c r="D7" s="22"/>
      <c r="E7" s="140"/>
      <c r="F7" s="8"/>
      <c r="G7" s="6"/>
      <c r="H7" s="9"/>
      <c r="I7" s="9"/>
    </row>
    <row r="8" spans="1:9" ht="15">
      <c r="A8" s="73" t="s">
        <v>9</v>
      </c>
      <c r="B8" s="74">
        <v>44348</v>
      </c>
      <c r="C8" s="138"/>
      <c r="D8" s="138"/>
      <c r="E8" s="138"/>
      <c r="F8" s="8"/>
      <c r="G8" s="6"/>
    </row>
    <row r="9" spans="1:9" ht="15">
      <c r="A9" s="141"/>
      <c r="B9" s="138"/>
      <c r="C9" s="138"/>
      <c r="D9" s="138"/>
      <c r="E9" s="138"/>
      <c r="F9" s="8"/>
      <c r="G9" s="6"/>
    </row>
    <row r="10" spans="1:9" ht="17.399999999999999">
      <c r="A10" s="174" t="s">
        <v>3</v>
      </c>
      <c r="B10" s="175"/>
      <c r="C10" s="176"/>
      <c r="D10" s="138"/>
      <c r="E10" s="138"/>
      <c r="F10" s="8"/>
      <c r="G10" s="6"/>
    </row>
    <row r="11" spans="1:9">
      <c r="A11" s="142"/>
      <c r="B11" s="5"/>
      <c r="C11" s="5"/>
      <c r="D11" s="138"/>
      <c r="E11" s="138"/>
      <c r="F11" s="6"/>
      <c r="G11" s="6"/>
    </row>
    <row r="12" spans="1:9">
      <c r="A12" s="143"/>
      <c r="B12" s="144"/>
      <c r="C12" s="145" t="s">
        <v>35</v>
      </c>
      <c r="D12" s="138"/>
      <c r="E12" s="138"/>
      <c r="F12" s="8"/>
      <c r="G12" s="6"/>
    </row>
    <row r="13" spans="1:9">
      <c r="A13" s="146" t="s">
        <v>77</v>
      </c>
      <c r="B13" s="129"/>
      <c r="C13" s="330">
        <v>0</v>
      </c>
      <c r="D13" s="138"/>
      <c r="E13" s="138"/>
      <c r="F13" s="147"/>
      <c r="G13" s="6"/>
    </row>
    <row r="14" spans="1:9">
      <c r="A14" s="146" t="s">
        <v>144</v>
      </c>
      <c r="B14" s="129"/>
      <c r="C14" s="330">
        <v>0</v>
      </c>
      <c r="D14" s="138"/>
      <c r="E14" s="138"/>
      <c r="F14" s="147"/>
      <c r="G14" s="6"/>
      <c r="H14" s="47"/>
    </row>
    <row r="15" spans="1:9">
      <c r="A15" s="146" t="s">
        <v>78</v>
      </c>
      <c r="B15" s="129"/>
      <c r="C15" s="330">
        <v>0</v>
      </c>
      <c r="D15" s="138"/>
      <c r="E15" s="138"/>
      <c r="F15" s="147"/>
      <c r="G15" s="6"/>
      <c r="H15" s="47"/>
    </row>
    <row r="16" spans="1:9">
      <c r="A16" s="148" t="s">
        <v>7</v>
      </c>
      <c r="B16" s="149"/>
      <c r="C16" s="150">
        <f>SUM(C13:C15)</f>
        <v>0</v>
      </c>
      <c r="D16" s="138"/>
      <c r="E16" s="138"/>
      <c r="F16" s="6"/>
      <c r="G16" s="47"/>
    </row>
    <row r="17" spans="1:9">
      <c r="A17" s="148"/>
      <c r="B17" s="149"/>
      <c r="C17" s="150"/>
      <c r="D17" s="138"/>
      <c r="E17" s="138"/>
      <c r="F17" s="6"/>
      <c r="G17" s="47"/>
    </row>
    <row r="18" spans="1:9">
      <c r="A18" s="562" t="s">
        <v>79</v>
      </c>
      <c r="B18" s="563"/>
      <c r="C18" s="330">
        <v>0</v>
      </c>
      <c r="D18" s="138"/>
      <c r="E18" s="138"/>
      <c r="F18" s="6"/>
    </row>
    <row r="19" spans="1:9">
      <c r="A19" s="386" t="s">
        <v>174</v>
      </c>
      <c r="B19" s="384"/>
      <c r="C19" s="385">
        <v>0</v>
      </c>
      <c r="D19" s="138"/>
      <c r="E19" s="138"/>
      <c r="F19" s="6"/>
    </row>
    <row r="20" spans="1:9">
      <c r="A20" s="562" t="s">
        <v>80</v>
      </c>
      <c r="B20" s="563"/>
      <c r="C20" s="330">
        <v>0</v>
      </c>
      <c r="D20" s="138"/>
      <c r="E20" s="138"/>
      <c r="F20" s="6"/>
    </row>
    <row r="21" spans="1:9">
      <c r="A21" s="562" t="s">
        <v>32</v>
      </c>
      <c r="B21" s="563"/>
      <c r="C21" s="151" t="e">
        <f>C35</f>
        <v>#DIV/0!</v>
      </c>
      <c r="D21" s="138"/>
      <c r="E21" s="138"/>
      <c r="F21" s="6"/>
    </row>
    <row r="22" spans="1:9">
      <c r="A22" s="562" t="s">
        <v>33</v>
      </c>
      <c r="B22" s="563"/>
      <c r="C22" s="330">
        <v>0</v>
      </c>
      <c r="D22" s="138"/>
      <c r="E22" s="138"/>
      <c r="F22" s="6"/>
    </row>
    <row r="23" spans="1:9">
      <c r="A23" s="562" t="s">
        <v>67</v>
      </c>
      <c r="B23" s="563"/>
      <c r="C23" s="330">
        <v>0</v>
      </c>
      <c r="D23" s="138"/>
      <c r="E23" s="138"/>
      <c r="F23" s="6"/>
    </row>
    <row r="24" spans="1:9">
      <c r="A24" s="562" t="s">
        <v>164</v>
      </c>
      <c r="B24" s="563"/>
      <c r="C24" s="330">
        <v>0</v>
      </c>
      <c r="D24" s="138"/>
      <c r="E24" s="138"/>
      <c r="F24" s="6"/>
    </row>
    <row r="25" spans="1:9">
      <c r="A25" s="564" t="s">
        <v>66</v>
      </c>
      <c r="B25" s="565"/>
      <c r="C25" s="152" t="e">
        <f>SUM(C16:C24)</f>
        <v>#DIV/0!</v>
      </c>
      <c r="D25" s="138"/>
      <c r="E25" s="138"/>
      <c r="F25" s="6"/>
    </row>
    <row r="26" spans="1:9">
      <c r="A26" s="153"/>
      <c r="B26" s="135"/>
      <c r="C26" s="18"/>
      <c r="D26" s="138"/>
      <c r="E26" s="138"/>
      <c r="F26" s="19"/>
      <c r="G26" s="6"/>
    </row>
    <row r="27" spans="1:9" ht="17.399999999999999">
      <c r="A27" s="174" t="s">
        <v>60</v>
      </c>
      <c r="B27" s="175"/>
      <c r="C27" s="176"/>
      <c r="D27" s="138"/>
      <c r="E27" s="138"/>
      <c r="F27" s="8"/>
      <c r="G27" s="6"/>
    </row>
    <row r="28" spans="1:9">
      <c r="A28" s="142"/>
      <c r="B28" s="5"/>
      <c r="C28" s="5"/>
      <c r="D28" s="138"/>
      <c r="E28" s="138"/>
      <c r="F28" s="6"/>
      <c r="G28" s="6"/>
      <c r="H28" s="47"/>
    </row>
    <row r="29" spans="1:9">
      <c r="A29" s="5"/>
      <c r="B29" s="5"/>
      <c r="C29" s="154" t="s">
        <v>14</v>
      </c>
      <c r="D29" s="138"/>
      <c r="E29" s="138"/>
      <c r="F29" s="6"/>
      <c r="G29" s="6"/>
      <c r="H29" s="47"/>
    </row>
    <row r="30" spans="1:9">
      <c r="A30" s="146" t="s">
        <v>19</v>
      </c>
      <c r="B30" s="144"/>
      <c r="C30" s="155">
        <f>'5-Opbouw uurtarief productie'!E22</f>
        <v>0</v>
      </c>
      <c r="D30" s="138"/>
      <c r="E30" s="138"/>
      <c r="F30" s="47"/>
      <c r="G30" s="6"/>
      <c r="H30" s="47"/>
      <c r="I30" s="47"/>
    </row>
    <row r="31" spans="1:9">
      <c r="A31" s="146" t="s">
        <v>46</v>
      </c>
      <c r="B31" s="352" t="s">
        <v>147</v>
      </c>
      <c r="C31" s="331">
        <v>0</v>
      </c>
      <c r="D31" s="138"/>
      <c r="E31" s="138"/>
      <c r="F31" s="8"/>
      <c r="G31" s="6"/>
      <c r="H31" s="47"/>
      <c r="I31" s="47"/>
    </row>
    <row r="32" spans="1:9">
      <c r="A32" s="146" t="s">
        <v>41</v>
      </c>
      <c r="B32" s="144"/>
      <c r="C32" s="156">
        <f>C30+C31</f>
        <v>0</v>
      </c>
      <c r="D32" s="138"/>
      <c r="E32" s="138"/>
      <c r="F32" s="8"/>
      <c r="G32" s="6"/>
      <c r="H32" s="47"/>
      <c r="I32" s="47"/>
    </row>
    <row r="33" spans="1:8">
      <c r="A33" s="157" t="s">
        <v>0</v>
      </c>
      <c r="B33" s="158"/>
      <c r="C33" s="332">
        <v>0</v>
      </c>
      <c r="E33" s="159"/>
      <c r="F33" s="8"/>
      <c r="G33" s="6"/>
      <c r="H33" s="47"/>
    </row>
    <row r="34" spans="1:8">
      <c r="A34" s="142"/>
      <c r="B34" s="160"/>
      <c r="C34" s="161"/>
      <c r="E34" s="5"/>
      <c r="F34" s="6"/>
      <c r="G34" s="6"/>
      <c r="H34" s="47"/>
    </row>
    <row r="35" spans="1:8">
      <c r="A35" s="288" t="s">
        <v>42</v>
      </c>
      <c r="B35" s="265"/>
      <c r="C35" s="289" t="e">
        <f>(C32/C30)*C33</f>
        <v>#DIV/0!</v>
      </c>
      <c r="E35" s="162"/>
      <c r="F35" s="8"/>
      <c r="G35" s="163"/>
      <c r="H35" s="47"/>
    </row>
    <row r="36" spans="1:8">
      <c r="A36" s="142"/>
      <c r="B36" s="5"/>
      <c r="C36" s="5"/>
      <c r="E36" s="162"/>
      <c r="F36" s="8"/>
      <c r="G36" s="6"/>
    </row>
    <row r="37" spans="1:8" ht="17.399999999999999">
      <c r="A37" s="177" t="s">
        <v>49</v>
      </c>
      <c r="B37" s="178"/>
      <c r="C37" s="179"/>
      <c r="E37" s="162"/>
      <c r="F37" s="8"/>
      <c r="G37" s="6"/>
    </row>
    <row r="38" spans="1:8">
      <c r="A38" s="153"/>
      <c r="B38" s="135"/>
      <c r="C38" s="18"/>
      <c r="E38" s="162"/>
      <c r="F38" s="8"/>
      <c r="G38" s="6"/>
    </row>
    <row r="39" spans="1:8">
      <c r="A39" s="153"/>
      <c r="B39" s="310" t="s">
        <v>71</v>
      </c>
      <c r="C39" s="18"/>
      <c r="E39" s="162"/>
      <c r="F39" s="8"/>
      <c r="G39" s="6"/>
    </row>
    <row r="40" spans="1:8">
      <c r="A40" s="164" t="s">
        <v>5</v>
      </c>
      <c r="B40" s="393">
        <v>365</v>
      </c>
      <c r="C40" s="18"/>
      <c r="E40" s="162"/>
      <c r="F40" s="8"/>
      <c r="G40" s="24"/>
    </row>
    <row r="41" spans="1:8">
      <c r="A41" s="164" t="s">
        <v>4</v>
      </c>
      <c r="B41" s="393">
        <v>104</v>
      </c>
      <c r="C41" s="18"/>
      <c r="E41" s="162"/>
      <c r="F41" s="8"/>
      <c r="G41" s="24"/>
    </row>
    <row r="42" spans="1:8">
      <c r="A42" s="290" t="s">
        <v>6</v>
      </c>
      <c r="B42" s="291">
        <f>B40-B41</f>
        <v>261</v>
      </c>
      <c r="C42" s="18"/>
      <c r="E42" s="162"/>
      <c r="F42" s="8"/>
      <c r="G42" s="12"/>
    </row>
    <row r="43" spans="1:8">
      <c r="A43" s="165"/>
      <c r="B43" s="166"/>
      <c r="C43" s="18"/>
      <c r="E43" s="162"/>
      <c r="F43" s="8"/>
      <c r="G43" s="12"/>
    </row>
    <row r="44" spans="1:8">
      <c r="A44" s="164" t="s">
        <v>27</v>
      </c>
      <c r="B44" s="333">
        <v>0</v>
      </c>
      <c r="C44" s="18"/>
      <c r="E44" s="162"/>
      <c r="F44" s="8"/>
      <c r="G44" s="12"/>
    </row>
    <row r="45" spans="1:8">
      <c r="A45" s="164" t="s">
        <v>18</v>
      </c>
      <c r="B45" s="333">
        <v>0</v>
      </c>
      <c r="C45" s="18"/>
      <c r="E45" s="162"/>
      <c r="F45" s="8"/>
      <c r="G45" s="12"/>
    </row>
    <row r="46" spans="1:8">
      <c r="A46" s="164" t="s">
        <v>37</v>
      </c>
      <c r="B46" s="333">
        <v>0</v>
      </c>
      <c r="C46" s="18"/>
      <c r="E46" s="162"/>
      <c r="F46" s="8"/>
      <c r="G46" s="12"/>
    </row>
    <row r="47" spans="1:8">
      <c r="A47" s="164" t="s">
        <v>44</v>
      </c>
      <c r="B47" s="333"/>
      <c r="C47" s="18"/>
      <c r="E47" s="162"/>
      <c r="F47" s="8"/>
      <c r="G47" s="12"/>
    </row>
    <row r="48" spans="1:8">
      <c r="A48" s="290" t="s">
        <v>24</v>
      </c>
      <c r="B48" s="291">
        <f>B42-SUM(B44:B47)</f>
        <v>261</v>
      </c>
      <c r="C48" s="18"/>
      <c r="E48" s="162"/>
      <c r="F48" s="8"/>
      <c r="G48" s="12"/>
    </row>
    <row r="49" spans="1:7">
      <c r="A49" s="167"/>
      <c r="B49" s="166"/>
      <c r="C49" s="18"/>
      <c r="E49" s="162"/>
      <c r="F49" s="8"/>
      <c r="G49" s="12"/>
    </row>
    <row r="50" spans="1:7">
      <c r="A50" s="168" t="s">
        <v>61</v>
      </c>
      <c r="B50" s="169">
        <f>IF(B44=0,0,B44/$B$48)</f>
        <v>0</v>
      </c>
      <c r="C50" s="18"/>
      <c r="E50" s="162"/>
      <c r="F50" s="8"/>
      <c r="G50" s="12"/>
    </row>
    <row r="51" spans="1:7">
      <c r="A51" s="168" t="s">
        <v>18</v>
      </c>
      <c r="B51" s="169">
        <f>IF(B45=0,0,B45/$B$48)</f>
        <v>0</v>
      </c>
      <c r="C51" s="18"/>
      <c r="E51" s="162"/>
      <c r="F51" s="8"/>
      <c r="G51" s="12"/>
    </row>
    <row r="52" spans="1:7">
      <c r="A52" s="164" t="s">
        <v>37</v>
      </c>
      <c r="B52" s="169">
        <f>IF(B46=0,0,B46/$B$48)</f>
        <v>0</v>
      </c>
      <c r="C52" s="18"/>
      <c r="E52" s="162"/>
      <c r="F52" s="8"/>
      <c r="G52" s="12"/>
    </row>
    <row r="53" spans="1:7">
      <c r="A53" s="168" t="s">
        <v>44</v>
      </c>
      <c r="B53" s="169">
        <f>IF(B47=0,0,B47/$B$48)</f>
        <v>0</v>
      </c>
      <c r="C53" s="18"/>
      <c r="E53" s="162"/>
      <c r="F53" s="8"/>
      <c r="G53" s="33"/>
    </row>
    <row r="54" spans="1:7">
      <c r="A54" s="290" t="s">
        <v>68</v>
      </c>
      <c r="B54" s="292">
        <f>SUM(B50:B53)</f>
        <v>0</v>
      </c>
      <c r="C54" s="18"/>
      <c r="E54" s="162"/>
      <c r="F54" s="8"/>
      <c r="G54" s="36"/>
    </row>
    <row r="55" spans="1:7">
      <c r="A55" s="40"/>
      <c r="B55" s="40"/>
      <c r="C55" s="40"/>
      <c r="E55" s="162"/>
      <c r="F55" s="8"/>
      <c r="G55" s="3"/>
    </row>
    <row r="56" spans="1:7">
      <c r="A56" s="44"/>
      <c r="B56" s="45"/>
      <c r="C56" s="45"/>
      <c r="E56" s="162"/>
      <c r="F56" s="8"/>
      <c r="G56" s="3"/>
    </row>
    <row r="57" spans="1:7" s="47" customFormat="1"/>
    <row r="58" spans="1:7" s="47" customFormat="1"/>
    <row r="59" spans="1:7" s="47" customFormat="1" ht="13.8">
      <c r="A59" s="170"/>
      <c r="B59" s="1"/>
    </row>
    <row r="60" spans="1:7" s="47" customFormat="1" ht="13.8">
      <c r="A60" s="170"/>
      <c r="B60" s="1"/>
    </row>
    <row r="61" spans="1:7" s="47" customFormat="1" ht="13.8">
      <c r="A61" s="170"/>
      <c r="B61" s="1"/>
    </row>
    <row r="62" spans="1:7" s="47" customFormat="1" ht="13.8">
      <c r="A62" s="170"/>
      <c r="B62" s="1"/>
    </row>
    <row r="63" spans="1:7" s="47" customFormat="1" ht="13.8">
      <c r="A63" s="17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172"/>
    </row>
    <row r="72" spans="1:3" s="47" customFormat="1" ht="13.8">
      <c r="A72" s="1"/>
      <c r="B72" s="1"/>
    </row>
    <row r="73" spans="1:3" s="47" customFormat="1" ht="13.8">
      <c r="B73" s="1"/>
    </row>
    <row r="74" spans="1:3" s="47" customFormat="1" ht="13.8">
      <c r="A74" s="1"/>
      <c r="B74" s="1"/>
      <c r="C74" s="1"/>
    </row>
    <row r="75" spans="1:3" s="47" customFormat="1" ht="13.8">
      <c r="A75" s="173"/>
      <c r="B75" s="1"/>
      <c r="C75" s="173"/>
    </row>
    <row r="76" spans="1:3" s="47" customFormat="1" ht="13.8">
      <c r="A76" s="1"/>
      <c r="B76" s="1"/>
      <c r="C76" s="1"/>
    </row>
    <row r="77" spans="1:3" s="47" customFormat="1" ht="13.8">
      <c r="A77" s="1"/>
      <c r="B77" s="1"/>
      <c r="C77" s="1"/>
    </row>
    <row r="78" spans="1:3" s="47" customFormat="1" ht="13.8">
      <c r="A78" s="1"/>
      <c r="B78" s="1"/>
      <c r="C78" s="1"/>
    </row>
    <row r="79" spans="1:3" s="47" customFormat="1" ht="13.8">
      <c r="A79" s="173"/>
      <c r="B79" s="1"/>
      <c r="C79" s="173"/>
    </row>
    <row r="80" spans="1:3" s="47" customFormat="1" ht="13.8">
      <c r="A80" s="173"/>
      <c r="B80" s="1"/>
      <c r="C80" s="173"/>
    </row>
    <row r="81" spans="1:3" s="47" customFormat="1" ht="13.8">
      <c r="A81" s="173"/>
      <c r="B81" s="1"/>
      <c r="C81" s="173"/>
    </row>
    <row r="82" spans="1:3" s="47" customFormat="1" ht="13.8">
      <c r="A82" s="1"/>
      <c r="B82" s="1"/>
    </row>
    <row r="83" spans="1:3" s="47" customFormat="1" ht="13.8">
      <c r="A83" s="1"/>
      <c r="B83" s="1"/>
    </row>
    <row r="84" spans="1:3" s="47" customFormat="1" ht="13.8">
      <c r="A84" s="1"/>
      <c r="B84" s="1"/>
    </row>
  </sheetData>
  <dataConsolidate/>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28" activePane="bottomLeft" state="frozen"/>
      <selection activeCell="D33" sqref="D33"/>
      <selection pane="bottomLeft" activeCell="B5" sqref="B5:B7"/>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329" t="s">
        <v>22</v>
      </c>
      <c r="B1" s="133"/>
      <c r="C1" s="46"/>
      <c r="D1" s="46"/>
      <c r="E1" s="46"/>
      <c r="F1" s="3"/>
      <c r="H1" s="569"/>
      <c r="I1" s="569"/>
      <c r="J1" s="569"/>
      <c r="K1" s="569"/>
      <c r="L1" s="569"/>
      <c r="M1" s="569"/>
      <c r="N1" s="569"/>
    </row>
    <row r="2" spans="1:15">
      <c r="A2" s="180"/>
      <c r="B2" s="181"/>
      <c r="C2" s="182"/>
      <c r="D2" s="181"/>
      <c r="E2" s="183"/>
      <c r="F2" s="184"/>
      <c r="H2" s="569"/>
      <c r="I2" s="569"/>
      <c r="J2" s="569"/>
      <c r="K2" s="569"/>
      <c r="L2" s="569"/>
      <c r="M2" s="569"/>
      <c r="N2" s="569"/>
    </row>
    <row r="3" spans="1:15" ht="14.25" customHeight="1">
      <c r="A3" s="73" t="s">
        <v>26</v>
      </c>
      <c r="B3" s="104" t="str">
        <f>'1-Kosten per locatie'!B4</f>
        <v>Gemeente Groningen</v>
      </c>
      <c r="C3" s="249"/>
      <c r="D3" s="181"/>
      <c r="E3" s="186"/>
      <c r="F3" s="187"/>
      <c r="H3" s="569"/>
      <c r="I3" s="569"/>
      <c r="J3" s="569"/>
      <c r="K3" s="569"/>
      <c r="L3" s="569"/>
      <c r="M3" s="569"/>
      <c r="N3" s="569"/>
    </row>
    <row r="4" spans="1:15" ht="15.75" customHeight="1">
      <c r="A4" s="73" t="s">
        <v>12</v>
      </c>
      <c r="B4" s="104" t="str">
        <f ca="1">MID(CELL("bestandsnaam",$E$9),SEARCH("]",CELL("bestandsnaam",$E$9),1)+1,256)</f>
        <v>5-Opbouw uurtarief productie</v>
      </c>
      <c r="C4" s="250"/>
      <c r="D4" s="190"/>
      <c r="E4" s="258"/>
      <c r="H4" s="569"/>
      <c r="I4" s="569"/>
      <c r="J4" s="569"/>
      <c r="K4" s="569"/>
      <c r="L4" s="569"/>
      <c r="M4" s="569"/>
      <c r="N4" s="569"/>
    </row>
    <row r="5" spans="1:15" ht="15">
      <c r="A5" s="73" t="s">
        <v>73</v>
      </c>
      <c r="B5" s="104" t="str">
        <f>'1-Kosten per locatie'!B6</f>
        <v>Diverse Groningen</v>
      </c>
      <c r="C5" s="250"/>
      <c r="D5" s="190"/>
      <c r="H5" s="569"/>
      <c r="I5" s="569"/>
      <c r="J5" s="569"/>
      <c r="K5" s="569"/>
      <c r="L5" s="569"/>
      <c r="M5" s="569"/>
      <c r="N5" s="569"/>
    </row>
    <row r="6" spans="1:15" ht="15">
      <c r="A6" s="73" t="s">
        <v>173</v>
      </c>
      <c r="B6" s="104" t="str">
        <f>'1-Kosten per locatie'!B7</f>
        <v>34-2021</v>
      </c>
      <c r="C6" s="250"/>
      <c r="D6" s="190"/>
      <c r="H6" s="191"/>
      <c r="I6" s="191"/>
      <c r="J6" s="191"/>
      <c r="K6" s="191"/>
      <c r="L6" s="191"/>
      <c r="M6" s="191"/>
      <c r="N6" s="191"/>
    </row>
    <row r="7" spans="1:15" s="9" customFormat="1" ht="15">
      <c r="A7" s="73" t="s">
        <v>146</v>
      </c>
      <c r="B7" s="104">
        <f>'1-Kosten per locatie'!B8</f>
        <v>0</v>
      </c>
      <c r="C7" s="250"/>
      <c r="D7" s="190"/>
      <c r="H7" s="191"/>
      <c r="I7" s="191"/>
      <c r="J7" s="191"/>
      <c r="K7" s="191"/>
      <c r="L7" s="191"/>
      <c r="M7" s="191"/>
      <c r="N7" s="191"/>
    </row>
    <row r="8" spans="1:15" ht="15">
      <c r="A8" s="73" t="s">
        <v>9</v>
      </c>
      <c r="B8" s="74">
        <v>44348</v>
      </c>
      <c r="C8" s="250"/>
      <c r="D8" s="190"/>
      <c r="I8" s="191"/>
      <c r="J8" s="191"/>
      <c r="K8" s="191"/>
      <c r="L8" s="191"/>
      <c r="M8" s="191"/>
      <c r="N8" s="191"/>
      <c r="O8" s="195"/>
    </row>
    <row r="9" spans="1:15" ht="15">
      <c r="A9" s="185"/>
      <c r="B9" s="188"/>
      <c r="C9" s="189"/>
      <c r="D9" s="190"/>
      <c r="E9" s="192"/>
      <c r="F9" s="193"/>
    </row>
    <row r="10" spans="1:15" s="195" customFormat="1" ht="30.75" customHeight="1">
      <c r="A10" s="251" t="s">
        <v>155</v>
      </c>
      <c r="B10" s="252"/>
      <c r="C10" s="253"/>
      <c r="D10" s="194"/>
      <c r="E10" s="567" t="s">
        <v>156</v>
      </c>
      <c r="F10" s="568"/>
      <c r="H10" s="254" t="s">
        <v>119</v>
      </c>
      <c r="I10" s="566" t="s">
        <v>176</v>
      </c>
      <c r="J10" s="566"/>
      <c r="K10" s="566"/>
      <c r="L10" s="566"/>
      <c r="M10" s="566"/>
      <c r="N10" s="566"/>
    </row>
    <row r="11" spans="1:15" ht="30" customHeight="1">
      <c r="A11" s="196"/>
      <c r="B11" s="197" t="s">
        <v>54</v>
      </c>
      <c r="C11" s="198" t="s">
        <v>54</v>
      </c>
      <c r="D11" s="190"/>
      <c r="E11" s="199"/>
      <c r="F11" s="200"/>
      <c r="H11" s="196"/>
      <c r="I11" s="389">
        <v>1</v>
      </c>
      <c r="J11" s="389">
        <v>2</v>
      </c>
      <c r="K11" s="389">
        <v>3</v>
      </c>
      <c r="L11" s="389">
        <v>4</v>
      </c>
      <c r="M11" s="389">
        <v>5</v>
      </c>
      <c r="N11" s="389">
        <v>6</v>
      </c>
    </row>
    <row r="12" spans="1:15">
      <c r="A12" s="196" t="s">
        <v>34</v>
      </c>
      <c r="B12" s="202"/>
      <c r="C12" s="203"/>
      <c r="D12" s="190"/>
      <c r="E12" s="204">
        <f>SUM(I46:N46)</f>
        <v>0</v>
      </c>
      <c r="F12" s="205"/>
      <c r="H12" s="196" t="s">
        <v>120</v>
      </c>
      <c r="I12" s="390">
        <v>5.15</v>
      </c>
      <c r="J12" s="390">
        <v>5.4</v>
      </c>
      <c r="K12" s="390">
        <v>5.66</v>
      </c>
      <c r="L12" s="390">
        <v>5.95</v>
      </c>
      <c r="M12" s="390">
        <v>6.17</v>
      </c>
      <c r="N12" s="391">
        <v>6.48</v>
      </c>
    </row>
    <row r="13" spans="1:15" ht="13.8">
      <c r="A13" s="196" t="s">
        <v>13</v>
      </c>
      <c r="B13" s="206"/>
      <c r="C13" s="207" t="s">
        <v>58</v>
      </c>
      <c r="D13" s="190"/>
      <c r="E13" s="334">
        <v>0</v>
      </c>
      <c r="F13" s="205"/>
      <c r="H13" s="196" t="s">
        <v>111</v>
      </c>
      <c r="I13" s="390">
        <v>6.29</v>
      </c>
      <c r="J13" s="390">
        <v>6.6</v>
      </c>
      <c r="K13" s="390">
        <v>6.92</v>
      </c>
      <c r="L13" s="390">
        <v>7.28</v>
      </c>
      <c r="M13" s="390">
        <v>7.55</v>
      </c>
      <c r="N13" s="391">
        <v>7.93</v>
      </c>
    </row>
    <row r="14" spans="1:15" ht="13.8">
      <c r="A14" s="196" t="s">
        <v>38</v>
      </c>
      <c r="B14" s="206"/>
      <c r="C14" s="207" t="s">
        <v>58</v>
      </c>
      <c r="D14" s="190"/>
      <c r="E14" s="334">
        <v>0</v>
      </c>
      <c r="F14" s="205"/>
      <c r="H14" s="196" t="s">
        <v>112</v>
      </c>
      <c r="I14" s="390">
        <v>7.44</v>
      </c>
      <c r="J14" s="390">
        <v>7.8</v>
      </c>
      <c r="K14" s="390">
        <v>8.18</v>
      </c>
      <c r="L14" s="390">
        <v>8.6</v>
      </c>
      <c r="M14" s="390">
        <v>8.92</v>
      </c>
      <c r="N14" s="391">
        <v>9.3699999999999992</v>
      </c>
    </row>
    <row r="15" spans="1:15" s="47" customFormat="1" ht="13.8">
      <c r="A15" s="208" t="s">
        <v>29</v>
      </c>
      <c r="B15" s="209"/>
      <c r="C15" s="210"/>
      <c r="D15" s="190"/>
      <c r="E15" s="211"/>
      <c r="F15" s="205"/>
      <c r="H15" s="196" t="s">
        <v>113</v>
      </c>
      <c r="I15" s="390">
        <v>8.58</v>
      </c>
      <c r="J15" s="390">
        <v>9</v>
      </c>
      <c r="K15" s="390">
        <v>9.44</v>
      </c>
      <c r="L15" s="390">
        <v>9.92</v>
      </c>
      <c r="M15" s="390">
        <v>10.29</v>
      </c>
      <c r="N15" s="391">
        <v>10.81</v>
      </c>
    </row>
    <row r="16" spans="1:15" ht="13.8">
      <c r="A16" s="293" t="s">
        <v>11</v>
      </c>
      <c r="B16" s="294"/>
      <c r="C16" s="295"/>
      <c r="D16" s="296"/>
      <c r="E16" s="297">
        <f>SUM(E12:E15)</f>
        <v>0</v>
      </c>
      <c r="F16" s="205"/>
      <c r="H16" s="196" t="s">
        <v>114</v>
      </c>
      <c r="I16" s="390">
        <v>11.44</v>
      </c>
      <c r="J16" s="390">
        <v>12</v>
      </c>
      <c r="K16" s="390">
        <v>12.58</v>
      </c>
      <c r="L16" s="390">
        <v>13.23</v>
      </c>
      <c r="M16" s="390">
        <v>13.72</v>
      </c>
      <c r="N16" s="391">
        <v>14.41</v>
      </c>
    </row>
    <row r="17" spans="1:14" ht="13.8">
      <c r="A17" s="208"/>
      <c r="B17" s="212"/>
      <c r="C17" s="213"/>
      <c r="D17" s="190"/>
      <c r="E17" s="214"/>
      <c r="F17" s="205"/>
      <c r="H17" s="196" t="s">
        <v>115</v>
      </c>
      <c r="I17" s="390">
        <v>11.85</v>
      </c>
      <c r="J17" s="390">
        <v>12.44</v>
      </c>
      <c r="K17" s="390">
        <v>13.01</v>
      </c>
      <c r="L17" s="390">
        <v>13.67</v>
      </c>
      <c r="M17" s="390">
        <v>14.2</v>
      </c>
      <c r="N17" s="391">
        <v>14.92</v>
      </c>
    </row>
    <row r="18" spans="1:14" ht="13.8">
      <c r="A18" s="215" t="s">
        <v>50</v>
      </c>
      <c r="B18" s="216"/>
      <c r="C18" s="335">
        <v>0</v>
      </c>
      <c r="D18" s="190"/>
      <c r="E18" s="211">
        <f>$C18*E16</f>
        <v>0</v>
      </c>
      <c r="F18" s="205"/>
      <c r="H18" s="196" t="s">
        <v>116</v>
      </c>
      <c r="I18" s="390">
        <v>12.28</v>
      </c>
      <c r="J18" s="390">
        <v>12.88</v>
      </c>
      <c r="K18" s="390">
        <v>13.49</v>
      </c>
      <c r="L18" s="390">
        <v>14.15</v>
      </c>
      <c r="M18" s="390">
        <v>14.69</v>
      </c>
      <c r="N18" s="391">
        <v>15.44</v>
      </c>
    </row>
    <row r="19" spans="1:14" s="47" customFormat="1" ht="13.8">
      <c r="A19" s="215" t="s">
        <v>75</v>
      </c>
      <c r="B19" s="216"/>
      <c r="C19" s="335">
        <v>0</v>
      </c>
      <c r="D19" s="190"/>
      <c r="E19" s="211">
        <f>$C19*E16</f>
        <v>0</v>
      </c>
      <c r="F19" s="205"/>
      <c r="H19" s="196" t="s">
        <v>117</v>
      </c>
      <c r="I19" s="390">
        <v>12.66</v>
      </c>
      <c r="J19" s="390">
        <v>13.31</v>
      </c>
      <c r="K19" s="390">
        <v>13.92</v>
      </c>
      <c r="L19" s="390">
        <v>14.62</v>
      </c>
      <c r="M19" s="390">
        <v>15.18</v>
      </c>
      <c r="N19" s="391">
        <v>15.95</v>
      </c>
    </row>
    <row r="20" spans="1:14" ht="13.8">
      <c r="A20" s="293" t="s">
        <v>45</v>
      </c>
      <c r="B20" s="217"/>
      <c r="C20" s="210"/>
      <c r="D20" s="190"/>
      <c r="E20" s="297">
        <f>SUM(E16:E19)</f>
        <v>0</v>
      </c>
      <c r="F20" s="218">
        <f>IF(E20=0,0,E20/E$48)</f>
        <v>0</v>
      </c>
      <c r="H20" s="196" t="s">
        <v>118</v>
      </c>
      <c r="I20" s="390">
        <v>13.05</v>
      </c>
      <c r="J20" s="390">
        <v>13.72</v>
      </c>
      <c r="K20" s="390">
        <v>14.38</v>
      </c>
      <c r="L20" s="390">
        <v>15.07</v>
      </c>
      <c r="M20" s="390">
        <v>15.66</v>
      </c>
      <c r="N20" s="391">
        <v>16.46</v>
      </c>
    </row>
    <row r="21" spans="1:14" ht="13.8">
      <c r="A21" s="208"/>
      <c r="B21" s="212"/>
      <c r="C21" s="213"/>
      <c r="D21" s="190"/>
      <c r="E21" s="214"/>
      <c r="F21" s="205"/>
    </row>
    <row r="22" spans="1:14" s="222" customFormat="1" ht="13.8">
      <c r="A22" s="301" t="s">
        <v>51</v>
      </c>
      <c r="B22" s="216"/>
      <c r="C22" s="213"/>
      <c r="D22" s="220"/>
      <c r="E22" s="387">
        <f>E20*0.96</f>
        <v>0</v>
      </c>
      <c r="F22" s="221"/>
      <c r="H22" s="254" t="s">
        <v>119</v>
      </c>
      <c r="I22" s="570" t="s">
        <v>122</v>
      </c>
      <c r="J22" s="571"/>
      <c r="K22" s="571"/>
      <c r="L22" s="571"/>
      <c r="M22" s="571"/>
      <c r="N22" s="572"/>
    </row>
    <row r="23" spans="1:14" ht="14.25" customHeight="1">
      <c r="A23" s="215" t="s">
        <v>62</v>
      </c>
      <c r="B23" s="216"/>
      <c r="C23" s="223" t="s">
        <v>39</v>
      </c>
      <c r="D23" s="190"/>
      <c r="E23" s="211" t="e">
        <f>E22*'4-Premies en opslagen'!$C25</f>
        <v>#DIV/0!</v>
      </c>
      <c r="F23" s="205"/>
      <c r="H23" s="196"/>
      <c r="I23" s="201">
        <v>1</v>
      </c>
      <c r="J23" s="201">
        <v>2</v>
      </c>
      <c r="K23" s="201">
        <v>3</v>
      </c>
      <c r="L23" s="201">
        <v>4</v>
      </c>
      <c r="M23" s="201">
        <v>5</v>
      </c>
      <c r="N23" s="201">
        <v>6</v>
      </c>
    </row>
    <row r="24" spans="1:14" ht="12.75" customHeight="1">
      <c r="A24" s="293" t="s">
        <v>59</v>
      </c>
      <c r="B24" s="255"/>
      <c r="C24" s="210"/>
      <c r="D24" s="190"/>
      <c r="E24" s="297" t="e">
        <f>E23+E20</f>
        <v>#DIV/0!</v>
      </c>
      <c r="F24" s="218" t="e">
        <f>IF(E24=0,0,E24/E$48)</f>
        <v>#DIV/0!</v>
      </c>
      <c r="H24" s="196" t="s">
        <v>120</v>
      </c>
      <c r="I24" s="337"/>
      <c r="J24" s="337"/>
      <c r="K24" s="337"/>
      <c r="L24" s="337"/>
      <c r="M24" s="337"/>
      <c r="N24" s="337"/>
    </row>
    <row r="25" spans="1:14" ht="12.75" customHeight="1">
      <c r="A25" s="208"/>
      <c r="B25" s="217"/>
      <c r="C25" s="210"/>
      <c r="D25" s="190"/>
      <c r="E25" s="199"/>
      <c r="F25" s="205"/>
      <c r="H25" s="196" t="s">
        <v>111</v>
      </c>
      <c r="I25" s="337"/>
      <c r="J25" s="337"/>
      <c r="K25" s="337"/>
      <c r="L25" s="337"/>
      <c r="M25" s="337"/>
      <c r="N25" s="337"/>
    </row>
    <row r="26" spans="1:14" ht="13.8">
      <c r="A26" s="215" t="s">
        <v>31</v>
      </c>
      <c r="B26" s="216"/>
      <c r="C26" s="223" t="s">
        <v>39</v>
      </c>
      <c r="D26" s="190"/>
      <c r="E26" s="211" t="e">
        <f>E24*'4-Premies en opslagen'!$B54</f>
        <v>#DIV/0!</v>
      </c>
      <c r="F26" s="205"/>
      <c r="H26" s="196" t="s">
        <v>112</v>
      </c>
      <c r="I26" s="337"/>
      <c r="J26" s="337"/>
      <c r="K26" s="337"/>
      <c r="L26" s="337"/>
      <c r="M26" s="337"/>
      <c r="N26" s="337"/>
    </row>
    <row r="27" spans="1:14" ht="13.8">
      <c r="A27" s="293" t="s">
        <v>69</v>
      </c>
      <c r="B27" s="217"/>
      <c r="C27" s="210"/>
      <c r="D27" s="190"/>
      <c r="E27" s="297" t="e">
        <f>SUM(E24:E26)</f>
        <v>#DIV/0!</v>
      </c>
      <c r="F27" s="218" t="e">
        <f>IF(E27=0,0,E27/E$48)</f>
        <v>#DIV/0!</v>
      </c>
      <c r="H27" s="196" t="s">
        <v>113</v>
      </c>
      <c r="I27" s="337"/>
      <c r="J27" s="337"/>
      <c r="K27" s="337"/>
      <c r="L27" s="337"/>
      <c r="M27" s="337"/>
      <c r="N27" s="337"/>
    </row>
    <row r="28" spans="1:14" ht="13.8">
      <c r="A28" s="208"/>
      <c r="B28" s="217"/>
      <c r="C28" s="210"/>
      <c r="D28" s="190"/>
      <c r="E28" s="199"/>
      <c r="F28" s="205"/>
      <c r="H28" s="196" t="s">
        <v>114</v>
      </c>
      <c r="I28" s="337"/>
      <c r="J28" s="337"/>
      <c r="K28" s="337"/>
      <c r="L28" s="337"/>
      <c r="M28" s="337"/>
      <c r="N28" s="337"/>
    </row>
    <row r="29" spans="1:14" ht="13.8">
      <c r="A29" s="208" t="s">
        <v>52</v>
      </c>
      <c r="B29" s="224"/>
      <c r="C29" s="207" t="s">
        <v>58</v>
      </c>
      <c r="D29" s="190"/>
      <c r="E29" s="334">
        <v>0</v>
      </c>
      <c r="F29" s="205">
        <v>0</v>
      </c>
      <c r="H29" s="196" t="s">
        <v>115</v>
      </c>
      <c r="I29" s="337"/>
      <c r="J29" s="337"/>
      <c r="K29" s="337"/>
      <c r="L29" s="337"/>
      <c r="M29" s="337"/>
      <c r="N29" s="337"/>
    </row>
    <row r="30" spans="1:14" ht="13.8">
      <c r="A30" s="208" t="s">
        <v>56</v>
      </c>
      <c r="B30" s="225"/>
      <c r="C30" s="207" t="s">
        <v>58</v>
      </c>
      <c r="D30" s="190"/>
      <c r="E30" s="334">
        <v>0</v>
      </c>
      <c r="F30" s="205">
        <v>0</v>
      </c>
      <c r="H30" s="196" t="s">
        <v>116</v>
      </c>
      <c r="I30" s="337"/>
      <c r="J30" s="337"/>
      <c r="K30" s="337"/>
      <c r="L30" s="337"/>
      <c r="M30" s="337"/>
      <c r="N30" s="337"/>
    </row>
    <row r="31" spans="1:14" ht="12.75" customHeight="1">
      <c r="A31" s="208" t="s">
        <v>57</v>
      </c>
      <c r="B31" s="217"/>
      <c r="C31" s="210" t="s">
        <v>54</v>
      </c>
      <c r="D31" s="190"/>
      <c r="E31" s="334">
        <v>0</v>
      </c>
      <c r="F31" s="205"/>
      <c r="H31" s="196" t="s">
        <v>117</v>
      </c>
      <c r="I31" s="337"/>
      <c r="J31" s="337"/>
      <c r="K31" s="337"/>
      <c r="L31" s="337"/>
      <c r="M31" s="337"/>
      <c r="N31" s="337"/>
    </row>
    <row r="32" spans="1:14" ht="12.75" customHeight="1">
      <c r="A32" s="336"/>
      <c r="B32" s="371"/>
      <c r="C32" s="372" t="s">
        <v>54</v>
      </c>
      <c r="D32" s="190"/>
      <c r="E32" s="334"/>
      <c r="F32" s="205"/>
      <c r="H32" s="196" t="s">
        <v>118</v>
      </c>
      <c r="I32" s="337"/>
      <c r="J32" s="337"/>
      <c r="K32" s="337"/>
      <c r="L32" s="337"/>
      <c r="M32" s="337"/>
      <c r="N32" s="337"/>
    </row>
    <row r="33" spans="1:15" ht="12.75" customHeight="1">
      <c r="A33" s="293" t="s">
        <v>47</v>
      </c>
      <c r="B33" s="217"/>
      <c r="C33" s="210"/>
      <c r="D33" s="190"/>
      <c r="E33" s="297" t="e">
        <f>SUM(E27:E32)</f>
        <v>#DIV/0!</v>
      </c>
      <c r="F33" s="218" t="e">
        <f>IF(E33=0,0,E33/E$48)</f>
        <v>#DIV/0!</v>
      </c>
      <c r="H33" s="228" t="s">
        <v>121</v>
      </c>
      <c r="I33" s="350">
        <f t="shared" ref="I33:N33" si="0">SUM(I24:I32)</f>
        <v>0</v>
      </c>
      <c r="J33" s="350">
        <f t="shared" si="0"/>
        <v>0</v>
      </c>
      <c r="K33" s="350">
        <f t="shared" si="0"/>
        <v>0</v>
      </c>
      <c r="L33" s="350">
        <f t="shared" si="0"/>
        <v>0</v>
      </c>
      <c r="M33" s="350">
        <f t="shared" si="0"/>
        <v>0</v>
      </c>
      <c r="N33" s="350">
        <f t="shared" si="0"/>
        <v>0</v>
      </c>
      <c r="O33" s="256">
        <f>SUM(I33:N33)</f>
        <v>0</v>
      </c>
    </row>
    <row r="34" spans="1:15" ht="12.75" customHeight="1">
      <c r="A34" s="208"/>
      <c r="B34" s="217"/>
      <c r="C34" s="210"/>
      <c r="D34" s="190"/>
      <c r="E34" s="199"/>
      <c r="F34" s="205"/>
      <c r="H34" s="128"/>
      <c r="I34" s="128"/>
      <c r="J34" s="128"/>
      <c r="K34" s="128"/>
      <c r="L34" s="128"/>
      <c r="M34" s="128"/>
      <c r="N34" s="128"/>
    </row>
    <row r="35" spans="1:15" ht="12.75" customHeight="1">
      <c r="A35" s="208" t="s">
        <v>70</v>
      </c>
      <c r="B35" s="217"/>
      <c r="C35" s="227"/>
      <c r="D35" s="190"/>
      <c r="E35" s="334">
        <v>0</v>
      </c>
      <c r="F35" s="388" t="e">
        <f>E35/$E$48</f>
        <v>#DIV/0!</v>
      </c>
      <c r="H35" s="353" t="s">
        <v>119</v>
      </c>
      <c r="I35" s="566" t="s">
        <v>123</v>
      </c>
      <c r="J35" s="566"/>
      <c r="K35" s="566"/>
      <c r="L35" s="566"/>
      <c r="M35" s="566"/>
      <c r="N35" s="566"/>
    </row>
    <row r="36" spans="1:15" ht="14.25" customHeight="1">
      <c r="A36" s="208" t="s">
        <v>30</v>
      </c>
      <c r="B36" s="217"/>
      <c r="C36" s="227"/>
      <c r="D36" s="190"/>
      <c r="E36" s="334">
        <v>0</v>
      </c>
      <c r="F36" s="388" t="e">
        <f t="shared" ref="F36:F42" si="1">E36/$E$48</f>
        <v>#DIV/0!</v>
      </c>
      <c r="H36" s="354"/>
      <c r="I36" s="355">
        <v>1</v>
      </c>
      <c r="J36" s="355">
        <v>2</v>
      </c>
      <c r="K36" s="355">
        <v>3</v>
      </c>
      <c r="L36" s="355">
        <v>4</v>
      </c>
      <c r="M36" s="355">
        <v>5</v>
      </c>
      <c r="N36" s="355">
        <v>6</v>
      </c>
    </row>
    <row r="37" spans="1:15" ht="13.8">
      <c r="A37" s="208" t="s">
        <v>21</v>
      </c>
      <c r="B37" s="217"/>
      <c r="C37" s="227"/>
      <c r="D37" s="190"/>
      <c r="E37" s="334">
        <v>0</v>
      </c>
      <c r="F37" s="388" t="e">
        <f t="shared" si="1"/>
        <v>#DIV/0!</v>
      </c>
      <c r="H37" s="354" t="s">
        <v>120</v>
      </c>
      <c r="I37" s="356">
        <f t="shared" ref="I37:N45" si="2">I24*I12</f>
        <v>0</v>
      </c>
      <c r="J37" s="356">
        <f t="shared" si="2"/>
        <v>0</v>
      </c>
      <c r="K37" s="356">
        <f t="shared" si="2"/>
        <v>0</v>
      </c>
      <c r="L37" s="356">
        <f t="shared" si="2"/>
        <v>0</v>
      </c>
      <c r="M37" s="356">
        <f t="shared" si="2"/>
        <v>0</v>
      </c>
      <c r="N37" s="357">
        <f t="shared" si="2"/>
        <v>0</v>
      </c>
      <c r="O37" s="222"/>
    </row>
    <row r="38" spans="1:15" ht="13.8">
      <c r="A38" s="208" t="s">
        <v>2</v>
      </c>
      <c r="B38" s="217"/>
      <c r="C38" s="229"/>
      <c r="D38" s="190"/>
      <c r="E38" s="334">
        <v>0</v>
      </c>
      <c r="F38" s="388" t="e">
        <f t="shared" si="1"/>
        <v>#DIV/0!</v>
      </c>
      <c r="H38" s="354" t="s">
        <v>111</v>
      </c>
      <c r="I38" s="356">
        <f t="shared" si="2"/>
        <v>0</v>
      </c>
      <c r="J38" s="356">
        <f t="shared" si="2"/>
        <v>0</v>
      </c>
      <c r="K38" s="356">
        <f t="shared" si="2"/>
        <v>0</v>
      </c>
      <c r="L38" s="356">
        <f t="shared" si="2"/>
        <v>0</v>
      </c>
      <c r="M38" s="356">
        <f t="shared" si="2"/>
        <v>0</v>
      </c>
      <c r="N38" s="357">
        <f t="shared" si="2"/>
        <v>0</v>
      </c>
      <c r="O38" s="222"/>
    </row>
    <row r="39" spans="1:15" ht="13.8">
      <c r="A39" s="208" t="s">
        <v>28</v>
      </c>
      <c r="B39" s="217"/>
      <c r="C39" s="227"/>
      <c r="D39" s="190"/>
      <c r="E39" s="334">
        <v>0</v>
      </c>
      <c r="F39" s="388" t="e">
        <f t="shared" si="1"/>
        <v>#DIV/0!</v>
      </c>
      <c r="H39" s="354" t="s">
        <v>112</v>
      </c>
      <c r="I39" s="356">
        <f t="shared" si="2"/>
        <v>0</v>
      </c>
      <c r="J39" s="356">
        <f t="shared" si="2"/>
        <v>0</v>
      </c>
      <c r="K39" s="356">
        <f t="shared" si="2"/>
        <v>0</v>
      </c>
      <c r="L39" s="356">
        <f t="shared" si="2"/>
        <v>0</v>
      </c>
      <c r="M39" s="356">
        <f t="shared" si="2"/>
        <v>0</v>
      </c>
      <c r="N39" s="357">
        <f t="shared" si="2"/>
        <v>0</v>
      </c>
      <c r="O39" s="222"/>
    </row>
    <row r="40" spans="1:15" ht="13.8">
      <c r="A40" s="208" t="s">
        <v>25</v>
      </c>
      <c r="B40" s="217"/>
      <c r="C40" s="229"/>
      <c r="D40" s="190"/>
      <c r="E40" s="334">
        <v>0</v>
      </c>
      <c r="F40" s="388" t="e">
        <f t="shared" si="1"/>
        <v>#DIV/0!</v>
      </c>
      <c r="H40" s="354" t="s">
        <v>113</v>
      </c>
      <c r="I40" s="356">
        <f t="shared" si="2"/>
        <v>0</v>
      </c>
      <c r="J40" s="356">
        <f t="shared" si="2"/>
        <v>0</v>
      </c>
      <c r="K40" s="356">
        <f t="shared" si="2"/>
        <v>0</v>
      </c>
      <c r="L40" s="356">
        <f t="shared" si="2"/>
        <v>0</v>
      </c>
      <c r="M40" s="356">
        <f t="shared" si="2"/>
        <v>0</v>
      </c>
      <c r="N40" s="357">
        <f t="shared" si="2"/>
        <v>0</v>
      </c>
      <c r="O40" s="128"/>
    </row>
    <row r="41" spans="1:15" ht="13.8">
      <c r="A41" s="208" t="s">
        <v>63</v>
      </c>
      <c r="B41" s="217"/>
      <c r="C41" s="207" t="s">
        <v>58</v>
      </c>
      <c r="D41" s="190"/>
      <c r="E41" s="334">
        <v>0</v>
      </c>
      <c r="F41" s="388" t="e">
        <f t="shared" si="1"/>
        <v>#DIV/0!</v>
      </c>
      <c r="H41" s="354" t="s">
        <v>114</v>
      </c>
      <c r="I41" s="356">
        <f t="shared" si="2"/>
        <v>0</v>
      </c>
      <c r="J41" s="356">
        <f t="shared" si="2"/>
        <v>0</v>
      </c>
      <c r="K41" s="356">
        <f t="shared" si="2"/>
        <v>0</v>
      </c>
      <c r="L41" s="356">
        <f t="shared" si="2"/>
        <v>0</v>
      </c>
      <c r="M41" s="356">
        <f t="shared" si="2"/>
        <v>0</v>
      </c>
      <c r="N41" s="357">
        <f t="shared" si="2"/>
        <v>0</v>
      </c>
      <c r="O41" s="128"/>
    </row>
    <row r="42" spans="1:15" ht="13.8">
      <c r="A42" s="208" t="s">
        <v>74</v>
      </c>
      <c r="B42" s="217"/>
      <c r="C42" s="207"/>
      <c r="D42" s="190"/>
      <c r="E42" s="334">
        <v>0</v>
      </c>
      <c r="F42" s="388" t="e">
        <f t="shared" si="1"/>
        <v>#DIV/0!</v>
      </c>
      <c r="H42" s="354" t="s">
        <v>115</v>
      </c>
      <c r="I42" s="356">
        <f t="shared" si="2"/>
        <v>0</v>
      </c>
      <c r="J42" s="356">
        <f t="shared" si="2"/>
        <v>0</v>
      </c>
      <c r="K42" s="356">
        <f t="shared" si="2"/>
        <v>0</v>
      </c>
      <c r="L42" s="356">
        <f t="shared" si="2"/>
        <v>0</v>
      </c>
      <c r="M42" s="356">
        <f t="shared" si="2"/>
        <v>0</v>
      </c>
      <c r="N42" s="357">
        <f t="shared" si="2"/>
        <v>0</v>
      </c>
      <c r="O42" s="128"/>
    </row>
    <row r="43" spans="1:15" ht="13.8">
      <c r="A43" s="336"/>
      <c r="B43" s="371"/>
      <c r="C43" s="373"/>
      <c r="D43" s="190"/>
      <c r="E43" s="334">
        <v>0</v>
      </c>
      <c r="F43" s="205" t="e">
        <f>E43/$E$48</f>
        <v>#DIV/0!</v>
      </c>
      <c r="H43" s="354" t="s">
        <v>116</v>
      </c>
      <c r="I43" s="356">
        <f t="shared" si="2"/>
        <v>0</v>
      </c>
      <c r="J43" s="356">
        <f t="shared" si="2"/>
        <v>0</v>
      </c>
      <c r="K43" s="356">
        <f t="shared" si="2"/>
        <v>0</v>
      </c>
      <c r="L43" s="356">
        <f t="shared" si="2"/>
        <v>0</v>
      </c>
      <c r="M43" s="356">
        <f t="shared" si="2"/>
        <v>0</v>
      </c>
      <c r="N43" s="357">
        <f t="shared" si="2"/>
        <v>0</v>
      </c>
      <c r="O43" s="128"/>
    </row>
    <row r="44" spans="1:15" ht="13.8">
      <c r="A44" s="293" t="s">
        <v>64</v>
      </c>
      <c r="B44" s="217"/>
      <c r="C44" s="210"/>
      <c r="D44" s="190"/>
      <c r="E44" s="297" t="e">
        <f>SUM(E33:E43)</f>
        <v>#DIV/0!</v>
      </c>
      <c r="F44" s="218" t="e">
        <f>IF(E44=0,0,E44/E$48)</f>
        <v>#DIV/0!</v>
      </c>
      <c r="H44" s="354" t="s">
        <v>117</v>
      </c>
      <c r="I44" s="356">
        <f t="shared" si="2"/>
        <v>0</v>
      </c>
      <c r="J44" s="356">
        <f t="shared" si="2"/>
        <v>0</v>
      </c>
      <c r="K44" s="356">
        <f t="shared" si="2"/>
        <v>0</v>
      </c>
      <c r="L44" s="356">
        <f t="shared" si="2"/>
        <v>0</v>
      </c>
      <c r="M44" s="356">
        <f t="shared" si="2"/>
        <v>0</v>
      </c>
      <c r="N44" s="357">
        <f t="shared" si="2"/>
        <v>0</v>
      </c>
      <c r="O44" s="128"/>
    </row>
    <row r="45" spans="1:15" ht="13.8">
      <c r="A45" s="208"/>
      <c r="B45" s="217"/>
      <c r="C45" s="210"/>
      <c r="D45" s="190"/>
      <c r="E45" s="199"/>
      <c r="F45" s="230"/>
      <c r="H45" s="354" t="s">
        <v>118</v>
      </c>
      <c r="I45" s="356">
        <f t="shared" si="2"/>
        <v>0</v>
      </c>
      <c r="J45" s="356">
        <f t="shared" si="2"/>
        <v>0</v>
      </c>
      <c r="K45" s="356">
        <f t="shared" si="2"/>
        <v>0</v>
      </c>
      <c r="L45" s="356">
        <f t="shared" si="2"/>
        <v>0</v>
      </c>
      <c r="M45" s="356">
        <f t="shared" si="2"/>
        <v>0</v>
      </c>
      <c r="N45" s="357">
        <f t="shared" si="2"/>
        <v>0</v>
      </c>
      <c r="O45" s="128"/>
    </row>
    <row r="46" spans="1:15" ht="13.8">
      <c r="A46" s="208" t="s">
        <v>65</v>
      </c>
      <c r="B46" s="217"/>
      <c r="C46" s="229"/>
      <c r="D46" s="190"/>
      <c r="E46" s="334">
        <v>0</v>
      </c>
      <c r="F46" s="218">
        <f>(IF(E46=0,0,E46/E$48))</f>
        <v>0</v>
      </c>
      <c r="H46" s="358" t="s">
        <v>121</v>
      </c>
      <c r="I46" s="359">
        <f t="shared" ref="I46:N46" si="3">SUM(I37:I45)</f>
        <v>0</v>
      </c>
      <c r="J46" s="359">
        <f t="shared" si="3"/>
        <v>0</v>
      </c>
      <c r="K46" s="359">
        <f t="shared" si="3"/>
        <v>0</v>
      </c>
      <c r="L46" s="359">
        <f t="shared" si="3"/>
        <v>0</v>
      </c>
      <c r="M46" s="359">
        <f t="shared" si="3"/>
        <v>0</v>
      </c>
      <c r="N46" s="359">
        <f t="shared" si="3"/>
        <v>0</v>
      </c>
      <c r="O46" s="128"/>
    </row>
    <row r="47" spans="1:15" ht="13.8">
      <c r="A47" s="208"/>
      <c r="B47" s="209"/>
      <c r="C47" s="210"/>
      <c r="D47" s="190"/>
      <c r="E47" s="199"/>
      <c r="F47" s="205"/>
      <c r="H47" s="222"/>
      <c r="I47" s="222"/>
      <c r="J47" s="222"/>
      <c r="K47" s="222"/>
      <c r="L47" s="222"/>
      <c r="M47" s="222"/>
      <c r="N47" s="222"/>
      <c r="O47" s="128"/>
    </row>
    <row r="48" spans="1:15" ht="13.8">
      <c r="A48" s="293" t="s">
        <v>40</v>
      </c>
      <c r="B48" s="299"/>
      <c r="C48" s="231"/>
      <c r="D48" s="190"/>
      <c r="E48" s="298" t="e">
        <f>SUM(E44:E47)</f>
        <v>#DIV/0!</v>
      </c>
      <c r="F48" s="300" t="e">
        <f>SUM(F44:F47)</f>
        <v>#DIV/0!</v>
      </c>
      <c r="H48" s="222"/>
      <c r="I48" s="222"/>
      <c r="J48" s="222"/>
      <c r="K48" s="222"/>
      <c r="L48" s="222"/>
      <c r="M48" s="222"/>
      <c r="N48" s="222"/>
      <c r="O48" s="128"/>
    </row>
    <row r="49" spans="1:15" ht="13.8">
      <c r="A49" s="131"/>
      <c r="B49" s="232"/>
      <c r="C49" s="233"/>
      <c r="D49" s="190"/>
      <c r="E49" s="9"/>
      <c r="F49" s="234"/>
      <c r="H49" s="222"/>
      <c r="I49" s="222"/>
      <c r="J49" s="222"/>
      <c r="K49" s="222"/>
      <c r="L49" s="222"/>
      <c r="M49" s="222"/>
      <c r="N49" s="222"/>
      <c r="O49" s="128"/>
    </row>
    <row r="50" spans="1:15" s="222" customFormat="1" ht="13.8">
      <c r="A50" s="236" t="s">
        <v>172</v>
      </c>
      <c r="B50" s="237"/>
      <c r="C50" s="238"/>
      <c r="E50" s="239" t="e">
        <f>(E$27*1.3)+($E$48-$E$27)</f>
        <v>#DIV/0!</v>
      </c>
      <c r="F50" s="240"/>
      <c r="H50" s="128"/>
      <c r="I50" s="128"/>
      <c r="J50" s="128"/>
      <c r="K50" s="128"/>
      <c r="L50" s="128"/>
      <c r="M50" s="128"/>
      <c r="N50" s="128"/>
    </row>
    <row r="51" spans="1:15" s="222" customFormat="1" ht="13.8">
      <c r="A51" s="241"/>
      <c r="B51" s="242"/>
      <c r="C51" s="243"/>
      <c r="E51" s="241"/>
      <c r="F51" s="241"/>
      <c r="H51" s="128"/>
      <c r="I51" s="128"/>
      <c r="J51" s="128"/>
      <c r="K51" s="128"/>
      <c r="L51" s="128"/>
      <c r="M51" s="128"/>
      <c r="N51" s="128"/>
    </row>
    <row r="52" spans="1:15" s="222" customFormat="1" ht="13.8">
      <c r="A52" s="236" t="s">
        <v>43</v>
      </c>
      <c r="B52" s="237"/>
      <c r="C52" s="238"/>
      <c r="E52" s="239" t="e">
        <f>(E$27*1.5)+($E$48-$E$27)</f>
        <v>#DIV/0!</v>
      </c>
      <c r="F52" s="240"/>
      <c r="H52" s="128"/>
      <c r="I52" s="128"/>
      <c r="J52" s="128"/>
      <c r="K52" s="128"/>
      <c r="L52" s="128"/>
      <c r="M52" s="128"/>
      <c r="N52" s="128"/>
    </row>
    <row r="53" spans="1:15" s="222" customFormat="1" ht="13.8">
      <c r="A53" s="241"/>
      <c r="B53" s="242"/>
      <c r="C53" s="243"/>
      <c r="E53" s="241"/>
      <c r="F53" s="241"/>
      <c r="H53" s="128"/>
      <c r="I53" s="128"/>
      <c r="J53" s="128"/>
      <c r="K53" s="128"/>
      <c r="L53" s="128"/>
      <c r="M53" s="128"/>
      <c r="N53" s="128"/>
    </row>
    <row r="54" spans="1:15" s="222" customFormat="1" ht="13.8">
      <c r="A54" s="236" t="s">
        <v>72</v>
      </c>
      <c r="B54" s="237"/>
      <c r="C54" s="238"/>
      <c r="E54" s="239" t="e">
        <f>(E$27*2.5)+($E$48-$E$27)</f>
        <v>#DIV/0!</v>
      </c>
      <c r="F54" s="244"/>
      <c r="H54" s="128"/>
      <c r="I54" s="128"/>
      <c r="J54" s="128"/>
      <c r="K54" s="128"/>
      <c r="L54" s="128"/>
      <c r="M54" s="128"/>
      <c r="N54" s="128"/>
    </row>
    <row r="55" spans="1:15" s="128" customFormat="1" ht="13.8">
      <c r="B55" s="245"/>
      <c r="C55" s="246"/>
      <c r="F55" s="247"/>
    </row>
    <row r="56" spans="1:15" s="128" customFormat="1" ht="13.8">
      <c r="B56" s="245"/>
      <c r="C56" s="246"/>
      <c r="F56" s="247"/>
    </row>
    <row r="57" spans="1:15" s="128" customFormat="1">
      <c r="C57" s="248"/>
      <c r="F57" s="247"/>
    </row>
    <row r="58" spans="1:15" s="128" customFormat="1">
      <c r="C58" s="248"/>
      <c r="F58" s="247"/>
    </row>
    <row r="59" spans="1:15" s="128" customFormat="1">
      <c r="A59" s="47"/>
      <c r="C59" s="248"/>
      <c r="F59" s="247"/>
    </row>
    <row r="60" spans="1:15" s="128" customFormat="1">
      <c r="C60" s="248"/>
      <c r="F60" s="247"/>
    </row>
    <row r="61" spans="1:15" s="128" customFormat="1">
      <c r="C61" s="248"/>
      <c r="F61" s="247"/>
      <c r="H61" s="4"/>
      <c r="I61" s="4"/>
      <c r="J61" s="4"/>
      <c r="K61" s="4"/>
      <c r="L61" s="4"/>
      <c r="M61" s="4"/>
      <c r="N61" s="4"/>
    </row>
    <row r="62" spans="1:15" s="128" customFormat="1">
      <c r="C62" s="248"/>
      <c r="F62" s="247"/>
      <c r="H62" s="4"/>
      <c r="I62" s="4"/>
      <c r="J62" s="4"/>
      <c r="K62" s="4"/>
      <c r="L62" s="4"/>
      <c r="M62" s="4"/>
      <c r="N62" s="4"/>
    </row>
    <row r="63" spans="1:15" s="128" customFormat="1">
      <c r="C63" s="248"/>
      <c r="F63" s="247"/>
      <c r="H63" s="4"/>
      <c r="I63" s="4"/>
      <c r="J63" s="4"/>
      <c r="K63" s="4"/>
      <c r="L63" s="4"/>
      <c r="M63" s="4"/>
      <c r="N63" s="4"/>
    </row>
    <row r="64" spans="1:15" s="128" customFormat="1">
      <c r="C64" s="248"/>
      <c r="F64" s="247"/>
      <c r="H64" s="4"/>
      <c r="I64" s="4"/>
      <c r="J64" s="4"/>
      <c r="K64" s="4"/>
      <c r="L64" s="4"/>
      <c r="M64" s="4"/>
      <c r="N64" s="4"/>
    </row>
    <row r="65" spans="3:14" s="128" customFormat="1">
      <c r="C65" s="248"/>
      <c r="F65" s="247"/>
      <c r="H65" s="4"/>
      <c r="I65" s="4"/>
      <c r="J65" s="4"/>
      <c r="K65" s="4"/>
      <c r="L65" s="4"/>
      <c r="M65" s="4"/>
      <c r="N65" s="4"/>
    </row>
    <row r="66" spans="3:14" s="128" customFormat="1">
      <c r="C66" s="248"/>
      <c r="F66" s="247"/>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10"/>
  <conditionalFormatting sqref="O33">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63"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89" zoomScaleNormal="89" zoomScalePageLayoutView="50" workbookViewId="0">
      <pane ySplit="9" topLeftCell="A10" activePane="bottomLeft" state="frozen"/>
      <selection activeCell="D33" sqref="D33"/>
      <selection pane="bottomLeft" activeCell="B7" sqref="B7"/>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329" t="s">
        <v>22</v>
      </c>
      <c r="B1" s="133"/>
      <c r="C1" s="46"/>
      <c r="D1" s="46"/>
      <c r="E1" s="46"/>
      <c r="F1" s="3"/>
      <c r="H1" s="569"/>
      <c r="I1" s="569"/>
      <c r="J1" s="569"/>
      <c r="K1" s="569"/>
      <c r="L1" s="569"/>
      <c r="M1" s="569"/>
      <c r="N1" s="569"/>
    </row>
    <row r="2" spans="1:15">
      <c r="A2" s="180"/>
      <c r="B2" s="181"/>
      <c r="C2" s="182"/>
      <c r="D2" s="181"/>
      <c r="E2" s="183"/>
      <c r="F2" s="184"/>
      <c r="H2" s="569"/>
      <c r="I2" s="569"/>
      <c r="J2" s="569"/>
      <c r="K2" s="569"/>
      <c r="L2" s="569"/>
      <c r="M2" s="569"/>
      <c r="N2" s="569"/>
    </row>
    <row r="3" spans="1:15" ht="14.25" customHeight="1">
      <c r="A3" s="73" t="s">
        <v>26</v>
      </c>
      <c r="B3" s="104" t="str">
        <f>'1-Kosten per locatie'!B4</f>
        <v>Gemeente Groningen</v>
      </c>
      <c r="C3" s="249"/>
      <c r="D3" s="181"/>
      <c r="E3" s="186"/>
      <c r="F3" s="187"/>
      <c r="H3" s="569"/>
      <c r="I3" s="569"/>
      <c r="J3" s="569"/>
      <c r="K3" s="569"/>
      <c r="L3" s="569"/>
      <c r="M3" s="569"/>
      <c r="N3" s="569"/>
    </row>
    <row r="4" spans="1:15" ht="15.75" customHeight="1">
      <c r="A4" s="73" t="s">
        <v>12</v>
      </c>
      <c r="B4" s="104" t="str">
        <f ca="1">MID(CELL("bestandsnaam",$E$9),SEARCH("]",CELL("bestandsnaam",$E$9),1)+1,256)</f>
        <v>6-Opbouw uurtarief toezicht</v>
      </c>
      <c r="C4" s="250"/>
      <c r="D4" s="190"/>
      <c r="H4" s="569"/>
      <c r="I4" s="569"/>
      <c r="J4" s="569"/>
      <c r="K4" s="569"/>
      <c r="L4" s="569"/>
      <c r="M4" s="569"/>
      <c r="N4" s="569"/>
    </row>
    <row r="5" spans="1:15" ht="15">
      <c r="A5" s="73" t="s">
        <v>73</v>
      </c>
      <c r="B5" s="104" t="str">
        <f>'1-Kosten per locatie'!B6</f>
        <v>Diverse Groningen</v>
      </c>
      <c r="C5" s="250"/>
      <c r="D5" s="190"/>
      <c r="H5" s="569"/>
      <c r="I5" s="569"/>
      <c r="J5" s="569"/>
      <c r="K5" s="569"/>
      <c r="L5" s="569"/>
      <c r="M5" s="569"/>
      <c r="N5" s="569"/>
    </row>
    <row r="6" spans="1:15" ht="15">
      <c r="A6" s="73" t="s">
        <v>173</v>
      </c>
      <c r="B6" s="104" t="str">
        <f>'1-Kosten per locatie'!B7</f>
        <v>34-2021</v>
      </c>
      <c r="C6" s="250"/>
      <c r="D6" s="190"/>
      <c r="H6" s="191"/>
      <c r="I6" s="191"/>
      <c r="J6" s="191"/>
      <c r="K6" s="191"/>
      <c r="L6" s="191"/>
      <c r="M6" s="191"/>
      <c r="N6" s="191"/>
    </row>
    <row r="7" spans="1:15" s="9" customFormat="1" ht="15">
      <c r="A7" s="73" t="s">
        <v>146</v>
      </c>
      <c r="B7" s="104">
        <f>'1-Kosten per locatie'!B8</f>
        <v>0</v>
      </c>
      <c r="C7" s="250"/>
      <c r="D7" s="190"/>
      <c r="H7" s="191"/>
      <c r="I7" s="191"/>
      <c r="J7" s="191"/>
      <c r="K7" s="191"/>
      <c r="L7" s="191"/>
      <c r="M7" s="191"/>
      <c r="N7" s="191"/>
      <c r="O7" s="195"/>
    </row>
    <row r="8" spans="1:15" ht="15">
      <c r="A8" s="73" t="s">
        <v>9</v>
      </c>
      <c r="B8" s="74">
        <v>44348</v>
      </c>
      <c r="C8" s="250"/>
      <c r="D8" s="190"/>
      <c r="I8" s="191"/>
      <c r="J8" s="191"/>
      <c r="K8" s="191"/>
      <c r="L8" s="191"/>
      <c r="M8" s="191"/>
      <c r="N8" s="191"/>
    </row>
    <row r="9" spans="1:15" ht="15">
      <c r="A9" s="185"/>
      <c r="B9" s="188"/>
      <c r="C9" s="189"/>
      <c r="D9" s="190"/>
      <c r="E9" s="192"/>
      <c r="F9" s="193"/>
    </row>
    <row r="10" spans="1:15" s="195" customFormat="1" ht="30.75" customHeight="1">
      <c r="A10" s="251" t="s">
        <v>154</v>
      </c>
      <c r="B10" s="252"/>
      <c r="C10" s="253"/>
      <c r="D10" s="194"/>
      <c r="E10" s="567" t="s">
        <v>153</v>
      </c>
      <c r="F10" s="573"/>
      <c r="H10" s="254" t="s">
        <v>119</v>
      </c>
      <c r="I10" s="566" t="s">
        <v>176</v>
      </c>
      <c r="J10" s="566"/>
      <c r="K10" s="566"/>
      <c r="L10" s="566"/>
      <c r="M10" s="566"/>
      <c r="N10" s="566"/>
    </row>
    <row r="11" spans="1:15" ht="30" customHeight="1">
      <c r="A11" s="196"/>
      <c r="B11" s="197" t="s">
        <v>54</v>
      </c>
      <c r="C11" s="198" t="s">
        <v>54</v>
      </c>
      <c r="D11" s="190"/>
      <c r="E11" s="199"/>
      <c r="F11" s="200"/>
      <c r="H11" s="196"/>
      <c r="I11" s="392">
        <v>1</v>
      </c>
      <c r="J11" s="392">
        <v>2</v>
      </c>
      <c r="K11" s="392">
        <v>3</v>
      </c>
      <c r="L11" s="392">
        <v>4</v>
      </c>
      <c r="M11" s="392">
        <v>5</v>
      </c>
      <c r="N11" s="392">
        <v>6</v>
      </c>
    </row>
    <row r="12" spans="1:15" ht="12.75" customHeight="1">
      <c r="A12" s="196" t="s">
        <v>34</v>
      </c>
      <c r="B12" s="202"/>
      <c r="C12" s="203"/>
      <c r="D12" s="190"/>
      <c r="E12" s="204">
        <f>SUM(I34:N34)</f>
        <v>0</v>
      </c>
      <c r="F12" s="205"/>
      <c r="H12" s="349" t="s">
        <v>114</v>
      </c>
      <c r="I12" s="390">
        <v>11.44</v>
      </c>
      <c r="J12" s="390">
        <v>12</v>
      </c>
      <c r="K12" s="390">
        <v>12.58</v>
      </c>
      <c r="L12" s="390">
        <v>13.23</v>
      </c>
      <c r="M12" s="390">
        <v>13.72</v>
      </c>
      <c r="N12" s="391">
        <v>14.41</v>
      </c>
    </row>
    <row r="13" spans="1:15" ht="13.8">
      <c r="A13" s="196" t="s">
        <v>13</v>
      </c>
      <c r="B13" s="206"/>
      <c r="C13" s="207" t="s">
        <v>58</v>
      </c>
      <c r="D13" s="190"/>
      <c r="E13" s="334">
        <v>0</v>
      </c>
      <c r="F13" s="205"/>
      <c r="H13" s="349" t="s">
        <v>115</v>
      </c>
      <c r="I13" s="390">
        <v>11.85</v>
      </c>
      <c r="J13" s="390">
        <v>12.44</v>
      </c>
      <c r="K13" s="390">
        <v>13.01</v>
      </c>
      <c r="L13" s="390">
        <v>13.67</v>
      </c>
      <c r="M13" s="390">
        <v>14.2</v>
      </c>
      <c r="N13" s="391">
        <v>14.92</v>
      </c>
    </row>
    <row r="14" spans="1:15" ht="13.8">
      <c r="A14" s="196" t="s">
        <v>38</v>
      </c>
      <c r="B14" s="206"/>
      <c r="C14" s="207" t="s">
        <v>58</v>
      </c>
      <c r="D14" s="190"/>
      <c r="E14" s="334">
        <v>0</v>
      </c>
      <c r="F14" s="205"/>
      <c r="H14" s="349" t="s">
        <v>116</v>
      </c>
      <c r="I14" s="390">
        <v>12.28</v>
      </c>
      <c r="J14" s="390">
        <v>12.88</v>
      </c>
      <c r="K14" s="390">
        <v>13.49</v>
      </c>
      <c r="L14" s="390">
        <v>14.15</v>
      </c>
      <c r="M14" s="390">
        <v>14.69</v>
      </c>
      <c r="N14" s="391">
        <v>15.44</v>
      </c>
    </row>
    <row r="15" spans="1:15" s="47" customFormat="1" ht="13.8">
      <c r="A15" s="208" t="s">
        <v>29</v>
      </c>
      <c r="B15" s="370"/>
      <c r="C15" s="210"/>
      <c r="D15" s="190"/>
      <c r="E15" s="211"/>
      <c r="F15" s="205"/>
      <c r="H15" s="349" t="s">
        <v>117</v>
      </c>
      <c r="I15" s="390">
        <v>12.66</v>
      </c>
      <c r="J15" s="390">
        <v>13.31</v>
      </c>
      <c r="K15" s="390">
        <v>13.92</v>
      </c>
      <c r="L15" s="390">
        <v>14.62</v>
      </c>
      <c r="M15" s="390">
        <v>15.18</v>
      </c>
      <c r="N15" s="391">
        <v>15.95</v>
      </c>
    </row>
    <row r="16" spans="1:15" ht="13.8">
      <c r="A16" s="293" t="s">
        <v>11</v>
      </c>
      <c r="B16" s="209"/>
      <c r="C16" s="210"/>
      <c r="D16" s="190"/>
      <c r="E16" s="297">
        <f>SUM(E12:E15)</f>
        <v>0</v>
      </c>
      <c r="F16" s="205"/>
      <c r="H16" s="349" t="s">
        <v>118</v>
      </c>
      <c r="I16" s="390">
        <v>13.05</v>
      </c>
      <c r="J16" s="390">
        <v>13.72</v>
      </c>
      <c r="K16" s="390">
        <v>14.38</v>
      </c>
      <c r="L16" s="390">
        <v>15.07</v>
      </c>
      <c r="M16" s="390">
        <v>15.66</v>
      </c>
      <c r="N16" s="391">
        <v>16.46</v>
      </c>
    </row>
    <row r="17" spans="1:15" ht="13.8">
      <c r="A17" s="208"/>
      <c r="B17" s="212"/>
      <c r="C17" s="213"/>
      <c r="D17" s="190"/>
      <c r="E17" s="214"/>
      <c r="F17" s="205"/>
      <c r="H17" s="347"/>
      <c r="I17" s="348"/>
      <c r="J17" s="348"/>
      <c r="K17" s="348"/>
      <c r="L17" s="348"/>
      <c r="M17" s="348"/>
      <c r="N17" s="348"/>
    </row>
    <row r="18" spans="1:15" ht="13.8">
      <c r="A18" s="215" t="s">
        <v>50</v>
      </c>
      <c r="B18" s="216"/>
      <c r="C18" s="335">
        <v>0</v>
      </c>
      <c r="D18" s="190"/>
      <c r="E18" s="211">
        <f>$C18*E16</f>
        <v>0</v>
      </c>
      <c r="F18" s="205"/>
      <c r="H18" s="254" t="s">
        <v>119</v>
      </c>
      <c r="I18" s="570" t="s">
        <v>122</v>
      </c>
      <c r="J18" s="571"/>
      <c r="K18" s="571"/>
      <c r="L18" s="571"/>
      <c r="M18" s="571"/>
      <c r="N18" s="572"/>
    </row>
    <row r="19" spans="1:15" s="47" customFormat="1" ht="13.8">
      <c r="A19" s="215" t="s">
        <v>75</v>
      </c>
      <c r="B19" s="216"/>
      <c r="C19" s="335">
        <v>0</v>
      </c>
      <c r="D19" s="190"/>
      <c r="E19" s="211">
        <f>$C19*E16</f>
        <v>0</v>
      </c>
      <c r="F19" s="205"/>
      <c r="H19" s="196"/>
      <c r="I19" s="201">
        <v>1</v>
      </c>
      <c r="J19" s="201">
        <v>2</v>
      </c>
      <c r="K19" s="201">
        <v>3</v>
      </c>
      <c r="L19" s="201">
        <v>4</v>
      </c>
      <c r="M19" s="201">
        <v>5</v>
      </c>
      <c r="N19" s="201">
        <v>6</v>
      </c>
    </row>
    <row r="20" spans="1:15" ht="13.8">
      <c r="A20" s="293" t="s">
        <v>45</v>
      </c>
      <c r="B20" s="217"/>
      <c r="C20" s="210"/>
      <c r="D20" s="190"/>
      <c r="E20" s="297">
        <f>SUM(E16:E19)</f>
        <v>0</v>
      </c>
      <c r="F20" s="218">
        <f>IF(E20=0,0,E20/E$48)</f>
        <v>0</v>
      </c>
      <c r="H20" s="196" t="s">
        <v>114</v>
      </c>
      <c r="I20" s="337"/>
      <c r="J20" s="337"/>
      <c r="K20" s="337"/>
      <c r="L20" s="337"/>
      <c r="M20" s="337"/>
      <c r="N20" s="337"/>
    </row>
    <row r="21" spans="1:15" ht="13.8">
      <c r="A21" s="208"/>
      <c r="B21" s="212"/>
      <c r="C21" s="213"/>
      <c r="D21" s="190"/>
      <c r="E21" s="214"/>
      <c r="F21" s="205"/>
      <c r="H21" s="196" t="s">
        <v>115</v>
      </c>
      <c r="I21" s="337"/>
      <c r="J21" s="337"/>
      <c r="K21" s="337"/>
      <c r="L21" s="337"/>
      <c r="M21" s="337"/>
      <c r="N21" s="337"/>
    </row>
    <row r="22" spans="1:15" s="222" customFormat="1" ht="13.8">
      <c r="A22" s="219" t="s">
        <v>51</v>
      </c>
      <c r="B22" s="216"/>
      <c r="C22" s="213"/>
      <c r="D22" s="220"/>
      <c r="E22" s="387">
        <f>E20*0.96</f>
        <v>0</v>
      </c>
      <c r="F22" s="221"/>
      <c r="H22" s="196" t="s">
        <v>116</v>
      </c>
      <c r="I22" s="337"/>
      <c r="J22" s="337"/>
      <c r="K22" s="337"/>
      <c r="L22" s="337"/>
      <c r="M22" s="337"/>
      <c r="N22" s="337"/>
      <c r="O22" s="4"/>
    </row>
    <row r="23" spans="1:15" ht="14.25" customHeight="1">
      <c r="A23" s="215" t="s">
        <v>62</v>
      </c>
      <c r="B23" s="216"/>
      <c r="C23" s="223" t="s">
        <v>39</v>
      </c>
      <c r="D23" s="190"/>
      <c r="E23" s="211" t="e">
        <f>E22*'4-Premies en opslagen'!$C25</f>
        <v>#DIV/0!</v>
      </c>
      <c r="F23" s="205"/>
      <c r="H23" s="196" t="s">
        <v>117</v>
      </c>
      <c r="I23" s="337"/>
      <c r="J23" s="337"/>
      <c r="K23" s="337"/>
      <c r="L23" s="337"/>
      <c r="M23" s="337"/>
      <c r="N23" s="337"/>
      <c r="O23" s="222"/>
    </row>
    <row r="24" spans="1:15" ht="12.75" customHeight="1">
      <c r="A24" s="293" t="s">
        <v>59</v>
      </c>
      <c r="B24" s="217"/>
      <c r="C24" s="210"/>
      <c r="D24" s="190"/>
      <c r="E24" s="297" t="e">
        <f>E23+E20</f>
        <v>#DIV/0!</v>
      </c>
      <c r="F24" s="218" t="e">
        <f>IF(E24=0,0,E24/E$48)</f>
        <v>#DIV/0!</v>
      </c>
      <c r="H24" s="196" t="s">
        <v>118</v>
      </c>
      <c r="I24" s="337"/>
      <c r="J24" s="337"/>
      <c r="K24" s="337"/>
      <c r="L24" s="337"/>
      <c r="M24" s="337"/>
      <c r="N24" s="337"/>
    </row>
    <row r="25" spans="1:15" ht="12.75" customHeight="1">
      <c r="A25" s="208"/>
      <c r="B25" s="217"/>
      <c r="C25" s="210"/>
      <c r="D25" s="190"/>
      <c r="E25" s="199"/>
      <c r="F25" s="205"/>
      <c r="H25" s="228" t="s">
        <v>121</v>
      </c>
      <c r="I25" s="351">
        <f t="shared" ref="I25:N25" si="0">SUM(I20:I24)</f>
        <v>0</v>
      </c>
      <c r="J25" s="351">
        <f t="shared" si="0"/>
        <v>0</v>
      </c>
      <c r="K25" s="351">
        <f t="shared" si="0"/>
        <v>0</v>
      </c>
      <c r="L25" s="351">
        <f t="shared" si="0"/>
        <v>0</v>
      </c>
      <c r="M25" s="351">
        <f t="shared" si="0"/>
        <v>0</v>
      </c>
      <c r="N25" s="351">
        <f t="shared" si="0"/>
        <v>0</v>
      </c>
      <c r="O25" s="50">
        <f>SUM(I25:N25)</f>
        <v>0</v>
      </c>
    </row>
    <row r="26" spans="1:15" ht="13.8">
      <c r="A26" s="215" t="s">
        <v>31</v>
      </c>
      <c r="B26" s="216"/>
      <c r="C26" s="223" t="s">
        <v>39</v>
      </c>
      <c r="D26" s="190"/>
      <c r="E26" s="211" t="e">
        <f>E24*'4-Premies en opslagen'!$B54</f>
        <v>#DIV/0!</v>
      </c>
      <c r="F26" s="205"/>
    </row>
    <row r="27" spans="1:15" ht="13.8">
      <c r="A27" s="293" t="s">
        <v>69</v>
      </c>
      <c r="B27" s="217"/>
      <c r="C27" s="210"/>
      <c r="D27" s="190"/>
      <c r="E27" s="297" t="e">
        <f>SUM(E24:E26)</f>
        <v>#DIV/0!</v>
      </c>
      <c r="F27" s="218" t="e">
        <f>IF(E27=0,0,E27/E$48)</f>
        <v>#DIV/0!</v>
      </c>
      <c r="H27" s="353" t="s">
        <v>119</v>
      </c>
      <c r="I27" s="566" t="s">
        <v>123</v>
      </c>
      <c r="J27" s="566"/>
      <c r="K27" s="566"/>
      <c r="L27" s="566"/>
      <c r="M27" s="566"/>
      <c r="N27" s="566"/>
    </row>
    <row r="28" spans="1:15" ht="13.8">
      <c r="A28" s="208"/>
      <c r="B28" s="217"/>
      <c r="C28" s="210"/>
      <c r="D28" s="190"/>
      <c r="E28" s="199"/>
      <c r="F28" s="205"/>
      <c r="H28" s="354"/>
      <c r="I28" s="355">
        <v>1</v>
      </c>
      <c r="J28" s="355">
        <v>2</v>
      </c>
      <c r="K28" s="355">
        <v>3</v>
      </c>
      <c r="L28" s="355">
        <v>4</v>
      </c>
      <c r="M28" s="355">
        <v>5</v>
      </c>
      <c r="N28" s="355">
        <v>6</v>
      </c>
    </row>
    <row r="29" spans="1:15" ht="13.8">
      <c r="A29" s="208" t="s">
        <v>52</v>
      </c>
      <c r="B29" s="224"/>
      <c r="C29" s="207" t="s">
        <v>58</v>
      </c>
      <c r="D29" s="190"/>
      <c r="E29" s="334">
        <v>0</v>
      </c>
      <c r="F29" s="302">
        <v>0</v>
      </c>
      <c r="H29" s="196" t="s">
        <v>114</v>
      </c>
      <c r="I29" s="356">
        <f t="shared" ref="I29:N29" si="1">I20*I12</f>
        <v>0</v>
      </c>
      <c r="J29" s="356">
        <f t="shared" si="1"/>
        <v>0</v>
      </c>
      <c r="K29" s="356">
        <f t="shared" si="1"/>
        <v>0</v>
      </c>
      <c r="L29" s="356">
        <f t="shared" si="1"/>
        <v>0</v>
      </c>
      <c r="M29" s="356">
        <f t="shared" si="1"/>
        <v>0</v>
      </c>
      <c r="N29" s="357">
        <f t="shared" si="1"/>
        <v>0</v>
      </c>
    </row>
    <row r="30" spans="1:15" ht="13.8">
      <c r="A30" s="208" t="s">
        <v>56</v>
      </c>
      <c r="B30" s="225"/>
      <c r="C30" s="207" t="s">
        <v>58</v>
      </c>
      <c r="D30" s="190"/>
      <c r="E30" s="334">
        <v>0</v>
      </c>
      <c r="F30" s="302">
        <v>0</v>
      </c>
      <c r="H30" s="196" t="s">
        <v>115</v>
      </c>
      <c r="I30" s="356">
        <f t="shared" ref="I30:N30" si="2">I21*I13</f>
        <v>0</v>
      </c>
      <c r="J30" s="356">
        <f t="shared" si="2"/>
        <v>0</v>
      </c>
      <c r="K30" s="356">
        <f t="shared" si="2"/>
        <v>0</v>
      </c>
      <c r="L30" s="356">
        <f t="shared" si="2"/>
        <v>0</v>
      </c>
      <c r="M30" s="356">
        <f t="shared" si="2"/>
        <v>0</v>
      </c>
      <c r="N30" s="357">
        <f t="shared" si="2"/>
        <v>0</v>
      </c>
    </row>
    <row r="31" spans="1:15" ht="12.75" customHeight="1">
      <c r="A31" s="208" t="s">
        <v>57</v>
      </c>
      <c r="B31" s="217"/>
      <c r="C31" s="210" t="s">
        <v>54</v>
      </c>
      <c r="D31" s="190"/>
      <c r="E31" s="226" t="s">
        <v>16</v>
      </c>
      <c r="F31" s="205"/>
      <c r="H31" s="196" t="s">
        <v>116</v>
      </c>
      <c r="I31" s="356">
        <f t="shared" ref="I31:N31" si="3">I22*I14</f>
        <v>0</v>
      </c>
      <c r="J31" s="356">
        <f t="shared" si="3"/>
        <v>0</v>
      </c>
      <c r="K31" s="356">
        <f t="shared" si="3"/>
        <v>0</v>
      </c>
      <c r="L31" s="356">
        <f t="shared" si="3"/>
        <v>0</v>
      </c>
      <c r="M31" s="356">
        <f t="shared" si="3"/>
        <v>0</v>
      </c>
      <c r="N31" s="357">
        <f t="shared" si="3"/>
        <v>0</v>
      </c>
    </row>
    <row r="32" spans="1:15" ht="12.75" customHeight="1">
      <c r="A32" s="336"/>
      <c r="B32" s="371"/>
      <c r="C32" s="372" t="s">
        <v>54</v>
      </c>
      <c r="D32" s="190"/>
      <c r="E32" s="334"/>
      <c r="F32" s="205"/>
      <c r="H32" s="196" t="s">
        <v>117</v>
      </c>
      <c r="I32" s="356">
        <f t="shared" ref="I32:N32" si="4">I23*I15</f>
        <v>0</v>
      </c>
      <c r="J32" s="356">
        <f t="shared" si="4"/>
        <v>0</v>
      </c>
      <c r="K32" s="356">
        <f t="shared" si="4"/>
        <v>0</v>
      </c>
      <c r="L32" s="356">
        <f t="shared" si="4"/>
        <v>0</v>
      </c>
      <c r="M32" s="356">
        <f t="shared" si="4"/>
        <v>0</v>
      </c>
      <c r="N32" s="357">
        <f t="shared" si="4"/>
        <v>0</v>
      </c>
    </row>
    <row r="33" spans="1:14" ht="12.75" customHeight="1">
      <c r="A33" s="293" t="s">
        <v>47</v>
      </c>
      <c r="B33" s="217"/>
      <c r="C33" s="210"/>
      <c r="D33" s="190"/>
      <c r="E33" s="297" t="e">
        <f>SUM(E27:E32)</f>
        <v>#DIV/0!</v>
      </c>
      <c r="F33" s="218" t="e">
        <f>IF(E33=0,0,E33/E$48)</f>
        <v>#DIV/0!</v>
      </c>
      <c r="H33" s="354" t="s">
        <v>118</v>
      </c>
      <c r="I33" s="356">
        <f t="shared" ref="I33:N33" si="5">I24*I16</f>
        <v>0</v>
      </c>
      <c r="J33" s="356">
        <f t="shared" si="5"/>
        <v>0</v>
      </c>
      <c r="K33" s="356">
        <f t="shared" si="5"/>
        <v>0</v>
      </c>
      <c r="L33" s="356">
        <f t="shared" si="5"/>
        <v>0</v>
      </c>
      <c r="M33" s="356">
        <f t="shared" si="5"/>
        <v>0</v>
      </c>
      <c r="N33" s="357">
        <f t="shared" si="5"/>
        <v>0</v>
      </c>
    </row>
    <row r="34" spans="1:14" ht="12.75" customHeight="1">
      <c r="A34" s="208"/>
      <c r="B34" s="217"/>
      <c r="C34" s="210"/>
      <c r="D34" s="190"/>
      <c r="E34" s="199"/>
      <c r="F34" s="205"/>
      <c r="H34" s="358" t="s">
        <v>121</v>
      </c>
      <c r="I34" s="359">
        <f t="shared" ref="I34:N34" si="6">SUM(I29:I33)</f>
        <v>0</v>
      </c>
      <c r="J34" s="359">
        <f t="shared" si="6"/>
        <v>0</v>
      </c>
      <c r="K34" s="359">
        <f t="shared" si="6"/>
        <v>0</v>
      </c>
      <c r="L34" s="359">
        <f t="shared" si="6"/>
        <v>0</v>
      </c>
      <c r="M34" s="359">
        <f t="shared" si="6"/>
        <v>0</v>
      </c>
      <c r="N34" s="359">
        <f t="shared" si="6"/>
        <v>0</v>
      </c>
    </row>
    <row r="35" spans="1:14" ht="12.75" customHeight="1">
      <c r="A35" s="208" t="s">
        <v>70</v>
      </c>
      <c r="B35" s="217"/>
      <c r="C35" s="227"/>
      <c r="D35" s="190"/>
      <c r="E35" s="334">
        <v>0</v>
      </c>
      <c r="F35" s="388" t="e">
        <f>E35/$E$48</f>
        <v>#DIV/0!</v>
      </c>
      <c r="H35" s="222"/>
      <c r="I35" s="222"/>
      <c r="J35" s="222"/>
      <c r="K35" s="222"/>
      <c r="L35" s="222"/>
      <c r="M35" s="222"/>
      <c r="N35" s="222"/>
    </row>
    <row r="36" spans="1:14" ht="14.25" customHeight="1">
      <c r="A36" s="208" t="s">
        <v>30</v>
      </c>
      <c r="B36" s="217"/>
      <c r="C36" s="227"/>
      <c r="D36" s="190"/>
      <c r="E36" s="334">
        <v>0</v>
      </c>
      <c r="F36" s="388" t="e">
        <f t="shared" ref="F36:F42" si="7">E36/$E$48</f>
        <v>#DIV/0!</v>
      </c>
      <c r="H36" s="222"/>
      <c r="I36" s="222"/>
      <c r="J36" s="222"/>
      <c r="K36" s="222"/>
      <c r="L36" s="222"/>
      <c r="M36" s="222"/>
      <c r="N36" s="222"/>
    </row>
    <row r="37" spans="1:14" ht="13.8">
      <c r="A37" s="208" t="s">
        <v>21</v>
      </c>
      <c r="B37" s="217"/>
      <c r="C37" s="227"/>
      <c r="D37" s="190"/>
      <c r="E37" s="334">
        <v>0</v>
      </c>
      <c r="F37" s="388" t="e">
        <f t="shared" si="7"/>
        <v>#DIV/0!</v>
      </c>
      <c r="H37" s="222"/>
      <c r="I37" s="222"/>
      <c r="J37" s="222"/>
      <c r="K37" s="222"/>
      <c r="L37" s="222"/>
      <c r="M37" s="222"/>
      <c r="N37" s="222"/>
    </row>
    <row r="38" spans="1:14" ht="13.8">
      <c r="A38" s="208" t="s">
        <v>2</v>
      </c>
      <c r="B38" s="217"/>
      <c r="C38" s="229"/>
      <c r="D38" s="190"/>
      <c r="E38" s="334">
        <v>0</v>
      </c>
      <c r="F38" s="388" t="e">
        <f t="shared" si="7"/>
        <v>#DIV/0!</v>
      </c>
      <c r="H38" s="128"/>
      <c r="I38" s="128"/>
      <c r="J38" s="128"/>
      <c r="K38" s="128"/>
      <c r="L38" s="128"/>
      <c r="M38" s="128"/>
      <c r="N38" s="128"/>
    </row>
    <row r="39" spans="1:14" ht="13.8">
      <c r="A39" s="208" t="s">
        <v>28</v>
      </c>
      <c r="B39" s="217"/>
      <c r="C39" s="227"/>
      <c r="D39" s="190"/>
      <c r="E39" s="334">
        <v>0</v>
      </c>
      <c r="F39" s="388" t="e">
        <f t="shared" si="7"/>
        <v>#DIV/0!</v>
      </c>
      <c r="H39" s="128"/>
      <c r="I39" s="128"/>
      <c r="J39" s="128"/>
      <c r="K39" s="128"/>
      <c r="L39" s="128"/>
      <c r="M39" s="128"/>
      <c r="N39" s="128"/>
    </row>
    <row r="40" spans="1:14" ht="13.8">
      <c r="A40" s="208" t="s">
        <v>25</v>
      </c>
      <c r="B40" s="217"/>
      <c r="C40" s="229"/>
      <c r="D40" s="190"/>
      <c r="E40" s="334">
        <v>0</v>
      </c>
      <c r="F40" s="388" t="e">
        <f t="shared" si="7"/>
        <v>#DIV/0!</v>
      </c>
      <c r="H40" s="128"/>
      <c r="I40" s="128"/>
      <c r="J40" s="128"/>
      <c r="K40" s="128"/>
      <c r="L40" s="128"/>
      <c r="M40" s="128"/>
      <c r="N40" s="128"/>
    </row>
    <row r="41" spans="1:14" ht="13.8">
      <c r="A41" s="208" t="s">
        <v>63</v>
      </c>
      <c r="B41" s="217"/>
      <c r="C41" s="207" t="s">
        <v>58</v>
      </c>
      <c r="D41" s="190"/>
      <c r="E41" s="334">
        <v>0</v>
      </c>
      <c r="F41" s="388" t="e">
        <f t="shared" si="7"/>
        <v>#DIV/0!</v>
      </c>
      <c r="H41" s="128"/>
      <c r="I41" s="128"/>
      <c r="J41" s="128"/>
      <c r="K41" s="128"/>
      <c r="L41" s="128"/>
      <c r="M41" s="128"/>
      <c r="N41" s="128"/>
    </row>
    <row r="42" spans="1:14" ht="13.8">
      <c r="A42" s="208" t="s">
        <v>74</v>
      </c>
      <c r="B42" s="217"/>
      <c r="C42" s="207"/>
      <c r="D42" s="190"/>
      <c r="E42" s="334">
        <v>0</v>
      </c>
      <c r="F42" s="388" t="e">
        <f t="shared" si="7"/>
        <v>#DIV/0!</v>
      </c>
      <c r="H42" s="128"/>
      <c r="I42" s="128"/>
      <c r="J42" s="128"/>
      <c r="K42" s="128"/>
      <c r="L42" s="128"/>
      <c r="M42" s="128"/>
      <c r="N42" s="128"/>
    </row>
    <row r="43" spans="1:14" ht="13.8">
      <c r="A43" s="336"/>
      <c r="B43" s="371"/>
      <c r="C43" s="373"/>
      <c r="D43" s="190"/>
      <c r="E43" s="334">
        <v>0</v>
      </c>
      <c r="F43" s="205"/>
      <c r="H43" s="128"/>
      <c r="I43" s="128"/>
      <c r="J43" s="128"/>
      <c r="K43" s="128"/>
      <c r="L43" s="128"/>
      <c r="M43" s="128"/>
      <c r="N43" s="128"/>
    </row>
    <row r="44" spans="1:14" ht="13.8">
      <c r="A44" s="293" t="s">
        <v>64</v>
      </c>
      <c r="B44" s="217"/>
      <c r="C44" s="210"/>
      <c r="D44" s="190"/>
      <c r="E44" s="297" t="e">
        <f>SUM(E33:E43)</f>
        <v>#DIV/0!</v>
      </c>
      <c r="F44" s="218" t="e">
        <f>IF(E44=0,0,E44/E$48)</f>
        <v>#DIV/0!</v>
      </c>
      <c r="H44" s="128"/>
      <c r="I44" s="128"/>
      <c r="J44" s="128"/>
      <c r="K44" s="128"/>
      <c r="L44" s="128"/>
      <c r="M44" s="128"/>
      <c r="N44" s="128"/>
    </row>
    <row r="45" spans="1:14" ht="13.8">
      <c r="A45" s="208"/>
      <c r="B45" s="217"/>
      <c r="C45" s="210"/>
      <c r="D45" s="190"/>
      <c r="E45" s="199"/>
      <c r="F45" s="230"/>
      <c r="H45" s="128"/>
      <c r="I45" s="128"/>
      <c r="J45" s="128"/>
      <c r="K45" s="128"/>
      <c r="L45" s="128"/>
      <c r="M45" s="128"/>
      <c r="N45" s="128"/>
    </row>
    <row r="46" spans="1:14" ht="13.8">
      <c r="A46" s="208" t="s">
        <v>65</v>
      </c>
      <c r="B46" s="217"/>
      <c r="C46" s="229"/>
      <c r="D46" s="190"/>
      <c r="E46" s="334">
        <v>0</v>
      </c>
      <c r="F46" s="218">
        <f>(IF(E46=0,0,E46/E$48))</f>
        <v>0</v>
      </c>
      <c r="H46" s="128"/>
      <c r="I46" s="128"/>
      <c r="J46" s="128"/>
      <c r="K46" s="128"/>
      <c r="L46" s="128"/>
      <c r="M46" s="128"/>
      <c r="N46" s="128"/>
    </row>
    <row r="47" spans="1:14" ht="13.8">
      <c r="A47" s="208"/>
      <c r="B47" s="209"/>
      <c r="C47" s="210"/>
      <c r="D47" s="190"/>
      <c r="E47" s="199"/>
      <c r="F47" s="205"/>
      <c r="H47" s="128"/>
      <c r="I47" s="128"/>
      <c r="J47" s="128"/>
      <c r="K47" s="128"/>
      <c r="L47" s="128"/>
      <c r="M47" s="128"/>
      <c r="N47" s="128"/>
    </row>
    <row r="48" spans="1:14" ht="13.8">
      <c r="A48" s="293" t="s">
        <v>40</v>
      </c>
      <c r="B48" s="257"/>
      <c r="C48" s="231"/>
      <c r="D48" s="190"/>
      <c r="E48" s="298" t="e">
        <f>SUM(E44:E47)</f>
        <v>#DIV/0!</v>
      </c>
      <c r="F48" s="300" t="e">
        <f>SUM(F44:F47)</f>
        <v>#DIV/0!</v>
      </c>
      <c r="H48" s="128"/>
      <c r="I48" s="128"/>
      <c r="J48" s="128"/>
      <c r="K48" s="128"/>
      <c r="L48" s="128"/>
      <c r="M48" s="128"/>
      <c r="N48" s="128"/>
    </row>
    <row r="49" spans="1:15" ht="13.8">
      <c r="A49" s="131"/>
      <c r="B49" s="232"/>
      <c r="C49" s="233"/>
      <c r="D49" s="190"/>
      <c r="E49" s="9"/>
      <c r="F49" s="234"/>
      <c r="H49" s="128"/>
      <c r="I49" s="128"/>
      <c r="J49" s="128"/>
      <c r="K49" s="128"/>
      <c r="L49" s="128"/>
      <c r="M49" s="128"/>
      <c r="N49" s="128"/>
    </row>
    <row r="50" spans="1:15" s="222" customFormat="1" ht="13.8">
      <c r="A50" s="236" t="s">
        <v>172</v>
      </c>
      <c r="B50" s="237"/>
      <c r="C50" s="238"/>
      <c r="E50" s="239" t="e">
        <f>(E$27*1.3)+($E$48-$E$27)</f>
        <v>#DIV/0!</v>
      </c>
      <c r="F50" s="240"/>
      <c r="H50" s="128"/>
      <c r="I50" s="128"/>
      <c r="J50" s="128"/>
      <c r="K50" s="128"/>
      <c r="L50" s="128"/>
      <c r="M50" s="128"/>
      <c r="N50" s="128"/>
    </row>
    <row r="51" spans="1:15" s="222" customFormat="1" ht="13.8">
      <c r="A51" s="241"/>
      <c r="B51" s="242"/>
      <c r="C51" s="243"/>
      <c r="E51" s="241"/>
      <c r="F51" s="241"/>
      <c r="H51" s="128"/>
      <c r="I51" s="128"/>
      <c r="J51" s="128"/>
      <c r="K51" s="128"/>
      <c r="L51" s="128"/>
      <c r="M51" s="128"/>
      <c r="N51" s="128"/>
    </row>
    <row r="52" spans="1:15" s="222" customFormat="1" ht="13.8">
      <c r="A52" s="236" t="s">
        <v>43</v>
      </c>
      <c r="B52" s="237"/>
      <c r="C52" s="238"/>
      <c r="E52" s="239" t="e">
        <f>(E$27*1.5)+($E$48-$E$27)</f>
        <v>#DIV/0!</v>
      </c>
      <c r="F52" s="240"/>
      <c r="H52" s="128"/>
      <c r="I52" s="128"/>
      <c r="J52" s="128"/>
      <c r="K52" s="128"/>
      <c r="L52" s="128"/>
      <c r="M52" s="128"/>
      <c r="N52" s="128"/>
    </row>
    <row r="53" spans="1:15" s="222" customFormat="1" ht="13.8">
      <c r="A53" s="241"/>
      <c r="B53" s="242"/>
      <c r="C53" s="243"/>
      <c r="E53" s="241"/>
      <c r="F53" s="241"/>
      <c r="H53" s="128"/>
      <c r="I53" s="128"/>
      <c r="J53" s="128"/>
      <c r="K53" s="128"/>
      <c r="L53" s="128"/>
      <c r="M53" s="128"/>
      <c r="N53" s="128"/>
    </row>
    <row r="54" spans="1:15" s="222" customFormat="1" ht="13.8">
      <c r="A54" s="236" t="s">
        <v>72</v>
      </c>
      <c r="B54" s="237"/>
      <c r="C54" s="238"/>
      <c r="E54" s="239" t="e">
        <f>(E$27*2.5)+($E$48-$E$27)</f>
        <v>#DIV/0!</v>
      </c>
      <c r="F54" s="244"/>
      <c r="H54" s="128"/>
      <c r="I54" s="128"/>
      <c r="J54" s="128"/>
      <c r="K54" s="128"/>
      <c r="L54" s="128"/>
      <c r="M54" s="128"/>
      <c r="N54" s="128"/>
    </row>
    <row r="55" spans="1:15" s="128" customFormat="1" ht="13.8">
      <c r="B55" s="245"/>
      <c r="C55" s="246"/>
      <c r="F55" s="247"/>
    </row>
    <row r="56" spans="1:15" s="128" customFormat="1" ht="13.8">
      <c r="B56" s="245"/>
      <c r="C56" s="246"/>
      <c r="F56" s="247"/>
    </row>
    <row r="57" spans="1:15" s="128" customFormat="1">
      <c r="C57" s="248"/>
      <c r="F57" s="247"/>
    </row>
    <row r="58" spans="1:15" s="128" customFormat="1">
      <c r="C58" s="248"/>
      <c r="F58" s="247"/>
    </row>
    <row r="59" spans="1:15" s="128" customFormat="1">
      <c r="A59" s="47"/>
      <c r="C59" s="248"/>
      <c r="F59" s="247"/>
    </row>
    <row r="60" spans="1:15" s="128" customFormat="1">
      <c r="C60" s="248"/>
      <c r="F60" s="247"/>
    </row>
    <row r="61" spans="1:15" s="128" customFormat="1">
      <c r="C61" s="248"/>
      <c r="F61" s="247"/>
    </row>
    <row r="62" spans="1:15" s="128" customFormat="1">
      <c r="C62" s="248"/>
      <c r="F62" s="247"/>
      <c r="H62" s="4"/>
      <c r="I62" s="4"/>
      <c r="J62" s="4"/>
      <c r="K62" s="4"/>
      <c r="L62" s="4"/>
      <c r="M62" s="4"/>
      <c r="N62" s="4"/>
    </row>
    <row r="63" spans="1:15" s="128" customFormat="1">
      <c r="C63" s="248"/>
      <c r="F63" s="247"/>
      <c r="H63" s="4"/>
      <c r="I63" s="4"/>
      <c r="J63" s="4"/>
      <c r="K63" s="4"/>
      <c r="L63" s="4"/>
      <c r="M63" s="4"/>
      <c r="N63" s="4"/>
    </row>
    <row r="64" spans="1:15" s="128" customFormat="1">
      <c r="C64" s="248"/>
      <c r="F64" s="247"/>
      <c r="H64" s="4"/>
      <c r="I64" s="4"/>
      <c r="J64" s="4"/>
      <c r="K64" s="4"/>
      <c r="L64" s="4"/>
      <c r="M64" s="4"/>
      <c r="N64" s="4"/>
      <c r="O64" s="4"/>
    </row>
    <row r="65" spans="3:15" s="128" customFormat="1">
      <c r="C65" s="248"/>
      <c r="F65" s="247"/>
      <c r="H65" s="4"/>
      <c r="I65" s="4"/>
      <c r="J65" s="4"/>
      <c r="K65" s="4"/>
      <c r="L65" s="4"/>
      <c r="M65" s="4"/>
      <c r="N65" s="4"/>
      <c r="O65" s="222"/>
    </row>
    <row r="66" spans="3:15" s="128" customFormat="1">
      <c r="C66" s="248"/>
      <c r="F66" s="247"/>
      <c r="H66" s="4"/>
      <c r="I66" s="4"/>
      <c r="J66" s="4"/>
      <c r="K66" s="4"/>
      <c r="L66" s="4"/>
      <c r="M66" s="4"/>
      <c r="N66" s="4"/>
      <c r="O66" s="222"/>
    </row>
    <row r="67" spans="3:15">
      <c r="O67" s="222"/>
    </row>
    <row r="68" spans="3:15">
      <c r="O68" s="128"/>
    </row>
    <row r="69" spans="3:15">
      <c r="O69" s="128"/>
    </row>
    <row r="70" spans="3:15">
      <c r="O70" s="128"/>
    </row>
    <row r="71" spans="3:15">
      <c r="O71" s="128"/>
    </row>
    <row r="72" spans="3:15">
      <c r="O72" s="128"/>
    </row>
    <row r="73" spans="3:15">
      <c r="O73" s="128"/>
    </row>
    <row r="74" spans="3:15">
      <c r="O74" s="128"/>
    </row>
    <row r="75" spans="3:15">
      <c r="O75" s="128"/>
    </row>
    <row r="76" spans="3:15">
      <c r="O76" s="128"/>
    </row>
    <row r="77" spans="3:15">
      <c r="O77" s="128"/>
    </row>
    <row r="78" spans="3:15">
      <c r="O78" s="128"/>
    </row>
    <row r="79" spans="3:15">
      <c r="O79" s="128"/>
    </row>
    <row r="80" spans="3:15">
      <c r="O80" s="128"/>
    </row>
  </sheetData>
  <mergeCells count="7">
    <mergeCell ref="E10:F10"/>
    <mergeCell ref="I10:N10"/>
    <mergeCell ref="I27:N27"/>
    <mergeCell ref="H1:N2"/>
    <mergeCell ref="H3:N3"/>
    <mergeCell ref="H4:N5"/>
    <mergeCell ref="I18:N18"/>
  </mergeCells>
  <conditionalFormatting sqref="O25">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H51"/>
  <sheetViews>
    <sheetView showGridLines="0" zoomScale="85" zoomScaleNormal="85" workbookViewId="0">
      <pane ySplit="10" topLeftCell="A11" activePane="bottomLeft" state="frozen"/>
      <selection activeCell="D33" sqref="D33"/>
      <selection pane="bottomLeft" activeCell="E57" sqref="E57"/>
    </sheetView>
  </sheetViews>
  <sheetFormatPr defaultColWidth="9.109375" defaultRowHeight="13.2"/>
  <cols>
    <col min="1" max="1" width="26.109375" style="4" bestFit="1" customWidth="1"/>
    <col min="2" max="2" width="35.33203125" style="4" bestFit="1" customWidth="1"/>
    <col min="3" max="3" width="12.88671875" style="4" customWidth="1"/>
    <col min="4" max="4" width="11.109375" style="4" customWidth="1"/>
    <col min="5" max="5" width="10.109375" style="4" bestFit="1" customWidth="1"/>
    <col min="6" max="6" width="13.33203125" style="4" bestFit="1" customWidth="1"/>
    <col min="7" max="7" width="12.109375" style="4" bestFit="1" customWidth="1"/>
    <col min="8" max="8" width="18.6640625" style="4" customWidth="1"/>
    <col min="9" max="9" width="19.88671875" style="4" customWidth="1"/>
    <col min="10" max="10" width="25.109375" style="4" bestFit="1" customWidth="1"/>
    <col min="11" max="16384" width="9.109375" style="4"/>
  </cols>
  <sheetData>
    <row r="1" spans="1:8">
      <c r="A1" s="338" t="s">
        <v>22</v>
      </c>
    </row>
    <row r="3" spans="1:8" ht="15">
      <c r="A3" s="73" t="s">
        <v>26</v>
      </c>
      <c r="B3" s="104" t="str">
        <f>'1-Kosten per locatie'!B4</f>
        <v>Gemeente Groningen</v>
      </c>
    </row>
    <row r="4" spans="1:8" ht="15">
      <c r="A4" s="73" t="s">
        <v>12</v>
      </c>
      <c r="B4" s="104" t="str">
        <f ca="1">MID(CELL("bestandsnaam",$E$9),SEARCH("]",CELL("bestandsnaam",$E$9),1)+1,256)</f>
        <v>7-Additionele werkzaamheden</v>
      </c>
    </row>
    <row r="5" spans="1:8" ht="15">
      <c r="A5" s="73" t="s">
        <v>73</v>
      </c>
      <c r="B5" s="104" t="str">
        <f>'1-Kosten per locatie'!B6</f>
        <v>Diverse Groningen</v>
      </c>
    </row>
    <row r="6" spans="1:8" ht="15">
      <c r="A6" s="73" t="s">
        <v>173</v>
      </c>
      <c r="B6" s="104" t="str">
        <f>'1-Kosten per locatie'!B7</f>
        <v>34-2021</v>
      </c>
      <c r="E6" s="258"/>
    </row>
    <row r="7" spans="1:8" ht="15" customHeight="1">
      <c r="A7" s="73" t="s">
        <v>146</v>
      </c>
      <c r="B7" s="104">
        <f>'1-Kosten per locatie'!B8</f>
        <v>0</v>
      </c>
      <c r="E7" s="259"/>
      <c r="F7" s="259"/>
      <c r="G7" s="259"/>
      <c r="H7" s="259"/>
    </row>
    <row r="8" spans="1:8" ht="15">
      <c r="A8" s="73" t="s">
        <v>9</v>
      </c>
      <c r="B8" s="74">
        <v>44348</v>
      </c>
      <c r="E8" s="449"/>
      <c r="F8" s="259"/>
      <c r="G8" s="259"/>
      <c r="H8" s="259"/>
    </row>
    <row r="10" spans="1:8" ht="25.2">
      <c r="A10" s="266" t="s">
        <v>95</v>
      </c>
      <c r="B10" s="266" t="s">
        <v>129</v>
      </c>
      <c r="C10" s="266" t="s">
        <v>125</v>
      </c>
      <c r="D10" s="266" t="s">
        <v>96</v>
      </c>
      <c r="E10" s="266" t="s">
        <v>2086</v>
      </c>
      <c r="F10" s="266" t="s">
        <v>126</v>
      </c>
      <c r="G10" s="266" t="s">
        <v>127</v>
      </c>
      <c r="H10" s="266" t="s">
        <v>128</v>
      </c>
    </row>
    <row r="11" spans="1:8">
      <c r="A11" s="266"/>
      <c r="B11" s="266"/>
      <c r="C11" s="266"/>
      <c r="D11" s="266"/>
      <c r="E11" s="266"/>
      <c r="F11" s="266"/>
      <c r="G11" s="266"/>
      <c r="H11" s="266"/>
    </row>
    <row r="12" spans="1:8">
      <c r="A12" s="398" t="s">
        <v>310</v>
      </c>
      <c r="B12" s="433" t="s">
        <v>1971</v>
      </c>
      <c r="C12" s="448">
        <v>1</v>
      </c>
      <c r="D12" s="262">
        <v>52</v>
      </c>
      <c r="E12" s="447">
        <v>0</v>
      </c>
      <c r="F12" s="341">
        <f>E12*D12</f>
        <v>0</v>
      </c>
      <c r="G12" s="339">
        <v>0</v>
      </c>
      <c r="H12" s="263">
        <f>G12*F12</f>
        <v>0</v>
      </c>
    </row>
    <row r="13" spans="1:8">
      <c r="A13" s="398" t="s">
        <v>911</v>
      </c>
      <c r="B13" s="433" t="s">
        <v>1971</v>
      </c>
      <c r="C13" s="448">
        <v>1</v>
      </c>
      <c r="D13" s="262">
        <v>52</v>
      </c>
      <c r="E13" s="447">
        <v>0</v>
      </c>
      <c r="F13" s="341">
        <f t="shared" ref="F13:F20" si="0">E13*D13</f>
        <v>0</v>
      </c>
      <c r="G13" s="339">
        <v>0</v>
      </c>
      <c r="H13" s="263">
        <f t="shared" ref="H13:H29" si="1">G13*F13</f>
        <v>0</v>
      </c>
    </row>
    <row r="14" spans="1:8">
      <c r="A14" s="398" t="s">
        <v>310</v>
      </c>
      <c r="B14" s="446" t="s">
        <v>1970</v>
      </c>
      <c r="C14" s="448">
        <v>2</v>
      </c>
      <c r="D14" s="262">
        <v>6</v>
      </c>
      <c r="E14" s="447">
        <v>0</v>
      </c>
      <c r="F14" s="341">
        <f t="shared" si="0"/>
        <v>0</v>
      </c>
      <c r="G14" s="339">
        <v>0</v>
      </c>
      <c r="H14" s="263">
        <f t="shared" si="1"/>
        <v>0</v>
      </c>
    </row>
    <row r="15" spans="1:8">
      <c r="A15" s="398" t="s">
        <v>310</v>
      </c>
      <c r="B15" s="433" t="s">
        <v>2069</v>
      </c>
      <c r="C15" s="448">
        <v>1</v>
      </c>
      <c r="D15" s="262">
        <v>104</v>
      </c>
      <c r="E15" s="447">
        <v>0</v>
      </c>
      <c r="F15" s="341">
        <f t="shared" si="0"/>
        <v>0</v>
      </c>
      <c r="G15" s="339">
        <v>0</v>
      </c>
      <c r="H15" s="263">
        <f t="shared" si="1"/>
        <v>0</v>
      </c>
    </row>
    <row r="16" spans="1:8">
      <c r="A16" s="398" t="s">
        <v>882</v>
      </c>
      <c r="B16" s="433" t="s">
        <v>887</v>
      </c>
      <c r="C16" s="448">
        <v>1</v>
      </c>
      <c r="D16" s="262"/>
      <c r="E16" s="495"/>
      <c r="F16" s="341">
        <v>14</v>
      </c>
      <c r="G16" s="339">
        <v>0</v>
      </c>
      <c r="H16" s="263">
        <f t="shared" ref="H16:H26" si="2">G16*F16</f>
        <v>0</v>
      </c>
    </row>
    <row r="17" spans="1:8">
      <c r="A17" s="398" t="s">
        <v>908</v>
      </c>
      <c r="B17" s="433" t="s">
        <v>1972</v>
      </c>
      <c r="C17" s="448">
        <v>1</v>
      </c>
      <c r="D17" s="399">
        <v>104</v>
      </c>
      <c r="E17" s="447">
        <v>0</v>
      </c>
      <c r="F17" s="341">
        <f t="shared" si="0"/>
        <v>0</v>
      </c>
      <c r="G17" s="339">
        <v>0</v>
      </c>
      <c r="H17" s="263">
        <f t="shared" si="2"/>
        <v>0</v>
      </c>
    </row>
    <row r="18" spans="1:8">
      <c r="A18" s="398" t="s">
        <v>911</v>
      </c>
      <c r="B18" s="446" t="s">
        <v>1970</v>
      </c>
      <c r="C18" s="448">
        <v>7</v>
      </c>
      <c r="D18" s="399">
        <v>6</v>
      </c>
      <c r="E18" s="447">
        <v>0</v>
      </c>
      <c r="F18" s="341">
        <f t="shared" si="0"/>
        <v>0</v>
      </c>
      <c r="G18" s="339">
        <v>0</v>
      </c>
      <c r="H18" s="263">
        <f t="shared" si="2"/>
        <v>0</v>
      </c>
    </row>
    <row r="19" spans="1:8">
      <c r="A19" s="398" t="s">
        <v>1281</v>
      </c>
      <c r="B19" s="433" t="s">
        <v>1973</v>
      </c>
      <c r="C19" s="448">
        <v>1</v>
      </c>
      <c r="D19" s="399">
        <v>52</v>
      </c>
      <c r="E19" s="447">
        <v>0</v>
      </c>
      <c r="F19" s="341">
        <f t="shared" si="0"/>
        <v>0</v>
      </c>
      <c r="G19" s="339">
        <v>0</v>
      </c>
      <c r="H19" s="263">
        <f t="shared" si="2"/>
        <v>0</v>
      </c>
    </row>
    <row r="20" spans="1:8">
      <c r="A20" s="398" t="s">
        <v>1372</v>
      </c>
      <c r="B20" s="433" t="s">
        <v>1973</v>
      </c>
      <c r="C20" s="448">
        <v>1</v>
      </c>
      <c r="D20" s="399">
        <v>156</v>
      </c>
      <c r="E20" s="447">
        <v>0</v>
      </c>
      <c r="F20" s="341">
        <f t="shared" si="0"/>
        <v>0</v>
      </c>
      <c r="G20" s="339">
        <v>0</v>
      </c>
      <c r="H20" s="263">
        <f t="shared" si="2"/>
        <v>0</v>
      </c>
    </row>
    <row r="21" spans="1:8">
      <c r="A21" s="398" t="s">
        <v>1403</v>
      </c>
      <c r="B21" s="433" t="s">
        <v>2068</v>
      </c>
      <c r="C21" s="419">
        <v>1</v>
      </c>
      <c r="D21" s="419"/>
      <c r="E21" s="495"/>
      <c r="F21" s="341">
        <v>929.42</v>
      </c>
      <c r="G21" s="339">
        <v>0</v>
      </c>
      <c r="H21" s="263">
        <f t="shared" si="2"/>
        <v>0</v>
      </c>
    </row>
    <row r="22" spans="1:8">
      <c r="A22" s="398" t="s">
        <v>1403</v>
      </c>
      <c r="B22" s="433" t="s">
        <v>2067</v>
      </c>
      <c r="C22" s="448">
        <v>1</v>
      </c>
      <c r="D22" s="419"/>
      <c r="E22" s="495"/>
      <c r="F22" s="341">
        <v>96.14</v>
      </c>
      <c r="G22" s="339">
        <v>0</v>
      </c>
      <c r="H22" s="263">
        <f t="shared" ref="H22" si="3">G22*F22</f>
        <v>0</v>
      </c>
    </row>
    <row r="23" spans="1:8">
      <c r="A23" s="398" t="s">
        <v>206</v>
      </c>
      <c r="B23" s="433" t="s">
        <v>1970</v>
      </c>
      <c r="C23" s="419">
        <v>16</v>
      </c>
      <c r="D23" s="262">
        <v>6</v>
      </c>
      <c r="E23" s="447">
        <v>0</v>
      </c>
      <c r="F23" s="341">
        <f t="shared" ref="F23" si="4">E23*D23</f>
        <v>0</v>
      </c>
      <c r="G23" s="339">
        <v>0</v>
      </c>
      <c r="H23" s="263">
        <f t="shared" ref="H23:H24" si="5">G23*F23</f>
        <v>0</v>
      </c>
    </row>
    <row r="24" spans="1:8">
      <c r="A24" s="398" t="s">
        <v>1720</v>
      </c>
      <c r="B24" s="123" t="s">
        <v>1905</v>
      </c>
      <c r="C24" s="419">
        <v>1</v>
      </c>
      <c r="D24" s="419"/>
      <c r="E24" s="495"/>
      <c r="F24" s="341">
        <v>230</v>
      </c>
      <c r="G24" s="339">
        <v>0</v>
      </c>
      <c r="H24" s="263">
        <f t="shared" si="5"/>
        <v>0</v>
      </c>
    </row>
    <row r="25" spans="1:8">
      <c r="A25" s="398" t="s">
        <v>1720</v>
      </c>
      <c r="B25" s="123" t="s">
        <v>1906</v>
      </c>
      <c r="C25" s="419">
        <v>1</v>
      </c>
      <c r="D25" s="419"/>
      <c r="E25" s="495"/>
      <c r="F25" s="341">
        <v>69</v>
      </c>
      <c r="G25" s="339">
        <v>0</v>
      </c>
      <c r="H25" s="263">
        <f t="shared" si="2"/>
        <v>0</v>
      </c>
    </row>
    <row r="26" spans="1:8">
      <c r="A26" s="398" t="s">
        <v>1720</v>
      </c>
      <c r="B26" s="123" t="s">
        <v>1907</v>
      </c>
      <c r="C26" s="419">
        <v>1</v>
      </c>
      <c r="D26" s="419"/>
      <c r="E26" s="495"/>
      <c r="F26" s="341">
        <v>230</v>
      </c>
      <c r="G26" s="339">
        <v>0</v>
      </c>
      <c r="H26" s="263">
        <f t="shared" si="2"/>
        <v>0</v>
      </c>
    </row>
    <row r="27" spans="1:8">
      <c r="A27" s="398" t="s">
        <v>1720</v>
      </c>
      <c r="B27" s="123" t="s">
        <v>1908</v>
      </c>
      <c r="C27" s="448">
        <v>1</v>
      </c>
      <c r="D27" s="448"/>
      <c r="E27" s="495"/>
      <c r="F27" s="341">
        <v>48</v>
      </c>
      <c r="G27" s="339">
        <v>0</v>
      </c>
      <c r="H27" s="263">
        <f t="shared" si="1"/>
        <v>0</v>
      </c>
    </row>
    <row r="28" spans="1:8">
      <c r="A28" s="398" t="s">
        <v>1720</v>
      </c>
      <c r="B28" s="123" t="s">
        <v>1909</v>
      </c>
      <c r="C28" s="448">
        <v>1</v>
      </c>
      <c r="D28" s="448"/>
      <c r="E28" s="495"/>
      <c r="F28" s="341">
        <v>24</v>
      </c>
      <c r="G28" s="339">
        <v>0</v>
      </c>
      <c r="H28" s="263">
        <f t="shared" si="1"/>
        <v>0</v>
      </c>
    </row>
    <row r="29" spans="1:8">
      <c r="A29" s="398" t="s">
        <v>1720</v>
      </c>
      <c r="B29" s="123" t="s">
        <v>1910</v>
      </c>
      <c r="C29" s="448">
        <v>1</v>
      </c>
      <c r="D29" s="448"/>
      <c r="E29" s="495"/>
      <c r="F29" s="341">
        <v>3.09</v>
      </c>
      <c r="G29" s="339">
        <v>0</v>
      </c>
      <c r="H29" s="263">
        <f t="shared" si="1"/>
        <v>0</v>
      </c>
    </row>
    <row r="30" spans="1:8">
      <c r="A30" s="398" t="s">
        <v>1720</v>
      </c>
      <c r="B30" s="123" t="s">
        <v>2065</v>
      </c>
      <c r="C30" s="448">
        <v>679.4</v>
      </c>
      <c r="D30" s="448"/>
      <c r="E30" s="495"/>
      <c r="F30" s="341">
        <v>15</v>
      </c>
      <c r="G30" s="339">
        <v>0</v>
      </c>
      <c r="H30" s="263">
        <f t="shared" ref="H30:H49" si="6">G30*F30</f>
        <v>0</v>
      </c>
    </row>
    <row r="32" spans="1:8" ht="25.2">
      <c r="A32" s="266" t="s">
        <v>95</v>
      </c>
      <c r="B32" s="266" t="s">
        <v>129</v>
      </c>
      <c r="C32" s="266" t="s">
        <v>125</v>
      </c>
      <c r="D32" s="266" t="s">
        <v>96</v>
      </c>
      <c r="E32" s="266" t="s">
        <v>2082</v>
      </c>
      <c r="F32" s="266" t="s">
        <v>126</v>
      </c>
      <c r="G32" s="266" t="s">
        <v>127</v>
      </c>
      <c r="H32" s="266" t="s">
        <v>128</v>
      </c>
    </row>
    <row r="33" spans="1:8">
      <c r="A33" s="454" t="s">
        <v>1695</v>
      </c>
      <c r="B33" s="123" t="s">
        <v>2066</v>
      </c>
      <c r="C33" s="448">
        <v>1</v>
      </c>
      <c r="D33" s="448">
        <v>40</v>
      </c>
      <c r="E33" s="495">
        <v>4</v>
      </c>
      <c r="F33" s="341">
        <f t="shared" ref="F33:F48" si="7">E33*D33</f>
        <v>160</v>
      </c>
      <c r="G33" s="339">
        <v>0</v>
      </c>
      <c r="H33" s="263">
        <f t="shared" si="6"/>
        <v>0</v>
      </c>
    </row>
    <row r="34" spans="1:8">
      <c r="A34" s="454" t="s">
        <v>1696</v>
      </c>
      <c r="B34" s="123" t="s">
        <v>2066</v>
      </c>
      <c r="C34" s="448">
        <v>1</v>
      </c>
      <c r="D34" s="448">
        <v>40</v>
      </c>
      <c r="E34" s="495">
        <v>4</v>
      </c>
      <c r="F34" s="341">
        <f t="shared" si="7"/>
        <v>160</v>
      </c>
      <c r="G34" s="339">
        <v>0</v>
      </c>
      <c r="H34" s="263">
        <f t="shared" si="6"/>
        <v>0</v>
      </c>
    </row>
    <row r="35" spans="1:8">
      <c r="A35" s="454" t="s">
        <v>1697</v>
      </c>
      <c r="B35" s="123" t="s">
        <v>2066</v>
      </c>
      <c r="C35" s="448">
        <v>1</v>
      </c>
      <c r="D35" s="448">
        <v>40</v>
      </c>
      <c r="E35" s="495">
        <v>3</v>
      </c>
      <c r="F35" s="341">
        <f t="shared" si="7"/>
        <v>120</v>
      </c>
      <c r="G35" s="339">
        <v>0</v>
      </c>
      <c r="H35" s="263">
        <f t="shared" si="6"/>
        <v>0</v>
      </c>
    </row>
    <row r="36" spans="1:8">
      <c r="A36" s="454" t="s">
        <v>1698</v>
      </c>
      <c r="B36" s="123" t="s">
        <v>2066</v>
      </c>
      <c r="C36" s="448">
        <v>1</v>
      </c>
      <c r="D36" s="448">
        <v>40</v>
      </c>
      <c r="E36" s="495">
        <v>5</v>
      </c>
      <c r="F36" s="341">
        <f t="shared" si="7"/>
        <v>200</v>
      </c>
      <c r="G36" s="339">
        <v>0</v>
      </c>
      <c r="H36" s="263">
        <f t="shared" si="6"/>
        <v>0</v>
      </c>
    </row>
    <row r="37" spans="1:8">
      <c r="A37" s="454" t="s">
        <v>1699</v>
      </c>
      <c r="B37" s="123" t="s">
        <v>2066</v>
      </c>
      <c r="C37" s="448">
        <v>1</v>
      </c>
      <c r="D37" s="448">
        <v>40</v>
      </c>
      <c r="E37" s="495">
        <v>4</v>
      </c>
      <c r="F37" s="341">
        <f t="shared" si="7"/>
        <v>160</v>
      </c>
      <c r="G37" s="339">
        <v>0</v>
      </c>
      <c r="H37" s="263">
        <f t="shared" si="6"/>
        <v>0</v>
      </c>
    </row>
    <row r="38" spans="1:8">
      <c r="A38" s="454" t="s">
        <v>1700</v>
      </c>
      <c r="B38" s="123" t="s">
        <v>2066</v>
      </c>
      <c r="C38" s="448">
        <v>1</v>
      </c>
      <c r="D38" s="448">
        <v>40</v>
      </c>
      <c r="E38" s="495">
        <v>3</v>
      </c>
      <c r="F38" s="341">
        <f t="shared" ref="F38:F43" si="8">E38*D38</f>
        <v>120</v>
      </c>
      <c r="G38" s="339">
        <v>0</v>
      </c>
      <c r="H38" s="263">
        <f t="shared" ref="H38:H43" si="9">G38*F38</f>
        <v>0</v>
      </c>
    </row>
    <row r="39" spans="1:8">
      <c r="A39" s="454" t="s">
        <v>1701</v>
      </c>
      <c r="B39" s="123" t="s">
        <v>2066</v>
      </c>
      <c r="C39" s="448">
        <v>1</v>
      </c>
      <c r="D39" s="448">
        <v>40</v>
      </c>
      <c r="E39" s="495">
        <v>10</v>
      </c>
      <c r="F39" s="341">
        <f t="shared" si="8"/>
        <v>400</v>
      </c>
      <c r="G39" s="339">
        <v>0</v>
      </c>
      <c r="H39" s="263">
        <f t="shared" si="9"/>
        <v>0</v>
      </c>
    </row>
    <row r="40" spans="1:8">
      <c r="A40" s="454" t="s">
        <v>1704</v>
      </c>
      <c r="B40" s="123" t="s">
        <v>2066</v>
      </c>
      <c r="C40" s="448">
        <v>1</v>
      </c>
      <c r="D40" s="448">
        <v>40</v>
      </c>
      <c r="E40" s="495">
        <v>3</v>
      </c>
      <c r="F40" s="341">
        <f t="shared" si="8"/>
        <v>120</v>
      </c>
      <c r="G40" s="339">
        <v>0</v>
      </c>
      <c r="H40" s="263">
        <f t="shared" si="9"/>
        <v>0</v>
      </c>
    </row>
    <row r="41" spans="1:8">
      <c r="A41" s="454" t="s">
        <v>1702</v>
      </c>
      <c r="B41" s="123" t="s">
        <v>2066</v>
      </c>
      <c r="C41" s="448">
        <v>1</v>
      </c>
      <c r="D41" s="448">
        <v>40</v>
      </c>
      <c r="E41" s="495">
        <v>3</v>
      </c>
      <c r="F41" s="341">
        <f t="shared" si="8"/>
        <v>120</v>
      </c>
      <c r="G41" s="339">
        <v>0</v>
      </c>
      <c r="H41" s="263">
        <f t="shared" si="9"/>
        <v>0</v>
      </c>
    </row>
    <row r="42" spans="1:8">
      <c r="A42" s="454" t="s">
        <v>1703</v>
      </c>
      <c r="B42" s="123" t="s">
        <v>2066</v>
      </c>
      <c r="C42" s="448">
        <v>1</v>
      </c>
      <c r="D42" s="448">
        <v>40</v>
      </c>
      <c r="E42" s="495">
        <v>4.5</v>
      </c>
      <c r="F42" s="341">
        <f t="shared" si="8"/>
        <v>180</v>
      </c>
      <c r="G42" s="339">
        <v>0</v>
      </c>
      <c r="H42" s="263">
        <f t="shared" si="9"/>
        <v>0</v>
      </c>
    </row>
    <row r="43" spans="1:8">
      <c r="A43" s="454" t="s">
        <v>1706</v>
      </c>
      <c r="B43" s="123" t="s">
        <v>2066</v>
      </c>
      <c r="C43" s="448">
        <v>1</v>
      </c>
      <c r="D43" s="448">
        <v>40</v>
      </c>
      <c r="E43" s="495">
        <v>2</v>
      </c>
      <c r="F43" s="341">
        <f t="shared" si="8"/>
        <v>80</v>
      </c>
      <c r="G43" s="339">
        <v>0</v>
      </c>
      <c r="H43" s="263">
        <f t="shared" si="9"/>
        <v>0</v>
      </c>
    </row>
    <row r="44" spans="1:8">
      <c r="A44" s="454" t="s">
        <v>1707</v>
      </c>
      <c r="B44" s="123" t="s">
        <v>2066</v>
      </c>
      <c r="C44" s="448">
        <v>1</v>
      </c>
      <c r="D44" s="448">
        <v>40</v>
      </c>
      <c r="E44" s="495">
        <v>5</v>
      </c>
      <c r="F44" s="341">
        <f t="shared" si="7"/>
        <v>200</v>
      </c>
      <c r="G44" s="339">
        <v>0</v>
      </c>
      <c r="H44" s="263">
        <f t="shared" si="6"/>
        <v>0</v>
      </c>
    </row>
    <row r="45" spans="1:8">
      <c r="A45" s="454" t="s">
        <v>1708</v>
      </c>
      <c r="B45" s="123" t="s">
        <v>2066</v>
      </c>
      <c r="C45" s="448">
        <v>1</v>
      </c>
      <c r="D45" s="448">
        <v>40</v>
      </c>
      <c r="E45" s="495">
        <v>2</v>
      </c>
      <c r="F45" s="341">
        <f t="shared" si="7"/>
        <v>80</v>
      </c>
      <c r="G45" s="339">
        <v>0</v>
      </c>
      <c r="H45" s="263">
        <f t="shared" si="6"/>
        <v>0</v>
      </c>
    </row>
    <row r="46" spans="1:8">
      <c r="A46" s="454" t="s">
        <v>1709</v>
      </c>
      <c r="B46" s="123" t="s">
        <v>2066</v>
      </c>
      <c r="C46" s="448">
        <v>1</v>
      </c>
      <c r="D46" s="448">
        <v>40</v>
      </c>
      <c r="E46" s="495">
        <v>4</v>
      </c>
      <c r="F46" s="341">
        <f t="shared" si="7"/>
        <v>160</v>
      </c>
      <c r="G46" s="339">
        <v>0</v>
      </c>
      <c r="H46" s="263">
        <f t="shared" si="6"/>
        <v>0</v>
      </c>
    </row>
    <row r="47" spans="1:8">
      <c r="A47" s="454" t="s">
        <v>1710</v>
      </c>
      <c r="B47" s="123" t="s">
        <v>2066</v>
      </c>
      <c r="C47" s="448">
        <v>1</v>
      </c>
      <c r="D47" s="448">
        <v>40</v>
      </c>
      <c r="E47" s="495">
        <v>3</v>
      </c>
      <c r="F47" s="341">
        <f t="shared" si="7"/>
        <v>120</v>
      </c>
      <c r="G47" s="339">
        <v>0</v>
      </c>
      <c r="H47" s="263">
        <f t="shared" si="6"/>
        <v>0</v>
      </c>
    </row>
    <row r="48" spans="1:8">
      <c r="A48" s="454" t="s">
        <v>1711</v>
      </c>
      <c r="B48" s="123" t="s">
        <v>2066</v>
      </c>
      <c r="C48" s="448">
        <v>1</v>
      </c>
      <c r="D48" s="448">
        <v>40</v>
      </c>
      <c r="E48" s="495">
        <v>7.5</v>
      </c>
      <c r="F48" s="341">
        <f t="shared" si="7"/>
        <v>300</v>
      </c>
      <c r="G48" s="339">
        <v>0</v>
      </c>
      <c r="H48" s="263">
        <f t="shared" si="6"/>
        <v>0</v>
      </c>
    </row>
    <row r="49" spans="1:8">
      <c r="A49" s="398" t="s">
        <v>2089</v>
      </c>
      <c r="B49" s="123" t="s">
        <v>2090</v>
      </c>
      <c r="C49" s="448">
        <v>9</v>
      </c>
      <c r="D49" s="448"/>
      <c r="E49" s="448"/>
      <c r="F49" s="341">
        <v>77</v>
      </c>
      <c r="G49" s="339">
        <v>0</v>
      </c>
      <c r="H49" s="263">
        <f t="shared" si="6"/>
        <v>0</v>
      </c>
    </row>
    <row r="51" spans="1:8" s="113" customFormat="1" ht="12.6">
      <c r="A51" s="264" t="s">
        <v>7</v>
      </c>
      <c r="B51" s="265"/>
      <c r="C51" s="265"/>
      <c r="D51" s="265"/>
      <c r="E51" s="265"/>
      <c r="F51" s="342">
        <f>SUM(F12:F49)</f>
        <v>4415.6499999999996</v>
      </c>
      <c r="G51" s="265"/>
      <c r="H51" s="235">
        <f>SUM(H12:H50)</f>
        <v>0</v>
      </c>
    </row>
  </sheetData>
  <autoFilter ref="A11:J49" xr:uid="{45F8449F-5D14-4A65-8540-A5097A6C32F0}"/>
  <phoneticPr fontId="107" type="noConversion"/>
  <pageMargins left="0.59375" right="0.7" top="0.75" bottom="0.75" header="0.3" footer="0.3"/>
  <pageSetup paperSize="9" scale="97" fitToHeight="0" orientation="landscape" r:id="rId1"/>
  <headerFooter>
    <oddFooter>&amp;L&amp;F-&amp;A
Atir b.v. ©&amp;Rprintversie &amp;D</oddFooter>
  </headerFooter>
  <rowBreaks count="1" manualBreakCount="1">
    <brk id="3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E27"/>
  <sheetViews>
    <sheetView showGridLines="0" showZeros="0" zoomScale="96" zoomScaleNormal="96" zoomScaleSheetLayoutView="75" zoomScalePageLayoutView="50" workbookViewId="0">
      <pane ySplit="9" topLeftCell="A10" activePane="bottomLeft" state="frozen"/>
      <selection activeCell="D33" sqref="D33"/>
      <selection pane="bottomLeft" activeCell="B5" sqref="B5:B7"/>
    </sheetView>
  </sheetViews>
  <sheetFormatPr defaultColWidth="11.44140625" defaultRowHeight="13.2"/>
  <cols>
    <col min="1" max="1" width="39" style="4" customWidth="1"/>
    <col min="2" max="2" width="20.33203125" style="4" customWidth="1"/>
    <col min="3" max="4" width="17.5546875" style="4" customWidth="1"/>
    <col min="5" max="5" width="19.33203125" style="4" customWidth="1"/>
    <col min="6" max="16384" width="11.44140625" style="4"/>
  </cols>
  <sheetData>
    <row r="1" spans="1:5" ht="13.8">
      <c r="A1" s="338" t="s">
        <v>22</v>
      </c>
      <c r="B1" s="267"/>
      <c r="C1" s="268"/>
      <c r="D1" s="269"/>
    </row>
    <row r="3" spans="1:5" ht="15.6">
      <c r="A3" s="73" t="s">
        <v>26</v>
      </c>
      <c r="B3" s="104" t="str">
        <f>'1-Kosten per locatie'!B4</f>
        <v>Gemeente Groningen</v>
      </c>
      <c r="C3" s="270"/>
      <c r="D3" s="270"/>
    </row>
    <row r="4" spans="1:5" ht="15">
      <c r="A4" s="73" t="s">
        <v>12</v>
      </c>
      <c r="B4" s="104" t="str">
        <f ca="1">MID(CELL("bestandsnaam",$E$9),SEARCH("]",CELL("bestandsnaam",$E$9),1)+1,256)</f>
        <v>8-Afroepprijs</v>
      </c>
      <c r="C4" s="271"/>
      <c r="D4" s="272"/>
    </row>
    <row r="5" spans="1:5" ht="15">
      <c r="A5" s="73" t="s">
        <v>73</v>
      </c>
      <c r="B5" s="104" t="str">
        <f>'1-Kosten per locatie'!B6</f>
        <v>Diverse Groningen</v>
      </c>
      <c r="C5" s="271"/>
      <c r="D5" s="272"/>
    </row>
    <row r="6" spans="1:5" ht="15">
      <c r="A6" s="73" t="s">
        <v>173</v>
      </c>
      <c r="B6" s="104" t="str">
        <f>'1-Kosten per locatie'!B7</f>
        <v>34-2021</v>
      </c>
      <c r="C6" s="271"/>
      <c r="D6" s="272"/>
    </row>
    <row r="7" spans="1:5" ht="15">
      <c r="A7" s="73" t="s">
        <v>146</v>
      </c>
      <c r="B7" s="104">
        <f>'1-Kosten per locatie'!B8</f>
        <v>0</v>
      </c>
      <c r="C7" s="271"/>
      <c r="D7" s="272"/>
    </row>
    <row r="8" spans="1:5" ht="15">
      <c r="A8" s="73" t="s">
        <v>9</v>
      </c>
      <c r="B8" s="74">
        <v>44348</v>
      </c>
      <c r="C8" s="271"/>
      <c r="D8" s="272"/>
    </row>
    <row r="9" spans="1:5" ht="15">
      <c r="A9" s="65"/>
      <c r="B9" s="273"/>
      <c r="C9" s="271"/>
      <c r="D9" s="272"/>
    </row>
    <row r="10" spans="1:5" ht="15">
      <c r="A10" s="285" t="s">
        <v>130</v>
      </c>
      <c r="B10" s="286"/>
      <c r="C10" s="286"/>
      <c r="D10" s="286"/>
      <c r="E10" s="287"/>
    </row>
    <row r="11" spans="1:5" ht="13.8">
      <c r="A11" s="282"/>
      <c r="B11" s="274"/>
      <c r="C11" s="274"/>
      <c r="D11" s="275"/>
    </row>
    <row r="12" spans="1:5">
      <c r="A12" s="281" t="s">
        <v>48</v>
      </c>
      <c r="B12" s="280" t="s">
        <v>10</v>
      </c>
      <c r="C12" s="277"/>
      <c r="D12" s="277"/>
      <c r="E12" s="283" t="s">
        <v>105</v>
      </c>
    </row>
    <row r="13" spans="1:5" ht="13.8">
      <c r="A13" s="276" t="s">
        <v>131</v>
      </c>
      <c r="B13" s="278" t="s">
        <v>106</v>
      </c>
      <c r="C13" s="278"/>
      <c r="D13" s="278"/>
      <c r="E13" s="340">
        <v>0</v>
      </c>
    </row>
    <row r="14" spans="1:5" ht="13.8">
      <c r="A14" s="276" t="s">
        <v>131</v>
      </c>
      <c r="B14" s="278" t="s">
        <v>108</v>
      </c>
      <c r="C14" s="278"/>
      <c r="D14" s="278"/>
      <c r="E14" s="340">
        <v>0</v>
      </c>
    </row>
    <row r="15" spans="1:5" ht="13.8">
      <c r="A15" s="276" t="s">
        <v>131</v>
      </c>
      <c r="B15" s="278" t="s">
        <v>107</v>
      </c>
      <c r="C15" s="278"/>
      <c r="D15" s="278"/>
      <c r="E15" s="340">
        <v>0</v>
      </c>
    </row>
    <row r="16" spans="1:5" ht="13.8">
      <c r="A16" s="276" t="s">
        <v>124</v>
      </c>
      <c r="B16" s="278" t="s">
        <v>106</v>
      </c>
      <c r="C16" s="278"/>
      <c r="D16" s="278"/>
      <c r="E16" s="340">
        <v>0</v>
      </c>
    </row>
    <row r="17" spans="1:4" ht="13.8">
      <c r="A17" s="274"/>
      <c r="B17" s="275"/>
      <c r="C17" s="275"/>
      <c r="D17" s="274"/>
    </row>
    <row r="18" spans="1:4" ht="15">
      <c r="A18" s="284" t="s">
        <v>1</v>
      </c>
      <c r="B18" s="275"/>
      <c r="C18" s="275"/>
      <c r="D18" s="274"/>
    </row>
    <row r="19" spans="1:4">
      <c r="A19" s="274" t="s">
        <v>36</v>
      </c>
    </row>
    <row r="20" spans="1:4" ht="12.75" customHeight="1">
      <c r="A20" s="274"/>
      <c r="B20" s="275"/>
      <c r="C20" s="275"/>
      <c r="D20" s="274"/>
    </row>
    <row r="21" spans="1:4" ht="13.8">
      <c r="A21" s="274"/>
      <c r="B21" s="275"/>
      <c r="C21" s="275"/>
      <c r="D21" s="274"/>
    </row>
    <row r="22" spans="1:4" ht="13.8">
      <c r="A22" s="274"/>
      <c r="B22" s="275"/>
      <c r="C22" s="275"/>
      <c r="D22" s="274"/>
    </row>
    <row r="24" spans="1:4" ht="13.8">
      <c r="A24" s="279"/>
      <c r="B24" s="267"/>
      <c r="C24" s="267"/>
      <c r="D24" s="267"/>
    </row>
    <row r="25" spans="1:4">
      <c r="A25" s="279"/>
    </row>
    <row r="26" spans="1:4">
      <c r="A26" s="279"/>
    </row>
    <row r="27" spans="1:4">
      <c r="A27" s="279"/>
    </row>
  </sheetData>
  <phoneticPr fontId="12"/>
  <conditionalFormatting sqref="E13:E16">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A2EC04-6FFE-434F-8E55-AB9F8B8C24AA}">
  <ds:schemaRefs>
    <ds:schemaRef ds:uri="http://schemas.microsoft.com/sharepoint/v3/contenttype/forms"/>
  </ds:schemaRefs>
</ds:datastoreItem>
</file>

<file path=customXml/itemProps2.xml><?xml version="1.0" encoding="utf-8"?>
<ds:datastoreItem xmlns:ds="http://schemas.openxmlformats.org/officeDocument/2006/customXml" ds:itemID="{C7DB99BC-7124-4D8E-BDA4-6669A306B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9A2897-EC08-4780-8CC1-2A5B7B74CA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14</vt:i4>
      </vt:variant>
    </vt:vector>
  </HeadingPairs>
  <TitlesOfParts>
    <vt:vector size="24" baseType="lpstr">
      <vt:lpstr>Info blad</vt:lpstr>
      <vt:lpstr>1-Kosten per locatie</vt:lpstr>
      <vt:lpstr>2-Productie normen</vt:lpstr>
      <vt:lpstr>3-Basis ruimtestaat</vt:lpstr>
      <vt:lpstr>4-Premies en opslagen</vt:lpstr>
      <vt:lpstr>5-Opbouw uurtarief productie</vt:lpstr>
      <vt:lpstr>6-Opbouw uurtarief toezicht</vt:lpstr>
      <vt:lpstr>7-Additionele werkzaamheden</vt:lpstr>
      <vt:lpstr>8-Afroepprijs</vt:lpstr>
      <vt:lpstr>9-Machinekosten</vt:lpstr>
      <vt:lpstr>'1-Kosten per locatie'!Afdrukbereik</vt:lpstr>
      <vt:lpstr>'2-Productie normen'!Afdrukbereik</vt:lpstr>
      <vt:lpstr>'3-Basis ruimtestaat'!Afdrukbereik</vt:lpstr>
      <vt:lpstr>'4-Premies en opslagen'!Afdrukbereik</vt:lpstr>
      <vt:lpstr>'5-Opbouw uurtarief productie'!Afdrukbereik</vt:lpstr>
      <vt:lpstr>'8-Afroepprijs'!Afdrukbereik</vt:lpstr>
      <vt:lpstr>'Info blad'!Afdrukbereik</vt:lpstr>
      <vt:lpstr>'1-Kosten per locatie'!Afdruktitels</vt:lpstr>
      <vt:lpstr>'3-Basis ruimtestaat'!Afdruktitels</vt:lpstr>
      <vt:lpstr>'5-Opbouw uurtarief productie'!Afdruktitels</vt:lpstr>
      <vt:lpstr>'8-Afroepprijs'!Afdruktitels</vt:lpstr>
      <vt:lpstr>'1-Kosten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Margriet van Dijken</cp:lastModifiedBy>
  <cp:lastPrinted>2018-08-21T11:53:14Z</cp:lastPrinted>
  <dcterms:created xsi:type="dcterms:W3CDTF">1999-10-05T12:28:40Z</dcterms:created>
  <dcterms:modified xsi:type="dcterms:W3CDTF">2021-06-23T16:06:52Z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