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koop\Projecten\03. GWW\ROK WRM Simon Stevin I210300001\02 Specificatie\01 Aanvraag\01 Concept\"/>
    </mc:Choice>
  </mc:AlternateContent>
  <xr:revisionPtr revIDLastSave="0" documentId="8_{3F560EA6-50D1-4EB7-98C1-EF4AA4D41EFC}" xr6:coauthVersionLast="45" xr6:coauthVersionMax="45" xr10:uidLastSave="{00000000-0000-0000-0000-000000000000}"/>
  <bookViews>
    <workbookView xWindow="-120" yWindow="-120" windowWidth="28440" windowHeight="14340" tabRatio="761" xr2:uid="{00000000-000D-0000-FFFF-FFFF00000000}"/>
  </bookViews>
  <sheets>
    <sheet name="rekenmodel" sheetId="5" r:id="rId1"/>
    <sheet name="Projectbeoordelingsformulier" sheetId="6" r:id="rId2"/>
  </sheets>
  <definedNames>
    <definedName name="_xlnm.Print_Area" localSheetId="1">Projectbeoordelingsformulier!$A$1:$I$45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0" i="6" l="1"/>
  <c r="D39" i="6" s="1"/>
  <c r="C9" i="6"/>
  <c r="G40" i="6"/>
  <c r="E40" i="6"/>
  <c r="E39" i="6" s="1"/>
  <c r="G39" i="6"/>
  <c r="H39" i="6" l="1"/>
  <c r="D27" i="6"/>
  <c r="E27" i="6"/>
  <c r="G27" i="6"/>
  <c r="D28" i="6"/>
  <c r="E28" i="6"/>
  <c r="G28" i="6"/>
  <c r="D29" i="6"/>
  <c r="E29" i="6"/>
  <c r="G29" i="6"/>
  <c r="D30" i="6"/>
  <c r="E30" i="6"/>
  <c r="G30" i="6"/>
  <c r="D44" i="6" l="1"/>
  <c r="D45" i="6"/>
  <c r="D43" i="6"/>
  <c r="D34" i="6"/>
  <c r="D35" i="6"/>
  <c r="D36" i="6"/>
  <c r="D37" i="6"/>
  <c r="D33" i="6"/>
  <c r="D23" i="6"/>
  <c r="D24" i="6"/>
  <c r="D25" i="6"/>
  <c r="D26" i="6"/>
  <c r="D22" i="6"/>
  <c r="D16" i="6"/>
  <c r="D17" i="6"/>
  <c r="D18" i="6"/>
  <c r="D19" i="6"/>
  <c r="D15" i="6"/>
  <c r="D12" i="6"/>
  <c r="D11" i="6"/>
  <c r="E45" i="6"/>
  <c r="E44" i="6"/>
  <c r="E43" i="6"/>
  <c r="E37" i="6"/>
  <c r="E36" i="6"/>
  <c r="E35" i="6"/>
  <c r="E34" i="6"/>
  <c r="E33" i="6"/>
  <c r="E23" i="6"/>
  <c r="E24" i="6"/>
  <c r="E25" i="6"/>
  <c r="E26" i="6"/>
  <c r="E22" i="6"/>
  <c r="E16" i="6"/>
  <c r="E17" i="6"/>
  <c r="E18" i="6"/>
  <c r="E19" i="6"/>
  <c r="E15" i="6"/>
  <c r="E12" i="6"/>
  <c r="E11" i="6"/>
  <c r="G45" i="6"/>
  <c r="G44" i="6"/>
  <c r="G35" i="6"/>
  <c r="G36" i="6"/>
  <c r="G37" i="6"/>
  <c r="G23" i="6"/>
  <c r="G24" i="6"/>
  <c r="G25" i="6"/>
  <c r="G26" i="6"/>
  <c r="G17" i="6"/>
  <c r="G18" i="6"/>
  <c r="G19" i="6"/>
  <c r="G43" i="6"/>
  <c r="A4" i="6"/>
  <c r="A5" i="6"/>
  <c r="A6" i="6"/>
  <c r="A3" i="6"/>
  <c r="B4" i="6"/>
  <c r="B5" i="6"/>
  <c r="B6" i="6"/>
  <c r="B3" i="6"/>
  <c r="G34" i="6"/>
  <c r="G11" i="6"/>
  <c r="G12" i="6"/>
  <c r="G15" i="6"/>
  <c r="G16" i="6"/>
  <c r="G22" i="6"/>
  <c r="G33" i="6"/>
  <c r="B10" i="5"/>
  <c r="I42" i="6"/>
  <c r="I10" i="6"/>
  <c r="I32" i="6"/>
  <c r="I21" i="6"/>
  <c r="I14" i="6"/>
  <c r="I9" i="6" l="1"/>
  <c r="E32" i="6"/>
  <c r="G21" i="6"/>
  <c r="D14" i="6"/>
  <c r="G10" i="6"/>
  <c r="G42" i="6"/>
  <c r="E42" i="6"/>
  <c r="D10" i="6"/>
  <c r="I45" i="6"/>
  <c r="I36" i="6"/>
  <c r="I40" i="6" s="1"/>
  <c r="G32" i="6"/>
  <c r="E21" i="6"/>
  <c r="D21" i="6"/>
  <c r="D32" i="6"/>
  <c r="D9" i="6" s="1"/>
  <c r="D42" i="6"/>
  <c r="G14" i="6"/>
  <c r="E14" i="6"/>
  <c r="I18" i="6" s="1"/>
  <c r="E10" i="6"/>
  <c r="I12" i="6" s="1"/>
  <c r="I15" i="6" l="1"/>
  <c r="I25" i="6"/>
  <c r="I27" i="6"/>
  <c r="I28" i="6"/>
  <c r="I29" i="6"/>
  <c r="I30" i="6"/>
  <c r="I19" i="6"/>
  <c r="I35" i="6"/>
  <c r="I24" i="6"/>
  <c r="H21" i="6"/>
  <c r="H9" i="6" s="1"/>
  <c r="I16" i="6"/>
  <c r="I17" i="6"/>
  <c r="H14" i="6"/>
  <c r="H42" i="6"/>
  <c r="H10" i="6"/>
  <c r="I11" i="6"/>
  <c r="I43" i="6"/>
  <c r="I34" i="6"/>
  <c r="I26" i="6"/>
  <c r="I44" i="6"/>
  <c r="H32" i="6"/>
  <c r="I37" i="6"/>
  <c r="I33" i="6"/>
  <c r="I23" i="6"/>
  <c r="I22" i="6"/>
  <c r="B11" i="5" l="1"/>
  <c r="B13" i="5" s="1"/>
  <c r="B14" i="5" s="1"/>
</calcChain>
</file>

<file path=xl/sharedStrings.xml><?xml version="1.0" encoding="utf-8"?>
<sst xmlns="http://schemas.openxmlformats.org/spreadsheetml/2006/main" count="93" uniqueCount="93">
  <si>
    <t>PROJECTBEOORDELINGSFORMULIER</t>
  </si>
  <si>
    <t>Datum</t>
  </si>
  <si>
    <t>totaal gescoorde waarde</t>
  </si>
  <si>
    <t>Verschil</t>
  </si>
  <si>
    <t>Te verrekenen bedrag</t>
  </si>
  <si>
    <t>voldaan zonder herstel of tekortkoming</t>
  </si>
  <si>
    <t>Maximaal te behalen punten</t>
  </si>
  <si>
    <t>Behaalde punten</t>
  </si>
  <si>
    <t xml:space="preserve"> Rekenmodel prestatiemeting</t>
  </si>
  <si>
    <t>Bestek</t>
  </si>
  <si>
    <t>Factor</t>
  </si>
  <si>
    <t>Toetsingsonderdelen</t>
  </si>
  <si>
    <t>Rekenwaarde prestatiemeting</t>
  </si>
  <si>
    <t>Behaald % prestatiemeting</t>
  </si>
  <si>
    <t>Aangeboden %  prestatiemeting</t>
  </si>
  <si>
    <t>Max. rekenwaarde</t>
  </si>
  <si>
    <t>Factor bij bonus</t>
  </si>
  <si>
    <t>Factor bij malus</t>
  </si>
  <si>
    <t>Projectgegevens</t>
  </si>
  <si>
    <t>Wegings- factor</t>
  </si>
  <si>
    <t>Beoorde-lings waarde</t>
  </si>
  <si>
    <t>Gescoorde waarde in procenten</t>
  </si>
  <si>
    <t>1.1</t>
  </si>
  <si>
    <t>1.2</t>
  </si>
  <si>
    <t>2.1</t>
  </si>
  <si>
    <t>3.1</t>
  </si>
  <si>
    <t>3.2</t>
  </si>
  <si>
    <t>3.3</t>
  </si>
  <si>
    <t>3.4</t>
  </si>
  <si>
    <t>4.1</t>
  </si>
  <si>
    <t>4.2</t>
  </si>
  <si>
    <t>4.3</t>
  </si>
  <si>
    <t>5.1</t>
  </si>
  <si>
    <t>2.</t>
  </si>
  <si>
    <t>3.</t>
  </si>
  <si>
    <t>4.</t>
  </si>
  <si>
    <t>5.</t>
  </si>
  <si>
    <t>Aanneemsom</t>
  </si>
  <si>
    <t>De gele cellen zijn invulbaar</t>
  </si>
  <si>
    <t>2.2</t>
  </si>
  <si>
    <t>3.5</t>
  </si>
  <si>
    <t>3.6</t>
  </si>
  <si>
    <t>3.7</t>
  </si>
  <si>
    <t>4.4</t>
  </si>
  <si>
    <t>4.5</t>
  </si>
  <si>
    <t>2.3</t>
  </si>
  <si>
    <t>2.4</t>
  </si>
  <si>
    <t>2.5</t>
  </si>
  <si>
    <t>Naam</t>
  </si>
  <si>
    <t>Dossier</t>
  </si>
  <si>
    <t>3.8</t>
  </si>
  <si>
    <t>3.9</t>
  </si>
  <si>
    <t>voldaan na incidentele tekortkoming</t>
  </si>
  <si>
    <t>voldaan na meerder verzoek of meerder herstel of meerdere tekortkomingen of gevolgen voor TGKIO</t>
  </si>
  <si>
    <t>voldaan na herhaaldelijk verzoek of herhaaldelijk herstel of met grote gevolgen voor TGKIO</t>
  </si>
  <si>
    <t>WF ter info en controle in %</t>
  </si>
  <si>
    <t>Aanleveren documenten</t>
  </si>
  <si>
    <t>Indienen onderbouwde termijnen, herleidbaar berekend, met aantoonbare hoeveelhedenverklaring, bonnen en schetsen tijdig en compleet indienen.</t>
  </si>
  <si>
    <t>Dagrapporten worden wekelijks en compleet ingediend.</t>
  </si>
  <si>
    <t>Grondstromen tijdig melden bij Meldpunt Bodemkwaliteit conform het Besluit Bodemkaliteit</t>
  </si>
  <si>
    <t>Grond van verschillende kwaliteit gescheiden ontgraven, melden, afvoeren en opslaan.</t>
  </si>
  <si>
    <t>Projectkwaliteit en uitvoering</t>
  </si>
  <si>
    <t>Verdichting ondergrond, sleuven, aanvullingen en de fundering voldoen aan bestekeisen.</t>
  </si>
  <si>
    <t>Stop- en bijwoonpunten tijdig aangemeld.</t>
  </si>
  <si>
    <t>Communicatie</t>
  </si>
  <si>
    <t>Uitvoerder en/of projectleider is telefonisch goed bereikbaar en reageert dagelijks op vragen en opmerkingen.</t>
  </si>
  <si>
    <t>Opdrachtnemer heeft oog voor de sociale aspecten naar de omgeving.</t>
  </si>
  <si>
    <t>Werkterrein/ veilig werken</t>
  </si>
  <si>
    <t>Maatregelen uit V&amp;G-plan worden nagekomen</t>
  </si>
  <si>
    <t>Het werkterrein is ordelijk.</t>
  </si>
  <si>
    <t>Voorkomen van schade aan werk en omgeving.</t>
  </si>
  <si>
    <t>Voor alle aan te leveren documenten geldt dat deze juist en conform contract aangeleverd dienen te worden. (Denk aan gedetaillleerd werkplan, algemeen tijdschema, kwaliteits- en keuringsplan, V&amp;G plan, werkplannen voor specifieke onderwerpen, omgaan met vrijgekomen materialen, verkeersplan, etc.</t>
  </si>
  <si>
    <t>Revisie- en inspectiegegevens tijdig en compleet indienen.</t>
  </si>
  <si>
    <t>Algemeen tijdsschema en gedetailleerd werkplan, voldoet aan de eisen van het contract en par.26 van de UAV 2012 en dient wekelijks geoptimaliseerd te worden.</t>
  </si>
  <si>
    <t>Algemeen tijdschema, werkplan / projectadministratie</t>
  </si>
  <si>
    <t>Kwaliteitsborging wordt zodanig uitgevoerd dan bij (vermoeden van) onvoldoend werk, de opdrachtnemer dit zelf, proactief, signaleert en meldt, voordat onvoldoende werk door de directie is gesignaleerd.</t>
  </si>
  <si>
    <t>Proactief herstellen van onvoldoend werk en schade.</t>
  </si>
  <si>
    <t>Opdrachtnemer komt afspraken met, en aanwijzingen van de directie juist en tijdig na.</t>
  </si>
  <si>
    <t>Wijzigingen in het algemeen tijdschema worden wekelijks gemeld bij de directie.</t>
  </si>
  <si>
    <t>Afwijkingen worden direct gemeld, duidelijk omschreven en goed gemotiveerd.</t>
  </si>
  <si>
    <t>Buiten werktijden alle bouwstoffen, afvalstoffen etc in een afgesloten omgeving.</t>
  </si>
  <si>
    <t>Afspraken met derden (nutsen, andere opdrachtnemers en bewoners) worden vastgelegd en tijdig gecommuniceerd met de directie.</t>
  </si>
  <si>
    <t>De opdrachtnemer voorkomt discussie door afspraken met de directie direct per mail te bevestigen.</t>
  </si>
  <si>
    <t>Veilig werken en voorkomen gevaarlijke situaties voor medewerkers, omwonenden en weggebruikers.</t>
  </si>
  <si>
    <t>Riolering en elementenverharding voldoen aan bestekeisen</t>
  </si>
  <si>
    <t>Nakoming toezeggingen subgunningscriteria</t>
  </si>
  <si>
    <t>De opdrachtnemer komt zijn toezeggingen uit het ProjectPlan juist en tijdig na.</t>
  </si>
  <si>
    <t>6.</t>
  </si>
  <si>
    <t>6.1</t>
  </si>
  <si>
    <t>6.2</t>
  </si>
  <si>
    <t>6.3</t>
  </si>
  <si>
    <t>ROK WRM Simon Stevin Kazerne</t>
  </si>
  <si>
    <t>05-2021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</si>
</sst>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&quot;€&quot;\ #,##0.00"/>
    <numFmt numFmtId="166" formatCode="[$-413]dd\ mmmm\ yyyy;@"/>
    <numFmt numFmtId="167" formatCode="0.0%"/>
  </numFmts>
  <fonts count="13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b/>
      <sz val="24"/>
      <color indexed="8"/>
      <name val="Arial"/>
      <family val="2"/>
    </font>
    <font>
      <i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8"/>
      <color indexed="8"/>
      <name val="Arial"/>
      <family val="2"/>
    </font>
    <font>
      <sz val="10"/>
      <name val="Arial"/>
      <family val="2"/>
    </font>
    <font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969696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0" applyFont="1" applyProtection="1"/>
    <xf numFmtId="0" fontId="6" fillId="0" borderId="0" xfId="0" applyFont="1" applyProtection="1"/>
    <xf numFmtId="0" fontId="3" fillId="0" borderId="1" xfId="0" applyFont="1" applyBorder="1" applyAlignment="1" applyProtection="1">
      <alignment vertical="top" wrapText="1"/>
    </xf>
    <xf numFmtId="0" fontId="3" fillId="0" borderId="2" xfId="0" applyFont="1" applyBorder="1" applyAlignment="1" applyProtection="1">
      <alignment vertical="top" wrapText="1"/>
    </xf>
    <xf numFmtId="0" fontId="3" fillId="0" borderId="2" xfId="0" applyFont="1" applyBorder="1" applyAlignment="1" applyProtection="1">
      <alignment horizontal="center" vertical="top" wrapText="1"/>
    </xf>
    <xf numFmtId="0" fontId="3" fillId="0" borderId="0" xfId="0" applyFont="1" applyAlignment="1" applyProtection="1">
      <alignment vertical="top" wrapText="1"/>
    </xf>
    <xf numFmtId="0" fontId="3" fillId="0" borderId="0" xfId="0" applyFont="1" applyBorder="1" applyAlignment="1" applyProtection="1">
      <alignment horizontal="center"/>
    </xf>
    <xf numFmtId="0" fontId="3" fillId="0" borderId="3" xfId="0" applyFont="1" applyBorder="1" applyProtection="1"/>
    <xf numFmtId="0" fontId="3" fillId="0" borderId="4" xfId="0" applyFont="1" applyBorder="1" applyAlignment="1" applyProtection="1">
      <alignment horizontal="left" vertical="top" wrapText="1"/>
    </xf>
    <xf numFmtId="0" fontId="3" fillId="0" borderId="0" xfId="0" applyFont="1" applyBorder="1" applyProtection="1"/>
    <xf numFmtId="0" fontId="3" fillId="0" borderId="5" xfId="0" applyFont="1" applyBorder="1" applyProtection="1"/>
    <xf numFmtId="9" fontId="3" fillId="0" borderId="6" xfId="0" applyNumberFormat="1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vertical="top"/>
    </xf>
    <xf numFmtId="9" fontId="4" fillId="2" borderId="6" xfId="0" applyNumberFormat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top" wrapText="1"/>
    </xf>
    <xf numFmtId="0" fontId="4" fillId="3" borderId="8" xfId="0" applyFont="1" applyFill="1" applyBorder="1" applyAlignment="1" applyProtection="1">
      <alignment horizontal="left" vertical="top" wrapText="1"/>
    </xf>
    <xf numFmtId="0" fontId="4" fillId="3" borderId="6" xfId="0" applyFont="1" applyFill="1" applyBorder="1" applyAlignment="1" applyProtection="1">
      <alignment horizontal="center"/>
    </xf>
    <xf numFmtId="0" fontId="3" fillId="0" borderId="9" xfId="0" applyFont="1" applyBorder="1" applyAlignment="1" applyProtection="1">
      <alignment vertical="top" wrapText="1"/>
    </xf>
    <xf numFmtId="0" fontId="3" fillId="0" borderId="10" xfId="0" applyFont="1" applyBorder="1" applyAlignment="1" applyProtection="1">
      <alignment horizontal="left" vertical="top"/>
    </xf>
    <xf numFmtId="0" fontId="3" fillId="0" borderId="10" xfId="0" applyFont="1" applyBorder="1" applyAlignment="1" applyProtection="1">
      <alignment vertical="top" wrapText="1"/>
    </xf>
    <xf numFmtId="4" fontId="3" fillId="0" borderId="11" xfId="0" applyNumberFormat="1" applyFont="1" applyBorder="1" applyAlignment="1" applyProtection="1">
      <alignment horizontal="left" vertical="top" wrapText="1"/>
    </xf>
    <xf numFmtId="165" fontId="3" fillId="4" borderId="11" xfId="0" applyNumberFormat="1" applyFont="1" applyFill="1" applyBorder="1" applyAlignment="1" applyProtection="1">
      <alignment horizontal="left" vertical="top" wrapText="1"/>
      <protection locked="0"/>
    </xf>
    <xf numFmtId="0" fontId="3" fillId="0" borderId="10" xfId="0" applyFont="1" applyFill="1" applyBorder="1" applyAlignment="1" applyProtection="1">
      <alignment vertical="top" wrapText="1"/>
    </xf>
    <xf numFmtId="165" fontId="3" fillId="2" borderId="11" xfId="0" applyNumberFormat="1" applyFont="1" applyFill="1" applyBorder="1" applyAlignment="1" applyProtection="1">
      <alignment horizontal="left" vertical="top" wrapText="1"/>
    </xf>
    <xf numFmtId="9" fontId="3" fillId="2" borderId="11" xfId="0" applyNumberFormat="1" applyFont="1" applyFill="1" applyBorder="1" applyAlignment="1" applyProtection="1">
      <alignment horizontal="left" vertical="top" wrapText="1"/>
    </xf>
    <xf numFmtId="9" fontId="3" fillId="4" borderId="11" xfId="0" applyNumberFormat="1" applyFont="1" applyFill="1" applyBorder="1" applyAlignment="1" applyProtection="1">
      <alignment horizontal="left" vertical="top" wrapText="1"/>
      <protection locked="0"/>
    </xf>
    <xf numFmtId="9" fontId="3" fillId="0" borderId="11" xfId="0" applyNumberFormat="1" applyFont="1" applyFill="1" applyBorder="1" applyAlignment="1" applyProtection="1">
      <alignment horizontal="left" vertical="top"/>
    </xf>
    <xf numFmtId="1" fontId="4" fillId="5" borderId="6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10" fontId="3" fillId="3" borderId="6" xfId="0" applyNumberFormat="1" applyFont="1" applyFill="1" applyBorder="1" applyAlignment="1" applyProtection="1">
      <alignment horizontal="center" vertical="center" wrapText="1"/>
    </xf>
    <xf numFmtId="44" fontId="3" fillId="3" borderId="11" xfId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44" fontId="3" fillId="0" borderId="12" xfId="1" applyFont="1" applyBorder="1" applyAlignment="1" applyProtection="1">
      <alignment horizontal="center" vertical="center" wrapText="1"/>
    </xf>
    <xf numFmtId="165" fontId="3" fillId="0" borderId="13" xfId="0" applyNumberFormat="1" applyFont="1" applyBorder="1" applyAlignment="1" applyProtection="1">
      <alignment horizontal="center" vertical="center" wrapText="1"/>
    </xf>
    <xf numFmtId="2" fontId="3" fillId="0" borderId="12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165" fontId="3" fillId="0" borderId="13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14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vertical="center" wrapText="1"/>
    </xf>
    <xf numFmtId="0" fontId="3" fillId="0" borderId="1" xfId="0" applyFont="1" applyBorder="1" applyProtection="1"/>
    <xf numFmtId="0" fontId="3" fillId="0" borderId="15" xfId="0" applyFont="1" applyBorder="1" applyAlignment="1" applyProtection="1">
      <alignment horizontal="center" vertical="top" wrapText="1"/>
    </xf>
    <xf numFmtId="164" fontId="3" fillId="0" borderId="11" xfId="0" applyNumberFormat="1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center"/>
    </xf>
    <xf numFmtId="0" fontId="3" fillId="0" borderId="18" xfId="0" applyFont="1" applyBorder="1" applyAlignment="1" applyProtection="1">
      <alignment vertical="top"/>
    </xf>
    <xf numFmtId="0" fontId="3" fillId="0" borderId="19" xfId="0" applyFont="1" applyBorder="1" applyAlignment="1" applyProtection="1">
      <alignment vertical="top" wrapText="1"/>
    </xf>
    <xf numFmtId="0" fontId="3" fillId="0" borderId="20" xfId="0" applyFont="1" applyBorder="1" applyProtection="1"/>
    <xf numFmtId="0" fontId="3" fillId="0" borderId="20" xfId="0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left" vertical="center" wrapText="1"/>
    </xf>
    <xf numFmtId="0" fontId="3" fillId="0" borderId="22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center" vertical="top" wrapText="1"/>
    </xf>
    <xf numFmtId="0" fontId="3" fillId="0" borderId="13" xfId="0" applyFont="1" applyBorder="1" applyAlignment="1" applyProtection="1">
      <alignment horizontal="center" vertical="center" wrapText="1"/>
    </xf>
    <xf numFmtId="0" fontId="8" fillId="3" borderId="24" xfId="0" applyFont="1" applyFill="1" applyBorder="1" applyAlignment="1" applyProtection="1">
      <alignment horizontal="left" vertical="top" wrapText="1"/>
    </xf>
    <xf numFmtId="0" fontId="8" fillId="3" borderId="0" xfId="0" applyFont="1" applyFill="1" applyBorder="1" applyAlignment="1" applyProtection="1">
      <alignment horizontal="left" vertical="top" wrapText="1"/>
    </xf>
    <xf numFmtId="0" fontId="8" fillId="3" borderId="25" xfId="0" applyFont="1" applyFill="1" applyBorder="1" applyAlignment="1" applyProtection="1">
      <alignment horizontal="left" vertical="top" wrapText="1"/>
    </xf>
    <xf numFmtId="0" fontId="4" fillId="5" borderId="10" xfId="0" applyFont="1" applyFill="1" applyBorder="1" applyAlignment="1" applyProtection="1">
      <alignment horizontal="left" vertical="center" wrapText="1"/>
    </xf>
    <xf numFmtId="0" fontId="4" fillId="0" borderId="22" xfId="0" applyFont="1" applyFill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/>
    </xf>
    <xf numFmtId="166" fontId="4" fillId="3" borderId="27" xfId="0" applyNumberFormat="1" applyFont="1" applyFill="1" applyBorder="1" applyAlignment="1" applyProtection="1">
      <alignment horizontal="left" vertical="top" wrapText="1"/>
    </xf>
    <xf numFmtId="4" fontId="9" fillId="0" borderId="11" xfId="0" applyNumberFormat="1" applyFont="1" applyFill="1" applyBorder="1" applyAlignment="1" applyProtection="1">
      <alignment horizontal="left" vertical="top" wrapText="1"/>
    </xf>
    <xf numFmtId="9" fontId="10" fillId="0" borderId="6" xfId="0" applyNumberFormat="1" applyFont="1" applyFill="1" applyBorder="1" applyAlignment="1" applyProtection="1">
      <alignment horizontal="center" vertical="center"/>
    </xf>
    <xf numFmtId="9" fontId="10" fillId="5" borderId="6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top" wrapText="1"/>
    </xf>
    <xf numFmtId="0" fontId="10" fillId="0" borderId="0" xfId="0" applyFont="1" applyBorder="1" applyAlignment="1" applyProtection="1">
      <alignment horizontal="center"/>
    </xf>
    <xf numFmtId="0" fontId="10" fillId="0" borderId="4" xfId="0" applyFont="1" applyBorder="1" applyAlignment="1" applyProtection="1">
      <alignment horizontal="center"/>
    </xf>
    <xf numFmtId="0" fontId="10" fillId="0" borderId="28" xfId="0" applyFont="1" applyBorder="1" applyAlignment="1" applyProtection="1">
      <alignment horizontal="center" vertical="top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/>
    </xf>
    <xf numFmtId="10" fontId="10" fillId="0" borderId="13" xfId="2" applyNumberFormat="1" applyFont="1" applyFill="1" applyBorder="1" applyAlignment="1" applyProtection="1">
      <alignment horizontal="center" vertical="top" wrapText="1"/>
    </xf>
    <xf numFmtId="0" fontId="4" fillId="6" borderId="10" xfId="0" applyFont="1" applyFill="1" applyBorder="1" applyAlignment="1" applyProtection="1">
      <alignment horizontal="left" vertical="center" wrapText="1"/>
    </xf>
    <xf numFmtId="0" fontId="4" fillId="6" borderId="6" xfId="0" applyFont="1" applyFill="1" applyBorder="1" applyAlignment="1" applyProtection="1">
      <alignment vertical="center" wrapText="1"/>
    </xf>
    <xf numFmtId="0" fontId="10" fillId="0" borderId="20" xfId="0" applyFont="1" applyBorder="1" applyAlignment="1" applyProtection="1">
      <alignment horizontal="center"/>
    </xf>
    <xf numFmtId="0" fontId="3" fillId="0" borderId="13" xfId="0" applyFont="1" applyFill="1" applyBorder="1" applyAlignment="1" applyProtection="1">
      <alignment vertical="top" wrapText="1"/>
    </xf>
    <xf numFmtId="0" fontId="11" fillId="0" borderId="26" xfId="0" applyFont="1" applyBorder="1" applyAlignment="1" applyProtection="1">
      <alignment horizontal="left" vertical="center" wrapText="1"/>
    </xf>
    <xf numFmtId="0" fontId="11" fillId="0" borderId="23" xfId="0" applyFont="1" applyFill="1" applyBorder="1" applyAlignment="1" applyProtection="1">
      <alignment horizontal="left" vertical="top" wrapText="1"/>
    </xf>
    <xf numFmtId="0" fontId="11" fillId="0" borderId="13" xfId="0" applyFont="1" applyBorder="1" applyAlignment="1" applyProtection="1">
      <alignment horizontal="center" vertical="top" wrapText="1"/>
    </xf>
    <xf numFmtId="0" fontId="11" fillId="4" borderId="6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</xf>
    <xf numFmtId="165" fontId="11" fillId="0" borderId="13" xfId="0" applyNumberFormat="1" applyFont="1" applyBorder="1" applyAlignment="1" applyProtection="1">
      <alignment horizontal="center" vertical="center" wrapText="1"/>
    </xf>
    <xf numFmtId="44" fontId="11" fillId="0" borderId="12" xfId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vertical="center" wrapText="1"/>
    </xf>
    <xf numFmtId="0" fontId="11" fillId="0" borderId="14" xfId="0" applyFont="1" applyBorder="1" applyAlignment="1" applyProtection="1">
      <alignment horizontal="left" vertical="center" wrapText="1"/>
    </xf>
    <xf numFmtId="0" fontId="11" fillId="0" borderId="13" xfId="0" applyFont="1" applyFill="1" applyBorder="1" applyAlignment="1" applyProtection="1">
      <alignment horizontal="left" vertical="top" wrapText="1"/>
    </xf>
    <xf numFmtId="0" fontId="11" fillId="0" borderId="23" xfId="0" applyFont="1" applyFill="1" applyBorder="1" applyAlignment="1" applyProtection="1">
      <alignment vertical="top" wrapText="1"/>
    </xf>
    <xf numFmtId="0" fontId="11" fillId="0" borderId="23" xfId="0" applyFont="1" applyBorder="1" applyAlignment="1" applyProtection="1">
      <alignment horizontal="center" vertical="top" wrapText="1"/>
    </xf>
    <xf numFmtId="165" fontId="11" fillId="0" borderId="13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11" fillId="0" borderId="5" xfId="0" applyFont="1" applyBorder="1" applyAlignment="1" applyProtection="1">
      <alignment horizontal="left" vertical="center"/>
    </xf>
    <xf numFmtId="0" fontId="11" fillId="0" borderId="13" xfId="0" applyFont="1" applyFill="1" applyBorder="1" applyAlignment="1" applyProtection="1">
      <alignment vertical="top" wrapText="1"/>
    </xf>
    <xf numFmtId="0" fontId="11" fillId="0" borderId="26" xfId="0" applyFont="1" applyBorder="1" applyAlignment="1" applyProtection="1">
      <alignment horizontal="left" vertical="center"/>
    </xf>
    <xf numFmtId="0" fontId="11" fillId="0" borderId="23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9" fontId="4" fillId="6" borderId="6" xfId="2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top" wrapText="1"/>
    </xf>
    <xf numFmtId="0" fontId="3" fillId="0" borderId="13" xfId="0" applyFont="1" applyFill="1" applyBorder="1" applyAlignment="1" applyProtection="1">
      <alignment horizontal="center" vertical="center" wrapText="1"/>
    </xf>
    <xf numFmtId="9" fontId="4" fillId="6" borderId="6" xfId="0" applyNumberFormat="1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top" wrapText="1"/>
    </xf>
    <xf numFmtId="0" fontId="3" fillId="0" borderId="13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left" vertical="top" wrapText="1"/>
    </xf>
    <xf numFmtId="166" fontId="4" fillId="0" borderId="11" xfId="0" applyNumberFormat="1" applyFont="1" applyFill="1" applyBorder="1" applyAlignment="1" applyProtection="1">
      <alignment horizontal="left" vertical="top" wrapText="1"/>
    </xf>
    <xf numFmtId="0" fontId="4" fillId="5" borderId="10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vertical="center" wrapText="1"/>
    </xf>
    <xf numFmtId="9" fontId="4" fillId="6" borderId="6" xfId="0" applyNumberFormat="1" applyFont="1" applyFill="1" applyBorder="1" applyAlignment="1">
      <alignment horizontal="center" vertical="center" wrapText="1"/>
    </xf>
    <xf numFmtId="9" fontId="10" fillId="5" borderId="6" xfId="0" applyNumberFormat="1" applyFont="1" applyFill="1" applyBorder="1" applyAlignment="1">
      <alignment horizontal="center" vertical="center" wrapText="1"/>
    </xf>
    <xf numFmtId="1" fontId="4" fillId="5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10" fontId="3" fillId="3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13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7" fontId="10" fillId="0" borderId="13" xfId="2" applyNumberFormat="1" applyFont="1" applyFill="1" applyBorder="1" applyAlignment="1" applyProtection="1">
      <alignment horizontal="center" vertical="top" wrapText="1"/>
    </xf>
    <xf numFmtId="167" fontId="12" fillId="0" borderId="13" xfId="2" applyNumberFormat="1" applyFont="1" applyFill="1" applyBorder="1" applyAlignment="1" applyProtection="1">
      <alignment horizontal="center" vertical="top" wrapText="1"/>
    </xf>
    <xf numFmtId="9" fontId="12" fillId="0" borderId="13" xfId="2" applyNumberFormat="1" applyFont="1" applyFill="1" applyBorder="1" applyAlignment="1" applyProtection="1">
      <alignment horizontal="center" vertical="top" wrapText="1"/>
    </xf>
    <xf numFmtId="0" fontId="3" fillId="0" borderId="29" xfId="0" applyFont="1" applyFill="1" applyBorder="1" applyAlignment="1" applyProtection="1">
      <alignment horizontal="center" vertical="top" wrapText="1"/>
    </xf>
    <xf numFmtId="0" fontId="3" fillId="0" borderId="30" xfId="0" applyFont="1" applyBorder="1" applyAlignment="1" applyProtection="1">
      <alignment vertical="top" wrapText="1"/>
    </xf>
    <xf numFmtId="0" fontId="7" fillId="3" borderId="31" xfId="0" applyFont="1" applyFill="1" applyBorder="1" applyAlignment="1" applyProtection="1">
      <alignment horizontal="center" vertical="center" wrapText="1"/>
    </xf>
    <xf numFmtId="0" fontId="7" fillId="3" borderId="32" xfId="0" applyFont="1" applyFill="1" applyBorder="1" applyAlignment="1" applyProtection="1">
      <alignment horizontal="center" vertical="center" wrapText="1"/>
    </xf>
    <xf numFmtId="0" fontId="3" fillId="0" borderId="33" xfId="0" applyFont="1" applyFill="1" applyBorder="1" applyAlignment="1" applyProtection="1">
      <alignment horizontal="center" vertical="top" wrapText="1"/>
    </xf>
    <xf numFmtId="0" fontId="3" fillId="0" borderId="34" xfId="0" applyFont="1" applyBorder="1" applyAlignment="1" applyProtection="1">
      <alignment vertical="top" wrapText="1"/>
    </xf>
    <xf numFmtId="0" fontId="5" fillId="3" borderId="35" xfId="0" applyFont="1" applyFill="1" applyBorder="1" applyAlignment="1" applyProtection="1">
      <alignment horizontal="left" vertical="top" wrapText="1"/>
    </xf>
    <xf numFmtId="0" fontId="5" fillId="0" borderId="36" xfId="0" applyFont="1" applyBorder="1" applyAlignment="1" applyProtection="1">
      <alignment horizontal="left" vertical="top" wrapText="1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left" wrapText="1"/>
    </xf>
    <xf numFmtId="0" fontId="4" fillId="3" borderId="31" xfId="0" applyFont="1" applyFill="1" applyBorder="1" applyAlignment="1" applyProtection="1">
      <alignment horizontal="center" vertical="center" wrapText="1"/>
    </xf>
    <xf numFmtId="0" fontId="4" fillId="3" borderId="37" xfId="0" applyFont="1" applyFill="1" applyBorder="1" applyAlignment="1" applyProtection="1">
      <alignment horizontal="center" vertical="center" wrapText="1"/>
    </xf>
    <xf numFmtId="0" fontId="4" fillId="3" borderId="32" xfId="0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vertical="top" wrapText="1"/>
    </xf>
    <xf numFmtId="0" fontId="3" fillId="0" borderId="22" xfId="0" applyFont="1" applyBorder="1" applyAlignment="1" applyProtection="1">
      <alignment wrapText="1"/>
    </xf>
    <xf numFmtId="0" fontId="3" fillId="0" borderId="28" xfId="0" applyFont="1" applyBorder="1" applyAlignment="1" applyProtection="1">
      <alignment horizontal="center" vertical="top" wrapText="1"/>
    </xf>
    <xf numFmtId="0" fontId="3" fillId="0" borderId="22" xfId="0" applyFont="1" applyBorder="1" applyAlignment="1" applyProtection="1">
      <alignment horizontal="center" vertical="top" wrapText="1"/>
    </xf>
    <xf numFmtId="0" fontId="4" fillId="3" borderId="38" xfId="0" applyFont="1" applyFill="1" applyBorder="1" applyAlignment="1" applyProtection="1">
      <alignment horizontal="left"/>
    </xf>
    <xf numFmtId="0" fontId="4" fillId="3" borderId="17" xfId="0" applyFont="1" applyFill="1" applyBorder="1" applyAlignment="1" applyProtection="1">
      <alignment horizontal="left"/>
    </xf>
    <xf numFmtId="0" fontId="4" fillId="3" borderId="39" xfId="0" applyFont="1" applyFill="1" applyBorder="1" applyAlignment="1" applyProtection="1">
      <alignment horizontal="left"/>
    </xf>
    <xf numFmtId="0" fontId="4" fillId="3" borderId="6" xfId="0" applyFont="1" applyFill="1" applyBorder="1" applyAlignment="1" applyProtection="1">
      <alignment horizontal="left"/>
    </xf>
    <xf numFmtId="49" fontId="4" fillId="0" borderId="11" xfId="0" applyNumberFormat="1" applyFont="1" applyFill="1" applyBorder="1" applyAlignment="1" applyProtection="1">
      <alignment horizontal="left" vertical="top" wrapText="1"/>
    </xf>
  </cellXfs>
  <cellStyles count="3">
    <cellStyle name="Euro" xfId="1" xr:uid="{00000000-0005-0000-0000-000000000000}"/>
    <cellStyle name="Procent" xfId="2" builtinId="5"/>
    <cellStyle name="Standaard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>
      <selection activeCell="B9" sqref="B9"/>
    </sheetView>
  </sheetViews>
  <sheetFormatPr defaultRowHeight="12.75" x14ac:dyDescent="0.2"/>
  <cols>
    <col min="1" max="1" width="40.7109375" style="1" customWidth="1"/>
    <col min="2" max="2" width="42.140625" style="1" bestFit="1" customWidth="1"/>
    <col min="3" max="16384" width="9.140625" style="1"/>
  </cols>
  <sheetData>
    <row r="1" spans="1:2" ht="30.75" thickBot="1" x14ac:dyDescent="0.25">
      <c r="A1" s="130" t="s">
        <v>8</v>
      </c>
      <c r="B1" s="131"/>
    </row>
    <row r="2" spans="1:2" ht="15" customHeight="1" x14ac:dyDescent="0.2">
      <c r="A2" s="134" t="s">
        <v>18</v>
      </c>
      <c r="B2" s="135"/>
    </row>
    <row r="3" spans="1:2" ht="15" customHeight="1" x14ac:dyDescent="0.2">
      <c r="A3" s="21" t="s">
        <v>48</v>
      </c>
      <c r="B3" s="108" t="s">
        <v>91</v>
      </c>
    </row>
    <row r="4" spans="1:2" ht="15" customHeight="1" x14ac:dyDescent="0.2">
      <c r="A4" s="21" t="s">
        <v>9</v>
      </c>
      <c r="B4" s="149" t="s">
        <v>92</v>
      </c>
    </row>
    <row r="5" spans="1:2" ht="15" customHeight="1" x14ac:dyDescent="0.2">
      <c r="A5" s="21" t="s">
        <v>49</v>
      </c>
      <c r="B5" s="108"/>
    </row>
    <row r="6" spans="1:2" ht="15" customHeight="1" x14ac:dyDescent="0.2">
      <c r="A6" s="21" t="s">
        <v>1</v>
      </c>
      <c r="B6" s="109">
        <v>44308</v>
      </c>
    </row>
    <row r="7" spans="1:2" ht="15" customHeight="1" x14ac:dyDescent="0.2">
      <c r="A7" s="132"/>
      <c r="B7" s="133"/>
    </row>
    <row r="8" spans="1:2" ht="15" customHeight="1" x14ac:dyDescent="0.2">
      <c r="A8" s="22" t="s">
        <v>10</v>
      </c>
      <c r="B8" s="23">
        <v>0.15</v>
      </c>
    </row>
    <row r="9" spans="1:2" ht="15" customHeight="1" x14ac:dyDescent="0.2">
      <c r="A9" s="22" t="s">
        <v>37</v>
      </c>
      <c r="B9" s="24">
        <v>250000</v>
      </c>
    </row>
    <row r="10" spans="1:2" ht="15" customHeight="1" x14ac:dyDescent="0.2">
      <c r="A10" s="25" t="s">
        <v>12</v>
      </c>
      <c r="B10" s="26">
        <f>B9*B8</f>
        <v>37500</v>
      </c>
    </row>
    <row r="11" spans="1:2" ht="15" customHeight="1" x14ac:dyDescent="0.2">
      <c r="A11" s="22" t="s">
        <v>13</v>
      </c>
      <c r="B11" s="27">
        <f>Projectbeoordelingsformulier!H9</f>
        <v>1</v>
      </c>
    </row>
    <row r="12" spans="1:2" ht="15" customHeight="1" x14ac:dyDescent="0.2">
      <c r="A12" s="22" t="s">
        <v>14</v>
      </c>
      <c r="B12" s="28">
        <v>0.8</v>
      </c>
    </row>
    <row r="13" spans="1:2" ht="15" customHeight="1" x14ac:dyDescent="0.2">
      <c r="A13" s="25" t="s">
        <v>3</v>
      </c>
      <c r="B13" s="29">
        <f>ROUND(B11-B12,2)</f>
        <v>0.2</v>
      </c>
    </row>
    <row r="14" spans="1:2" ht="15" customHeight="1" x14ac:dyDescent="0.2">
      <c r="A14" s="25" t="s">
        <v>4</v>
      </c>
      <c r="B14" s="26">
        <f>IF(B13&lt;=0%,B8*B9*B13*B17,B8*B9*B13*B16)</f>
        <v>5625</v>
      </c>
    </row>
    <row r="15" spans="1:2" ht="15" customHeight="1" x14ac:dyDescent="0.2">
      <c r="A15" s="132"/>
      <c r="B15" s="133"/>
    </row>
    <row r="16" spans="1:2" ht="15.75" x14ac:dyDescent="0.2">
      <c r="A16" s="25" t="s">
        <v>16</v>
      </c>
      <c r="B16" s="67">
        <v>0.75</v>
      </c>
    </row>
    <row r="17" spans="1:2" ht="15.75" x14ac:dyDescent="0.2">
      <c r="A17" s="25" t="s">
        <v>17</v>
      </c>
      <c r="B17" s="67">
        <v>2.5</v>
      </c>
    </row>
    <row r="18" spans="1:2" ht="15" customHeight="1" thickBot="1" x14ac:dyDescent="0.25">
      <c r="A18" s="128"/>
      <c r="B18" s="129"/>
    </row>
    <row r="20" spans="1:2" x14ac:dyDescent="0.2">
      <c r="A20" s="2" t="s">
        <v>38</v>
      </c>
    </row>
  </sheetData>
  <sheetProtection algorithmName="SHA-512" hashValue="MwMBnqx5V/QqGFRlEm6O8fmhYcajYWkN7Kodv+5rmUZ4zZGGULtLlsj0Dpw4vcYCuHnT9kC890ZdUx7jAaJcBw==" saltValue="YYbMoZYZFep+JiN8t4qL+w==" spinCount="100000" sheet="1" selectLockedCells="1"/>
  <mergeCells count="5">
    <mergeCell ref="A18:B18"/>
    <mergeCell ref="A1:B1"/>
    <mergeCell ref="A7:B7"/>
    <mergeCell ref="A2:B2"/>
    <mergeCell ref="A15:B1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6"/>
  <sheetViews>
    <sheetView topLeftCell="A25" zoomScaleNormal="100" zoomScaleSheetLayoutView="85" workbookViewId="0">
      <selection activeCell="F44" sqref="F44"/>
    </sheetView>
  </sheetViews>
  <sheetFormatPr defaultRowHeight="12.75" x14ac:dyDescent="0.2"/>
  <cols>
    <col min="1" max="1" width="9.7109375" style="15" bestFit="1" customWidth="1"/>
    <col min="2" max="2" width="67.5703125" style="6" customWidth="1"/>
    <col min="3" max="3" width="9.85546875" style="14" bestFit="1" customWidth="1"/>
    <col min="4" max="4" width="9.42578125" style="76" bestFit="1" customWidth="1"/>
    <col min="5" max="5" width="9.85546875" style="1" customWidth="1"/>
    <col min="6" max="6" width="8.7109375" style="1" customWidth="1"/>
    <col min="7" max="7" width="23.42578125" style="14" bestFit="1" customWidth="1"/>
    <col min="8" max="8" width="20.28515625" style="14" bestFit="1" customWidth="1"/>
    <col min="9" max="9" width="24" style="14" customWidth="1"/>
    <col min="10" max="16384" width="9.140625" style="1"/>
  </cols>
  <sheetData>
    <row r="1" spans="1:10" ht="13.5" thickBot="1" x14ac:dyDescent="0.25">
      <c r="A1" s="138" t="s">
        <v>0</v>
      </c>
      <c r="B1" s="139"/>
      <c r="C1" s="139"/>
      <c r="D1" s="139"/>
      <c r="E1" s="139"/>
      <c r="F1" s="139"/>
      <c r="G1" s="139"/>
      <c r="H1" s="139"/>
      <c r="I1" s="140"/>
    </row>
    <row r="2" spans="1:10" s="6" customFormat="1" x14ac:dyDescent="0.2">
      <c r="A2" s="3"/>
      <c r="B2" s="4"/>
      <c r="C2" s="5"/>
      <c r="D2" s="70"/>
      <c r="E2" s="4"/>
      <c r="F2" s="19">
        <v>5</v>
      </c>
      <c r="G2" s="148" t="s">
        <v>5</v>
      </c>
      <c r="H2" s="148"/>
      <c r="I2" s="148"/>
    </row>
    <row r="3" spans="1:10" x14ac:dyDescent="0.2">
      <c r="A3" s="60" t="str">
        <f>IF(rekenmodel!A3="","",rekenmodel!A3)</f>
        <v>Naam</v>
      </c>
      <c r="B3" s="17" t="str">
        <f>IF(rekenmodel!B3="","",rekenmodel!B3)</f>
        <v>ROK WRM Simon Stevin Kazerne</v>
      </c>
      <c r="C3" s="7"/>
      <c r="D3" s="71"/>
      <c r="E3" s="7"/>
      <c r="F3" s="19">
        <v>3</v>
      </c>
      <c r="G3" s="145" t="s">
        <v>52</v>
      </c>
      <c r="H3" s="146"/>
      <c r="I3" s="147"/>
    </row>
    <row r="4" spans="1:10" ht="12.75" customHeight="1" x14ac:dyDescent="0.2">
      <c r="A4" s="61" t="str">
        <f>IF(rekenmodel!A4="","",rekenmodel!A4)</f>
        <v>Bestek</v>
      </c>
      <c r="B4" s="18" t="str">
        <f>IF(rekenmodel!B4="","",rekenmodel!B4)</f>
        <v>05-2021</v>
      </c>
      <c r="C4" s="7"/>
      <c r="D4" s="71"/>
      <c r="E4" s="7"/>
      <c r="F4" s="136">
        <v>1</v>
      </c>
      <c r="G4" s="137" t="s">
        <v>53</v>
      </c>
      <c r="H4" s="137"/>
      <c r="I4" s="137"/>
    </row>
    <row r="5" spans="1:10" x14ac:dyDescent="0.2">
      <c r="A5" s="61" t="str">
        <f>IF(rekenmodel!A5="","",rekenmodel!A5)</f>
        <v>Dossier</v>
      </c>
      <c r="B5" s="18" t="str">
        <f>IF(rekenmodel!B5="","",rekenmodel!B5)</f>
        <v/>
      </c>
      <c r="C5" s="7"/>
      <c r="D5" s="71"/>
      <c r="E5" s="7"/>
      <c r="F5" s="136"/>
      <c r="G5" s="137"/>
      <c r="H5" s="137"/>
      <c r="I5" s="137"/>
    </row>
    <row r="6" spans="1:10" ht="12.75" customHeight="1" x14ac:dyDescent="0.2">
      <c r="A6" s="62" t="str">
        <f>IF(rekenmodel!A6="","",rekenmodel!A6)</f>
        <v>Datum</v>
      </c>
      <c r="B6" s="66">
        <f>IF(rekenmodel!B6="","",rekenmodel!B6)</f>
        <v>44308</v>
      </c>
      <c r="C6" s="7"/>
      <c r="D6" s="71"/>
      <c r="E6" s="7"/>
      <c r="F6" s="136">
        <v>0</v>
      </c>
      <c r="G6" s="137" t="s">
        <v>54</v>
      </c>
      <c r="H6" s="137"/>
      <c r="I6" s="137"/>
    </row>
    <row r="7" spans="1:10" ht="13.5" thickBot="1" x14ac:dyDescent="0.25">
      <c r="A7" s="8"/>
      <c r="B7" s="9"/>
      <c r="C7" s="49"/>
      <c r="D7" s="72"/>
      <c r="E7" s="49"/>
      <c r="F7" s="136"/>
      <c r="G7" s="137"/>
      <c r="H7" s="137"/>
      <c r="I7" s="137"/>
      <c r="J7" s="10"/>
    </row>
    <row r="8" spans="1:10" ht="38.25" customHeight="1" x14ac:dyDescent="0.2">
      <c r="A8" s="46"/>
      <c r="B8" s="141" t="s">
        <v>11</v>
      </c>
      <c r="C8" s="47" t="s">
        <v>19</v>
      </c>
      <c r="D8" s="73" t="s">
        <v>55</v>
      </c>
      <c r="E8" s="143" t="s">
        <v>6</v>
      </c>
      <c r="F8" s="143" t="s">
        <v>20</v>
      </c>
      <c r="G8" s="47" t="s">
        <v>7</v>
      </c>
      <c r="H8" s="47" t="s">
        <v>21</v>
      </c>
      <c r="I8" s="20" t="s">
        <v>15</v>
      </c>
    </row>
    <row r="9" spans="1:10" x14ac:dyDescent="0.2">
      <c r="A9" s="11"/>
      <c r="B9" s="142"/>
      <c r="C9" s="12">
        <f>C10+C14+C21+C32+C39+C42</f>
        <v>1</v>
      </c>
      <c r="D9" s="68">
        <f>D10+D14+D21+D32+D39+D42</f>
        <v>1</v>
      </c>
      <c r="E9" s="144"/>
      <c r="F9" s="144"/>
      <c r="G9" s="13" t="s">
        <v>2</v>
      </c>
      <c r="H9" s="16">
        <f>H10+H14+H21+H32+H39+H42</f>
        <v>1</v>
      </c>
      <c r="I9" s="48">
        <f>I10+I14+I21+I32</f>
        <v>31875</v>
      </c>
    </row>
    <row r="10" spans="1:10" s="35" customFormat="1" ht="15" customHeight="1" x14ac:dyDescent="0.25">
      <c r="A10" s="78">
        <v>1</v>
      </c>
      <c r="B10" s="79" t="s">
        <v>56</v>
      </c>
      <c r="C10" s="102">
        <v>0.05</v>
      </c>
      <c r="D10" s="69">
        <f>SUM(D11:D12)</f>
        <v>0.05</v>
      </c>
      <c r="E10" s="30">
        <f>SUM(E11:E12)</f>
        <v>10</v>
      </c>
      <c r="F10" s="31"/>
      <c r="G10" s="32">
        <f>SUM(G11:G12)</f>
        <v>10</v>
      </c>
      <c r="H10" s="33">
        <f>G10/E10*C10</f>
        <v>0.05</v>
      </c>
      <c r="I10" s="34">
        <f>C10*rekenmodel!B10</f>
        <v>1875</v>
      </c>
    </row>
    <row r="11" spans="1:10" s="89" customFormat="1" ht="63.75" x14ac:dyDescent="0.25">
      <c r="A11" s="82" t="s">
        <v>22</v>
      </c>
      <c r="B11" s="83" t="s">
        <v>71</v>
      </c>
      <c r="C11" s="103">
        <v>1</v>
      </c>
      <c r="D11" s="126">
        <f>$C$10/(SUM($C$11:$C$12))*C11</f>
        <v>2.5000000000000001E-2</v>
      </c>
      <c r="E11" s="84">
        <f>C11*$F$2</f>
        <v>5</v>
      </c>
      <c r="F11" s="85">
        <v>5</v>
      </c>
      <c r="G11" s="86">
        <f>C11*F11</f>
        <v>5</v>
      </c>
      <c r="H11" s="87"/>
      <c r="I11" s="88">
        <f>$I$10/$E$10*E11</f>
        <v>937.5</v>
      </c>
    </row>
    <row r="12" spans="1:10" s="89" customFormat="1" x14ac:dyDescent="0.25">
      <c r="A12" s="90" t="s">
        <v>23</v>
      </c>
      <c r="B12" s="91" t="s">
        <v>72</v>
      </c>
      <c r="C12" s="103">
        <v>1</v>
      </c>
      <c r="D12" s="126">
        <f>$C$10/(SUM($C$11:$C$12))*C12</f>
        <v>2.5000000000000001E-2</v>
      </c>
      <c r="E12" s="84">
        <f t="shared" ref="E12" si="0">C12*$F$2</f>
        <v>5</v>
      </c>
      <c r="F12" s="85">
        <v>5</v>
      </c>
      <c r="G12" s="86">
        <f>C12*F12</f>
        <v>5</v>
      </c>
      <c r="H12" s="87"/>
      <c r="I12" s="88">
        <f>$I$10/$E$10*E12</f>
        <v>937.5</v>
      </c>
    </row>
    <row r="13" spans="1:10" s="35" customFormat="1" ht="15" customHeight="1" x14ac:dyDescent="0.25">
      <c r="A13" s="55"/>
      <c r="B13" s="56"/>
      <c r="C13" s="104"/>
      <c r="D13" s="74"/>
      <c r="E13" s="59"/>
      <c r="F13" s="59"/>
      <c r="G13" s="59"/>
      <c r="H13" s="38"/>
      <c r="I13" s="39"/>
    </row>
    <row r="14" spans="1:10" s="40" customFormat="1" x14ac:dyDescent="0.25">
      <c r="A14" s="63" t="s">
        <v>33</v>
      </c>
      <c r="B14" s="79" t="s">
        <v>74</v>
      </c>
      <c r="C14" s="105">
        <v>0.15</v>
      </c>
      <c r="D14" s="69">
        <f>SUM(D15:D19)</f>
        <v>0.15</v>
      </c>
      <c r="E14" s="30">
        <f>SUM(E15:E19)</f>
        <v>25</v>
      </c>
      <c r="F14" s="31"/>
      <c r="G14" s="32">
        <f>SUM(G15:G19)</f>
        <v>25</v>
      </c>
      <c r="H14" s="33">
        <f>G14/E14*C14</f>
        <v>0.15</v>
      </c>
      <c r="I14" s="34">
        <f>C14*rekenmodel!B10</f>
        <v>5625</v>
      </c>
    </row>
    <row r="15" spans="1:10" s="95" customFormat="1" ht="38.25" x14ac:dyDescent="0.25">
      <c r="A15" s="82" t="s">
        <v>24</v>
      </c>
      <c r="B15" s="92" t="s">
        <v>73</v>
      </c>
      <c r="C15" s="103">
        <v>1</v>
      </c>
      <c r="D15" s="126">
        <f>$C$14/(SUM($C$15:$C$19))*C15</f>
        <v>0.03</v>
      </c>
      <c r="E15" s="93">
        <f>C15*$F$2</f>
        <v>5</v>
      </c>
      <c r="F15" s="85">
        <v>5</v>
      </c>
      <c r="G15" s="86">
        <f>F15*C15</f>
        <v>5</v>
      </c>
      <c r="H15" s="94"/>
      <c r="I15" s="88">
        <f>$I$14/$E$14*E15</f>
        <v>1125</v>
      </c>
    </row>
    <row r="16" spans="1:10" s="95" customFormat="1" ht="25.5" x14ac:dyDescent="0.25">
      <c r="A16" s="96" t="s">
        <v>39</v>
      </c>
      <c r="B16" s="97" t="s">
        <v>78</v>
      </c>
      <c r="C16" s="103">
        <v>1</v>
      </c>
      <c r="D16" s="126">
        <f>$C$14/(SUM($C$15:$C$19))*C16</f>
        <v>0.03</v>
      </c>
      <c r="E16" s="84">
        <f t="shared" ref="E16:E19" si="1">C16*$F$2</f>
        <v>5</v>
      </c>
      <c r="F16" s="85">
        <v>5</v>
      </c>
      <c r="G16" s="86">
        <f>F16*C16</f>
        <v>5</v>
      </c>
      <c r="H16" s="94"/>
      <c r="I16" s="88">
        <f>$I$14/$E$14*E16</f>
        <v>1125</v>
      </c>
    </row>
    <row r="17" spans="1:11" s="95" customFormat="1" x14ac:dyDescent="0.25">
      <c r="A17" s="96" t="s">
        <v>45</v>
      </c>
      <c r="B17" s="97" t="s">
        <v>79</v>
      </c>
      <c r="C17" s="103">
        <v>1</v>
      </c>
      <c r="D17" s="126">
        <f>$C$14/(SUM($C$15:$C$19))*C17</f>
        <v>0.03</v>
      </c>
      <c r="E17" s="84">
        <f t="shared" si="1"/>
        <v>5</v>
      </c>
      <c r="F17" s="85">
        <v>5</v>
      </c>
      <c r="G17" s="86">
        <f t="shared" ref="G17:G19" si="2">F17*C17</f>
        <v>5</v>
      </c>
      <c r="H17" s="94"/>
      <c r="I17" s="88">
        <f>$I$14/$E$14*E17</f>
        <v>1125</v>
      </c>
    </row>
    <row r="18" spans="1:11" s="40" customFormat="1" ht="25.5" x14ac:dyDescent="0.25">
      <c r="A18" s="65" t="s">
        <v>46</v>
      </c>
      <c r="B18" s="81" t="s">
        <v>57</v>
      </c>
      <c r="C18" s="106">
        <v>1</v>
      </c>
      <c r="D18" s="125">
        <f>$C$14/(SUM($C$15:$C$19))*C18</f>
        <v>0.03</v>
      </c>
      <c r="E18" s="58">
        <f t="shared" si="1"/>
        <v>5</v>
      </c>
      <c r="F18" s="36">
        <v>5</v>
      </c>
      <c r="G18" s="59">
        <f t="shared" si="2"/>
        <v>5</v>
      </c>
      <c r="H18" s="41"/>
      <c r="I18" s="37">
        <f>$I$14/$E$14*E18</f>
        <v>1125</v>
      </c>
    </row>
    <row r="19" spans="1:11" s="40" customFormat="1" x14ac:dyDescent="0.25">
      <c r="A19" s="65" t="s">
        <v>47</v>
      </c>
      <c r="B19" s="81" t="s">
        <v>58</v>
      </c>
      <c r="C19" s="106">
        <v>1</v>
      </c>
      <c r="D19" s="125">
        <f>$C$14/(SUM($C$15:$C$19))*C19</f>
        <v>0.03</v>
      </c>
      <c r="E19" s="58">
        <f t="shared" si="1"/>
        <v>5</v>
      </c>
      <c r="F19" s="36">
        <v>5</v>
      </c>
      <c r="G19" s="59">
        <f t="shared" si="2"/>
        <v>5</v>
      </c>
      <c r="H19" s="41"/>
      <c r="I19" s="37">
        <f>$I$14/$E$14*E19</f>
        <v>1125</v>
      </c>
    </row>
    <row r="20" spans="1:11" s="40" customFormat="1" ht="15" customHeight="1" x14ac:dyDescent="0.25">
      <c r="A20" s="57"/>
      <c r="B20" s="64"/>
      <c r="C20" s="107"/>
      <c r="D20" s="75"/>
      <c r="E20" s="59"/>
      <c r="F20" s="59"/>
      <c r="G20" s="59"/>
      <c r="H20" s="41"/>
      <c r="I20" s="39"/>
    </row>
    <row r="21" spans="1:11" s="40" customFormat="1" ht="15" customHeight="1" x14ac:dyDescent="0.25">
      <c r="A21" s="63" t="s">
        <v>34</v>
      </c>
      <c r="B21" s="79" t="s">
        <v>61</v>
      </c>
      <c r="C21" s="105">
        <v>0.35</v>
      </c>
      <c r="D21" s="69">
        <f>SUM(D22:D30)</f>
        <v>0.35</v>
      </c>
      <c r="E21" s="30">
        <f>SUM(E22:E30)</f>
        <v>115</v>
      </c>
      <c r="F21" s="31"/>
      <c r="G21" s="32">
        <f>SUM(G22:G30)</f>
        <v>115</v>
      </c>
      <c r="H21" s="33">
        <f>G21/E21*C21</f>
        <v>0.35</v>
      </c>
      <c r="I21" s="34">
        <f>C21*rekenmodel!B10</f>
        <v>13125</v>
      </c>
    </row>
    <row r="22" spans="1:11" s="95" customFormat="1" ht="38.25" x14ac:dyDescent="0.25">
      <c r="A22" s="98" t="s">
        <v>25</v>
      </c>
      <c r="B22" s="92" t="s">
        <v>75</v>
      </c>
      <c r="C22" s="103">
        <v>3</v>
      </c>
      <c r="D22" s="126">
        <f t="shared" ref="D22:D30" si="3">$C$21/(SUM($C$22:$C$30))*C22</f>
        <v>4.5652173913043478E-2</v>
      </c>
      <c r="E22" s="99">
        <f>C22*$F$2</f>
        <v>15</v>
      </c>
      <c r="F22" s="85">
        <v>5</v>
      </c>
      <c r="G22" s="86">
        <f>F22*C22</f>
        <v>15</v>
      </c>
      <c r="H22" s="100"/>
      <c r="I22" s="88">
        <f>$I$21/$E$21*E22</f>
        <v>1711.9565217391305</v>
      </c>
      <c r="J22" s="101"/>
      <c r="K22" s="101"/>
    </row>
    <row r="23" spans="1:11" s="95" customFormat="1" x14ac:dyDescent="0.25">
      <c r="A23" s="96" t="s">
        <v>26</v>
      </c>
      <c r="B23" s="97" t="s">
        <v>63</v>
      </c>
      <c r="C23" s="103">
        <v>3</v>
      </c>
      <c r="D23" s="126">
        <f t="shared" si="3"/>
        <v>4.5652173913043478E-2</v>
      </c>
      <c r="E23" s="86">
        <f t="shared" ref="E23:E26" si="4">C23*$F$2</f>
        <v>15</v>
      </c>
      <c r="F23" s="85">
        <v>5</v>
      </c>
      <c r="G23" s="86">
        <f t="shared" ref="G23:G26" si="5">F23*C23</f>
        <v>15</v>
      </c>
      <c r="H23" s="100"/>
      <c r="I23" s="88">
        <f>$I$21/$E$21*E23</f>
        <v>1711.9565217391305</v>
      </c>
      <c r="J23" s="101"/>
      <c r="K23" s="101"/>
    </row>
    <row r="24" spans="1:11" s="95" customFormat="1" x14ac:dyDescent="0.25">
      <c r="A24" s="96" t="s">
        <v>27</v>
      </c>
      <c r="B24" s="97" t="s">
        <v>70</v>
      </c>
      <c r="C24" s="103">
        <v>2</v>
      </c>
      <c r="D24" s="126">
        <f t="shared" si="3"/>
        <v>3.043478260869565E-2</v>
      </c>
      <c r="E24" s="86">
        <f t="shared" si="4"/>
        <v>10</v>
      </c>
      <c r="F24" s="85">
        <v>5</v>
      </c>
      <c r="G24" s="86">
        <f t="shared" si="5"/>
        <v>10</v>
      </c>
      <c r="H24" s="100"/>
      <c r="I24" s="88">
        <f>$I$21/$E$21*E24</f>
        <v>1141.304347826087</v>
      </c>
      <c r="J24" s="101"/>
      <c r="K24" s="101"/>
    </row>
    <row r="25" spans="1:11" s="95" customFormat="1" x14ac:dyDescent="0.25">
      <c r="A25" s="96" t="s">
        <v>28</v>
      </c>
      <c r="B25" s="97" t="s">
        <v>76</v>
      </c>
      <c r="C25" s="103">
        <v>2</v>
      </c>
      <c r="D25" s="126">
        <f t="shared" si="3"/>
        <v>3.043478260869565E-2</v>
      </c>
      <c r="E25" s="86">
        <f t="shared" si="4"/>
        <v>10</v>
      </c>
      <c r="F25" s="85">
        <v>5</v>
      </c>
      <c r="G25" s="86">
        <f t="shared" si="5"/>
        <v>10</v>
      </c>
      <c r="H25" s="100"/>
      <c r="I25" s="88">
        <f>$I$21/$E$21*E25</f>
        <v>1141.304347826087</v>
      </c>
      <c r="J25" s="101"/>
      <c r="K25" s="101"/>
    </row>
    <row r="26" spans="1:11" s="95" customFormat="1" ht="25.5" x14ac:dyDescent="0.25">
      <c r="A26" s="96" t="s">
        <v>40</v>
      </c>
      <c r="B26" s="97" t="s">
        <v>62</v>
      </c>
      <c r="C26" s="103">
        <v>5</v>
      </c>
      <c r="D26" s="126">
        <f t="shared" si="3"/>
        <v>7.6086956521739121E-2</v>
      </c>
      <c r="E26" s="86">
        <f t="shared" si="4"/>
        <v>25</v>
      </c>
      <c r="F26" s="85">
        <v>5</v>
      </c>
      <c r="G26" s="86">
        <f t="shared" si="5"/>
        <v>25</v>
      </c>
      <c r="H26" s="100"/>
      <c r="I26" s="88">
        <f>$I$21/$E$21*E26</f>
        <v>2853.2608695652175</v>
      </c>
      <c r="J26" s="101"/>
      <c r="K26" s="101"/>
    </row>
    <row r="27" spans="1:11" s="95" customFormat="1" x14ac:dyDescent="0.25">
      <c r="A27" s="96" t="s">
        <v>41</v>
      </c>
      <c r="B27" s="97" t="s">
        <v>84</v>
      </c>
      <c r="C27" s="103">
        <v>3</v>
      </c>
      <c r="D27" s="126">
        <f t="shared" si="3"/>
        <v>4.5652173913043478E-2</v>
      </c>
      <c r="E27" s="86">
        <f t="shared" ref="E27:E30" si="6">C27*$F$2</f>
        <v>15</v>
      </c>
      <c r="F27" s="85">
        <v>5</v>
      </c>
      <c r="G27" s="86">
        <f t="shared" ref="G27:G30" si="7">F27*C27</f>
        <v>15</v>
      </c>
      <c r="H27" s="100"/>
      <c r="I27" s="88">
        <f t="shared" ref="I27:I30" si="8">$I$21/$E$21*E27</f>
        <v>1711.9565217391305</v>
      </c>
      <c r="J27" s="101"/>
      <c r="K27" s="101"/>
    </row>
    <row r="28" spans="1:11" s="95" customFormat="1" ht="25.5" x14ac:dyDescent="0.25">
      <c r="A28" s="96" t="s">
        <v>42</v>
      </c>
      <c r="B28" s="97" t="s">
        <v>59</v>
      </c>
      <c r="C28" s="103">
        <v>1</v>
      </c>
      <c r="D28" s="126">
        <f t="shared" si="3"/>
        <v>1.5217391304347825E-2</v>
      </c>
      <c r="E28" s="86">
        <f t="shared" si="6"/>
        <v>5</v>
      </c>
      <c r="F28" s="85">
        <v>5</v>
      </c>
      <c r="G28" s="86">
        <f t="shared" si="7"/>
        <v>5</v>
      </c>
      <c r="H28" s="100"/>
      <c r="I28" s="88">
        <f t="shared" si="8"/>
        <v>570.6521739130435</v>
      </c>
      <c r="J28" s="101"/>
      <c r="K28" s="101"/>
    </row>
    <row r="29" spans="1:11" s="95" customFormat="1" x14ac:dyDescent="0.25">
      <c r="A29" s="96" t="s">
        <v>50</v>
      </c>
      <c r="B29" s="97" t="s">
        <v>80</v>
      </c>
      <c r="C29" s="103">
        <v>2</v>
      </c>
      <c r="D29" s="126">
        <f t="shared" si="3"/>
        <v>3.043478260869565E-2</v>
      </c>
      <c r="E29" s="86">
        <f t="shared" si="6"/>
        <v>10</v>
      </c>
      <c r="F29" s="85">
        <v>5</v>
      </c>
      <c r="G29" s="86">
        <f t="shared" si="7"/>
        <v>10</v>
      </c>
      <c r="H29" s="100"/>
      <c r="I29" s="88">
        <f t="shared" si="8"/>
        <v>1141.304347826087</v>
      </c>
      <c r="J29" s="101"/>
      <c r="K29" s="101"/>
    </row>
    <row r="30" spans="1:11" s="95" customFormat="1" ht="25.5" x14ac:dyDescent="0.25">
      <c r="A30" s="96" t="s">
        <v>51</v>
      </c>
      <c r="B30" s="97" t="s">
        <v>60</v>
      </c>
      <c r="C30" s="103">
        <v>2</v>
      </c>
      <c r="D30" s="127">
        <f t="shared" si="3"/>
        <v>3.043478260869565E-2</v>
      </c>
      <c r="E30" s="86">
        <f t="shared" si="6"/>
        <v>10</v>
      </c>
      <c r="F30" s="85">
        <v>5</v>
      </c>
      <c r="G30" s="86">
        <f t="shared" si="7"/>
        <v>10</v>
      </c>
      <c r="H30" s="100"/>
      <c r="I30" s="88">
        <f t="shared" si="8"/>
        <v>1141.304347826087</v>
      </c>
      <c r="J30" s="101"/>
      <c r="K30" s="101"/>
    </row>
    <row r="31" spans="1:11" s="40" customFormat="1" ht="15" customHeight="1" x14ac:dyDescent="0.25">
      <c r="A31" s="43"/>
      <c r="B31" s="45"/>
      <c r="C31" s="107"/>
      <c r="D31" s="75"/>
      <c r="E31" s="59"/>
      <c r="F31" s="59"/>
      <c r="G31" s="59"/>
      <c r="H31" s="44"/>
      <c r="I31" s="39"/>
    </row>
    <row r="32" spans="1:11" s="40" customFormat="1" ht="15" customHeight="1" x14ac:dyDescent="0.25">
      <c r="A32" s="63" t="s">
        <v>35</v>
      </c>
      <c r="B32" s="79" t="s">
        <v>64</v>
      </c>
      <c r="C32" s="105">
        <v>0.3</v>
      </c>
      <c r="D32" s="69">
        <f>SUM(D33:D37)</f>
        <v>0.3</v>
      </c>
      <c r="E32" s="30">
        <f>SUM(E33:E37)</f>
        <v>75</v>
      </c>
      <c r="F32" s="31"/>
      <c r="G32" s="32">
        <f>SUM(G33:G37)</f>
        <v>75</v>
      </c>
      <c r="H32" s="33">
        <f>G32/E32*C32</f>
        <v>0.3</v>
      </c>
      <c r="I32" s="34">
        <f>C32*rekenmodel!B10</f>
        <v>11250</v>
      </c>
    </row>
    <row r="33" spans="1:11" s="40" customFormat="1" ht="25.5" x14ac:dyDescent="0.25">
      <c r="A33" s="65" t="s">
        <v>29</v>
      </c>
      <c r="B33" s="97" t="s">
        <v>77</v>
      </c>
      <c r="C33" s="106">
        <v>2</v>
      </c>
      <c r="D33" s="125">
        <f>$C$32/(SUM($C$33:$C$37))*C33</f>
        <v>0.04</v>
      </c>
      <c r="E33" s="59">
        <f>C33*$F$2</f>
        <v>10</v>
      </c>
      <c r="F33" s="36">
        <v>5</v>
      </c>
      <c r="G33" s="59">
        <f>F33*C33</f>
        <v>10</v>
      </c>
      <c r="H33" s="44"/>
      <c r="I33" s="37">
        <f>$I$32/$E$32*E33</f>
        <v>1500</v>
      </c>
      <c r="J33" s="42"/>
      <c r="K33" s="42"/>
    </row>
    <row r="34" spans="1:11" s="40" customFormat="1" ht="25.5" x14ac:dyDescent="0.25">
      <c r="A34" s="65" t="s">
        <v>30</v>
      </c>
      <c r="B34" s="97" t="s">
        <v>65</v>
      </c>
      <c r="C34" s="106">
        <v>3</v>
      </c>
      <c r="D34" s="125">
        <f>$C$32/(SUM($C$33:$C$37))*C34</f>
        <v>0.06</v>
      </c>
      <c r="E34" s="59">
        <f t="shared" ref="E34:E37" si="9">C34*$F$2</f>
        <v>15</v>
      </c>
      <c r="F34" s="36">
        <v>5</v>
      </c>
      <c r="G34" s="59">
        <f>F34*C34</f>
        <v>15</v>
      </c>
      <c r="H34" s="44"/>
      <c r="I34" s="37">
        <f>$I$32/$E$32*E34</f>
        <v>2250</v>
      </c>
      <c r="J34" s="42"/>
      <c r="K34" s="42"/>
    </row>
    <row r="35" spans="1:11" s="40" customFormat="1" ht="25.5" x14ac:dyDescent="0.25">
      <c r="A35" s="65" t="s">
        <v>31</v>
      </c>
      <c r="B35" s="97" t="s">
        <v>82</v>
      </c>
      <c r="C35" s="106">
        <v>3</v>
      </c>
      <c r="D35" s="125">
        <f>$C$32/(SUM($C$33:$C$37))*C35</f>
        <v>0.06</v>
      </c>
      <c r="E35" s="59">
        <f t="shared" si="9"/>
        <v>15</v>
      </c>
      <c r="F35" s="36">
        <v>5</v>
      </c>
      <c r="G35" s="59">
        <f t="shared" ref="G35:G37" si="10">F35*C35</f>
        <v>15</v>
      </c>
      <c r="H35" s="44"/>
      <c r="I35" s="37">
        <f>$I$32/$E$32*E35</f>
        <v>2250</v>
      </c>
      <c r="J35" s="42"/>
      <c r="K35" s="42"/>
    </row>
    <row r="36" spans="1:11" s="40" customFormat="1" ht="25.5" x14ac:dyDescent="0.25">
      <c r="A36" s="65" t="s">
        <v>43</v>
      </c>
      <c r="B36" s="97" t="s">
        <v>81</v>
      </c>
      <c r="C36" s="106">
        <v>5</v>
      </c>
      <c r="D36" s="125">
        <f>$C$32/(SUM($C$33:$C$37))*C36</f>
        <v>0.1</v>
      </c>
      <c r="E36" s="59">
        <f t="shared" si="9"/>
        <v>25</v>
      </c>
      <c r="F36" s="36">
        <v>5</v>
      </c>
      <c r="G36" s="59">
        <f t="shared" si="10"/>
        <v>25</v>
      </c>
      <c r="H36" s="44"/>
      <c r="I36" s="37">
        <f>$I$32/$E$32*E36</f>
        <v>3750</v>
      </c>
      <c r="J36" s="42"/>
      <c r="K36" s="42"/>
    </row>
    <row r="37" spans="1:11" s="40" customFormat="1" x14ac:dyDescent="0.25">
      <c r="A37" s="65" t="s">
        <v>44</v>
      </c>
      <c r="B37" s="97" t="s">
        <v>66</v>
      </c>
      <c r="C37" s="106">
        <v>2</v>
      </c>
      <c r="D37" s="125">
        <f>$C$32/(SUM($C$33:$C$37))*C37</f>
        <v>0.04</v>
      </c>
      <c r="E37" s="59">
        <f t="shared" si="9"/>
        <v>10</v>
      </c>
      <c r="F37" s="36">
        <v>5</v>
      </c>
      <c r="G37" s="59">
        <f t="shared" si="10"/>
        <v>10</v>
      </c>
      <c r="H37" s="44"/>
      <c r="I37" s="37">
        <f>$I$32/$E$32*E37</f>
        <v>1500</v>
      </c>
      <c r="J37" s="42"/>
      <c r="K37" s="42"/>
    </row>
    <row r="38" spans="1:11" s="40" customFormat="1" ht="15" customHeight="1" x14ac:dyDescent="0.25">
      <c r="A38" s="43"/>
      <c r="B38" s="45"/>
      <c r="C38" s="107"/>
      <c r="D38" s="75"/>
      <c r="E38" s="59"/>
      <c r="F38" s="59"/>
      <c r="G38" s="59"/>
      <c r="H38" s="44"/>
      <c r="I38" s="39"/>
    </row>
    <row r="39" spans="1:11" s="118" customFormat="1" ht="15" customHeight="1" x14ac:dyDescent="0.25">
      <c r="A39" s="110" t="s">
        <v>36</v>
      </c>
      <c r="B39" s="111" t="s">
        <v>85</v>
      </c>
      <c r="C39" s="112">
        <v>0.1</v>
      </c>
      <c r="D39" s="113">
        <f>SUM(D40:D40)</f>
        <v>0.1</v>
      </c>
      <c r="E39" s="114">
        <f>SUM(E40:E40)</f>
        <v>20</v>
      </c>
      <c r="F39" s="115"/>
      <c r="G39" s="116">
        <f>SUM(G40:G40)</f>
        <v>20</v>
      </c>
      <c r="H39" s="117">
        <f>G39/E39*C39</f>
        <v>0.1</v>
      </c>
      <c r="I39" s="34">
        <v>5625</v>
      </c>
    </row>
    <row r="40" spans="1:11" s="118" customFormat="1" ht="25.5" x14ac:dyDescent="0.25">
      <c r="A40" s="119" t="s">
        <v>32</v>
      </c>
      <c r="B40" s="120" t="s">
        <v>86</v>
      </c>
      <c r="C40" s="121">
        <v>4</v>
      </c>
      <c r="D40" s="125">
        <f>$C$39/(SUM($C$40:$C$40))*C40</f>
        <v>0.1</v>
      </c>
      <c r="E40" s="122">
        <f>C40*$F$2</f>
        <v>20</v>
      </c>
      <c r="F40" s="36">
        <v>5</v>
      </c>
      <c r="G40" s="122">
        <f>F40*C40</f>
        <v>20</v>
      </c>
      <c r="H40" s="123"/>
      <c r="I40" s="37">
        <f>$I$36/$E$36*E40</f>
        <v>3000</v>
      </c>
      <c r="J40" s="124"/>
      <c r="K40" s="124"/>
    </row>
    <row r="41" spans="1:11" s="118" customFormat="1" x14ac:dyDescent="0.25">
      <c r="A41" s="119"/>
      <c r="B41" s="120"/>
      <c r="C41" s="121"/>
      <c r="D41" s="77"/>
      <c r="E41" s="122"/>
      <c r="F41" s="36"/>
      <c r="G41" s="122"/>
      <c r="H41" s="123"/>
      <c r="I41" s="37"/>
      <c r="J41" s="124"/>
      <c r="K41" s="124"/>
    </row>
    <row r="42" spans="1:11" s="40" customFormat="1" ht="15" customHeight="1" x14ac:dyDescent="0.25">
      <c r="A42" s="63" t="s">
        <v>87</v>
      </c>
      <c r="B42" s="79" t="s">
        <v>67</v>
      </c>
      <c r="C42" s="105">
        <v>0.05</v>
      </c>
      <c r="D42" s="69">
        <f>SUM(D43:D45)</f>
        <v>0.05</v>
      </c>
      <c r="E42" s="30">
        <f>SUM(E43:E45)</f>
        <v>45</v>
      </c>
      <c r="F42" s="31"/>
      <c r="G42" s="32">
        <f>SUM(G43:G45)</f>
        <v>45</v>
      </c>
      <c r="H42" s="33">
        <f>G42/E42*C42</f>
        <v>0.05</v>
      </c>
      <c r="I42" s="34">
        <f>C42*rekenmodel!B10</f>
        <v>1875</v>
      </c>
    </row>
    <row r="43" spans="1:11" s="40" customFormat="1" x14ac:dyDescent="0.25">
      <c r="A43" s="65" t="s">
        <v>88</v>
      </c>
      <c r="B43" s="97" t="s">
        <v>68</v>
      </c>
      <c r="C43" s="106">
        <v>3</v>
      </c>
      <c r="D43" s="125">
        <f>$C$42/(SUM($C$43:$C$45))*C43</f>
        <v>1.6666666666666666E-2</v>
      </c>
      <c r="E43" s="59">
        <f>C43*$F$2</f>
        <v>15</v>
      </c>
      <c r="F43" s="36">
        <v>5</v>
      </c>
      <c r="G43" s="59">
        <f>F43*C43</f>
        <v>15</v>
      </c>
      <c r="H43" s="44"/>
      <c r="I43" s="37">
        <f>$I$42/$E$42*E43</f>
        <v>625</v>
      </c>
      <c r="J43" s="42"/>
      <c r="K43" s="42"/>
    </row>
    <row r="44" spans="1:11" s="40" customFormat="1" ht="25.5" x14ac:dyDescent="0.25">
      <c r="A44" s="65" t="s">
        <v>89</v>
      </c>
      <c r="B44" s="97" t="s">
        <v>83</v>
      </c>
      <c r="C44" s="106">
        <v>3</v>
      </c>
      <c r="D44" s="125">
        <f>$C$42/(SUM($C$43:$C$45))*C44</f>
        <v>1.6666666666666666E-2</v>
      </c>
      <c r="E44" s="59">
        <f>C44*$F$2</f>
        <v>15</v>
      </c>
      <c r="F44" s="36">
        <v>5</v>
      </c>
      <c r="G44" s="59">
        <f>F44*C44</f>
        <v>15</v>
      </c>
      <c r="H44" s="44"/>
      <c r="I44" s="37">
        <f>$I$42/$E$42*E44</f>
        <v>625</v>
      </c>
      <c r="J44" s="42"/>
      <c r="K44" s="42"/>
    </row>
    <row r="45" spans="1:11" s="40" customFormat="1" x14ac:dyDescent="0.25">
      <c r="A45" s="65" t="s">
        <v>90</v>
      </c>
      <c r="B45" s="97" t="s">
        <v>69</v>
      </c>
      <c r="C45" s="106">
        <v>3</v>
      </c>
      <c r="D45" s="125">
        <f>$C$42/(SUM($C$43:$C$45))*C45</f>
        <v>1.6666666666666666E-2</v>
      </c>
      <c r="E45" s="59">
        <f>C45*$F$2</f>
        <v>15</v>
      </c>
      <c r="F45" s="36">
        <v>5</v>
      </c>
      <c r="G45" s="59">
        <f>F45*C45</f>
        <v>15</v>
      </c>
      <c r="H45" s="44"/>
      <c r="I45" s="37">
        <f>$I$42/$E$42*E45</f>
        <v>625</v>
      </c>
      <c r="J45" s="42"/>
      <c r="K45" s="42"/>
    </row>
    <row r="46" spans="1:11" ht="13.5" thickBot="1" x14ac:dyDescent="0.25">
      <c r="A46" s="51"/>
      <c r="B46" s="52"/>
      <c r="C46" s="54"/>
      <c r="D46" s="80"/>
      <c r="E46" s="53"/>
      <c r="F46" s="53"/>
      <c r="G46" s="54"/>
      <c r="H46" s="49"/>
      <c r="I46" s="50"/>
    </row>
  </sheetData>
  <sheetProtection algorithmName="SHA-512" hashValue="SW0kGLhGuAuwm2jdaIwQRPobr0O8Jsfl10N4h/4OXwakd/H6SgurOZjbdRg+5pA+Yp+R8yyx+MIjUOqy92cUjA==" saltValue="L/pVlw3BKbH3ZqLq+5M/fQ==" spinCount="100000" sheet="1" selectLockedCells="1"/>
  <mergeCells count="10">
    <mergeCell ref="F6:F7"/>
    <mergeCell ref="G6:I7"/>
    <mergeCell ref="A1:I1"/>
    <mergeCell ref="B8:B9"/>
    <mergeCell ref="E8:E9"/>
    <mergeCell ref="F8:F9"/>
    <mergeCell ref="G3:I3"/>
    <mergeCell ref="G2:I2"/>
    <mergeCell ref="F4:F5"/>
    <mergeCell ref="G4:I5"/>
  </mergeCells>
  <phoneticPr fontId="2" type="noConversion"/>
  <conditionalFormatting sqref="C9:D9">
    <cfRule type="cellIs" dxfId="0" priority="1" operator="notEqual">
      <formula>100%</formula>
    </cfRule>
  </conditionalFormatting>
  <dataValidations xWindow="760" yWindow="409" count="2">
    <dataValidation type="list" allowBlank="1" showInputMessage="1" showErrorMessage="1" promptTitle="Keuzevak" prompt="Klik op pijl en maak keuze" sqref="F15:F19 F43:F45 F33:F37 F11:F12 F22:F30 F40:F41 JB40:JB41 SX40:SX41 ACT40:ACT41 AMP40:AMP41 AWL40:AWL41 BGH40:BGH41 BQD40:BQD41 BZZ40:BZZ41 CJV40:CJV41 CTR40:CTR41 DDN40:DDN41 DNJ40:DNJ41 DXF40:DXF41 EHB40:EHB41 EQX40:EQX41 FAT40:FAT41 FKP40:FKP41 FUL40:FUL41 GEH40:GEH41 GOD40:GOD41 GXZ40:GXZ41 HHV40:HHV41 HRR40:HRR41 IBN40:IBN41 ILJ40:ILJ41 IVF40:IVF41 JFB40:JFB41 JOX40:JOX41 JYT40:JYT41 KIP40:KIP41 KSL40:KSL41 LCH40:LCH41 LMD40:LMD41 LVZ40:LVZ41 MFV40:MFV41 MPR40:MPR41 MZN40:MZN41 NJJ40:NJJ41 NTF40:NTF41 ODB40:ODB41 OMX40:OMX41 OWT40:OWT41 PGP40:PGP41 PQL40:PQL41 QAH40:QAH41 QKD40:QKD41 QTZ40:QTZ41 RDV40:RDV41 RNR40:RNR41 RXN40:RXN41 SHJ40:SHJ41 SRF40:SRF41 TBB40:TBB41 TKX40:TKX41 TUT40:TUT41 UEP40:UEP41 UOL40:UOL41 UYH40:UYH41 VID40:VID41 VRZ40:VRZ41 WBV40:WBV41 WLR40:WLR41 WVN40:WVN41" xr:uid="{00000000-0002-0000-0100-000000000000}">
      <formula1>$F$2:$F$7</formula1>
    </dataValidation>
    <dataValidation type="list" allowBlank="1" showInputMessage="1" showErrorMessage="1" sqref="C11:C12 C15:C19 C33:C37 C43:C45 C22:C30 C40:C41 IY40:IY41 SU40:SU41 ACQ40:ACQ41 AMM40:AMM41 AWI40:AWI41 BGE40:BGE41 BQA40:BQA41 BZW40:BZW41 CJS40:CJS41 CTO40:CTO41 DDK40:DDK41 DNG40:DNG41 DXC40:DXC41 EGY40:EGY41 EQU40:EQU41 FAQ40:FAQ41 FKM40:FKM41 FUI40:FUI41 GEE40:GEE41 GOA40:GOA41 GXW40:GXW41 HHS40:HHS41 HRO40:HRO41 IBK40:IBK41 ILG40:ILG41 IVC40:IVC41 JEY40:JEY41 JOU40:JOU41 JYQ40:JYQ41 KIM40:KIM41 KSI40:KSI41 LCE40:LCE41 LMA40:LMA41 LVW40:LVW41 MFS40:MFS41 MPO40:MPO41 MZK40:MZK41 NJG40:NJG41 NTC40:NTC41 OCY40:OCY41 OMU40:OMU41 OWQ40:OWQ41 PGM40:PGM41 PQI40:PQI41 QAE40:QAE41 QKA40:QKA41 QTW40:QTW41 RDS40:RDS41 RNO40:RNO41 RXK40:RXK41 SHG40:SHG41 SRC40:SRC41 TAY40:TAY41 TKU40:TKU41 TUQ40:TUQ41 UEM40:UEM41 UOI40:UOI41 UYE40:UYE41 VIA40:VIA41 VRW40:VRW41 WBS40:WBS41 WLO40:WLO41 WVK40:WVK41" xr:uid="{00000000-0002-0000-0100-000001000000}">
      <formula1>"0,1,2,3,4,5"</formula1>
    </dataValidation>
  </dataValidations>
  <pageMargins left="0.47244094488188981" right="0.11811023622047245" top="0.35433070866141736" bottom="0.35433070866141736" header="0.19685039370078741" footer="0.31496062992125984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rekenmodel</vt:lpstr>
      <vt:lpstr>Projectbeoordelingsformulier</vt:lpstr>
      <vt:lpstr>Projectbeoordelingsformulier!Afdrukbereik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 van Schoonhoven</dc:creator>
  <cp:lastModifiedBy>Pluimers, Annemiek</cp:lastModifiedBy>
  <cp:lastPrinted>2014-08-20T11:49:47Z</cp:lastPrinted>
  <dcterms:created xsi:type="dcterms:W3CDTF">2012-10-01T10:22:02Z</dcterms:created>
  <dcterms:modified xsi:type="dcterms:W3CDTF">2021-04-22T12:26:37Z</dcterms:modified>
</cp:coreProperties>
</file>