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GT/Aanbestedingen/Inhuur OP 2021/3. Documenten/5. NvI/"/>
    </mc:Choice>
  </mc:AlternateContent>
  <xr:revisionPtr revIDLastSave="40" documentId="8_{9815E6F4-23C0-4D63-9C62-0ED16429CF47}" xr6:coauthVersionLast="46" xr6:coauthVersionMax="46" xr10:uidLastSave="{C3C0C4EC-C86D-4E01-B169-9B2DD5FA557C}"/>
  <bookViews>
    <workbookView xWindow="38040" yWindow="2580" windowWidth="23040" windowHeight="10140" tabRatio="750" xr2:uid="{00000000-000D-0000-FFFF-FFFF00000000}"/>
  </bookViews>
  <sheets>
    <sheet name="Voorblad" sheetId="5" r:id="rId1"/>
    <sheet name="Perceel 1 STIPP Uitzenden VO" sheetId="1" r:id="rId2"/>
    <sheet name="Perceel 1 STIPP Uitzenden MBO" sheetId="7" r:id="rId3"/>
    <sheet name="Perceel 1 ABP Uitzenden VO" sheetId="6" r:id="rId4"/>
    <sheet name="Perceel 1 ABP Uitzenden MBO" sheetId="8" r:id="rId5"/>
    <sheet name="Perceel 2 Detachering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8" l="1"/>
  <c r="C67" i="8"/>
  <c r="D67" i="8" s="1"/>
  <c r="H67" i="8" s="1"/>
  <c r="F63" i="8"/>
  <c r="F62" i="8"/>
  <c r="G53" i="8"/>
  <c r="E53" i="8"/>
  <c r="C53" i="8"/>
  <c r="G48" i="8"/>
  <c r="E48" i="8"/>
  <c r="C48" i="8"/>
  <c r="G46" i="8"/>
  <c r="E46" i="8"/>
  <c r="C46" i="8"/>
  <c r="G45" i="8"/>
  <c r="E45" i="8"/>
  <c r="C45" i="8"/>
  <c r="G44" i="8"/>
  <c r="E44" i="8"/>
  <c r="C44" i="8"/>
  <c r="G43" i="8"/>
  <c r="E43" i="8"/>
  <c r="C43" i="8"/>
  <c r="G42" i="8"/>
  <c r="E42" i="8"/>
  <c r="C42" i="8"/>
  <c r="G41" i="8"/>
  <c r="E41" i="8"/>
  <c r="C41" i="8"/>
  <c r="G40" i="8"/>
  <c r="E40" i="8"/>
  <c r="C40" i="8"/>
  <c r="C49" i="8" s="1"/>
  <c r="G39" i="8"/>
  <c r="G49" i="8" s="1"/>
  <c r="E39" i="8"/>
  <c r="E49" i="8" s="1"/>
  <c r="C39" i="8"/>
  <c r="E35" i="8"/>
  <c r="G34" i="8"/>
  <c r="G35" i="8" s="1"/>
  <c r="E34" i="8"/>
  <c r="C34" i="8"/>
  <c r="G33" i="8"/>
  <c r="E33" i="8"/>
  <c r="C33" i="8"/>
  <c r="C35" i="8" s="1"/>
  <c r="G29" i="8"/>
  <c r="E29" i="8"/>
  <c r="C29" i="8"/>
  <c r="G28" i="8"/>
  <c r="E28" i="8"/>
  <c r="C28" i="8"/>
  <c r="G27" i="8"/>
  <c r="E27" i="8"/>
  <c r="C27" i="8"/>
  <c r="G26" i="8"/>
  <c r="E26" i="8"/>
  <c r="C26" i="8"/>
  <c r="G25" i="8"/>
  <c r="E25" i="8"/>
  <c r="C25" i="8"/>
  <c r="G24" i="8"/>
  <c r="E24" i="8"/>
  <c r="C24" i="8"/>
  <c r="G23" i="8"/>
  <c r="E23" i="8"/>
  <c r="C23" i="8"/>
  <c r="G22" i="8"/>
  <c r="G30" i="8" s="1"/>
  <c r="E22" i="8"/>
  <c r="E30" i="8" s="1"/>
  <c r="D20" i="8"/>
  <c r="G19" i="8"/>
  <c r="H20" i="8" s="1"/>
  <c r="H31" i="8" s="1"/>
  <c r="H36" i="8" s="1"/>
  <c r="H50" i="8" s="1"/>
  <c r="H54" i="8" s="1"/>
  <c r="H64" i="8" s="1"/>
  <c r="E19" i="8"/>
  <c r="F20" i="8" s="1"/>
  <c r="F31" i="8" s="1"/>
  <c r="F36" i="8" s="1"/>
  <c r="C19" i="8"/>
  <c r="D67" i="7"/>
  <c r="H67" i="7" s="1"/>
  <c r="F63" i="7"/>
  <c r="F62" i="7"/>
  <c r="G49" i="7"/>
  <c r="E49" i="7"/>
  <c r="C49" i="7"/>
  <c r="G35" i="7"/>
  <c r="E35" i="7"/>
  <c r="C35" i="7"/>
  <c r="F31" i="7"/>
  <c r="F36" i="7" s="1"/>
  <c r="F50" i="7" s="1"/>
  <c r="F54" i="7" s="1"/>
  <c r="H63" i="7" s="1"/>
  <c r="G30" i="7"/>
  <c r="E30" i="7"/>
  <c r="C30" i="7"/>
  <c r="H20" i="7"/>
  <c r="H31" i="7" s="1"/>
  <c r="H36" i="7" s="1"/>
  <c r="H50" i="7" s="1"/>
  <c r="H54" i="7" s="1"/>
  <c r="H64" i="7" s="1"/>
  <c r="F20" i="7"/>
  <c r="D20" i="7"/>
  <c r="C30" i="8" l="1"/>
  <c r="D31" i="8" s="1"/>
  <c r="D36" i="8" s="1"/>
  <c r="D50" i="8" s="1"/>
  <c r="D54" i="8" s="1"/>
  <c r="H62" i="8" s="1"/>
  <c r="D31" i="7"/>
  <c r="D36" i="7" s="1"/>
  <c r="D50" i="7" s="1"/>
  <c r="D54" i="7" s="1"/>
  <c r="H62" i="7" s="1"/>
  <c r="H70" i="7" s="1"/>
  <c r="F50" i="8"/>
  <c r="F54" i="8" s="1"/>
  <c r="H63" i="8" s="1"/>
  <c r="C67" i="6"/>
  <c r="D67" i="6" s="1"/>
  <c r="H67" i="6" s="1"/>
  <c r="G53" i="6"/>
  <c r="E53" i="6"/>
  <c r="G48" i="6"/>
  <c r="E48" i="6"/>
  <c r="G46" i="6"/>
  <c r="G45" i="6"/>
  <c r="G44" i="6"/>
  <c r="G43" i="6"/>
  <c r="G42" i="6"/>
  <c r="G41" i="6"/>
  <c r="G40" i="6"/>
  <c r="G39" i="6"/>
  <c r="E46" i="6"/>
  <c r="E45" i="6"/>
  <c r="E44" i="6"/>
  <c r="E43" i="6"/>
  <c r="E42" i="6"/>
  <c r="E41" i="6"/>
  <c r="E40" i="6"/>
  <c r="E39" i="6"/>
  <c r="G19" i="6"/>
  <c r="H20" i="6" s="1"/>
  <c r="G29" i="6"/>
  <c r="G28" i="6"/>
  <c r="G27" i="6"/>
  <c r="G26" i="6"/>
  <c r="G25" i="6"/>
  <c r="G24" i="6"/>
  <c r="G23" i="6"/>
  <c r="G22" i="6"/>
  <c r="G34" i="6"/>
  <c r="G33" i="6"/>
  <c r="E34" i="6"/>
  <c r="E33" i="6"/>
  <c r="E29" i="6"/>
  <c r="E28" i="6"/>
  <c r="E27" i="6"/>
  <c r="E26" i="6"/>
  <c r="E25" i="6"/>
  <c r="E24" i="6"/>
  <c r="E23" i="6"/>
  <c r="E22" i="6"/>
  <c r="E19" i="6"/>
  <c r="F20" i="6" s="1"/>
  <c r="C53" i="6"/>
  <c r="C48" i="6"/>
  <c r="C46" i="6"/>
  <c r="C45" i="6"/>
  <c r="C44" i="6"/>
  <c r="C43" i="6"/>
  <c r="C42" i="6"/>
  <c r="C41" i="6"/>
  <c r="C40" i="6"/>
  <c r="C39" i="6"/>
  <c r="C34" i="6"/>
  <c r="C33" i="6"/>
  <c r="C29" i="6"/>
  <c r="C28" i="6"/>
  <c r="C27" i="6"/>
  <c r="C26" i="6"/>
  <c r="C25" i="6"/>
  <c r="C24" i="6"/>
  <c r="C23" i="6"/>
  <c r="C22" i="6"/>
  <c r="C19" i="6"/>
  <c r="D20" i="6" s="1"/>
  <c r="F63" i="6"/>
  <c r="F62" i="6"/>
  <c r="H70" i="8" l="1"/>
  <c r="C35" i="6"/>
  <c r="G30" i="6"/>
  <c r="H31" i="6" s="1"/>
  <c r="E30" i="6"/>
  <c r="F31" i="6" s="1"/>
  <c r="C30" i="6"/>
  <c r="D31" i="6" s="1"/>
  <c r="G35" i="6"/>
  <c r="E35" i="6"/>
  <c r="G49" i="6"/>
  <c r="E49" i="6"/>
  <c r="C49" i="6"/>
  <c r="D36" i="6" l="1"/>
  <c r="D50" i="6" s="1"/>
  <c r="D54" i="6" s="1"/>
  <c r="H62" i="6" s="1"/>
  <c r="H36" i="6"/>
  <c r="F36" i="6"/>
  <c r="F50" i="6" s="1"/>
  <c r="F54" i="6" s="1"/>
  <c r="H63" i="6" s="1"/>
  <c r="H50" i="6"/>
  <c r="H54" i="6" s="1"/>
  <c r="H64" i="6" s="1"/>
  <c r="H70" i="6" l="1"/>
  <c r="D67" i="1"/>
  <c r="H67" i="1" s="1"/>
  <c r="C49" i="1" l="1"/>
  <c r="G35" i="1"/>
  <c r="E35" i="1"/>
  <c r="C35" i="1"/>
  <c r="E30" i="1"/>
  <c r="C30" i="1"/>
  <c r="F33" i="4" l="1"/>
  <c r="E31" i="4"/>
  <c r="F31" i="4" s="1"/>
  <c r="G36" i="4" l="1"/>
  <c r="D17" i="4" l="1"/>
  <c r="E17" i="4"/>
  <c r="F17" i="4"/>
  <c r="G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B11" i="5"/>
  <c r="F63" i="1"/>
  <c r="F62" i="1"/>
  <c r="G49" i="1" l="1"/>
  <c r="E49" i="1"/>
  <c r="H20" i="1" l="1"/>
  <c r="G30" i="1"/>
  <c r="H31" i="1" l="1"/>
  <c r="H36" i="1" l="1"/>
  <c r="H50" i="1" s="1"/>
  <c r="H54" i="1" s="1"/>
  <c r="H64" i="1" s="1"/>
  <c r="F20" i="1"/>
  <c r="D20" i="1"/>
  <c r="F31" i="1" l="1"/>
  <c r="F36" i="1" l="1"/>
  <c r="F50" i="1" s="1"/>
  <c r="F54" i="1" s="1"/>
  <c r="D31" i="1"/>
  <c r="D36" i="1" s="1"/>
  <c r="D50" i="1" s="1"/>
  <c r="D54" i="1" s="1"/>
  <c r="H62" i="1" s="1"/>
  <c r="H63" i="1" l="1"/>
  <c r="H70" i="1" l="1"/>
  <c r="B8" i="5" s="1"/>
</calcChain>
</file>

<file path=xl/sharedStrings.xml><?xml version="1.0" encoding="utf-8"?>
<sst xmlns="http://schemas.openxmlformats.org/spreadsheetml/2006/main" count="285" uniqueCount="73">
  <si>
    <t>Blok 1</t>
  </si>
  <si>
    <t>Brutoloon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</si>
  <si>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</si>
  <si>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</si>
  <si>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</si>
  <si>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</si>
  <si>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</si>
  <si>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</si>
  <si>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</si>
  <si>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</si>
  <si>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Blok 3</t>
  </si>
  <si>
    <t>vakantiebijslag</t>
  </si>
  <si>
    <t>Transitievergoeding</t>
  </si>
  <si>
    <t>Opleiding</t>
  </si>
  <si>
    <t>Blok 4</t>
  </si>
  <si>
    <t xml:space="preserve">Fase A/Fase 1+2: gebaseerd op basis van uitsluiting loondoorbetaling </t>
  </si>
  <si>
    <t xml:space="preserve">Detacheren    </t>
  </si>
  <si>
    <t>fictief aantal uren</t>
  </si>
  <si>
    <t>uur</t>
  </si>
  <si>
    <t>overige directe lasten, indirecte lasten en marge</t>
  </si>
  <si>
    <t>Inschrijver dient de gele cellen in te vullen</t>
  </si>
  <si>
    <t>totaalbedrag</t>
  </si>
  <si>
    <t>Het uurtarief zoals opgenomen in de groene cellen is het totaal bedrag. Hierin zijn alle kosten en marges inclusief.</t>
  </si>
  <si>
    <t xml:space="preserve">Prijzenblad </t>
  </si>
  <si>
    <t>Uitzenden</t>
  </si>
  <si>
    <t xml:space="preserve">Detacheren </t>
  </si>
  <si>
    <t>eindejaarsuitkering</t>
  </si>
  <si>
    <t>overige vergoedingen</t>
  </si>
  <si>
    <t>Pensioen (STIPP)</t>
  </si>
  <si>
    <t>Fictieve totaalprijs</t>
  </si>
  <si>
    <t>Afkoopsom overname</t>
  </si>
  <si>
    <t>wachtdagcompensatie</t>
  </si>
  <si>
    <t>Tarieven zijn exclusief btw.</t>
  </si>
  <si>
    <t>Betreft gewerkte uren</t>
  </si>
  <si>
    <t>Naam Inschrijver</t>
  </si>
  <si>
    <t>trede</t>
  </si>
  <si>
    <t>LB</t>
  </si>
  <si>
    <t>LC</t>
  </si>
  <si>
    <t>LD</t>
  </si>
  <si>
    <t>LE</t>
  </si>
  <si>
    <t>LIO</t>
  </si>
  <si>
    <t>Premie ziektewet flex</t>
  </si>
  <si>
    <t>Premie WGA</t>
  </si>
  <si>
    <t>Premie WW (hoog)</t>
  </si>
  <si>
    <t>Premie WW (laag)</t>
  </si>
  <si>
    <t>Premie WAO-basis</t>
  </si>
  <si>
    <t>Werkgeversheffing ZVW</t>
  </si>
  <si>
    <t>Pensioen (ABP)</t>
  </si>
  <si>
    <t>% tarief</t>
  </si>
  <si>
    <t>Premie aanvullende ziektewet</t>
  </si>
  <si>
    <t>Fase A/1+2</t>
  </si>
  <si>
    <t>Fase B/3</t>
  </si>
  <si>
    <t>Fase C/4</t>
  </si>
  <si>
    <t xml:space="preserve">De som van alle uitgevraagde posten leidt tot een fictief uurtarief. Per uitvraag wordt gecommuniceerd welke van onderstaande posten in het uurtarief opgenomen zijn. </t>
  </si>
  <si>
    <t>Detachering</t>
  </si>
  <si>
    <t xml:space="preserve">Prijzen boven het maximumtarief leiden tot uitsluiting. </t>
  </si>
  <si>
    <t>Inschrijfprijs</t>
  </si>
  <si>
    <t>Inschrijfprijsberekening</t>
  </si>
  <si>
    <t>Inschrijfprijs:</t>
  </si>
  <si>
    <t>Uurtarief LB1</t>
  </si>
  <si>
    <t>Fictief resterend aantal uur</t>
  </si>
  <si>
    <t>Perceel</t>
  </si>
  <si>
    <t>Inschrijfprijs (onderdeel)</t>
  </si>
  <si>
    <t xml:space="preserve"> </t>
  </si>
  <si>
    <t>weging</t>
  </si>
  <si>
    <t>Kosten overname op basis van fictief uurtarief van € 44 en 20 fictieve resterende uren</t>
  </si>
  <si>
    <t>Onderwijsgroep Tilburg</t>
  </si>
  <si>
    <t>Inhuur onderwijzend personeel</t>
  </si>
  <si>
    <t>Perceel 1</t>
  </si>
  <si>
    <t>Perceel 2</t>
  </si>
  <si>
    <t>Perceel 2 - Detachering</t>
  </si>
  <si>
    <t>Perceel 1 - Uitzenden</t>
  </si>
  <si>
    <t xml:space="preserve">Het maximale totale uurtarief (LB trede 1) is € 52 exclusief btw.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</si>
</sst>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10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4" xfId="0" applyFill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44" fontId="0" fillId="3" borderId="4" xfId="0" applyNumberFormat="1" applyFill="1" applyBorder="1"/>
    <xf numFmtId="0" fontId="1" fillId="0" borderId="0" xfId="0" applyFont="1"/>
    <xf numFmtId="14" fontId="1" fillId="0" borderId="0" xfId="0" applyNumberFormat="1" applyFont="1"/>
    <xf numFmtId="0" fontId="1" fillId="0" borderId="4" xfId="0" applyFont="1" applyBorder="1" applyAlignment="1">
      <alignment horizontal="right"/>
    </xf>
    <xf numFmtId="0" fontId="0" fillId="0" borderId="4" xfId="0" applyFill="1" applyBorder="1" applyAlignment="1">
      <alignment wrapText="1"/>
    </xf>
    <xf numFmtId="0" fontId="2" fillId="0" borderId="0" xfId="0" applyFont="1" applyFill="1"/>
    <xf numFmtId="10" fontId="0" fillId="2" borderId="3" xfId="0" applyNumberFormat="1" applyFont="1" applyFill="1" applyBorder="1" applyProtection="1">
      <protection locked="0"/>
    </xf>
    <xf numFmtId="10" fontId="0" fillId="2" borderId="5" xfId="0" applyNumberFormat="1" applyFont="1" applyFill="1" applyBorder="1" applyProtection="1">
      <protection locked="0"/>
    </xf>
    <xf numFmtId="10" fontId="0" fillId="2" borderId="3" xfId="0" applyNumberFormat="1" applyFill="1" applyBorder="1" applyProtection="1">
      <protection locked="0"/>
    </xf>
    <xf numFmtId="10" fontId="0" fillId="2" borderId="5" xfId="0" applyNumberFormat="1" applyFill="1" applyBorder="1" applyProtection="1">
      <protection locked="0"/>
    </xf>
    <xf numFmtId="44" fontId="0" fillId="4" borderId="7" xfId="0" applyNumberFormat="1" applyFill="1" applyBorder="1"/>
    <xf numFmtId="44" fontId="0" fillId="0" borderId="7" xfId="0" applyNumberFormat="1" applyFont="1" applyBorder="1" applyAlignment="1">
      <alignment vertical="center"/>
    </xf>
    <xf numFmtId="0" fontId="0" fillId="2" borderId="7" xfId="0" applyFill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/>
    <xf numFmtId="44" fontId="0" fillId="2" borderId="7" xfId="1" applyFont="1" applyFill="1" applyBorder="1" applyProtection="1">
      <protection locked="0"/>
    </xf>
    <xf numFmtId="44" fontId="0" fillId="0" borderId="7" xfId="1" applyFont="1" applyFill="1" applyBorder="1"/>
    <xf numFmtId="44" fontId="0" fillId="0" borderId="0" xfId="0" applyNumberFormat="1" applyFont="1" applyBorder="1" applyAlignment="1">
      <alignment vertical="center"/>
    </xf>
    <xf numFmtId="44" fontId="0" fillId="0" borderId="11" xfId="0" applyNumberFormat="1" applyBorder="1"/>
    <xf numFmtId="0" fontId="0" fillId="0" borderId="11" xfId="0" applyBorder="1"/>
    <xf numFmtId="10" fontId="0" fillId="2" borderId="7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left"/>
    </xf>
    <xf numFmtId="44" fontId="0" fillId="0" borderId="0" xfId="1" applyFont="1" applyFill="1" applyBorder="1"/>
    <xf numFmtId="0" fontId="0" fillId="0" borderId="0" xfId="0" applyBorder="1" applyAlignment="1">
      <alignment horizontal="right"/>
    </xf>
    <xf numFmtId="0" fontId="0" fillId="0" borderId="9" xfId="0" applyFill="1" applyBorder="1" applyProtection="1">
      <protection locked="0"/>
    </xf>
    <xf numFmtId="44" fontId="0" fillId="0" borderId="9" xfId="1" applyFont="1" applyFill="1" applyBorder="1" applyProtection="1"/>
    <xf numFmtId="0" fontId="0" fillId="0" borderId="9" xfId="0" applyFill="1" applyBorder="1"/>
    <xf numFmtId="0" fontId="0" fillId="0" borderId="12" xfId="0" applyBorder="1"/>
    <xf numFmtId="44" fontId="0" fillId="0" borderId="0" xfId="0" applyNumberFormat="1"/>
    <xf numFmtId="0" fontId="0" fillId="5" borderId="0" xfId="0" applyFill="1"/>
    <xf numFmtId="44" fontId="0" fillId="2" borderId="7" xfId="1" applyFont="1" applyFill="1" applyBorder="1" applyAlignment="1" applyProtection="1">
      <protection locked="0"/>
    </xf>
    <xf numFmtId="44" fontId="0" fillId="0" borderId="7" xfId="1" applyFont="1" applyBorder="1" applyAlignment="1"/>
    <xf numFmtId="0" fontId="0" fillId="0" borderId="7" xfId="0" applyBorder="1" applyAlignment="1"/>
    <xf numFmtId="9" fontId="0" fillId="0" borderId="7" xfId="1" applyNumberFormat="1" applyFont="1" applyBorder="1" applyAlignment="1"/>
    <xf numFmtId="10" fontId="0" fillId="6" borderId="3" xfId="0" applyNumberFormat="1" applyFont="1" applyFill="1" applyBorder="1" applyProtection="1"/>
    <xf numFmtId="0" fontId="1" fillId="0" borderId="0" xfId="0" applyFont="1" applyProtection="1"/>
    <xf numFmtId="0" fontId="0" fillId="0" borderId="0" xfId="0" applyProtection="1"/>
    <xf numFmtId="14" fontId="0" fillId="0" borderId="0" xfId="0" applyNumberFormat="1" applyAlignment="1" applyProtection="1">
      <alignment horizontal="left"/>
    </xf>
    <xf numFmtId="14" fontId="1" fillId="0" borderId="0" xfId="0" applyNumberFormat="1" applyFont="1" applyProtection="1"/>
    <xf numFmtId="0" fontId="0" fillId="0" borderId="0" xfId="0" applyBorder="1" applyProtection="1"/>
    <xf numFmtId="14" fontId="0" fillId="0" borderId="0" xfId="0" applyNumberFormat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3" xfId="0" applyFont="1" applyBorder="1" applyProtection="1"/>
    <xf numFmtId="44" fontId="0" fillId="0" borderId="4" xfId="0" applyNumberFormat="1" applyBorder="1" applyProtection="1"/>
    <xf numFmtId="0" fontId="0" fillId="6" borderId="11" xfId="0" applyFill="1" applyBorder="1" applyProtection="1"/>
    <xf numFmtId="44" fontId="0" fillId="0" borderId="11" xfId="0" applyNumberFormat="1" applyBorder="1" applyProtection="1"/>
    <xf numFmtId="0" fontId="0" fillId="6" borderId="3" xfId="0" applyFill="1" applyBorder="1" applyProtection="1"/>
    <xf numFmtId="0" fontId="0" fillId="0" borderId="4" xfId="0" applyFill="1" applyBorder="1" applyProtection="1"/>
    <xf numFmtId="10" fontId="0" fillId="6" borderId="3" xfId="0" applyNumberFormat="1" applyFill="1" applyBorder="1" applyProtection="1"/>
    <xf numFmtId="10" fontId="0" fillId="0" borderId="3" xfId="0" applyNumberFormat="1" applyBorder="1" applyProtection="1"/>
    <xf numFmtId="0" fontId="0" fillId="0" borderId="4" xfId="0" applyFill="1" applyBorder="1" applyAlignment="1" applyProtection="1">
      <alignment wrapText="1"/>
    </xf>
    <xf numFmtId="0" fontId="1" fillId="0" borderId="4" xfId="0" applyFont="1" applyBorder="1" applyAlignment="1" applyProtection="1">
      <alignment horizontal="right"/>
    </xf>
    <xf numFmtId="44" fontId="0" fillId="3" borderId="4" xfId="0" applyNumberFormat="1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2" fillId="0" borderId="0" xfId="0" applyFont="1" applyFill="1" applyProtection="1"/>
    <xf numFmtId="0" fontId="0" fillId="0" borderId="8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Protection="1"/>
    <xf numFmtId="0" fontId="0" fillId="0" borderId="9" xfId="0" applyBorder="1" applyProtection="1"/>
    <xf numFmtId="0" fontId="0" fillId="0" borderId="7" xfId="0" applyBorder="1" applyProtection="1"/>
    <xf numFmtId="44" fontId="0" fillId="0" borderId="7" xfId="0" applyNumberFormat="1" applyFont="1" applyBorder="1" applyAlignment="1" applyProtection="1">
      <alignment vertical="center"/>
    </xf>
    <xf numFmtId="0" fontId="0" fillId="0" borderId="12" xfId="0" applyBorder="1" applyProtection="1"/>
    <xf numFmtId="44" fontId="0" fillId="0" borderId="0" xfId="0" applyNumberFormat="1" applyFont="1" applyBorder="1" applyAlignment="1" applyProtection="1">
      <alignment vertical="center"/>
    </xf>
    <xf numFmtId="0" fontId="0" fillId="0" borderId="7" xfId="0" applyBorder="1" applyAlignment="1" applyProtection="1"/>
    <xf numFmtId="44" fontId="0" fillId="0" borderId="7" xfId="1" applyFont="1" applyBorder="1" applyAlignment="1" applyProtection="1"/>
    <xf numFmtId="9" fontId="0" fillId="0" borderId="7" xfId="1" applyNumberFormat="1" applyFont="1" applyBorder="1" applyAlignment="1" applyProtection="1"/>
    <xf numFmtId="44" fontId="0" fillId="0" borderId="7" xfId="1" applyFont="1" applyFill="1" applyBorder="1" applyProtection="1"/>
    <xf numFmtId="0" fontId="0" fillId="0" borderId="9" xfId="0" applyFill="1" applyBorder="1" applyProtection="1"/>
    <xf numFmtId="44" fontId="0" fillId="0" borderId="0" xfId="1" applyFont="1" applyFill="1" applyBorder="1" applyProtection="1"/>
    <xf numFmtId="0" fontId="0" fillId="0" borderId="0" xfId="0" applyBorder="1" applyAlignment="1" applyProtection="1">
      <alignment horizontal="right"/>
    </xf>
    <xf numFmtId="44" fontId="0" fillId="4" borderId="7" xfId="0" applyNumberFormat="1" applyFill="1" applyBorder="1" applyProtection="1"/>
    <xf numFmtId="14" fontId="4" fillId="0" borderId="0" xfId="0" applyNumberFormat="1" applyFont="1" applyProtection="1"/>
    <xf numFmtId="0" fontId="0" fillId="0" borderId="7" xfId="0" applyFont="1" applyBorder="1" applyAlignment="1" applyProtection="1">
      <alignment horizontal="center" vertical="center" wrapText="1"/>
    </xf>
    <xf numFmtId="44" fontId="0" fillId="0" borderId="7" xfId="0" applyNumberFormat="1" applyBorder="1" applyProtection="1"/>
    <xf numFmtId="0" fontId="0" fillId="0" borderId="8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164" fontId="0" fillId="0" borderId="7" xfId="2" applyNumberFormat="1" applyFont="1" applyFill="1" applyBorder="1" applyAlignment="1" applyProtection="1"/>
    <xf numFmtId="44" fontId="0" fillId="0" borderId="7" xfId="1" applyFont="1" applyFill="1" applyBorder="1" applyAlignment="1" applyProtection="1"/>
    <xf numFmtId="0" fontId="0" fillId="0" borderId="0" xfId="0" applyBorder="1" applyAlignment="1" applyProtection="1"/>
    <xf numFmtId="44" fontId="0" fillId="4" borderId="7" xfId="0" applyNumberFormat="1" applyFill="1" applyBorder="1" applyAlignment="1" applyProtection="1"/>
    <xf numFmtId="0" fontId="0" fillId="2" borderId="8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44" fontId="0" fillId="0" borderId="8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0" fillId="0" borderId="8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10" xfId="0" applyBorder="1" applyAlignment="1" applyProtection="1">
      <alignment horizontal="left" wrapText="1"/>
    </xf>
    <xf numFmtId="44" fontId="0" fillId="0" borderId="8" xfId="1" applyFont="1" applyBorder="1" applyAlignment="1" applyProtection="1">
      <alignment horizontal="center"/>
    </xf>
    <xf numFmtId="44" fontId="0" fillId="0" borderId="10" xfId="1" applyFont="1" applyBorder="1" applyAlignment="1" applyProtection="1">
      <alignment horizontal="center"/>
    </xf>
    <xf numFmtId="0" fontId="0" fillId="0" borderId="7" xfId="0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0" fillId="0" borderId="7" xfId="0" applyBorder="1" applyAlignment="1" applyProtection="1">
      <alignment horizontal="left" wrapText="1"/>
    </xf>
    <xf numFmtId="0" fontId="0" fillId="0" borderId="7" xfId="0" applyFont="1" applyBorder="1" applyAlignment="1" applyProtection="1">
      <alignment horizontal="center" vertical="center" wrapText="1"/>
    </xf>
    <xf numFmtId="44" fontId="0" fillId="0" borderId="7" xfId="0" applyNumberFormat="1" applyFont="1" applyBorder="1" applyAlignment="1" applyProtection="1">
      <alignment horizontal="center" vertical="center"/>
    </xf>
    <xf numFmtId="10" fontId="0" fillId="6" borderId="5" xfId="0" applyNumberFormat="1" applyFont="1" applyFill="1" applyBorder="1" applyProtection="1"/>
    <xf numFmtId="10" fontId="0" fillId="6" borderId="3" xfId="0" applyNumberFormat="1" applyFont="1" applyFill="1" applyBorder="1" applyProtection="1">
      <protection locked="0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D1C1-1350-4AAB-A068-17808ECDE434}">
  <dimension ref="A1:D15"/>
  <sheetViews>
    <sheetView tabSelected="1" zoomScale="130" zoomScaleNormal="130" workbookViewId="0">
      <selection activeCell="H12" sqref="H12"/>
    </sheetView>
  </sheetViews>
  <sheetFormatPr defaultRowHeight="14.4" x14ac:dyDescent="0.3"/>
  <cols>
    <col min="1" max="1" width="15.5546875" bestFit="1" customWidth="1"/>
    <col min="2" max="2" width="15" customWidth="1"/>
  </cols>
  <sheetData>
    <row r="1" spans="1:4" x14ac:dyDescent="0.3">
      <c r="A1" s="16" t="s">
        <v>66</v>
      </c>
    </row>
    <row r="2" spans="1:4" x14ac:dyDescent="0.3">
      <c r="A2" t="s">
        <v>67</v>
      </c>
    </row>
    <row r="3" spans="1:4" x14ac:dyDescent="0.3">
      <c r="A3" t="s">
        <v>23</v>
      </c>
      <c r="B3" s="28" t="s">
        <v>57</v>
      </c>
    </row>
    <row r="4" spans="1:4" x14ac:dyDescent="0.3">
      <c r="A4" s="41">
        <v>44336</v>
      </c>
    </row>
    <row r="7" spans="1:4" x14ac:dyDescent="0.3">
      <c r="A7" s="49" t="s">
        <v>68</v>
      </c>
      <c r="B7" s="49" t="s">
        <v>24</v>
      </c>
    </row>
    <row r="8" spans="1:4" x14ac:dyDescent="0.3">
      <c r="A8" t="s">
        <v>58</v>
      </c>
      <c r="B8" s="48">
        <f>'Perceel 1 STIPP Uitzenden VO'!H70+'Perceel 1 STIPP Uitzenden MBO'!H70+'Perceel 1 ABP Uitzenden MBO'!H70+'Perceel 1 ABP Uitzenden VO'!H70</f>
        <v>20400</v>
      </c>
    </row>
    <row r="10" spans="1:4" x14ac:dyDescent="0.3">
      <c r="A10" s="49" t="s">
        <v>69</v>
      </c>
      <c r="B10" s="49" t="s">
        <v>54</v>
      </c>
    </row>
    <row r="11" spans="1:4" x14ac:dyDescent="0.3">
      <c r="A11" t="s">
        <v>58</v>
      </c>
      <c r="B11" s="48">
        <f>'Perceel 2 Detachering'!G36</f>
        <v>0</v>
      </c>
    </row>
    <row r="15" spans="1:4" x14ac:dyDescent="0.3">
      <c r="D15" t="s">
        <v>63</v>
      </c>
    </row>
  </sheetData>
  <sheetProtection algorithmName="SHA-512" hashValue="b72/G+E0UWH6mMgBRJP765XOKo7H3+N00K/HbrKoFS1rC2/hyiGS1WHaK5i4t17Fnb/MXCiNRaNO3ULAB4vQyw==" saltValue="4bdc6qCHxrVwH7owUrjdd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0"/>
  <sheetViews>
    <sheetView zoomScaleNormal="100" workbookViewId="0">
      <selection activeCell="D4" sqref="D4"/>
    </sheetView>
  </sheetViews>
  <sheetFormatPr defaultRowHeight="14.4" x14ac:dyDescent="0.3"/>
  <cols>
    <col min="1" max="1" width="11.5546875" customWidth="1"/>
    <col min="2" max="2" width="34" customWidth="1"/>
    <col min="3" max="5" width="13.6640625" customWidth="1"/>
    <col min="6" max="6" width="15.88671875" customWidth="1"/>
    <col min="7" max="8" width="13.6640625" customWidth="1"/>
    <col min="11" max="11" width="42.44140625" bestFit="1" customWidth="1"/>
    <col min="12" max="12" width="27.44140625" bestFit="1" customWidth="1"/>
    <col min="13" max="13" width="17.44140625" bestFit="1" customWidth="1"/>
    <col min="15" max="15" width="11.44140625" customWidth="1"/>
    <col min="16" max="16" width="17.109375" bestFit="1" customWidth="1"/>
    <col min="17" max="17" width="15.44140625" customWidth="1"/>
  </cols>
  <sheetData>
    <row r="1" spans="1:8" x14ac:dyDescent="0.3">
      <c r="A1" s="16" t="s">
        <v>66</v>
      </c>
    </row>
    <row r="2" spans="1:8" x14ac:dyDescent="0.3">
      <c r="A2" t="s">
        <v>67</v>
      </c>
    </row>
    <row r="3" spans="1:8" x14ac:dyDescent="0.3">
      <c r="A3" t="s">
        <v>23</v>
      </c>
      <c r="B3" s="28" t="s">
        <v>71</v>
      </c>
    </row>
    <row r="4" spans="1:8" x14ac:dyDescent="0.3">
      <c r="A4" s="41">
        <v>44336</v>
      </c>
    </row>
    <row r="5" spans="1:8" x14ac:dyDescent="0.3">
      <c r="A5" s="17"/>
    </row>
    <row r="6" spans="1:8" x14ac:dyDescent="0.3">
      <c r="A6" s="17" t="s">
        <v>20</v>
      </c>
    </row>
    <row r="7" spans="1:8" x14ac:dyDescent="0.3">
      <c r="A7" s="17" t="s">
        <v>32</v>
      </c>
    </row>
    <row r="8" spans="1:8" x14ac:dyDescent="0.3">
      <c r="A8" s="17"/>
    </row>
    <row r="9" spans="1:8" x14ac:dyDescent="0.3">
      <c r="A9" s="17" t="s">
        <v>53</v>
      </c>
    </row>
    <row r="10" spans="1:8" x14ac:dyDescent="0.3">
      <c r="A10" s="17"/>
      <c r="E10" s="1"/>
      <c r="F10" s="1"/>
    </row>
    <row r="11" spans="1:8" x14ac:dyDescent="0.3">
      <c r="A11" s="17"/>
      <c r="B11" t="s">
        <v>61</v>
      </c>
      <c r="C11" s="27"/>
      <c r="E11" s="1"/>
      <c r="F11" s="1"/>
    </row>
    <row r="12" spans="1:8" x14ac:dyDescent="0.3">
      <c r="A12" s="17"/>
      <c r="B12" s="29" t="s">
        <v>34</v>
      </c>
      <c r="C12" s="107"/>
      <c r="D12" s="108"/>
      <c r="E12" s="1"/>
      <c r="F12" s="1"/>
    </row>
    <row r="13" spans="1:8" x14ac:dyDescent="0.3">
      <c r="A13" s="17"/>
      <c r="E13" s="1"/>
      <c r="F13" s="1"/>
    </row>
    <row r="14" spans="1:8" x14ac:dyDescent="0.3">
      <c r="A14" s="17"/>
      <c r="E14" s="1"/>
      <c r="F14" s="1"/>
    </row>
    <row r="15" spans="1:8" x14ac:dyDescent="0.3">
      <c r="C15" s="109" t="s">
        <v>24</v>
      </c>
      <c r="D15" s="110"/>
      <c r="E15" s="109" t="s">
        <v>25</v>
      </c>
      <c r="F15" s="110"/>
      <c r="G15" s="109" t="s">
        <v>25</v>
      </c>
      <c r="H15" s="110"/>
    </row>
    <row r="16" spans="1:8" x14ac:dyDescent="0.3">
      <c r="C16" s="111" t="s">
        <v>50</v>
      </c>
      <c r="D16" s="112"/>
      <c r="E16" s="111" t="s">
        <v>51</v>
      </c>
      <c r="F16" s="112"/>
      <c r="G16" s="111" t="s">
        <v>52</v>
      </c>
      <c r="H16" s="112"/>
    </row>
    <row r="17" spans="1:8" x14ac:dyDescent="0.3">
      <c r="A17" s="8"/>
      <c r="B17" s="9"/>
      <c r="C17" s="2"/>
      <c r="D17" s="3"/>
      <c r="E17" s="2"/>
      <c r="F17" s="3"/>
      <c r="G17" s="2"/>
      <c r="H17" s="3"/>
    </row>
    <row r="18" spans="1:8" x14ac:dyDescent="0.3">
      <c r="A18" s="10" t="s">
        <v>0</v>
      </c>
      <c r="B18" s="3" t="s">
        <v>1</v>
      </c>
      <c r="C18" s="2"/>
      <c r="D18" s="4">
        <v>20</v>
      </c>
      <c r="E18" s="2"/>
      <c r="F18" s="4">
        <v>20</v>
      </c>
      <c r="G18" s="2"/>
      <c r="H18" s="4">
        <v>20</v>
      </c>
    </row>
    <row r="19" spans="1:8" x14ac:dyDescent="0.3">
      <c r="A19" s="10"/>
      <c r="B19" s="3" t="s">
        <v>31</v>
      </c>
      <c r="C19" s="21">
        <v>0</v>
      </c>
      <c r="D19" s="3"/>
      <c r="E19" s="21">
        <v>0</v>
      </c>
      <c r="F19" s="3"/>
      <c r="G19" s="21">
        <v>0</v>
      </c>
      <c r="H19" s="3"/>
    </row>
    <row r="20" spans="1:8" x14ac:dyDescent="0.3">
      <c r="A20" s="10"/>
      <c r="B20" s="3"/>
      <c r="C20" s="34"/>
      <c r="D20" s="33">
        <f>D18+(D18*C19)</f>
        <v>20</v>
      </c>
      <c r="E20" s="3"/>
      <c r="F20" s="33">
        <f>F18+(F18*E19)</f>
        <v>20</v>
      </c>
      <c r="G20" s="3"/>
      <c r="H20" s="33">
        <f>H18+(H18*G19)</f>
        <v>20</v>
      </c>
    </row>
    <row r="21" spans="1:8" x14ac:dyDescent="0.3">
      <c r="A21" s="10"/>
      <c r="B21" s="3"/>
      <c r="C21" s="2"/>
      <c r="D21" s="3"/>
      <c r="E21" s="2"/>
      <c r="F21" s="3"/>
      <c r="G21" s="2"/>
      <c r="H21" s="3"/>
    </row>
    <row r="22" spans="1:8" x14ac:dyDescent="0.3">
      <c r="A22" s="10" t="s">
        <v>2</v>
      </c>
      <c r="B22" s="3" t="s">
        <v>3</v>
      </c>
      <c r="C22" s="21">
        <v>0</v>
      </c>
      <c r="D22" s="3"/>
      <c r="E22" s="23">
        <v>0</v>
      </c>
      <c r="F22" s="3"/>
      <c r="G22" s="23">
        <v>0</v>
      </c>
      <c r="H22" s="3"/>
    </row>
    <row r="23" spans="1:8" x14ac:dyDescent="0.3">
      <c r="A23" s="10"/>
      <c r="B23" s="3" t="s">
        <v>4</v>
      </c>
      <c r="C23" s="21">
        <v>0</v>
      </c>
      <c r="D23" s="3"/>
      <c r="E23" s="23">
        <v>0</v>
      </c>
      <c r="F23" s="3"/>
      <c r="G23" s="23">
        <v>0</v>
      </c>
      <c r="H23" s="3"/>
    </row>
    <row r="24" spans="1:8" x14ac:dyDescent="0.3">
      <c r="A24" s="10"/>
      <c r="B24" s="11" t="s">
        <v>5</v>
      </c>
      <c r="C24" s="21">
        <v>0</v>
      </c>
      <c r="D24" s="3"/>
      <c r="E24" s="23">
        <v>0</v>
      </c>
      <c r="F24" s="3"/>
      <c r="G24" s="23">
        <v>0</v>
      </c>
      <c r="H24" s="3"/>
    </row>
    <row r="25" spans="1:8" x14ac:dyDescent="0.3">
      <c r="A25" s="10"/>
      <c r="B25" s="3" t="s">
        <v>6</v>
      </c>
      <c r="C25" s="21">
        <v>0</v>
      </c>
      <c r="D25" s="3"/>
      <c r="E25" s="23">
        <v>0</v>
      </c>
      <c r="F25" s="3"/>
      <c r="G25" s="23">
        <v>0</v>
      </c>
      <c r="H25" s="3"/>
    </row>
    <row r="26" spans="1:8" x14ac:dyDescent="0.3">
      <c r="A26" s="10"/>
      <c r="B26" s="3" t="s">
        <v>7</v>
      </c>
      <c r="C26" s="21">
        <v>0</v>
      </c>
      <c r="D26" s="3"/>
      <c r="E26" s="23">
        <v>0</v>
      </c>
      <c r="F26" s="3"/>
      <c r="G26" s="23">
        <v>0</v>
      </c>
      <c r="H26" s="3"/>
    </row>
    <row r="27" spans="1:8" x14ac:dyDescent="0.3">
      <c r="A27" s="10"/>
      <c r="B27" s="3" t="s">
        <v>8</v>
      </c>
      <c r="C27" s="21">
        <v>0</v>
      </c>
      <c r="D27" s="3"/>
      <c r="E27" s="23">
        <v>0</v>
      </c>
      <c r="F27" s="3"/>
      <c r="G27" s="23">
        <v>0</v>
      </c>
      <c r="H27" s="3"/>
    </row>
    <row r="28" spans="1:8" x14ac:dyDescent="0.3">
      <c r="A28" s="10"/>
      <c r="B28" s="3" t="s">
        <v>9</v>
      </c>
      <c r="C28" s="21">
        <v>0</v>
      </c>
      <c r="D28" s="3"/>
      <c r="E28" s="23">
        <v>0</v>
      </c>
      <c r="F28" s="3"/>
      <c r="G28" s="23">
        <v>0</v>
      </c>
      <c r="H28" s="3"/>
    </row>
    <row r="29" spans="1:8" x14ac:dyDescent="0.3">
      <c r="A29" s="10"/>
      <c r="B29" s="11" t="s">
        <v>27</v>
      </c>
      <c r="C29" s="22">
        <v>0</v>
      </c>
      <c r="D29" s="3"/>
      <c r="E29" s="23">
        <v>0</v>
      </c>
      <c r="F29" s="3"/>
      <c r="G29" s="23">
        <v>0</v>
      </c>
      <c r="H29" s="3"/>
    </row>
    <row r="30" spans="1:8" x14ac:dyDescent="0.3">
      <c r="A30" s="10"/>
      <c r="B30" s="3"/>
      <c r="C30" s="5">
        <f>SUM(C22:C29)</f>
        <v>0</v>
      </c>
      <c r="D30" s="3"/>
      <c r="E30" s="5">
        <f>SUM(E22:E29)</f>
        <v>0</v>
      </c>
      <c r="F30" s="3"/>
      <c r="G30" s="5">
        <f>SUM(G22:G29)</f>
        <v>0</v>
      </c>
      <c r="H30" s="3"/>
    </row>
    <row r="31" spans="1:8" x14ac:dyDescent="0.3">
      <c r="A31" s="10"/>
      <c r="B31" s="3"/>
      <c r="C31" s="5"/>
      <c r="D31" s="4">
        <f>D20+(D20*C30)</f>
        <v>20</v>
      </c>
      <c r="E31" s="5"/>
      <c r="F31" s="4">
        <f>F20+(F20*E30)</f>
        <v>20</v>
      </c>
      <c r="G31" s="5"/>
      <c r="H31" s="4">
        <f>H20+(H20*G30)</f>
        <v>20</v>
      </c>
    </row>
    <row r="32" spans="1:8" x14ac:dyDescent="0.3">
      <c r="A32" s="10"/>
      <c r="B32" s="3"/>
      <c r="C32" s="5"/>
      <c r="D32" s="4"/>
      <c r="E32" s="5"/>
      <c r="F32" s="4"/>
      <c r="G32" s="5"/>
      <c r="H32" s="4"/>
    </row>
    <row r="33" spans="1:8" x14ac:dyDescent="0.3">
      <c r="A33" s="10"/>
      <c r="B33" s="3" t="s">
        <v>26</v>
      </c>
      <c r="C33" s="21">
        <v>0</v>
      </c>
      <c r="D33" s="3"/>
      <c r="E33" s="23">
        <v>0</v>
      </c>
      <c r="F33" s="3"/>
      <c r="G33" s="23">
        <v>0</v>
      </c>
      <c r="H33" s="3"/>
    </row>
    <row r="34" spans="1:8" x14ac:dyDescent="0.3">
      <c r="A34" s="10"/>
      <c r="B34" s="3" t="s">
        <v>11</v>
      </c>
      <c r="C34" s="24">
        <v>0</v>
      </c>
      <c r="D34" s="3"/>
      <c r="E34" s="24">
        <v>0</v>
      </c>
      <c r="F34" s="3"/>
      <c r="G34" s="24">
        <v>0</v>
      </c>
      <c r="H34" s="3"/>
    </row>
    <row r="35" spans="1:8" x14ac:dyDescent="0.3">
      <c r="A35" s="10"/>
      <c r="B35" s="3"/>
      <c r="C35" s="5">
        <f>SUM(C33:C34)</f>
        <v>0</v>
      </c>
      <c r="D35" s="3"/>
      <c r="E35" s="5">
        <f>SUM(E33:E34)</f>
        <v>0</v>
      </c>
      <c r="F35" s="3"/>
      <c r="G35" s="5">
        <f>SUM(G33:G34)</f>
        <v>0</v>
      </c>
      <c r="H35" s="3"/>
    </row>
    <row r="36" spans="1:8" x14ac:dyDescent="0.3">
      <c r="A36" s="10"/>
      <c r="B36" s="3"/>
      <c r="C36" s="2"/>
      <c r="D36" s="4">
        <f>D31+(D31*C35)</f>
        <v>20</v>
      </c>
      <c r="E36" s="2"/>
      <c r="F36" s="4">
        <f>F31+(F31*E35)</f>
        <v>20</v>
      </c>
      <c r="G36" s="2"/>
      <c r="H36" s="4">
        <f>H31+(H31*G35)</f>
        <v>20</v>
      </c>
    </row>
    <row r="37" spans="1:8" x14ac:dyDescent="0.3">
      <c r="A37" s="10"/>
      <c r="B37" s="3"/>
      <c r="C37" s="2"/>
      <c r="D37" s="4"/>
      <c r="E37" s="2"/>
      <c r="F37" s="4"/>
      <c r="G37" s="2"/>
      <c r="H37" s="4"/>
    </row>
    <row r="38" spans="1:8" x14ac:dyDescent="0.3">
      <c r="A38" s="10"/>
      <c r="B38" s="3"/>
      <c r="C38" s="2"/>
      <c r="D38" s="3"/>
      <c r="E38" s="2"/>
      <c r="F38" s="3"/>
      <c r="G38" s="2"/>
      <c r="H38" s="3"/>
    </row>
    <row r="39" spans="1:8" x14ac:dyDescent="0.3">
      <c r="A39" s="10" t="s">
        <v>10</v>
      </c>
      <c r="B39" s="3" t="s">
        <v>41</v>
      </c>
      <c r="C39" s="23">
        <v>0</v>
      </c>
      <c r="D39" s="3"/>
      <c r="E39" s="23">
        <v>0</v>
      </c>
      <c r="F39" s="3"/>
      <c r="G39" s="23">
        <v>0</v>
      </c>
      <c r="H39" s="3"/>
    </row>
    <row r="40" spans="1:8" x14ac:dyDescent="0.3">
      <c r="A40" s="10"/>
      <c r="B40" s="3" t="s">
        <v>49</v>
      </c>
      <c r="C40" s="23">
        <v>0</v>
      </c>
      <c r="D40" s="3"/>
      <c r="E40" s="23">
        <v>0</v>
      </c>
      <c r="F40" s="3"/>
      <c r="G40" s="23">
        <v>0</v>
      </c>
      <c r="H40" s="3"/>
    </row>
    <row r="41" spans="1:8" x14ac:dyDescent="0.3">
      <c r="A41" s="10"/>
      <c r="B41" s="3" t="s">
        <v>42</v>
      </c>
      <c r="C41" s="23">
        <v>0</v>
      </c>
      <c r="D41" s="3"/>
      <c r="E41" s="23">
        <v>0</v>
      </c>
      <c r="F41" s="3"/>
      <c r="G41" s="23">
        <v>0</v>
      </c>
      <c r="H41" s="3"/>
    </row>
    <row r="42" spans="1:8" x14ac:dyDescent="0.3">
      <c r="A42" s="10"/>
      <c r="B42" s="3" t="s">
        <v>43</v>
      </c>
      <c r="C42" s="23">
        <v>0</v>
      </c>
      <c r="D42" s="3"/>
      <c r="E42" s="23">
        <v>0</v>
      </c>
      <c r="F42" s="3"/>
      <c r="G42" s="23">
        <v>0</v>
      </c>
      <c r="H42" s="3"/>
    </row>
    <row r="43" spans="1:8" x14ac:dyDescent="0.3">
      <c r="A43" s="10"/>
      <c r="B43" s="3" t="s">
        <v>44</v>
      </c>
      <c r="C43" s="23">
        <v>0</v>
      </c>
      <c r="D43" s="3"/>
      <c r="E43" s="23">
        <v>0</v>
      </c>
      <c r="F43" s="3"/>
      <c r="G43" s="23">
        <v>0</v>
      </c>
      <c r="H43" s="3"/>
    </row>
    <row r="44" spans="1:8" x14ac:dyDescent="0.3">
      <c r="A44" s="10"/>
      <c r="B44" s="3" t="s">
        <v>45</v>
      </c>
      <c r="C44" s="23">
        <v>0</v>
      </c>
      <c r="D44" s="3"/>
      <c r="E44" s="23">
        <v>0</v>
      </c>
      <c r="F44" s="3"/>
      <c r="G44" s="23">
        <v>0</v>
      </c>
      <c r="H44" s="3"/>
    </row>
    <row r="45" spans="1:8" x14ac:dyDescent="0.3">
      <c r="A45" s="10"/>
      <c r="B45" s="3" t="s">
        <v>46</v>
      </c>
      <c r="C45" s="23">
        <v>0</v>
      </c>
      <c r="D45" s="3"/>
      <c r="E45" s="23">
        <v>0</v>
      </c>
      <c r="F45" s="3"/>
      <c r="G45" s="23">
        <v>0</v>
      </c>
      <c r="H45" s="3"/>
    </row>
    <row r="46" spans="1:8" x14ac:dyDescent="0.3">
      <c r="A46" s="10"/>
      <c r="B46" s="3" t="s">
        <v>12</v>
      </c>
      <c r="C46" s="23">
        <v>0</v>
      </c>
      <c r="D46" s="3"/>
      <c r="E46" s="23">
        <v>0</v>
      </c>
      <c r="F46" s="3"/>
      <c r="G46" s="23">
        <v>0</v>
      </c>
      <c r="H46" s="3"/>
    </row>
    <row r="47" spans="1:8" x14ac:dyDescent="0.3">
      <c r="A47" s="10"/>
      <c r="B47" s="3" t="s">
        <v>28</v>
      </c>
      <c r="C47" s="23">
        <v>0</v>
      </c>
      <c r="D47" s="3"/>
      <c r="E47" s="23">
        <v>0</v>
      </c>
      <c r="F47" s="3"/>
      <c r="G47" s="23">
        <v>0</v>
      </c>
      <c r="H47" s="3"/>
    </row>
    <row r="48" spans="1:8" x14ac:dyDescent="0.3">
      <c r="A48" s="10"/>
      <c r="B48" s="3" t="s">
        <v>13</v>
      </c>
      <c r="C48" s="24">
        <v>0</v>
      </c>
      <c r="D48" s="3"/>
      <c r="E48" s="24">
        <v>0</v>
      </c>
      <c r="F48" s="3"/>
      <c r="G48" s="24">
        <v>0</v>
      </c>
      <c r="H48" s="3"/>
    </row>
    <row r="49" spans="1:8" x14ac:dyDescent="0.3">
      <c r="A49" s="10"/>
      <c r="B49" s="3"/>
      <c r="C49" s="5">
        <f>SUM(C39:C48)</f>
        <v>0</v>
      </c>
      <c r="D49" s="3"/>
      <c r="E49" s="5">
        <f>SUM(E39:E48)</f>
        <v>0</v>
      </c>
      <c r="F49" s="3"/>
      <c r="G49" s="5">
        <f>SUM(G39:G48)</f>
        <v>0</v>
      </c>
      <c r="H49" s="3"/>
    </row>
    <row r="50" spans="1:8" x14ac:dyDescent="0.3">
      <c r="A50" s="10"/>
      <c r="B50" s="3"/>
      <c r="C50" s="2"/>
      <c r="D50" s="4">
        <f>D36+(D36*C49)</f>
        <v>20</v>
      </c>
      <c r="E50" s="2"/>
      <c r="F50" s="4">
        <f>F36+(F36*E49)</f>
        <v>20</v>
      </c>
      <c r="G50" s="2"/>
      <c r="H50" s="4">
        <f>H36+(H36*G49)</f>
        <v>20</v>
      </c>
    </row>
    <row r="51" spans="1:8" x14ac:dyDescent="0.3">
      <c r="A51" s="10"/>
      <c r="B51" s="3"/>
      <c r="C51" s="2"/>
      <c r="D51" s="4"/>
      <c r="E51" s="2"/>
      <c r="F51" s="4"/>
      <c r="G51" s="2"/>
      <c r="H51" s="4"/>
    </row>
    <row r="52" spans="1:8" x14ac:dyDescent="0.3">
      <c r="A52" s="10"/>
      <c r="B52" s="3"/>
      <c r="C52" s="2"/>
      <c r="D52" s="4"/>
      <c r="E52" s="2"/>
      <c r="F52" s="4"/>
      <c r="G52" s="2"/>
      <c r="H52" s="4"/>
    </row>
    <row r="53" spans="1:8" ht="28.8" x14ac:dyDescent="0.3">
      <c r="A53" s="10" t="s">
        <v>14</v>
      </c>
      <c r="B53" s="19" t="s">
        <v>19</v>
      </c>
      <c r="C53" s="23">
        <v>0</v>
      </c>
      <c r="D53" s="3"/>
      <c r="E53" s="23">
        <v>0</v>
      </c>
      <c r="F53" s="3"/>
      <c r="G53" s="23">
        <v>0</v>
      </c>
      <c r="H53" s="3"/>
    </row>
    <row r="54" spans="1:8" x14ac:dyDescent="0.3">
      <c r="A54" s="2"/>
      <c r="B54" s="18" t="s">
        <v>21</v>
      </c>
      <c r="C54" s="2"/>
      <c r="D54" s="15">
        <f>(D50+(D50*C53))</f>
        <v>20</v>
      </c>
      <c r="E54" s="2"/>
      <c r="F54" s="15">
        <f>F50+(F50*E53)</f>
        <v>20</v>
      </c>
      <c r="G54" s="2"/>
      <c r="H54" s="15">
        <f>H50+(H50*G53)</f>
        <v>20</v>
      </c>
    </row>
    <row r="55" spans="1:8" x14ac:dyDescent="0.3">
      <c r="A55" s="6"/>
      <c r="B55" s="7"/>
      <c r="C55" s="6"/>
      <c r="D55" s="7"/>
      <c r="E55" s="6"/>
      <c r="F55" s="7"/>
      <c r="G55" s="6"/>
      <c r="H55" s="7"/>
    </row>
    <row r="56" spans="1:8" x14ac:dyDescent="0.3">
      <c r="C56" s="1"/>
      <c r="D56" s="1"/>
      <c r="E56" s="1"/>
      <c r="F56" s="1"/>
    </row>
    <row r="57" spans="1:8" x14ac:dyDescent="0.3">
      <c r="A57" t="s">
        <v>15</v>
      </c>
    </row>
    <row r="58" spans="1:8" x14ac:dyDescent="0.3">
      <c r="A58" t="s">
        <v>33</v>
      </c>
    </row>
    <row r="59" spans="1:8" x14ac:dyDescent="0.3">
      <c r="A59" s="20" t="s">
        <v>22</v>
      </c>
    </row>
    <row r="61" spans="1:8" s="40" customFormat="1" ht="28.8" x14ac:dyDescent="0.3">
      <c r="A61" s="36"/>
      <c r="B61" s="37"/>
      <c r="C61" s="37"/>
      <c r="D61" s="38"/>
      <c r="E61" s="38"/>
      <c r="F61" s="38" t="s">
        <v>17</v>
      </c>
      <c r="G61" s="38"/>
      <c r="H61" s="39" t="s">
        <v>29</v>
      </c>
    </row>
    <row r="62" spans="1:8" x14ac:dyDescent="0.3">
      <c r="A62" s="12" t="s">
        <v>24</v>
      </c>
      <c r="B62" s="13" t="s">
        <v>50</v>
      </c>
      <c r="C62" s="12"/>
      <c r="D62" s="14"/>
      <c r="E62" s="14"/>
      <c r="F62" s="14">
        <f>250*0.75</f>
        <v>187.5</v>
      </c>
      <c r="G62" s="14" t="s">
        <v>18</v>
      </c>
      <c r="H62" s="26">
        <f>F62*D54</f>
        <v>3750</v>
      </c>
    </row>
    <row r="63" spans="1:8" x14ac:dyDescent="0.3">
      <c r="A63" s="12" t="s">
        <v>16</v>
      </c>
      <c r="B63" s="13" t="s">
        <v>51</v>
      </c>
      <c r="C63" s="12"/>
      <c r="D63" s="14"/>
      <c r="E63" s="14"/>
      <c r="F63" s="14">
        <f>250*0.25</f>
        <v>62.5</v>
      </c>
      <c r="G63" s="14" t="s">
        <v>18</v>
      </c>
      <c r="H63" s="26">
        <f>F63*F54</f>
        <v>1250</v>
      </c>
    </row>
    <row r="64" spans="1:8" x14ac:dyDescent="0.3">
      <c r="A64" s="12" t="s">
        <v>16</v>
      </c>
      <c r="B64" s="13" t="s">
        <v>52</v>
      </c>
      <c r="C64" s="12"/>
      <c r="D64" s="14"/>
      <c r="E64" s="14"/>
      <c r="F64" s="14">
        <v>5</v>
      </c>
      <c r="G64" s="14" t="s">
        <v>18</v>
      </c>
      <c r="H64" s="26">
        <f>F64*H54</f>
        <v>100</v>
      </c>
    </row>
    <row r="65" spans="2:9" ht="21" customHeight="1" x14ac:dyDescent="0.3">
      <c r="B65" s="1"/>
      <c r="C65" s="13"/>
      <c r="D65" s="47"/>
      <c r="E65" s="47"/>
      <c r="F65" s="13"/>
      <c r="G65" s="1"/>
      <c r="H65" s="32"/>
    </row>
    <row r="66" spans="2:9" ht="31.5" customHeight="1" x14ac:dyDescent="0.3">
      <c r="C66" s="14" t="s">
        <v>48</v>
      </c>
      <c r="D66" s="114" t="s">
        <v>65</v>
      </c>
      <c r="E66" s="115"/>
      <c r="F66" s="116"/>
      <c r="G66" s="52" t="s">
        <v>64</v>
      </c>
      <c r="H66" s="52"/>
    </row>
    <row r="67" spans="2:9" x14ac:dyDescent="0.3">
      <c r="B67" s="14" t="s">
        <v>30</v>
      </c>
      <c r="C67" s="35">
        <v>0</v>
      </c>
      <c r="D67" s="117">
        <f>20*(C67*44)</f>
        <v>0</v>
      </c>
      <c r="E67" s="118"/>
      <c r="F67" s="51"/>
      <c r="G67" s="53">
        <v>0.4</v>
      </c>
      <c r="H67" s="31">
        <f>G67*D67</f>
        <v>0</v>
      </c>
    </row>
    <row r="68" spans="2:9" x14ac:dyDescent="0.3">
      <c r="G68" s="46"/>
      <c r="H68" s="42"/>
    </row>
    <row r="69" spans="2:9" ht="15.75" customHeight="1" x14ac:dyDescent="0.3">
      <c r="B69" s="1"/>
      <c r="C69" s="1"/>
      <c r="D69" s="43"/>
      <c r="E69" s="1"/>
      <c r="F69" s="13"/>
      <c r="G69" s="44"/>
      <c r="H69" s="45"/>
      <c r="I69" s="1"/>
    </row>
    <row r="70" spans="2:9" x14ac:dyDescent="0.3">
      <c r="F70" s="113" t="s">
        <v>62</v>
      </c>
      <c r="G70" s="113"/>
      <c r="H70" s="25">
        <f>SUM(H62:H64)+H67</f>
        <v>5100</v>
      </c>
    </row>
  </sheetData>
  <sheetProtection algorithmName="SHA-512" hashValue="Ux44Wep4LqTbgANbgWHVEKlQ6QfqRRigLlrJEhYbseeEmkDPzChnBgatNAK3Pa2s9ClzcqiKqkTXFjdrfdnQqg==" saltValue="62QrOMprRHEBUlSm/NqYog==" spinCount="100000" sheet="1" objects="1" scenarios="1"/>
  <mergeCells count="10">
    <mergeCell ref="C12:D12"/>
    <mergeCell ref="C15:D15"/>
    <mergeCell ref="C16:D16"/>
    <mergeCell ref="F70:G70"/>
    <mergeCell ref="E16:F16"/>
    <mergeCell ref="E15:F15"/>
    <mergeCell ref="G15:H15"/>
    <mergeCell ref="G16:H16"/>
    <mergeCell ref="D66:F66"/>
    <mergeCell ref="D67:E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6AB7-3B8A-4C2C-8221-8F9EFE589B28}">
  <dimension ref="A1:I70"/>
  <sheetViews>
    <sheetView zoomScale="85" zoomScaleNormal="85" workbookViewId="0">
      <selection activeCell="C3" sqref="C3"/>
    </sheetView>
  </sheetViews>
  <sheetFormatPr defaultRowHeight="14.4" x14ac:dyDescent="0.3"/>
  <cols>
    <col min="1" max="1" width="11.5546875" customWidth="1"/>
    <col min="2" max="2" width="34" customWidth="1"/>
    <col min="3" max="5" width="13.6640625" customWidth="1"/>
    <col min="6" max="6" width="15.88671875" customWidth="1"/>
    <col min="7" max="8" width="13.6640625" customWidth="1"/>
    <col min="11" max="11" width="42.44140625" bestFit="1" customWidth="1"/>
    <col min="12" max="12" width="27.44140625" bestFit="1" customWidth="1"/>
    <col min="13" max="13" width="17.44140625" bestFit="1" customWidth="1"/>
    <col min="15" max="15" width="11.44140625" customWidth="1"/>
    <col min="16" max="16" width="17.109375" bestFit="1" customWidth="1"/>
    <col min="17" max="17" width="15.44140625" customWidth="1"/>
  </cols>
  <sheetData>
    <row r="1" spans="1:8" x14ac:dyDescent="0.3">
      <c r="A1" s="16" t="s">
        <v>66</v>
      </c>
    </row>
    <row r="2" spans="1:8" x14ac:dyDescent="0.3">
      <c r="A2" t="s">
        <v>67</v>
      </c>
    </row>
    <row r="3" spans="1:8" x14ac:dyDescent="0.3">
      <c r="A3" t="s">
        <v>23</v>
      </c>
      <c r="B3" s="28" t="s">
        <v>71</v>
      </c>
    </row>
    <row r="4" spans="1:8" x14ac:dyDescent="0.3">
      <c r="A4" s="41">
        <v>44336</v>
      </c>
    </row>
    <row r="5" spans="1:8" x14ac:dyDescent="0.3">
      <c r="A5" s="17"/>
    </row>
    <row r="6" spans="1:8" x14ac:dyDescent="0.3">
      <c r="A6" s="17" t="s">
        <v>20</v>
      </c>
    </row>
    <row r="7" spans="1:8" x14ac:dyDescent="0.3">
      <c r="A7" s="17" t="s">
        <v>32</v>
      </c>
    </row>
    <row r="8" spans="1:8" x14ac:dyDescent="0.3">
      <c r="A8" s="17"/>
    </row>
    <row r="9" spans="1:8" x14ac:dyDescent="0.3">
      <c r="A9" s="17" t="s">
        <v>53</v>
      </c>
    </row>
    <row r="10" spans="1:8" x14ac:dyDescent="0.3">
      <c r="A10" s="17"/>
      <c r="E10" s="1"/>
      <c r="F10" s="1"/>
    </row>
    <row r="11" spans="1:8" x14ac:dyDescent="0.3">
      <c r="A11" s="17"/>
      <c r="B11" t="s">
        <v>61</v>
      </c>
      <c r="C11" s="27"/>
      <c r="E11" s="1"/>
      <c r="F11" s="1"/>
    </row>
    <row r="12" spans="1:8" x14ac:dyDescent="0.3">
      <c r="A12" s="17"/>
      <c r="B12" s="29" t="s">
        <v>34</v>
      </c>
      <c r="C12" s="107"/>
      <c r="D12" s="108"/>
      <c r="E12" s="1"/>
      <c r="F12" s="1"/>
    </row>
    <row r="13" spans="1:8" x14ac:dyDescent="0.3">
      <c r="A13" s="17"/>
      <c r="E13" s="1"/>
      <c r="F13" s="1"/>
    </row>
    <row r="14" spans="1:8" x14ac:dyDescent="0.3">
      <c r="A14" s="17"/>
      <c r="E14" s="1"/>
      <c r="F14" s="1"/>
    </row>
    <row r="15" spans="1:8" x14ac:dyDescent="0.3">
      <c r="C15" s="109" t="s">
        <v>24</v>
      </c>
      <c r="D15" s="110"/>
      <c r="E15" s="109" t="s">
        <v>25</v>
      </c>
      <c r="F15" s="110"/>
      <c r="G15" s="109" t="s">
        <v>25</v>
      </c>
      <c r="H15" s="110"/>
    </row>
    <row r="16" spans="1:8" x14ac:dyDescent="0.3">
      <c r="C16" s="111" t="s">
        <v>50</v>
      </c>
      <c r="D16" s="112"/>
      <c r="E16" s="111" t="s">
        <v>51</v>
      </c>
      <c r="F16" s="112"/>
      <c r="G16" s="111" t="s">
        <v>52</v>
      </c>
      <c r="H16" s="112"/>
    </row>
    <row r="17" spans="1:8" x14ac:dyDescent="0.3">
      <c r="A17" s="8"/>
      <c r="B17" s="9"/>
      <c r="C17" s="2"/>
      <c r="D17" s="3"/>
      <c r="E17" s="2"/>
      <c r="F17" s="3"/>
      <c r="G17" s="2"/>
      <c r="H17" s="3"/>
    </row>
    <row r="18" spans="1:8" x14ac:dyDescent="0.3">
      <c r="A18" s="10" t="s">
        <v>0</v>
      </c>
      <c r="B18" s="3" t="s">
        <v>1</v>
      </c>
      <c r="C18" s="2"/>
      <c r="D18" s="4">
        <v>20</v>
      </c>
      <c r="E18" s="2"/>
      <c r="F18" s="4">
        <v>20</v>
      </c>
      <c r="G18" s="2"/>
      <c r="H18" s="4">
        <v>20</v>
      </c>
    </row>
    <row r="19" spans="1:8" x14ac:dyDescent="0.3">
      <c r="A19" s="10"/>
      <c r="B19" s="3" t="s">
        <v>31</v>
      </c>
      <c r="C19" s="21">
        <v>0</v>
      </c>
      <c r="D19" s="3"/>
      <c r="E19" s="21">
        <v>0</v>
      </c>
      <c r="F19" s="3"/>
      <c r="G19" s="21">
        <v>0</v>
      </c>
      <c r="H19" s="3"/>
    </row>
    <row r="20" spans="1:8" x14ac:dyDescent="0.3">
      <c r="A20" s="10"/>
      <c r="B20" s="3"/>
      <c r="C20" s="34"/>
      <c r="D20" s="33">
        <f>D18+(D18*C19)</f>
        <v>20</v>
      </c>
      <c r="E20" s="3"/>
      <c r="F20" s="33">
        <f>F18+(F18*E19)</f>
        <v>20</v>
      </c>
      <c r="G20" s="3"/>
      <c r="H20" s="33">
        <f>H18+(H18*G19)</f>
        <v>20</v>
      </c>
    </row>
    <row r="21" spans="1:8" x14ac:dyDescent="0.3">
      <c r="A21" s="10"/>
      <c r="B21" s="3"/>
      <c r="C21" s="2"/>
      <c r="D21" s="3"/>
      <c r="E21" s="2"/>
      <c r="F21" s="3"/>
      <c r="G21" s="2"/>
      <c r="H21" s="3"/>
    </row>
    <row r="22" spans="1:8" x14ac:dyDescent="0.3">
      <c r="A22" s="10" t="s">
        <v>2</v>
      </c>
      <c r="B22" s="3" t="s">
        <v>3</v>
      </c>
      <c r="C22" s="21">
        <v>0</v>
      </c>
      <c r="D22" s="3"/>
      <c r="E22" s="23">
        <v>0</v>
      </c>
      <c r="F22" s="3"/>
      <c r="G22" s="23">
        <v>0</v>
      </c>
      <c r="H22" s="3"/>
    </row>
    <row r="23" spans="1:8" x14ac:dyDescent="0.3">
      <c r="A23" s="10"/>
      <c r="B23" s="3" t="s">
        <v>4</v>
      </c>
      <c r="C23" s="21">
        <v>0</v>
      </c>
      <c r="D23" s="3"/>
      <c r="E23" s="23">
        <v>0</v>
      </c>
      <c r="F23" s="3"/>
      <c r="G23" s="23">
        <v>0</v>
      </c>
      <c r="H23" s="3"/>
    </row>
    <row r="24" spans="1:8" x14ac:dyDescent="0.3">
      <c r="A24" s="10"/>
      <c r="B24" s="11" t="s">
        <v>5</v>
      </c>
      <c r="C24" s="21">
        <v>0</v>
      </c>
      <c r="D24" s="3"/>
      <c r="E24" s="23">
        <v>0</v>
      </c>
      <c r="F24" s="3"/>
      <c r="G24" s="23">
        <v>0</v>
      </c>
      <c r="H24" s="3"/>
    </row>
    <row r="25" spans="1:8" x14ac:dyDescent="0.3">
      <c r="A25" s="10"/>
      <c r="B25" s="3" t="s">
        <v>6</v>
      </c>
      <c r="C25" s="21">
        <v>0</v>
      </c>
      <c r="D25" s="3"/>
      <c r="E25" s="23">
        <v>0</v>
      </c>
      <c r="F25" s="3"/>
      <c r="G25" s="23">
        <v>0</v>
      </c>
      <c r="H25" s="3"/>
    </row>
    <row r="26" spans="1:8" x14ac:dyDescent="0.3">
      <c r="A26" s="10"/>
      <c r="B26" s="3" t="s">
        <v>7</v>
      </c>
      <c r="C26" s="21">
        <v>0</v>
      </c>
      <c r="D26" s="3"/>
      <c r="E26" s="23">
        <v>0</v>
      </c>
      <c r="F26" s="3"/>
      <c r="G26" s="23">
        <v>0</v>
      </c>
      <c r="H26" s="3"/>
    </row>
    <row r="27" spans="1:8" x14ac:dyDescent="0.3">
      <c r="A27" s="10"/>
      <c r="B27" s="3" t="s">
        <v>8</v>
      </c>
      <c r="C27" s="21">
        <v>0</v>
      </c>
      <c r="D27" s="3"/>
      <c r="E27" s="23">
        <v>0</v>
      </c>
      <c r="F27" s="3"/>
      <c r="G27" s="23">
        <v>0</v>
      </c>
      <c r="H27" s="3"/>
    </row>
    <row r="28" spans="1:8" x14ac:dyDescent="0.3">
      <c r="A28" s="10"/>
      <c r="B28" s="3" t="s">
        <v>9</v>
      </c>
      <c r="C28" s="21">
        <v>0</v>
      </c>
      <c r="D28" s="3"/>
      <c r="E28" s="23">
        <v>0</v>
      </c>
      <c r="F28" s="3"/>
      <c r="G28" s="23">
        <v>0</v>
      </c>
      <c r="H28" s="3"/>
    </row>
    <row r="29" spans="1:8" x14ac:dyDescent="0.3">
      <c r="A29" s="10"/>
      <c r="B29" s="11" t="s">
        <v>27</v>
      </c>
      <c r="C29" s="22">
        <v>0</v>
      </c>
      <c r="D29" s="3"/>
      <c r="E29" s="23">
        <v>0</v>
      </c>
      <c r="F29" s="3"/>
      <c r="G29" s="23">
        <v>0</v>
      </c>
      <c r="H29" s="3"/>
    </row>
    <row r="30" spans="1:8" x14ac:dyDescent="0.3">
      <c r="A30" s="10"/>
      <c r="B30" s="3"/>
      <c r="C30" s="5">
        <f>SUM(C22:C29)</f>
        <v>0</v>
      </c>
      <c r="D30" s="3"/>
      <c r="E30" s="5">
        <f>SUM(E22:E29)</f>
        <v>0</v>
      </c>
      <c r="F30" s="3"/>
      <c r="G30" s="5">
        <f>SUM(G22:G29)</f>
        <v>0</v>
      </c>
      <c r="H30" s="3"/>
    </row>
    <row r="31" spans="1:8" x14ac:dyDescent="0.3">
      <c r="A31" s="10"/>
      <c r="B31" s="3"/>
      <c r="C31" s="5"/>
      <c r="D31" s="4">
        <f>D20+(D20*C30)</f>
        <v>20</v>
      </c>
      <c r="E31" s="5"/>
      <c r="F31" s="4">
        <f>F20+(F20*E30)</f>
        <v>20</v>
      </c>
      <c r="G31" s="5"/>
      <c r="H31" s="4">
        <f>H20+(H20*G30)</f>
        <v>20</v>
      </c>
    </row>
    <row r="32" spans="1:8" x14ac:dyDescent="0.3">
      <c r="A32" s="10"/>
      <c r="B32" s="3"/>
      <c r="C32" s="5"/>
      <c r="D32" s="4"/>
      <c r="E32" s="5"/>
      <c r="F32" s="4"/>
      <c r="G32" s="5"/>
      <c r="H32" s="4"/>
    </row>
    <row r="33" spans="1:8" x14ac:dyDescent="0.3">
      <c r="A33" s="10"/>
      <c r="B33" s="3" t="s">
        <v>26</v>
      </c>
      <c r="C33" s="21">
        <v>0</v>
      </c>
      <c r="D33" s="3"/>
      <c r="E33" s="23">
        <v>0</v>
      </c>
      <c r="F33" s="3"/>
      <c r="G33" s="23">
        <v>0</v>
      </c>
      <c r="H33" s="3"/>
    </row>
    <row r="34" spans="1:8" x14ac:dyDescent="0.3">
      <c r="A34" s="10"/>
      <c r="B34" s="3" t="s">
        <v>11</v>
      </c>
      <c r="C34" s="24">
        <v>0</v>
      </c>
      <c r="D34" s="3"/>
      <c r="E34" s="24">
        <v>0</v>
      </c>
      <c r="F34" s="3"/>
      <c r="G34" s="24">
        <v>0</v>
      </c>
      <c r="H34" s="3"/>
    </row>
    <row r="35" spans="1:8" x14ac:dyDescent="0.3">
      <c r="A35" s="10"/>
      <c r="B35" s="3"/>
      <c r="C35" s="5">
        <f>SUM(C33:C34)</f>
        <v>0</v>
      </c>
      <c r="D35" s="3"/>
      <c r="E35" s="5">
        <f>SUM(E33:E34)</f>
        <v>0</v>
      </c>
      <c r="F35" s="3"/>
      <c r="G35" s="5">
        <f>SUM(G33:G34)</f>
        <v>0</v>
      </c>
      <c r="H35" s="3"/>
    </row>
    <row r="36" spans="1:8" x14ac:dyDescent="0.3">
      <c r="A36" s="10"/>
      <c r="B36" s="3"/>
      <c r="C36" s="2"/>
      <c r="D36" s="4">
        <f>D31+(D31*C35)</f>
        <v>20</v>
      </c>
      <c r="E36" s="2"/>
      <c r="F36" s="4">
        <f>F31+(F31*E35)</f>
        <v>20</v>
      </c>
      <c r="G36" s="2"/>
      <c r="H36" s="4">
        <f>H31+(H31*G35)</f>
        <v>20</v>
      </c>
    </row>
    <row r="37" spans="1:8" x14ac:dyDescent="0.3">
      <c r="A37" s="10"/>
      <c r="B37" s="3"/>
      <c r="C37" s="2"/>
      <c r="D37" s="4"/>
      <c r="E37" s="2"/>
      <c r="F37" s="4"/>
      <c r="G37" s="2"/>
      <c r="H37" s="4"/>
    </row>
    <row r="38" spans="1:8" x14ac:dyDescent="0.3">
      <c r="A38" s="10"/>
      <c r="B38" s="3"/>
      <c r="C38" s="2"/>
      <c r="D38" s="3"/>
      <c r="E38" s="2"/>
      <c r="F38" s="3"/>
      <c r="G38" s="2"/>
      <c r="H38" s="3"/>
    </row>
    <row r="39" spans="1:8" x14ac:dyDescent="0.3">
      <c r="A39" s="10" t="s">
        <v>10</v>
      </c>
      <c r="B39" s="3" t="s">
        <v>41</v>
      </c>
      <c r="C39" s="23">
        <v>0</v>
      </c>
      <c r="D39" s="3"/>
      <c r="E39" s="23">
        <v>0</v>
      </c>
      <c r="F39" s="3"/>
      <c r="G39" s="23">
        <v>0</v>
      </c>
      <c r="H39" s="3"/>
    </row>
    <row r="40" spans="1:8" x14ac:dyDescent="0.3">
      <c r="A40" s="10"/>
      <c r="B40" s="3" t="s">
        <v>49</v>
      </c>
      <c r="C40" s="23">
        <v>0</v>
      </c>
      <c r="D40" s="3"/>
      <c r="E40" s="23">
        <v>0</v>
      </c>
      <c r="F40" s="3"/>
      <c r="G40" s="23">
        <v>0</v>
      </c>
      <c r="H40" s="3"/>
    </row>
    <row r="41" spans="1:8" x14ac:dyDescent="0.3">
      <c r="A41" s="10"/>
      <c r="B41" s="3" t="s">
        <v>42</v>
      </c>
      <c r="C41" s="23">
        <v>0</v>
      </c>
      <c r="D41" s="3"/>
      <c r="E41" s="23">
        <v>0</v>
      </c>
      <c r="F41" s="3"/>
      <c r="G41" s="23">
        <v>0</v>
      </c>
      <c r="H41" s="3"/>
    </row>
    <row r="42" spans="1:8" x14ac:dyDescent="0.3">
      <c r="A42" s="10"/>
      <c r="B42" s="3" t="s">
        <v>43</v>
      </c>
      <c r="C42" s="23">
        <v>0</v>
      </c>
      <c r="D42" s="3"/>
      <c r="E42" s="23">
        <v>0</v>
      </c>
      <c r="F42" s="3"/>
      <c r="G42" s="23">
        <v>0</v>
      </c>
      <c r="H42" s="3"/>
    </row>
    <row r="43" spans="1:8" x14ac:dyDescent="0.3">
      <c r="A43" s="10"/>
      <c r="B43" s="3" t="s">
        <v>44</v>
      </c>
      <c r="C43" s="23">
        <v>0</v>
      </c>
      <c r="D43" s="3"/>
      <c r="E43" s="23">
        <v>0</v>
      </c>
      <c r="F43" s="3"/>
      <c r="G43" s="23">
        <v>0</v>
      </c>
      <c r="H43" s="3"/>
    </row>
    <row r="44" spans="1:8" x14ac:dyDescent="0.3">
      <c r="A44" s="10"/>
      <c r="B44" s="3" t="s">
        <v>45</v>
      </c>
      <c r="C44" s="23">
        <v>0</v>
      </c>
      <c r="D44" s="3"/>
      <c r="E44" s="23">
        <v>0</v>
      </c>
      <c r="F44" s="3"/>
      <c r="G44" s="23">
        <v>0</v>
      </c>
      <c r="H44" s="3"/>
    </row>
    <row r="45" spans="1:8" x14ac:dyDescent="0.3">
      <c r="A45" s="10"/>
      <c r="B45" s="3" t="s">
        <v>46</v>
      </c>
      <c r="C45" s="23">
        <v>0</v>
      </c>
      <c r="D45" s="3"/>
      <c r="E45" s="23">
        <v>0</v>
      </c>
      <c r="F45" s="3"/>
      <c r="G45" s="23">
        <v>0</v>
      </c>
      <c r="H45" s="3"/>
    </row>
    <row r="46" spans="1:8" x14ac:dyDescent="0.3">
      <c r="A46" s="10"/>
      <c r="B46" s="3" t="s">
        <v>12</v>
      </c>
      <c r="C46" s="23">
        <v>0</v>
      </c>
      <c r="D46" s="3"/>
      <c r="E46" s="23">
        <v>0</v>
      </c>
      <c r="F46" s="3"/>
      <c r="G46" s="23">
        <v>0</v>
      </c>
      <c r="H46" s="3"/>
    </row>
    <row r="47" spans="1:8" x14ac:dyDescent="0.3">
      <c r="A47" s="10"/>
      <c r="B47" s="3" t="s">
        <v>28</v>
      </c>
      <c r="C47" s="23">
        <v>0</v>
      </c>
      <c r="D47" s="3"/>
      <c r="E47" s="23">
        <v>0</v>
      </c>
      <c r="F47" s="3"/>
      <c r="G47" s="23">
        <v>0</v>
      </c>
      <c r="H47" s="3"/>
    </row>
    <row r="48" spans="1:8" x14ac:dyDescent="0.3">
      <c r="A48" s="10"/>
      <c r="B48" s="3" t="s">
        <v>13</v>
      </c>
      <c r="C48" s="24">
        <v>0</v>
      </c>
      <c r="D48" s="3"/>
      <c r="E48" s="24">
        <v>0</v>
      </c>
      <c r="F48" s="3"/>
      <c r="G48" s="24">
        <v>0</v>
      </c>
      <c r="H48" s="3"/>
    </row>
    <row r="49" spans="1:8" x14ac:dyDescent="0.3">
      <c r="A49" s="10"/>
      <c r="B49" s="3"/>
      <c r="C49" s="5">
        <f>SUM(C39:C48)</f>
        <v>0</v>
      </c>
      <c r="D49" s="3"/>
      <c r="E49" s="5">
        <f>SUM(E39:E48)</f>
        <v>0</v>
      </c>
      <c r="F49" s="3"/>
      <c r="G49" s="5">
        <f>SUM(G39:G48)</f>
        <v>0</v>
      </c>
      <c r="H49" s="3"/>
    </row>
    <row r="50" spans="1:8" x14ac:dyDescent="0.3">
      <c r="A50" s="10"/>
      <c r="B50" s="3"/>
      <c r="C50" s="2"/>
      <c r="D50" s="4">
        <f>D36+(D36*C49)</f>
        <v>20</v>
      </c>
      <c r="E50" s="2"/>
      <c r="F50" s="4">
        <f>F36+(F36*E49)</f>
        <v>20</v>
      </c>
      <c r="G50" s="2"/>
      <c r="H50" s="4">
        <f>H36+(H36*G49)</f>
        <v>20</v>
      </c>
    </row>
    <row r="51" spans="1:8" x14ac:dyDescent="0.3">
      <c r="A51" s="10"/>
      <c r="B51" s="3"/>
      <c r="C51" s="2"/>
      <c r="D51" s="4"/>
      <c r="E51" s="2"/>
      <c r="F51" s="4"/>
      <c r="G51" s="2"/>
      <c r="H51" s="4"/>
    </row>
    <row r="52" spans="1:8" x14ac:dyDescent="0.3">
      <c r="A52" s="10"/>
      <c r="B52" s="3"/>
      <c r="C52" s="2"/>
      <c r="D52" s="4"/>
      <c r="E52" s="2"/>
      <c r="F52" s="4"/>
      <c r="G52" s="2"/>
      <c r="H52" s="4"/>
    </row>
    <row r="53" spans="1:8" ht="28.8" x14ac:dyDescent="0.3">
      <c r="A53" s="10" t="s">
        <v>14</v>
      </c>
      <c r="B53" s="19" t="s">
        <v>19</v>
      </c>
      <c r="C53" s="23">
        <v>0</v>
      </c>
      <c r="D53" s="3"/>
      <c r="E53" s="23">
        <v>0</v>
      </c>
      <c r="F53" s="3"/>
      <c r="G53" s="23">
        <v>0</v>
      </c>
      <c r="H53" s="3"/>
    </row>
    <row r="54" spans="1:8" x14ac:dyDescent="0.3">
      <c r="A54" s="2"/>
      <c r="B54" s="18" t="s">
        <v>21</v>
      </c>
      <c r="C54" s="2"/>
      <c r="D54" s="15">
        <f>(D50+(D50*C53))</f>
        <v>20</v>
      </c>
      <c r="E54" s="2"/>
      <c r="F54" s="15">
        <f>F50+(F50*E53)</f>
        <v>20</v>
      </c>
      <c r="G54" s="2"/>
      <c r="H54" s="15">
        <f>H50+(H50*G53)</f>
        <v>20</v>
      </c>
    </row>
    <row r="55" spans="1:8" x14ac:dyDescent="0.3">
      <c r="A55" s="6"/>
      <c r="B55" s="7"/>
      <c r="C55" s="6"/>
      <c r="D55" s="7"/>
      <c r="E55" s="6"/>
      <c r="F55" s="7"/>
      <c r="G55" s="6"/>
      <c r="H55" s="7"/>
    </row>
    <row r="56" spans="1:8" x14ac:dyDescent="0.3">
      <c r="C56" s="1"/>
      <c r="D56" s="1"/>
      <c r="E56" s="1"/>
      <c r="F56" s="1"/>
    </row>
    <row r="57" spans="1:8" x14ac:dyDescent="0.3">
      <c r="A57" t="s">
        <v>15</v>
      </c>
    </row>
    <row r="58" spans="1:8" x14ac:dyDescent="0.3">
      <c r="A58" t="s">
        <v>33</v>
      </c>
    </row>
    <row r="59" spans="1:8" x14ac:dyDescent="0.3">
      <c r="A59" s="20" t="s">
        <v>22</v>
      </c>
    </row>
    <row r="61" spans="1:8" s="40" customFormat="1" ht="28.8" x14ac:dyDescent="0.3">
      <c r="A61" s="36"/>
      <c r="B61" s="37"/>
      <c r="C61" s="37"/>
      <c r="D61" s="38"/>
      <c r="E61" s="38"/>
      <c r="F61" s="38" t="s">
        <v>17</v>
      </c>
      <c r="G61" s="38"/>
      <c r="H61" s="39" t="s">
        <v>29</v>
      </c>
    </row>
    <row r="62" spans="1:8" x14ac:dyDescent="0.3">
      <c r="A62" s="12" t="s">
        <v>24</v>
      </c>
      <c r="B62" s="13" t="s">
        <v>50</v>
      </c>
      <c r="C62" s="12"/>
      <c r="D62" s="14"/>
      <c r="E62" s="14"/>
      <c r="F62" s="14">
        <f>250*0.75</f>
        <v>187.5</v>
      </c>
      <c r="G62" s="14" t="s">
        <v>18</v>
      </c>
      <c r="H62" s="26">
        <f>F62*D54</f>
        <v>3750</v>
      </c>
    </row>
    <row r="63" spans="1:8" x14ac:dyDescent="0.3">
      <c r="A63" s="12" t="s">
        <v>16</v>
      </c>
      <c r="B63" s="13" t="s">
        <v>51</v>
      </c>
      <c r="C63" s="12"/>
      <c r="D63" s="14"/>
      <c r="E63" s="14"/>
      <c r="F63" s="14">
        <f>250*0.25</f>
        <v>62.5</v>
      </c>
      <c r="G63" s="14" t="s">
        <v>18</v>
      </c>
      <c r="H63" s="26">
        <f>F63*F54</f>
        <v>1250</v>
      </c>
    </row>
    <row r="64" spans="1:8" x14ac:dyDescent="0.3">
      <c r="A64" s="12" t="s">
        <v>16</v>
      </c>
      <c r="B64" s="13" t="s">
        <v>52</v>
      </c>
      <c r="C64" s="12"/>
      <c r="D64" s="14"/>
      <c r="E64" s="14"/>
      <c r="F64" s="14">
        <v>5</v>
      </c>
      <c r="G64" s="14" t="s">
        <v>18</v>
      </c>
      <c r="H64" s="26">
        <f>F64*H54</f>
        <v>100</v>
      </c>
    </row>
    <row r="65" spans="2:9" ht="21" customHeight="1" x14ac:dyDescent="0.3">
      <c r="B65" s="1"/>
      <c r="C65" s="13"/>
      <c r="D65" s="47"/>
      <c r="E65" s="47"/>
      <c r="F65" s="13"/>
      <c r="G65" s="1"/>
      <c r="H65" s="32"/>
    </row>
    <row r="66" spans="2:9" ht="31.5" customHeight="1" x14ac:dyDescent="0.3">
      <c r="C66" s="14" t="s">
        <v>48</v>
      </c>
      <c r="D66" s="114" t="s">
        <v>65</v>
      </c>
      <c r="E66" s="115"/>
      <c r="F66" s="116"/>
      <c r="G66" s="52" t="s">
        <v>64</v>
      </c>
      <c r="H66" s="52"/>
    </row>
    <row r="67" spans="2:9" x14ac:dyDescent="0.3">
      <c r="B67" s="14" t="s">
        <v>30</v>
      </c>
      <c r="C67" s="35">
        <v>0</v>
      </c>
      <c r="D67" s="117">
        <f>20*(C67*44)</f>
        <v>0</v>
      </c>
      <c r="E67" s="118"/>
      <c r="F67" s="51"/>
      <c r="G67" s="53">
        <v>0.4</v>
      </c>
      <c r="H67" s="31">
        <f>G67*D67</f>
        <v>0</v>
      </c>
    </row>
    <row r="68" spans="2:9" x14ac:dyDescent="0.3">
      <c r="G68" s="46"/>
      <c r="H68" s="42"/>
    </row>
    <row r="69" spans="2:9" ht="15.75" customHeight="1" x14ac:dyDescent="0.3">
      <c r="B69" s="1"/>
      <c r="C69" s="1"/>
      <c r="D69" s="43"/>
      <c r="E69" s="1"/>
      <c r="F69" s="13"/>
      <c r="G69" s="44"/>
      <c r="H69" s="45"/>
      <c r="I69" s="1"/>
    </row>
    <row r="70" spans="2:9" x14ac:dyDescent="0.3">
      <c r="F70" s="113" t="s">
        <v>62</v>
      </c>
      <c r="G70" s="113"/>
      <c r="H70" s="25">
        <f>SUM(H62:H64)+H67</f>
        <v>5100</v>
      </c>
    </row>
  </sheetData>
  <sheetProtection algorithmName="SHA-512" hashValue="oHkObRtTweMSwKdc45LuGYLNMZo6EeJOFpeQ2DAfV+4fScDpAmBoAXJ89nRh6Uq20R5VxEh7LR20uojzeQEGbw==" saltValue="b7RxQc4qLMtPoxWDgHPkgw==" spinCount="100000" sheet="1" objects="1" scenarios="1"/>
  <mergeCells count="10">
    <mergeCell ref="D66:F66"/>
    <mergeCell ref="D67:E67"/>
    <mergeCell ref="F70:G70"/>
    <mergeCell ref="C12:D12"/>
    <mergeCell ref="C15:D15"/>
    <mergeCell ref="E15:F15"/>
    <mergeCell ref="G15:H15"/>
    <mergeCell ref="C16:D16"/>
    <mergeCell ref="E16:F16"/>
    <mergeCell ref="G16:H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2C4-A395-44CC-A4D5-187A7F5BD07C}">
  <dimension ref="A1:I70"/>
  <sheetViews>
    <sheetView zoomScale="85" zoomScaleNormal="85" workbookViewId="0">
      <selection activeCell="D9" sqref="D9"/>
    </sheetView>
  </sheetViews>
  <sheetFormatPr defaultColWidth="8.6640625" defaultRowHeight="14.4" x14ac:dyDescent="0.3"/>
  <cols>
    <col min="1" max="1" width="11.5546875" style="56" customWidth="1"/>
    <col min="2" max="2" width="34" style="56" customWidth="1"/>
    <col min="3" max="5" width="13.6640625" style="56" customWidth="1"/>
    <col min="6" max="6" width="15.88671875" style="56" customWidth="1"/>
    <col min="7" max="8" width="13.6640625" style="56" customWidth="1"/>
    <col min="9" max="10" width="8.6640625" style="56"/>
    <col min="11" max="11" width="42.44140625" style="56" bestFit="1" customWidth="1"/>
    <col min="12" max="12" width="27.44140625" style="56" bestFit="1" customWidth="1"/>
    <col min="13" max="13" width="17.44140625" style="56" bestFit="1" customWidth="1"/>
    <col min="14" max="14" width="8.6640625" style="56"/>
    <col min="15" max="15" width="11.44140625" style="56" customWidth="1"/>
    <col min="16" max="16" width="17.109375" style="56" bestFit="1" customWidth="1"/>
    <col min="17" max="17" width="15.44140625" style="56" customWidth="1"/>
    <col min="18" max="16384" width="8.6640625" style="56"/>
  </cols>
  <sheetData>
    <row r="1" spans="1:8" x14ac:dyDescent="0.3">
      <c r="A1" s="55" t="s">
        <v>66</v>
      </c>
    </row>
    <row r="2" spans="1:8" x14ac:dyDescent="0.3">
      <c r="A2" s="56" t="s">
        <v>67</v>
      </c>
    </row>
    <row r="3" spans="1:8" x14ac:dyDescent="0.3">
      <c r="A3" s="56" t="s">
        <v>23</v>
      </c>
      <c r="B3" s="56" t="s">
        <v>71</v>
      </c>
    </row>
    <row r="4" spans="1:8" x14ac:dyDescent="0.3">
      <c r="A4" s="57">
        <v>44336</v>
      </c>
    </row>
    <row r="5" spans="1:8" x14ac:dyDescent="0.3">
      <c r="A5" s="58"/>
    </row>
    <row r="6" spans="1:8" x14ac:dyDescent="0.3">
      <c r="A6" s="58" t="s">
        <v>20</v>
      </c>
    </row>
    <row r="7" spans="1:8" x14ac:dyDescent="0.3">
      <c r="A7" s="58" t="s">
        <v>32</v>
      </c>
    </row>
    <row r="8" spans="1:8" x14ac:dyDescent="0.3">
      <c r="A8" s="58"/>
    </row>
    <row r="9" spans="1:8" x14ac:dyDescent="0.3">
      <c r="A9" s="58" t="s">
        <v>53</v>
      </c>
    </row>
    <row r="10" spans="1:8" x14ac:dyDescent="0.3">
      <c r="A10" s="58"/>
      <c r="E10" s="59"/>
      <c r="F10" s="59"/>
    </row>
    <row r="11" spans="1:8" x14ac:dyDescent="0.3">
      <c r="A11" s="58"/>
      <c r="B11" s="56" t="s">
        <v>61</v>
      </c>
      <c r="C11" s="27"/>
      <c r="E11" s="59"/>
      <c r="F11" s="59"/>
    </row>
    <row r="12" spans="1:8" x14ac:dyDescent="0.3">
      <c r="A12" s="58"/>
      <c r="B12" s="60" t="s">
        <v>34</v>
      </c>
      <c r="C12" s="107"/>
      <c r="D12" s="108"/>
      <c r="E12" s="59"/>
      <c r="F12" s="59"/>
    </row>
    <row r="13" spans="1:8" x14ac:dyDescent="0.3">
      <c r="A13" s="58"/>
      <c r="E13" s="59"/>
      <c r="F13" s="59"/>
    </row>
    <row r="14" spans="1:8" x14ac:dyDescent="0.3">
      <c r="A14" s="58"/>
      <c r="E14" s="59"/>
      <c r="F14" s="59"/>
    </row>
    <row r="15" spans="1:8" x14ac:dyDescent="0.3">
      <c r="C15" s="125" t="s">
        <v>24</v>
      </c>
      <c r="D15" s="126"/>
      <c r="E15" s="125" t="s">
        <v>25</v>
      </c>
      <c r="F15" s="126"/>
      <c r="G15" s="125" t="s">
        <v>25</v>
      </c>
      <c r="H15" s="126"/>
    </row>
    <row r="16" spans="1:8" x14ac:dyDescent="0.3">
      <c r="C16" s="127" t="s">
        <v>50</v>
      </c>
      <c r="D16" s="128"/>
      <c r="E16" s="127" t="s">
        <v>51</v>
      </c>
      <c r="F16" s="128"/>
      <c r="G16" s="127" t="s">
        <v>52</v>
      </c>
      <c r="H16" s="128"/>
    </row>
    <row r="17" spans="1:8" x14ac:dyDescent="0.3">
      <c r="A17" s="61"/>
      <c r="B17" s="62"/>
      <c r="C17" s="63"/>
      <c r="D17" s="64"/>
      <c r="E17" s="63"/>
      <c r="F17" s="64"/>
      <c r="G17" s="63"/>
      <c r="H17" s="64"/>
    </row>
    <row r="18" spans="1:8" x14ac:dyDescent="0.3">
      <c r="A18" s="65" t="s">
        <v>0</v>
      </c>
      <c r="B18" s="64" t="s">
        <v>1</v>
      </c>
      <c r="C18" s="63"/>
      <c r="D18" s="66">
        <v>20</v>
      </c>
      <c r="E18" s="63"/>
      <c r="F18" s="66">
        <v>20</v>
      </c>
      <c r="G18" s="63"/>
      <c r="H18" s="66">
        <v>20</v>
      </c>
    </row>
    <row r="19" spans="1:8" x14ac:dyDescent="0.3">
      <c r="A19" s="65"/>
      <c r="B19" s="64" t="s">
        <v>31</v>
      </c>
      <c r="C19" s="54">
        <f>'Perceel 1 STIPP Uitzenden VO'!C19</f>
        <v>0</v>
      </c>
      <c r="D19" s="64"/>
      <c r="E19" s="54">
        <f>'Perceel 1 STIPP Uitzenden VO'!E19</f>
        <v>0</v>
      </c>
      <c r="F19" s="64"/>
      <c r="G19" s="54">
        <f>'Perceel 1 STIPP Uitzenden VO'!G19</f>
        <v>0</v>
      </c>
      <c r="H19" s="64"/>
    </row>
    <row r="20" spans="1:8" x14ac:dyDescent="0.3">
      <c r="A20" s="65"/>
      <c r="B20" s="64"/>
      <c r="C20" s="67"/>
      <c r="D20" s="68">
        <f>D18+(D18*C19)</f>
        <v>20</v>
      </c>
      <c r="E20" s="64"/>
      <c r="F20" s="68">
        <f>F18+(F18*E19)</f>
        <v>20</v>
      </c>
      <c r="G20" s="64"/>
      <c r="H20" s="68">
        <f>H18+(H18*G19)</f>
        <v>20</v>
      </c>
    </row>
    <row r="21" spans="1:8" x14ac:dyDescent="0.3">
      <c r="A21" s="65"/>
      <c r="B21" s="64"/>
      <c r="C21" s="69"/>
      <c r="D21" s="64"/>
      <c r="E21" s="63"/>
      <c r="F21" s="64"/>
      <c r="G21" s="63"/>
      <c r="H21" s="64"/>
    </row>
    <row r="22" spans="1:8" x14ac:dyDescent="0.3">
      <c r="A22" s="65" t="s">
        <v>2</v>
      </c>
      <c r="B22" s="64" t="s">
        <v>3</v>
      </c>
      <c r="C22" s="54">
        <f>'Perceel 1 STIPP Uitzenden VO'!C22</f>
        <v>0</v>
      </c>
      <c r="D22" s="64"/>
      <c r="E22" s="54">
        <f>'Perceel 1 STIPP Uitzenden VO'!E22</f>
        <v>0</v>
      </c>
      <c r="F22" s="64"/>
      <c r="G22" s="54">
        <f>'Perceel 1 STIPP Uitzenden VO'!G22</f>
        <v>0</v>
      </c>
      <c r="H22" s="64"/>
    </row>
    <row r="23" spans="1:8" x14ac:dyDescent="0.3">
      <c r="A23" s="65"/>
      <c r="B23" s="64" t="s">
        <v>4</v>
      </c>
      <c r="C23" s="54">
        <f>'Perceel 1 STIPP Uitzenden VO'!C23</f>
        <v>0</v>
      </c>
      <c r="D23" s="64"/>
      <c r="E23" s="54">
        <f>'Perceel 1 STIPP Uitzenden VO'!E23</f>
        <v>0</v>
      </c>
      <c r="F23" s="64"/>
      <c r="G23" s="54">
        <f>'Perceel 1 STIPP Uitzenden VO'!G23</f>
        <v>0</v>
      </c>
      <c r="H23" s="64"/>
    </row>
    <row r="24" spans="1:8" x14ac:dyDescent="0.3">
      <c r="A24" s="65"/>
      <c r="B24" s="70" t="s">
        <v>5</v>
      </c>
      <c r="C24" s="54">
        <f>'Perceel 1 STIPP Uitzenden VO'!C24</f>
        <v>0</v>
      </c>
      <c r="D24" s="64"/>
      <c r="E24" s="54">
        <f>'Perceel 1 STIPP Uitzenden VO'!E24</f>
        <v>0</v>
      </c>
      <c r="F24" s="64"/>
      <c r="G24" s="54">
        <f>'Perceel 1 STIPP Uitzenden VO'!G24</f>
        <v>0</v>
      </c>
      <c r="H24" s="64"/>
    </row>
    <row r="25" spans="1:8" x14ac:dyDescent="0.3">
      <c r="A25" s="65"/>
      <c r="B25" s="64" t="s">
        <v>6</v>
      </c>
      <c r="C25" s="54">
        <f>'Perceel 1 STIPP Uitzenden VO'!C25</f>
        <v>0</v>
      </c>
      <c r="D25" s="64"/>
      <c r="E25" s="54">
        <f>'Perceel 1 STIPP Uitzenden VO'!E25</f>
        <v>0</v>
      </c>
      <c r="F25" s="64"/>
      <c r="G25" s="54">
        <f>'Perceel 1 STIPP Uitzenden VO'!G25</f>
        <v>0</v>
      </c>
      <c r="H25" s="64"/>
    </row>
    <row r="26" spans="1:8" x14ac:dyDescent="0.3">
      <c r="A26" s="65"/>
      <c r="B26" s="64" t="s">
        <v>7</v>
      </c>
      <c r="C26" s="54">
        <f>'Perceel 1 STIPP Uitzenden VO'!C26</f>
        <v>0</v>
      </c>
      <c r="D26" s="64"/>
      <c r="E26" s="54">
        <f>'Perceel 1 STIPP Uitzenden VO'!E26</f>
        <v>0</v>
      </c>
      <c r="F26" s="64"/>
      <c r="G26" s="54">
        <f>'Perceel 1 STIPP Uitzenden VO'!G26</f>
        <v>0</v>
      </c>
      <c r="H26" s="64"/>
    </row>
    <row r="27" spans="1:8" x14ac:dyDescent="0.3">
      <c r="A27" s="65"/>
      <c r="B27" s="64" t="s">
        <v>8</v>
      </c>
      <c r="C27" s="54">
        <f>'Perceel 1 STIPP Uitzenden VO'!C27</f>
        <v>0</v>
      </c>
      <c r="D27" s="64"/>
      <c r="E27" s="54">
        <f>'Perceel 1 STIPP Uitzenden VO'!E27</f>
        <v>0</v>
      </c>
      <c r="F27" s="64"/>
      <c r="G27" s="54">
        <f>'Perceel 1 STIPP Uitzenden VO'!G27</f>
        <v>0</v>
      </c>
      <c r="H27" s="64"/>
    </row>
    <row r="28" spans="1:8" x14ac:dyDescent="0.3">
      <c r="A28" s="65"/>
      <c r="B28" s="64" t="s">
        <v>9</v>
      </c>
      <c r="C28" s="54">
        <f>'Perceel 1 STIPP Uitzenden VO'!C28</f>
        <v>0</v>
      </c>
      <c r="D28" s="64"/>
      <c r="E28" s="54">
        <f>'Perceel 1 STIPP Uitzenden VO'!E28</f>
        <v>0</v>
      </c>
      <c r="F28" s="64"/>
      <c r="G28" s="54">
        <f>'Perceel 1 STIPP Uitzenden VO'!G28</f>
        <v>0</v>
      </c>
      <c r="H28" s="64"/>
    </row>
    <row r="29" spans="1:8" x14ac:dyDescent="0.3">
      <c r="A29" s="65"/>
      <c r="B29" s="70" t="s">
        <v>27</v>
      </c>
      <c r="C29" s="136">
        <f>'Perceel 1 STIPP Uitzenden VO'!C29</f>
        <v>0</v>
      </c>
      <c r="D29" s="64"/>
      <c r="E29" s="136">
        <f>'Perceel 1 STIPP Uitzenden VO'!E29</f>
        <v>0</v>
      </c>
      <c r="F29" s="64"/>
      <c r="G29" s="136">
        <f>'Perceel 1 STIPP Uitzenden VO'!G29</f>
        <v>0</v>
      </c>
      <c r="H29" s="64"/>
    </row>
    <row r="30" spans="1:8" x14ac:dyDescent="0.3">
      <c r="A30" s="65"/>
      <c r="B30" s="64"/>
      <c r="C30" s="71">
        <f>SUM(C22:C29)</f>
        <v>0</v>
      </c>
      <c r="D30" s="64"/>
      <c r="E30" s="72">
        <f>SUM(E22:E29)</f>
        <v>0</v>
      </c>
      <c r="F30" s="64"/>
      <c r="G30" s="72">
        <f>SUM(G22:G29)</f>
        <v>0</v>
      </c>
      <c r="H30" s="64"/>
    </row>
    <row r="31" spans="1:8" x14ac:dyDescent="0.3">
      <c r="A31" s="65"/>
      <c r="B31" s="64"/>
      <c r="C31" s="71"/>
      <c r="D31" s="66">
        <f>D20+(D20*C30)</f>
        <v>20</v>
      </c>
      <c r="E31" s="72"/>
      <c r="F31" s="66">
        <f>F20+(F20*E30)</f>
        <v>20</v>
      </c>
      <c r="G31" s="72"/>
      <c r="H31" s="66">
        <f>H20+(H20*G30)</f>
        <v>20</v>
      </c>
    </row>
    <row r="32" spans="1:8" x14ac:dyDescent="0.3">
      <c r="A32" s="65"/>
      <c r="B32" s="64"/>
      <c r="C32" s="71"/>
      <c r="D32" s="66"/>
      <c r="E32" s="72"/>
      <c r="F32" s="66"/>
      <c r="G32" s="72"/>
      <c r="H32" s="66"/>
    </row>
    <row r="33" spans="1:8" x14ac:dyDescent="0.3">
      <c r="A33" s="65"/>
      <c r="B33" s="64" t="s">
        <v>26</v>
      </c>
      <c r="C33" s="54">
        <f>'Perceel 1 STIPP Uitzenden VO'!C33</f>
        <v>0</v>
      </c>
      <c r="D33" s="64"/>
      <c r="E33" s="54">
        <f>'Perceel 1 STIPP Uitzenden VO'!E33</f>
        <v>0</v>
      </c>
      <c r="F33" s="64"/>
      <c r="G33" s="54">
        <f>'Perceel 1 STIPP Uitzenden VO'!G33</f>
        <v>0</v>
      </c>
      <c r="H33" s="64"/>
    </row>
    <row r="34" spans="1:8" x14ac:dyDescent="0.3">
      <c r="A34" s="65"/>
      <c r="B34" s="64" t="s">
        <v>11</v>
      </c>
      <c r="C34" s="136">
        <f>'Perceel 1 STIPP Uitzenden VO'!C34</f>
        <v>0</v>
      </c>
      <c r="D34" s="64"/>
      <c r="E34" s="136">
        <f>'Perceel 1 STIPP Uitzenden VO'!E34</f>
        <v>0</v>
      </c>
      <c r="F34" s="64"/>
      <c r="G34" s="136">
        <f>'Perceel 1 STIPP Uitzenden VO'!G34</f>
        <v>0</v>
      </c>
      <c r="H34" s="64"/>
    </row>
    <row r="35" spans="1:8" x14ac:dyDescent="0.3">
      <c r="A35" s="65"/>
      <c r="B35" s="64"/>
      <c r="C35" s="71">
        <f>SUM(C33:C34)</f>
        <v>0</v>
      </c>
      <c r="D35" s="64"/>
      <c r="E35" s="72">
        <f>SUM(E33:E34)</f>
        <v>0</v>
      </c>
      <c r="F35" s="64"/>
      <c r="G35" s="72">
        <f>SUM(G33:G34)</f>
        <v>0</v>
      </c>
      <c r="H35" s="64"/>
    </row>
    <row r="36" spans="1:8" x14ac:dyDescent="0.3">
      <c r="A36" s="65"/>
      <c r="B36" s="64"/>
      <c r="C36" s="69"/>
      <c r="D36" s="66">
        <f>D31+(D31*C35)</f>
        <v>20</v>
      </c>
      <c r="E36" s="63"/>
      <c r="F36" s="66">
        <f>F31+(F31*E35)</f>
        <v>20</v>
      </c>
      <c r="G36" s="63"/>
      <c r="H36" s="66">
        <f>H31+(H31*G35)</f>
        <v>20</v>
      </c>
    </row>
    <row r="37" spans="1:8" x14ac:dyDescent="0.3">
      <c r="A37" s="65"/>
      <c r="B37" s="64"/>
      <c r="C37" s="69"/>
      <c r="D37" s="66"/>
      <c r="E37" s="63"/>
      <c r="F37" s="66"/>
      <c r="G37" s="63"/>
      <c r="H37" s="66"/>
    </row>
    <row r="38" spans="1:8" x14ac:dyDescent="0.3">
      <c r="A38" s="65"/>
      <c r="B38" s="64"/>
      <c r="C38" s="69"/>
      <c r="D38" s="64"/>
      <c r="E38" s="63"/>
      <c r="F38" s="64"/>
      <c r="G38" s="63"/>
      <c r="H38" s="64"/>
    </row>
    <row r="39" spans="1:8" x14ac:dyDescent="0.3">
      <c r="A39" s="65" t="s">
        <v>10</v>
      </c>
      <c r="B39" s="64" t="s">
        <v>41</v>
      </c>
      <c r="C39" s="54">
        <f>'Perceel 1 STIPP Uitzenden VO'!C39</f>
        <v>0</v>
      </c>
      <c r="D39" s="64"/>
      <c r="E39" s="54">
        <f>'Perceel 1 STIPP Uitzenden VO'!E39</f>
        <v>0</v>
      </c>
      <c r="F39" s="64"/>
      <c r="G39" s="54">
        <f>'Perceel 1 STIPP Uitzenden VO'!G39</f>
        <v>0</v>
      </c>
      <c r="H39" s="64"/>
    </row>
    <row r="40" spans="1:8" x14ac:dyDescent="0.3">
      <c r="A40" s="65"/>
      <c r="B40" s="64" t="s">
        <v>49</v>
      </c>
      <c r="C40" s="54">
        <f>'Perceel 1 STIPP Uitzenden VO'!C40</f>
        <v>0</v>
      </c>
      <c r="D40" s="64"/>
      <c r="E40" s="54">
        <f>'Perceel 1 STIPP Uitzenden VO'!E40</f>
        <v>0</v>
      </c>
      <c r="F40" s="64"/>
      <c r="G40" s="54">
        <f>'Perceel 1 STIPP Uitzenden VO'!G40</f>
        <v>0</v>
      </c>
      <c r="H40" s="64"/>
    </row>
    <row r="41" spans="1:8" x14ac:dyDescent="0.3">
      <c r="A41" s="65"/>
      <c r="B41" s="64" t="s">
        <v>42</v>
      </c>
      <c r="C41" s="54">
        <f>'Perceel 1 STIPP Uitzenden VO'!C41</f>
        <v>0</v>
      </c>
      <c r="D41" s="64"/>
      <c r="E41" s="54">
        <f>'Perceel 1 STIPP Uitzenden VO'!E41</f>
        <v>0</v>
      </c>
      <c r="F41" s="64"/>
      <c r="G41" s="54">
        <f>'Perceel 1 STIPP Uitzenden VO'!G41</f>
        <v>0</v>
      </c>
      <c r="H41" s="64"/>
    </row>
    <row r="42" spans="1:8" x14ac:dyDescent="0.3">
      <c r="A42" s="65"/>
      <c r="B42" s="64" t="s">
        <v>43</v>
      </c>
      <c r="C42" s="54">
        <f>'Perceel 1 STIPP Uitzenden VO'!C42</f>
        <v>0</v>
      </c>
      <c r="D42" s="64"/>
      <c r="E42" s="54">
        <f>'Perceel 1 STIPP Uitzenden VO'!E42</f>
        <v>0</v>
      </c>
      <c r="F42" s="64"/>
      <c r="G42" s="54">
        <f>'Perceel 1 STIPP Uitzenden VO'!G42</f>
        <v>0</v>
      </c>
      <c r="H42" s="64"/>
    </row>
    <row r="43" spans="1:8" x14ac:dyDescent="0.3">
      <c r="A43" s="65"/>
      <c r="B43" s="64" t="s">
        <v>44</v>
      </c>
      <c r="C43" s="54">
        <f>'Perceel 1 STIPP Uitzenden VO'!C43</f>
        <v>0</v>
      </c>
      <c r="D43" s="64"/>
      <c r="E43" s="54">
        <f>'Perceel 1 STIPP Uitzenden VO'!E43</f>
        <v>0</v>
      </c>
      <c r="F43" s="64"/>
      <c r="G43" s="54">
        <f>'Perceel 1 STIPP Uitzenden VO'!G43</f>
        <v>0</v>
      </c>
      <c r="H43" s="64"/>
    </row>
    <row r="44" spans="1:8" x14ac:dyDescent="0.3">
      <c r="A44" s="65"/>
      <c r="B44" s="64" t="s">
        <v>45</v>
      </c>
      <c r="C44" s="54">
        <f>'Perceel 1 STIPP Uitzenden VO'!C44</f>
        <v>0</v>
      </c>
      <c r="D44" s="64"/>
      <c r="E44" s="54">
        <f>'Perceel 1 STIPP Uitzenden VO'!E44</f>
        <v>0</v>
      </c>
      <c r="F44" s="64"/>
      <c r="G44" s="54">
        <f>'Perceel 1 STIPP Uitzenden VO'!G44</f>
        <v>0</v>
      </c>
      <c r="H44" s="64"/>
    </row>
    <row r="45" spans="1:8" x14ac:dyDescent="0.3">
      <c r="A45" s="65"/>
      <c r="B45" s="64" t="s">
        <v>46</v>
      </c>
      <c r="C45" s="54">
        <f>'Perceel 1 STIPP Uitzenden VO'!C45</f>
        <v>0</v>
      </c>
      <c r="D45" s="64"/>
      <c r="E45" s="54">
        <f>'Perceel 1 STIPP Uitzenden VO'!E45</f>
        <v>0</v>
      </c>
      <c r="F45" s="64"/>
      <c r="G45" s="54">
        <f>'Perceel 1 STIPP Uitzenden VO'!G45</f>
        <v>0</v>
      </c>
      <c r="H45" s="64"/>
    </row>
    <row r="46" spans="1:8" x14ac:dyDescent="0.3">
      <c r="A46" s="65"/>
      <c r="B46" s="64" t="s">
        <v>12</v>
      </c>
      <c r="C46" s="54">
        <f>'Perceel 1 STIPP Uitzenden VO'!C46</f>
        <v>0</v>
      </c>
      <c r="D46" s="64"/>
      <c r="E46" s="54">
        <f>'Perceel 1 STIPP Uitzenden VO'!E46</f>
        <v>0</v>
      </c>
      <c r="F46" s="64"/>
      <c r="G46" s="54">
        <f>'Perceel 1 STIPP Uitzenden VO'!G46</f>
        <v>0</v>
      </c>
      <c r="H46" s="64"/>
    </row>
    <row r="47" spans="1:8" x14ac:dyDescent="0.3">
      <c r="A47" s="65"/>
      <c r="B47" s="64" t="s">
        <v>47</v>
      </c>
      <c r="C47" s="23">
        <v>0</v>
      </c>
      <c r="D47" s="64"/>
      <c r="E47" s="23">
        <v>0</v>
      </c>
      <c r="F47" s="64"/>
      <c r="G47" s="23">
        <v>0</v>
      </c>
      <c r="H47" s="64"/>
    </row>
    <row r="48" spans="1:8" x14ac:dyDescent="0.3">
      <c r="A48" s="65"/>
      <c r="B48" s="64" t="s">
        <v>13</v>
      </c>
      <c r="C48" s="136">
        <f>'Perceel 1 STIPP Uitzenden VO'!C48</f>
        <v>0</v>
      </c>
      <c r="D48" s="64"/>
      <c r="E48" s="136">
        <f>'Perceel 1 STIPP Uitzenden VO'!E48</f>
        <v>0</v>
      </c>
      <c r="F48" s="64"/>
      <c r="G48" s="136">
        <f>'Perceel 1 STIPP Uitzenden VO'!G48</f>
        <v>0</v>
      </c>
      <c r="H48" s="64"/>
    </row>
    <row r="49" spans="1:8" x14ac:dyDescent="0.3">
      <c r="A49" s="65"/>
      <c r="B49" s="64"/>
      <c r="C49" s="72">
        <f>SUM(C39:C48)</f>
        <v>0</v>
      </c>
      <c r="D49" s="64"/>
      <c r="E49" s="72">
        <f>SUM(E39:E48)</f>
        <v>0</v>
      </c>
      <c r="F49" s="64"/>
      <c r="G49" s="72">
        <f>SUM(G39:G48)</f>
        <v>0</v>
      </c>
      <c r="H49" s="64"/>
    </row>
    <row r="50" spans="1:8" x14ac:dyDescent="0.3">
      <c r="A50" s="65"/>
      <c r="B50" s="64"/>
      <c r="C50" s="63"/>
      <c r="D50" s="66">
        <f>D36+(D36*C49)</f>
        <v>20</v>
      </c>
      <c r="E50" s="63"/>
      <c r="F50" s="66">
        <f>F36+(F36*E49)</f>
        <v>20</v>
      </c>
      <c r="G50" s="63"/>
      <c r="H50" s="66">
        <f>H36+(H36*G49)</f>
        <v>20</v>
      </c>
    </row>
    <row r="51" spans="1:8" x14ac:dyDescent="0.3">
      <c r="A51" s="65"/>
      <c r="B51" s="64"/>
      <c r="C51" s="63"/>
      <c r="D51" s="66"/>
      <c r="E51" s="63"/>
      <c r="F51" s="66"/>
      <c r="G51" s="63"/>
      <c r="H51" s="66"/>
    </row>
    <row r="52" spans="1:8" x14ac:dyDescent="0.3">
      <c r="A52" s="65"/>
      <c r="B52" s="64"/>
      <c r="C52" s="63"/>
      <c r="D52" s="66"/>
      <c r="E52" s="63"/>
      <c r="F52" s="66"/>
      <c r="G52" s="63"/>
      <c r="H52" s="66"/>
    </row>
    <row r="53" spans="1:8" ht="28.8" x14ac:dyDescent="0.3">
      <c r="A53" s="65" t="s">
        <v>14</v>
      </c>
      <c r="B53" s="73" t="s">
        <v>19</v>
      </c>
      <c r="C53" s="54">
        <f>'Perceel 1 STIPP Uitzenden VO'!C53</f>
        <v>0</v>
      </c>
      <c r="D53" s="64"/>
      <c r="E53" s="54">
        <f>'Perceel 1 STIPP Uitzenden VO'!E53</f>
        <v>0</v>
      </c>
      <c r="F53" s="64"/>
      <c r="G53" s="54">
        <f>'Perceel 1 STIPP Uitzenden VO'!G53</f>
        <v>0</v>
      </c>
      <c r="H53" s="64"/>
    </row>
    <row r="54" spans="1:8" x14ac:dyDescent="0.3">
      <c r="A54" s="63"/>
      <c r="B54" s="74" t="s">
        <v>21</v>
      </c>
      <c r="C54" s="63"/>
      <c r="D54" s="75">
        <f>(D50+(D50*C53))</f>
        <v>20</v>
      </c>
      <c r="E54" s="63"/>
      <c r="F54" s="75">
        <f>F50+(F50*E53)</f>
        <v>20</v>
      </c>
      <c r="G54" s="63"/>
      <c r="H54" s="75">
        <f>H50+(H50*G53)</f>
        <v>20</v>
      </c>
    </row>
    <row r="55" spans="1:8" x14ac:dyDescent="0.3">
      <c r="A55" s="76"/>
      <c r="B55" s="77"/>
      <c r="C55" s="76"/>
      <c r="D55" s="77"/>
      <c r="E55" s="76"/>
      <c r="F55" s="77"/>
      <c r="G55" s="76"/>
      <c r="H55" s="77"/>
    </row>
    <row r="56" spans="1:8" x14ac:dyDescent="0.3">
      <c r="C56" s="59"/>
      <c r="D56" s="59"/>
      <c r="E56" s="59"/>
      <c r="F56" s="59"/>
    </row>
    <row r="57" spans="1:8" x14ac:dyDescent="0.3">
      <c r="A57" s="56" t="s">
        <v>15</v>
      </c>
    </row>
    <row r="58" spans="1:8" x14ac:dyDescent="0.3">
      <c r="A58" s="56" t="s">
        <v>33</v>
      </c>
    </row>
    <row r="59" spans="1:8" x14ac:dyDescent="0.3">
      <c r="A59" s="78" t="s">
        <v>22</v>
      </c>
    </row>
    <row r="61" spans="1:8" s="83" customFormat="1" ht="28.8" x14ac:dyDescent="0.3">
      <c r="A61" s="79"/>
      <c r="B61" s="80"/>
      <c r="C61" s="80"/>
      <c r="D61" s="81"/>
      <c r="E61" s="81"/>
      <c r="F61" s="81" t="s">
        <v>17</v>
      </c>
      <c r="G61" s="81"/>
      <c r="H61" s="82" t="s">
        <v>29</v>
      </c>
    </row>
    <row r="62" spans="1:8" x14ac:dyDescent="0.3">
      <c r="A62" s="84" t="s">
        <v>24</v>
      </c>
      <c r="B62" s="85" t="s">
        <v>50</v>
      </c>
      <c r="C62" s="84"/>
      <c r="D62" s="86"/>
      <c r="E62" s="86"/>
      <c r="F62" s="86">
        <f>250*0.75</f>
        <v>187.5</v>
      </c>
      <c r="G62" s="86" t="s">
        <v>18</v>
      </c>
      <c r="H62" s="87">
        <f>F62*D54</f>
        <v>3750</v>
      </c>
    </row>
    <row r="63" spans="1:8" x14ac:dyDescent="0.3">
      <c r="A63" s="84" t="s">
        <v>16</v>
      </c>
      <c r="B63" s="85" t="s">
        <v>51</v>
      </c>
      <c r="C63" s="84"/>
      <c r="D63" s="86"/>
      <c r="E63" s="86"/>
      <c r="F63" s="86">
        <f>250*0.25</f>
        <v>62.5</v>
      </c>
      <c r="G63" s="86" t="s">
        <v>18</v>
      </c>
      <c r="H63" s="87">
        <f>F63*F54</f>
        <v>1250</v>
      </c>
    </row>
    <row r="64" spans="1:8" x14ac:dyDescent="0.3">
      <c r="A64" s="84" t="s">
        <v>16</v>
      </c>
      <c r="B64" s="85" t="s">
        <v>52</v>
      </c>
      <c r="C64" s="84"/>
      <c r="D64" s="86"/>
      <c r="E64" s="86"/>
      <c r="F64" s="86">
        <v>5</v>
      </c>
      <c r="G64" s="86" t="s">
        <v>18</v>
      </c>
      <c r="H64" s="87">
        <f>F64*H54</f>
        <v>100</v>
      </c>
    </row>
    <row r="65" spans="2:9" ht="21" customHeight="1" x14ac:dyDescent="0.3">
      <c r="B65" s="59"/>
      <c r="C65" s="85"/>
      <c r="D65" s="88"/>
      <c r="E65" s="88"/>
      <c r="F65" s="85"/>
      <c r="G65" s="59"/>
      <c r="H65" s="89"/>
    </row>
    <row r="66" spans="2:9" ht="31.5" customHeight="1" x14ac:dyDescent="0.3">
      <c r="C66" s="86" t="s">
        <v>48</v>
      </c>
      <c r="D66" s="119" t="s">
        <v>65</v>
      </c>
      <c r="E66" s="120"/>
      <c r="F66" s="121"/>
      <c r="G66" s="90" t="s">
        <v>64</v>
      </c>
      <c r="H66" s="90"/>
    </row>
    <row r="67" spans="2:9" x14ac:dyDescent="0.3">
      <c r="B67" s="86" t="s">
        <v>30</v>
      </c>
      <c r="C67" s="54">
        <f>'Perceel 1 STIPP Uitzenden VO'!C67</f>
        <v>0</v>
      </c>
      <c r="D67" s="122">
        <f>20*(C67*44)</f>
        <v>0</v>
      </c>
      <c r="E67" s="123"/>
      <c r="F67" s="91"/>
      <c r="G67" s="92">
        <v>0.4</v>
      </c>
      <c r="H67" s="93">
        <f>G67*D67</f>
        <v>0</v>
      </c>
    </row>
    <row r="68" spans="2:9" x14ac:dyDescent="0.3">
      <c r="G68" s="94"/>
      <c r="H68" s="95"/>
    </row>
    <row r="69" spans="2:9" ht="15.75" customHeight="1" x14ac:dyDescent="0.3">
      <c r="B69" s="59"/>
      <c r="C69" s="59"/>
      <c r="D69" s="96"/>
      <c r="E69" s="59"/>
      <c r="F69" s="85"/>
      <c r="G69" s="94"/>
      <c r="H69" s="45"/>
      <c r="I69" s="59"/>
    </row>
    <row r="70" spans="2:9" x14ac:dyDescent="0.3">
      <c r="F70" s="124" t="s">
        <v>62</v>
      </c>
      <c r="G70" s="124"/>
      <c r="H70" s="97">
        <f>SUM(H62:H64)+H67</f>
        <v>5100</v>
      </c>
    </row>
  </sheetData>
  <sheetProtection algorithmName="SHA-512" hashValue="THxEt6Fcp+5GwX14EPqXfwH5fRMrbXFYcnFRdBiK2Zw/jqGFcyFb+7vnhscjkJmhDKUZ87jX8tiDpHUw+phVHQ==" saltValue="sVUXEb+TEsj44y7fvgWLhg==" spinCount="100000" sheet="1" objects="1" scenarios="1"/>
  <mergeCells count="10">
    <mergeCell ref="D66:F66"/>
    <mergeCell ref="D67:E67"/>
    <mergeCell ref="F70:G70"/>
    <mergeCell ref="C12:D12"/>
    <mergeCell ref="C15:D15"/>
    <mergeCell ref="E15:F15"/>
    <mergeCell ref="G15:H15"/>
    <mergeCell ref="C16:D16"/>
    <mergeCell ref="E16:F16"/>
    <mergeCell ref="G16:H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4209-3C9B-4EC3-AAA5-616EECD35ACD}">
  <dimension ref="A1:I70"/>
  <sheetViews>
    <sheetView zoomScaleNormal="100" workbookViewId="0">
      <selection activeCell="C5" sqref="C5"/>
    </sheetView>
  </sheetViews>
  <sheetFormatPr defaultColWidth="8.6640625" defaultRowHeight="14.4" x14ac:dyDescent="0.3"/>
  <cols>
    <col min="1" max="1" width="11.5546875" style="56" customWidth="1"/>
    <col min="2" max="2" width="34" style="56" customWidth="1"/>
    <col min="3" max="5" width="13.6640625" style="56" customWidth="1"/>
    <col min="6" max="6" width="15.88671875" style="56" customWidth="1"/>
    <col min="7" max="8" width="13.6640625" style="56" customWidth="1"/>
    <col min="9" max="10" width="8.6640625" style="56"/>
    <col min="11" max="11" width="42.44140625" style="56" bestFit="1" customWidth="1"/>
    <col min="12" max="12" width="27.44140625" style="56" bestFit="1" customWidth="1"/>
    <col min="13" max="13" width="17.44140625" style="56" bestFit="1" customWidth="1"/>
    <col min="14" max="14" width="8.6640625" style="56"/>
    <col min="15" max="15" width="11.44140625" style="56" customWidth="1"/>
    <col min="16" max="16" width="17.109375" style="56" bestFit="1" customWidth="1"/>
    <col min="17" max="17" width="15.44140625" style="56" customWidth="1"/>
    <col min="18" max="16384" width="8.6640625" style="56"/>
  </cols>
  <sheetData>
    <row r="1" spans="1:8" x14ac:dyDescent="0.3">
      <c r="A1" s="55" t="s">
        <v>66</v>
      </c>
    </row>
    <row r="2" spans="1:8" x14ac:dyDescent="0.3">
      <c r="A2" s="56" t="s">
        <v>67</v>
      </c>
    </row>
    <row r="3" spans="1:8" x14ac:dyDescent="0.3">
      <c r="A3" s="56" t="s">
        <v>23</v>
      </c>
      <c r="B3" s="56" t="s">
        <v>71</v>
      </c>
    </row>
    <row r="4" spans="1:8" x14ac:dyDescent="0.3">
      <c r="A4" s="57">
        <v>44336</v>
      </c>
    </row>
    <row r="5" spans="1:8" x14ac:dyDescent="0.3">
      <c r="A5" s="58"/>
    </row>
    <row r="6" spans="1:8" x14ac:dyDescent="0.3">
      <c r="A6" s="58" t="s">
        <v>20</v>
      </c>
    </row>
    <row r="7" spans="1:8" x14ac:dyDescent="0.3">
      <c r="A7" s="58" t="s">
        <v>32</v>
      </c>
    </row>
    <row r="8" spans="1:8" x14ac:dyDescent="0.3">
      <c r="A8" s="58"/>
    </row>
    <row r="9" spans="1:8" x14ac:dyDescent="0.3">
      <c r="A9" s="58" t="s">
        <v>53</v>
      </c>
    </row>
    <row r="10" spans="1:8" x14ac:dyDescent="0.3">
      <c r="A10" s="58"/>
      <c r="E10" s="59"/>
      <c r="F10" s="59"/>
    </row>
    <row r="11" spans="1:8" x14ac:dyDescent="0.3">
      <c r="A11" s="58"/>
      <c r="B11" s="56" t="s">
        <v>61</v>
      </c>
      <c r="C11" s="27"/>
      <c r="E11" s="59"/>
      <c r="F11" s="59"/>
    </row>
    <row r="12" spans="1:8" x14ac:dyDescent="0.3">
      <c r="A12" s="58"/>
      <c r="B12" s="60" t="s">
        <v>34</v>
      </c>
      <c r="C12" s="107"/>
      <c r="D12" s="108"/>
      <c r="E12" s="59"/>
      <c r="F12" s="59"/>
    </row>
    <row r="13" spans="1:8" x14ac:dyDescent="0.3">
      <c r="A13" s="58"/>
      <c r="E13" s="59"/>
      <c r="F13" s="59"/>
    </row>
    <row r="14" spans="1:8" x14ac:dyDescent="0.3">
      <c r="A14" s="58"/>
      <c r="E14" s="59"/>
      <c r="F14" s="59"/>
    </row>
    <row r="15" spans="1:8" x14ac:dyDescent="0.3">
      <c r="C15" s="125" t="s">
        <v>24</v>
      </c>
      <c r="D15" s="126"/>
      <c r="E15" s="125" t="s">
        <v>25</v>
      </c>
      <c r="F15" s="126"/>
      <c r="G15" s="125" t="s">
        <v>25</v>
      </c>
      <c r="H15" s="126"/>
    </row>
    <row r="16" spans="1:8" x14ac:dyDescent="0.3">
      <c r="C16" s="127" t="s">
        <v>50</v>
      </c>
      <c r="D16" s="128"/>
      <c r="E16" s="127" t="s">
        <v>51</v>
      </c>
      <c r="F16" s="128"/>
      <c r="G16" s="127" t="s">
        <v>52</v>
      </c>
      <c r="H16" s="128"/>
    </row>
    <row r="17" spans="1:8" x14ac:dyDescent="0.3">
      <c r="A17" s="61"/>
      <c r="B17" s="62"/>
      <c r="C17" s="63"/>
      <c r="D17" s="64"/>
      <c r="E17" s="63"/>
      <c r="F17" s="64"/>
      <c r="G17" s="63"/>
      <c r="H17" s="64"/>
    </row>
    <row r="18" spans="1:8" x14ac:dyDescent="0.3">
      <c r="A18" s="65" t="s">
        <v>0</v>
      </c>
      <c r="B18" s="64" t="s">
        <v>1</v>
      </c>
      <c r="C18" s="63"/>
      <c r="D18" s="66">
        <v>20</v>
      </c>
      <c r="E18" s="63"/>
      <c r="F18" s="66">
        <v>20</v>
      </c>
      <c r="G18" s="63"/>
      <c r="H18" s="66">
        <v>20</v>
      </c>
    </row>
    <row r="19" spans="1:8" x14ac:dyDescent="0.3">
      <c r="A19" s="65"/>
      <c r="B19" s="64" t="s">
        <v>31</v>
      </c>
      <c r="C19" s="54">
        <f>'Perceel 1 STIPP Uitzenden MBO'!C19</f>
        <v>0</v>
      </c>
      <c r="D19" s="64"/>
      <c r="E19" s="54">
        <f>'Perceel 1 STIPP Uitzenden MBO'!E19</f>
        <v>0</v>
      </c>
      <c r="F19" s="64"/>
      <c r="G19" s="54">
        <f>'Perceel 1 STIPP Uitzenden MBO'!G19</f>
        <v>0</v>
      </c>
      <c r="H19" s="64"/>
    </row>
    <row r="20" spans="1:8" x14ac:dyDescent="0.3">
      <c r="A20" s="65"/>
      <c r="B20" s="64"/>
      <c r="C20" s="67"/>
      <c r="D20" s="68">
        <f>D18+(D18*C19)</f>
        <v>20</v>
      </c>
      <c r="E20" s="64"/>
      <c r="F20" s="68">
        <f>F18+(F18*E19)</f>
        <v>20</v>
      </c>
      <c r="G20" s="64"/>
      <c r="H20" s="68">
        <f>H18+(H18*G19)</f>
        <v>20</v>
      </c>
    </row>
    <row r="21" spans="1:8" x14ac:dyDescent="0.3">
      <c r="A21" s="65"/>
      <c r="B21" s="64"/>
      <c r="C21" s="69"/>
      <c r="D21" s="64"/>
      <c r="E21" s="63"/>
      <c r="F21" s="64"/>
      <c r="G21" s="63"/>
      <c r="H21" s="64"/>
    </row>
    <row r="22" spans="1:8" x14ac:dyDescent="0.3">
      <c r="A22" s="65" t="s">
        <v>2</v>
      </c>
      <c r="B22" s="64" t="s">
        <v>3</v>
      </c>
      <c r="C22" s="54">
        <f>'Perceel 1 STIPP Uitzenden VO'!C22</f>
        <v>0</v>
      </c>
      <c r="D22" s="64"/>
      <c r="E22" s="54">
        <f>'Perceel 1 STIPP Uitzenden MBO'!E22</f>
        <v>0</v>
      </c>
      <c r="F22" s="64"/>
      <c r="G22" s="54">
        <f>'Perceel 1 STIPP Uitzenden MBO'!G22</f>
        <v>0</v>
      </c>
      <c r="H22" s="64"/>
    </row>
    <row r="23" spans="1:8" x14ac:dyDescent="0.3">
      <c r="A23" s="65"/>
      <c r="B23" s="64" t="s">
        <v>4</v>
      </c>
      <c r="C23" s="137">
        <f>'Perceel 1 STIPP Uitzenden MBO'!C23</f>
        <v>0</v>
      </c>
      <c r="D23" s="64"/>
      <c r="E23" s="54">
        <f>'Perceel 1 STIPP Uitzenden MBO'!E23</f>
        <v>0</v>
      </c>
      <c r="F23" s="64"/>
      <c r="G23" s="54">
        <f>'Perceel 1 STIPP Uitzenden MBO'!G23</f>
        <v>0</v>
      </c>
      <c r="H23" s="64"/>
    </row>
    <row r="24" spans="1:8" x14ac:dyDescent="0.3">
      <c r="A24" s="65"/>
      <c r="B24" s="70" t="s">
        <v>5</v>
      </c>
      <c r="C24" s="54">
        <f>'Perceel 1 STIPP Uitzenden MBO'!C24</f>
        <v>0</v>
      </c>
      <c r="D24" s="64"/>
      <c r="E24" s="54">
        <f>'Perceel 1 STIPP Uitzenden MBO'!E24</f>
        <v>0</v>
      </c>
      <c r="F24" s="64"/>
      <c r="G24" s="54">
        <f>'Perceel 1 STIPP Uitzenden MBO'!G24</f>
        <v>0</v>
      </c>
      <c r="H24" s="64"/>
    </row>
    <row r="25" spans="1:8" x14ac:dyDescent="0.3">
      <c r="A25" s="65"/>
      <c r="B25" s="64" t="s">
        <v>6</v>
      </c>
      <c r="C25" s="54">
        <f>'Perceel 1 STIPP Uitzenden MBO'!C25</f>
        <v>0</v>
      </c>
      <c r="D25" s="64"/>
      <c r="E25" s="54">
        <f>'Perceel 1 STIPP Uitzenden MBO'!E25</f>
        <v>0</v>
      </c>
      <c r="F25" s="64"/>
      <c r="G25" s="54">
        <f>'Perceel 1 STIPP Uitzenden MBO'!G25</f>
        <v>0</v>
      </c>
      <c r="H25" s="64"/>
    </row>
    <row r="26" spans="1:8" x14ac:dyDescent="0.3">
      <c r="A26" s="65"/>
      <c r="B26" s="64" t="s">
        <v>7</v>
      </c>
      <c r="C26" s="54">
        <f>'Perceel 1 STIPP Uitzenden MBO'!C26</f>
        <v>0</v>
      </c>
      <c r="D26" s="64"/>
      <c r="E26" s="54">
        <f>'Perceel 1 STIPP Uitzenden MBO'!E26</f>
        <v>0</v>
      </c>
      <c r="F26" s="64"/>
      <c r="G26" s="54">
        <f>'Perceel 1 STIPP Uitzenden MBO'!G26</f>
        <v>0</v>
      </c>
      <c r="H26" s="64"/>
    </row>
    <row r="27" spans="1:8" x14ac:dyDescent="0.3">
      <c r="A27" s="65"/>
      <c r="B27" s="64" t="s">
        <v>8</v>
      </c>
      <c r="C27" s="54">
        <f>'Perceel 1 STIPP Uitzenden MBO'!C27</f>
        <v>0</v>
      </c>
      <c r="D27" s="64"/>
      <c r="E27" s="54">
        <f>'Perceel 1 STIPP Uitzenden MBO'!E27</f>
        <v>0</v>
      </c>
      <c r="F27" s="64"/>
      <c r="G27" s="54">
        <f>'Perceel 1 STIPP Uitzenden MBO'!G27</f>
        <v>0</v>
      </c>
      <c r="H27" s="64"/>
    </row>
    <row r="28" spans="1:8" x14ac:dyDescent="0.3">
      <c r="A28" s="65"/>
      <c r="B28" s="64" t="s">
        <v>9</v>
      </c>
      <c r="C28" s="54">
        <f>'Perceel 1 STIPP Uitzenden MBO'!C28</f>
        <v>0</v>
      </c>
      <c r="D28" s="64"/>
      <c r="E28" s="54">
        <f>'Perceel 1 STIPP Uitzenden MBO'!E28</f>
        <v>0</v>
      </c>
      <c r="F28" s="64"/>
      <c r="G28" s="54">
        <f>'Perceel 1 STIPP Uitzenden MBO'!G28</f>
        <v>0</v>
      </c>
      <c r="H28" s="64"/>
    </row>
    <row r="29" spans="1:8" x14ac:dyDescent="0.3">
      <c r="A29" s="65"/>
      <c r="B29" s="70" t="s">
        <v>27</v>
      </c>
      <c r="C29" s="136">
        <f>'Perceel 1 STIPP Uitzenden MBO'!C29</f>
        <v>0</v>
      </c>
      <c r="D29" s="64"/>
      <c r="E29" s="136">
        <f>'Perceel 1 STIPP Uitzenden MBO'!E29</f>
        <v>0</v>
      </c>
      <c r="F29" s="64"/>
      <c r="G29" s="136">
        <f>'Perceel 1 STIPP Uitzenden MBO'!G29</f>
        <v>0</v>
      </c>
      <c r="H29" s="64"/>
    </row>
    <row r="30" spans="1:8" x14ac:dyDescent="0.3">
      <c r="A30" s="65"/>
      <c r="B30" s="64"/>
      <c r="C30" s="71">
        <f>SUM(C22:C29)</f>
        <v>0</v>
      </c>
      <c r="D30" s="64"/>
      <c r="E30" s="72">
        <f>SUM(E22:E29)</f>
        <v>0</v>
      </c>
      <c r="F30" s="64"/>
      <c r="G30" s="72">
        <f>SUM(G22:G29)</f>
        <v>0</v>
      </c>
      <c r="H30" s="64"/>
    </row>
    <row r="31" spans="1:8" x14ac:dyDescent="0.3">
      <c r="A31" s="65"/>
      <c r="B31" s="64"/>
      <c r="C31" s="71"/>
      <c r="D31" s="66">
        <f>D20+(D20*C30)</f>
        <v>20</v>
      </c>
      <c r="E31" s="72"/>
      <c r="F31" s="66">
        <f>F20+(F20*E30)</f>
        <v>20</v>
      </c>
      <c r="G31" s="72"/>
      <c r="H31" s="66">
        <f>H20+(H20*G30)</f>
        <v>20</v>
      </c>
    </row>
    <row r="32" spans="1:8" x14ac:dyDescent="0.3">
      <c r="A32" s="65"/>
      <c r="B32" s="64"/>
      <c r="C32" s="71"/>
      <c r="D32" s="66"/>
      <c r="E32" s="72"/>
      <c r="F32" s="66"/>
      <c r="G32" s="72"/>
      <c r="H32" s="66"/>
    </row>
    <row r="33" spans="1:8" x14ac:dyDescent="0.3">
      <c r="A33" s="65"/>
      <c r="B33" s="64" t="s">
        <v>26</v>
      </c>
      <c r="C33" s="54">
        <f>'Perceel 1 STIPP Uitzenden MBO'!C33</f>
        <v>0</v>
      </c>
      <c r="D33" s="64"/>
      <c r="E33" s="54">
        <f>'Perceel 1 STIPP Uitzenden MBO'!E33</f>
        <v>0</v>
      </c>
      <c r="F33" s="64"/>
      <c r="G33" s="54">
        <f>'Perceel 1 STIPP Uitzenden MBO'!G33</f>
        <v>0</v>
      </c>
      <c r="H33" s="64"/>
    </row>
    <row r="34" spans="1:8" x14ac:dyDescent="0.3">
      <c r="A34" s="65"/>
      <c r="B34" s="64" t="s">
        <v>11</v>
      </c>
      <c r="C34" s="136">
        <f>'Perceel 1 STIPP Uitzenden MBO'!C34</f>
        <v>0</v>
      </c>
      <c r="D34" s="64"/>
      <c r="E34" s="136">
        <f>'Perceel 1 STIPP Uitzenden MBO'!E34</f>
        <v>0</v>
      </c>
      <c r="F34" s="64"/>
      <c r="G34" s="136">
        <f>'Perceel 1 STIPP Uitzenden MBO'!G34</f>
        <v>0</v>
      </c>
      <c r="H34" s="64"/>
    </row>
    <row r="35" spans="1:8" x14ac:dyDescent="0.3">
      <c r="A35" s="65"/>
      <c r="B35" s="64"/>
      <c r="C35" s="71">
        <f>SUM(C33:C34)</f>
        <v>0</v>
      </c>
      <c r="D35" s="64"/>
      <c r="E35" s="72">
        <f>SUM(E33:E34)</f>
        <v>0</v>
      </c>
      <c r="F35" s="64"/>
      <c r="G35" s="72">
        <f>SUM(G33:G34)</f>
        <v>0</v>
      </c>
      <c r="H35" s="64"/>
    </row>
    <row r="36" spans="1:8" x14ac:dyDescent="0.3">
      <c r="A36" s="65"/>
      <c r="B36" s="64"/>
      <c r="C36" s="69"/>
      <c r="D36" s="66">
        <f>D31+(D31*C35)</f>
        <v>20</v>
      </c>
      <c r="E36" s="63"/>
      <c r="F36" s="66">
        <f>F31+(F31*E35)</f>
        <v>20</v>
      </c>
      <c r="G36" s="63"/>
      <c r="H36" s="66">
        <f>H31+(H31*G35)</f>
        <v>20</v>
      </c>
    </row>
    <row r="37" spans="1:8" x14ac:dyDescent="0.3">
      <c r="A37" s="65"/>
      <c r="B37" s="64"/>
      <c r="C37" s="69"/>
      <c r="D37" s="66"/>
      <c r="E37" s="63"/>
      <c r="F37" s="66"/>
      <c r="G37" s="63"/>
      <c r="H37" s="66"/>
    </row>
    <row r="38" spans="1:8" x14ac:dyDescent="0.3">
      <c r="A38" s="65"/>
      <c r="B38" s="64"/>
      <c r="C38" s="69"/>
      <c r="D38" s="64"/>
      <c r="E38" s="63"/>
      <c r="F38" s="64"/>
      <c r="G38" s="63"/>
      <c r="H38" s="64"/>
    </row>
    <row r="39" spans="1:8" x14ac:dyDescent="0.3">
      <c r="A39" s="65" t="s">
        <v>10</v>
      </c>
      <c r="B39" s="64" t="s">
        <v>41</v>
      </c>
      <c r="C39" s="54">
        <f>'Perceel 1 STIPP Uitzenden MBO'!C39</f>
        <v>0</v>
      </c>
      <c r="D39" s="64"/>
      <c r="E39" s="54">
        <f>'Perceel 1 STIPP Uitzenden MBO'!E39</f>
        <v>0</v>
      </c>
      <c r="F39" s="64"/>
      <c r="G39" s="54">
        <f>'Perceel 1 STIPP Uitzenden MBO'!G39</f>
        <v>0</v>
      </c>
      <c r="H39" s="64"/>
    </row>
    <row r="40" spans="1:8" x14ac:dyDescent="0.3">
      <c r="A40" s="65"/>
      <c r="B40" s="64" t="s">
        <v>49</v>
      </c>
      <c r="C40" s="54">
        <f>'Perceel 1 STIPP Uitzenden MBO'!C40</f>
        <v>0</v>
      </c>
      <c r="D40" s="64"/>
      <c r="E40" s="54">
        <f>'Perceel 1 STIPP Uitzenden MBO'!E40</f>
        <v>0</v>
      </c>
      <c r="F40" s="64"/>
      <c r="G40" s="54">
        <f>'Perceel 1 STIPP Uitzenden MBO'!G40</f>
        <v>0</v>
      </c>
      <c r="H40" s="64"/>
    </row>
    <row r="41" spans="1:8" x14ac:dyDescent="0.3">
      <c r="A41" s="65"/>
      <c r="B41" s="64" t="s">
        <v>42</v>
      </c>
      <c r="C41" s="54">
        <f>'Perceel 1 STIPP Uitzenden MBO'!C41</f>
        <v>0</v>
      </c>
      <c r="D41" s="64"/>
      <c r="E41" s="54">
        <f>'Perceel 1 STIPP Uitzenden MBO'!E41</f>
        <v>0</v>
      </c>
      <c r="F41" s="64"/>
      <c r="G41" s="54">
        <f>'Perceel 1 STIPP Uitzenden MBO'!G41</f>
        <v>0</v>
      </c>
      <c r="H41" s="64"/>
    </row>
    <row r="42" spans="1:8" x14ac:dyDescent="0.3">
      <c r="A42" s="65"/>
      <c r="B42" s="64" t="s">
        <v>43</v>
      </c>
      <c r="C42" s="54">
        <f>'Perceel 1 STIPP Uitzenden MBO'!C42</f>
        <v>0</v>
      </c>
      <c r="D42" s="64"/>
      <c r="E42" s="54">
        <f>'Perceel 1 STIPP Uitzenden MBO'!E42</f>
        <v>0</v>
      </c>
      <c r="F42" s="64"/>
      <c r="G42" s="54">
        <f>'Perceel 1 STIPP Uitzenden MBO'!G42</f>
        <v>0</v>
      </c>
      <c r="H42" s="64"/>
    </row>
    <row r="43" spans="1:8" x14ac:dyDescent="0.3">
      <c r="A43" s="65"/>
      <c r="B43" s="64" t="s">
        <v>44</v>
      </c>
      <c r="C43" s="54">
        <f>'Perceel 1 STIPP Uitzenden MBO'!C43</f>
        <v>0</v>
      </c>
      <c r="D43" s="64"/>
      <c r="E43" s="54">
        <f>'Perceel 1 STIPP Uitzenden MBO'!E43</f>
        <v>0</v>
      </c>
      <c r="F43" s="64"/>
      <c r="G43" s="54">
        <f>'Perceel 1 STIPP Uitzenden MBO'!G43</f>
        <v>0</v>
      </c>
      <c r="H43" s="64"/>
    </row>
    <row r="44" spans="1:8" x14ac:dyDescent="0.3">
      <c r="A44" s="65"/>
      <c r="B44" s="64" t="s">
        <v>45</v>
      </c>
      <c r="C44" s="54">
        <f>'Perceel 1 STIPP Uitzenden MBO'!C44</f>
        <v>0</v>
      </c>
      <c r="D44" s="64"/>
      <c r="E44" s="54">
        <f>'Perceel 1 STIPP Uitzenden MBO'!E44</f>
        <v>0</v>
      </c>
      <c r="F44" s="64"/>
      <c r="G44" s="54">
        <f>'Perceel 1 STIPP Uitzenden MBO'!G44</f>
        <v>0</v>
      </c>
      <c r="H44" s="64"/>
    </row>
    <row r="45" spans="1:8" x14ac:dyDescent="0.3">
      <c r="A45" s="65"/>
      <c r="B45" s="64" t="s">
        <v>46</v>
      </c>
      <c r="C45" s="54">
        <f>'Perceel 1 STIPP Uitzenden MBO'!C45</f>
        <v>0</v>
      </c>
      <c r="D45" s="64"/>
      <c r="E45" s="54">
        <f>'Perceel 1 STIPP Uitzenden MBO'!E45</f>
        <v>0</v>
      </c>
      <c r="F45" s="64"/>
      <c r="G45" s="54">
        <f>'Perceel 1 STIPP Uitzenden MBO'!G45</f>
        <v>0</v>
      </c>
      <c r="H45" s="64"/>
    </row>
    <row r="46" spans="1:8" x14ac:dyDescent="0.3">
      <c r="A46" s="65"/>
      <c r="B46" s="64" t="s">
        <v>12</v>
      </c>
      <c r="C46" s="54">
        <f>'Perceel 1 STIPP Uitzenden MBO'!C46</f>
        <v>0</v>
      </c>
      <c r="D46" s="64"/>
      <c r="E46" s="54">
        <f>'Perceel 1 STIPP Uitzenden MBO'!E46</f>
        <v>0</v>
      </c>
      <c r="F46" s="64"/>
      <c r="G46" s="54">
        <f>'Perceel 1 STIPP Uitzenden MBO'!G46</f>
        <v>0</v>
      </c>
      <c r="H46" s="64"/>
    </row>
    <row r="47" spans="1:8" x14ac:dyDescent="0.3">
      <c r="A47" s="65"/>
      <c r="B47" s="64" t="s">
        <v>47</v>
      </c>
      <c r="C47" s="23">
        <v>0</v>
      </c>
      <c r="D47" s="64"/>
      <c r="E47" s="23">
        <v>0</v>
      </c>
      <c r="F47" s="64"/>
      <c r="G47" s="23">
        <v>0</v>
      </c>
      <c r="H47" s="64"/>
    </row>
    <row r="48" spans="1:8" x14ac:dyDescent="0.3">
      <c r="A48" s="65"/>
      <c r="B48" s="64" t="s">
        <v>13</v>
      </c>
      <c r="C48" s="136">
        <f>'Perceel 1 STIPP Uitzenden MBO'!C48</f>
        <v>0</v>
      </c>
      <c r="D48" s="64"/>
      <c r="E48" s="136">
        <f>'Perceel 1 STIPP Uitzenden MBO'!E48</f>
        <v>0</v>
      </c>
      <c r="F48" s="64"/>
      <c r="G48" s="136">
        <f>'Perceel 1 STIPP Uitzenden MBO'!G48</f>
        <v>0</v>
      </c>
      <c r="H48" s="64"/>
    </row>
    <row r="49" spans="1:8" x14ac:dyDescent="0.3">
      <c r="A49" s="65"/>
      <c r="B49" s="64"/>
      <c r="C49" s="72">
        <f>SUM(C39:C48)</f>
        <v>0</v>
      </c>
      <c r="D49" s="64"/>
      <c r="E49" s="72">
        <f>SUM(E39:E48)</f>
        <v>0</v>
      </c>
      <c r="F49" s="64"/>
      <c r="G49" s="72">
        <f>SUM(G39:G48)</f>
        <v>0</v>
      </c>
      <c r="H49" s="64"/>
    </row>
    <row r="50" spans="1:8" x14ac:dyDescent="0.3">
      <c r="A50" s="65"/>
      <c r="B50" s="64"/>
      <c r="C50" s="63"/>
      <c r="D50" s="66">
        <f>D36+(D36*C49)</f>
        <v>20</v>
      </c>
      <c r="E50" s="63"/>
      <c r="F50" s="66">
        <f>F36+(F36*E49)</f>
        <v>20</v>
      </c>
      <c r="G50" s="63"/>
      <c r="H50" s="66">
        <f>H36+(H36*G49)</f>
        <v>20</v>
      </c>
    </row>
    <row r="51" spans="1:8" x14ac:dyDescent="0.3">
      <c r="A51" s="65"/>
      <c r="B51" s="64"/>
      <c r="C51" s="63"/>
      <c r="D51" s="66"/>
      <c r="E51" s="63"/>
      <c r="F51" s="66"/>
      <c r="G51" s="63"/>
      <c r="H51" s="66"/>
    </row>
    <row r="52" spans="1:8" x14ac:dyDescent="0.3">
      <c r="A52" s="65"/>
      <c r="B52" s="64"/>
      <c r="C52" s="63"/>
      <c r="D52" s="66"/>
      <c r="E52" s="63"/>
      <c r="F52" s="66"/>
      <c r="G52" s="63"/>
      <c r="H52" s="66"/>
    </row>
    <row r="53" spans="1:8" ht="28.8" x14ac:dyDescent="0.3">
      <c r="A53" s="65" t="s">
        <v>14</v>
      </c>
      <c r="B53" s="73" t="s">
        <v>19</v>
      </c>
      <c r="C53" s="54">
        <f>'Perceel 1 STIPP Uitzenden MBO'!C53</f>
        <v>0</v>
      </c>
      <c r="D53" s="64"/>
      <c r="E53" s="54">
        <f>'Perceel 1 STIPP Uitzenden MBO'!E53</f>
        <v>0</v>
      </c>
      <c r="F53" s="64"/>
      <c r="G53" s="54">
        <f>'Perceel 1 STIPP Uitzenden MBO'!G53</f>
        <v>0</v>
      </c>
      <c r="H53" s="64"/>
    </row>
    <row r="54" spans="1:8" x14ac:dyDescent="0.3">
      <c r="A54" s="63"/>
      <c r="B54" s="74" t="s">
        <v>21</v>
      </c>
      <c r="C54" s="63"/>
      <c r="D54" s="75">
        <f>(D50+(D50*C53))</f>
        <v>20</v>
      </c>
      <c r="E54" s="63"/>
      <c r="F54" s="75">
        <f>F50+(F50*E53)</f>
        <v>20</v>
      </c>
      <c r="G54" s="63"/>
      <c r="H54" s="75">
        <f>H50+(H50*G53)</f>
        <v>20</v>
      </c>
    </row>
    <row r="55" spans="1:8" x14ac:dyDescent="0.3">
      <c r="A55" s="76"/>
      <c r="B55" s="77"/>
      <c r="C55" s="76"/>
      <c r="D55" s="77"/>
      <c r="E55" s="76"/>
      <c r="F55" s="77"/>
      <c r="G55" s="76"/>
      <c r="H55" s="77"/>
    </row>
    <row r="56" spans="1:8" x14ac:dyDescent="0.3">
      <c r="C56" s="59"/>
      <c r="D56" s="59"/>
      <c r="E56" s="59"/>
      <c r="F56" s="59"/>
    </row>
    <row r="57" spans="1:8" x14ac:dyDescent="0.3">
      <c r="A57" s="56" t="s">
        <v>15</v>
      </c>
    </row>
    <row r="58" spans="1:8" x14ac:dyDescent="0.3">
      <c r="A58" s="56" t="s">
        <v>33</v>
      </c>
    </row>
    <row r="59" spans="1:8" x14ac:dyDescent="0.3">
      <c r="A59" s="78" t="s">
        <v>22</v>
      </c>
    </row>
    <row r="61" spans="1:8" s="83" customFormat="1" ht="28.8" x14ac:dyDescent="0.3">
      <c r="A61" s="101"/>
      <c r="B61" s="102"/>
      <c r="C61" s="102"/>
      <c r="D61" s="81"/>
      <c r="E61" s="81"/>
      <c r="F61" s="81" t="s">
        <v>17</v>
      </c>
      <c r="G61" s="81"/>
      <c r="H61" s="99" t="s">
        <v>29</v>
      </c>
    </row>
    <row r="62" spans="1:8" x14ac:dyDescent="0.3">
      <c r="A62" s="84" t="s">
        <v>24</v>
      </c>
      <c r="B62" s="85" t="s">
        <v>50</v>
      </c>
      <c r="C62" s="84"/>
      <c r="D62" s="86"/>
      <c r="E62" s="86"/>
      <c r="F62" s="86">
        <f>250*0.75</f>
        <v>187.5</v>
      </c>
      <c r="G62" s="86" t="s">
        <v>18</v>
      </c>
      <c r="H62" s="87">
        <f>F62*D54</f>
        <v>3750</v>
      </c>
    </row>
    <row r="63" spans="1:8" x14ac:dyDescent="0.3">
      <c r="A63" s="84" t="s">
        <v>16</v>
      </c>
      <c r="B63" s="85" t="s">
        <v>51</v>
      </c>
      <c r="C63" s="84"/>
      <c r="D63" s="86"/>
      <c r="E63" s="86"/>
      <c r="F63" s="86">
        <f>250*0.25</f>
        <v>62.5</v>
      </c>
      <c r="G63" s="86" t="s">
        <v>18</v>
      </c>
      <c r="H63" s="87">
        <f>F63*F54</f>
        <v>1250</v>
      </c>
    </row>
    <row r="64" spans="1:8" x14ac:dyDescent="0.3">
      <c r="A64" s="84" t="s">
        <v>16</v>
      </c>
      <c r="B64" s="85" t="s">
        <v>52</v>
      </c>
      <c r="C64" s="84"/>
      <c r="D64" s="86"/>
      <c r="E64" s="86"/>
      <c r="F64" s="86">
        <v>5</v>
      </c>
      <c r="G64" s="86" t="s">
        <v>18</v>
      </c>
      <c r="H64" s="87">
        <f>F64*H54</f>
        <v>100</v>
      </c>
    </row>
    <row r="65" spans="2:9" ht="21" customHeight="1" x14ac:dyDescent="0.3">
      <c r="B65" s="59"/>
      <c r="C65" s="85"/>
      <c r="D65" s="88"/>
      <c r="E65" s="88"/>
      <c r="F65" s="85"/>
      <c r="G65" s="59"/>
      <c r="H65" s="89"/>
    </row>
    <row r="66" spans="2:9" ht="31.5" customHeight="1" x14ac:dyDescent="0.3">
      <c r="C66" s="86" t="s">
        <v>48</v>
      </c>
      <c r="D66" s="119" t="s">
        <v>65</v>
      </c>
      <c r="E66" s="120"/>
      <c r="F66" s="121"/>
      <c r="G66" s="90" t="s">
        <v>64</v>
      </c>
      <c r="H66" s="90"/>
    </row>
    <row r="67" spans="2:9" x14ac:dyDescent="0.3">
      <c r="B67" s="86" t="s">
        <v>30</v>
      </c>
      <c r="C67" s="54">
        <f>'Perceel 1 STIPP Uitzenden MBO'!C67</f>
        <v>0</v>
      </c>
      <c r="D67" s="122">
        <f>20*(C67*44)</f>
        <v>0</v>
      </c>
      <c r="E67" s="123"/>
      <c r="F67" s="91"/>
      <c r="G67" s="92">
        <v>0.4</v>
      </c>
      <c r="H67" s="93">
        <f>G67*D67</f>
        <v>0</v>
      </c>
    </row>
    <row r="68" spans="2:9" x14ac:dyDescent="0.3">
      <c r="G68" s="94"/>
      <c r="H68" s="95"/>
    </row>
    <row r="69" spans="2:9" ht="15.75" customHeight="1" x14ac:dyDescent="0.3">
      <c r="B69" s="59"/>
      <c r="C69" s="59"/>
      <c r="D69" s="96"/>
      <c r="E69" s="59"/>
      <c r="F69" s="85"/>
      <c r="G69" s="94"/>
      <c r="H69" s="45"/>
      <c r="I69" s="59"/>
    </row>
    <row r="70" spans="2:9" x14ac:dyDescent="0.3">
      <c r="F70" s="124" t="s">
        <v>62</v>
      </c>
      <c r="G70" s="124"/>
      <c r="H70" s="97">
        <f>SUM(H62:H64)+H67</f>
        <v>5100</v>
      </c>
    </row>
  </sheetData>
  <sheetProtection algorithmName="SHA-512" hashValue="tpKIuiPux6qLL5i++85isH7ZOWkG1Zfp+eKx8tpfPWUl/HIEtzROb3jgn//zhEDJQuaDvdzJyt8kRSa1yFyT8A==" saltValue="WLk6dR6bfy5LD/Jpd1O6jA==" spinCount="100000" sheet="1" objects="1" scenarios="1"/>
  <mergeCells count="10">
    <mergeCell ref="D66:F66"/>
    <mergeCell ref="D67:E67"/>
    <mergeCell ref="F70:G70"/>
    <mergeCell ref="C12:D12"/>
    <mergeCell ref="C15:D15"/>
    <mergeCell ref="E15:F15"/>
    <mergeCell ref="G15:H15"/>
    <mergeCell ref="C16:D16"/>
    <mergeCell ref="E16:F16"/>
    <mergeCell ref="G16:H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3FE5-BD52-436F-8773-B7C40147163F}">
  <dimension ref="A1:G36"/>
  <sheetViews>
    <sheetView zoomScale="85" zoomScaleNormal="85" workbookViewId="0">
      <selection activeCell="G9" sqref="G9"/>
    </sheetView>
  </sheetViews>
  <sheetFormatPr defaultColWidth="9.109375" defaultRowHeight="14.4" x14ac:dyDescent="0.3"/>
  <cols>
    <col min="1" max="1" width="11.44140625" style="56" customWidth="1"/>
    <col min="2" max="2" width="20.33203125" style="56" bestFit="1" customWidth="1"/>
    <col min="3" max="4" width="9.109375" style="56"/>
    <col min="5" max="5" width="13.6640625" style="56" customWidth="1"/>
    <col min="6" max="6" width="9.109375" style="56" customWidth="1"/>
    <col min="7" max="7" width="11.88671875" style="56" customWidth="1"/>
    <col min="8" max="16384" width="9.109375" style="56"/>
  </cols>
  <sheetData>
    <row r="1" spans="1:7" x14ac:dyDescent="0.3">
      <c r="A1" s="55" t="s">
        <v>66</v>
      </c>
    </row>
    <row r="2" spans="1:7" x14ac:dyDescent="0.3">
      <c r="A2" s="56" t="s">
        <v>67</v>
      </c>
    </row>
    <row r="3" spans="1:7" x14ac:dyDescent="0.3">
      <c r="A3" s="56" t="s">
        <v>23</v>
      </c>
      <c r="B3" s="56" t="s">
        <v>70</v>
      </c>
    </row>
    <row r="4" spans="1:7" x14ac:dyDescent="0.3">
      <c r="A4" s="57">
        <v>44336</v>
      </c>
    </row>
    <row r="5" spans="1:7" x14ac:dyDescent="0.3">
      <c r="A5" s="58"/>
    </row>
    <row r="6" spans="1:7" x14ac:dyDescent="0.3">
      <c r="A6" s="58" t="s">
        <v>20</v>
      </c>
    </row>
    <row r="7" spans="1:7" x14ac:dyDescent="0.3">
      <c r="A7" s="58" t="s">
        <v>32</v>
      </c>
    </row>
    <row r="8" spans="1:7" x14ac:dyDescent="0.3">
      <c r="A8" s="98" t="s">
        <v>72</v>
      </c>
    </row>
    <row r="9" spans="1:7" x14ac:dyDescent="0.3">
      <c r="A9" s="58"/>
    </row>
    <row r="10" spans="1:7" x14ac:dyDescent="0.3">
      <c r="A10" s="58" t="s">
        <v>55</v>
      </c>
    </row>
    <row r="11" spans="1:7" x14ac:dyDescent="0.3">
      <c r="A11" s="58"/>
    </row>
    <row r="12" spans="1:7" x14ac:dyDescent="0.3">
      <c r="B12" s="60" t="s">
        <v>34</v>
      </c>
      <c r="C12" s="129"/>
      <c r="D12" s="130"/>
      <c r="E12" s="130"/>
      <c r="F12" s="130"/>
      <c r="G12" s="130"/>
    </row>
    <row r="15" spans="1:7" x14ac:dyDescent="0.3">
      <c r="B15" s="56" t="s">
        <v>35</v>
      </c>
      <c r="C15" s="56" t="s">
        <v>36</v>
      </c>
      <c r="D15" s="56" t="s">
        <v>37</v>
      </c>
      <c r="E15" s="56" t="s">
        <v>38</v>
      </c>
      <c r="F15" s="56" t="s">
        <v>39</v>
      </c>
      <c r="G15" s="56" t="s">
        <v>40</v>
      </c>
    </row>
    <row r="17" spans="2:7" x14ac:dyDescent="0.3">
      <c r="B17" s="56">
        <v>1</v>
      </c>
      <c r="C17" s="30"/>
      <c r="D17" s="93">
        <f>C17*1.006189</f>
        <v>0</v>
      </c>
      <c r="E17" s="93">
        <f>C17*1.010193</f>
        <v>0</v>
      </c>
      <c r="F17" s="93">
        <f>C17*1.296323</f>
        <v>0</v>
      </c>
      <c r="G17" s="93">
        <f>C17*0.504914</f>
        <v>0</v>
      </c>
    </row>
    <row r="18" spans="2:7" x14ac:dyDescent="0.3">
      <c r="B18" s="56">
        <v>2</v>
      </c>
      <c r="C18" s="93">
        <f>C17*1.02439</f>
        <v>0</v>
      </c>
      <c r="D18" s="93">
        <f>C17*1.053877</f>
        <v>0</v>
      </c>
      <c r="E18" s="93">
        <f>C17*1.06953</f>
        <v>0</v>
      </c>
      <c r="F18" s="93">
        <f>C17*1.344376</f>
        <v>0</v>
      </c>
    </row>
    <row r="19" spans="2:7" x14ac:dyDescent="0.3">
      <c r="B19" s="56">
        <v>3</v>
      </c>
      <c r="C19" s="93">
        <f>C17*1.054969</f>
        <v>0</v>
      </c>
      <c r="D19" s="93">
        <f>C17*1.108482</f>
        <v>0</v>
      </c>
      <c r="E19" s="93">
        <f>C17*1.138697</f>
        <v>0</v>
      </c>
      <c r="F19" s="93">
        <f>C17*1.387332</f>
        <v>0</v>
      </c>
    </row>
    <row r="20" spans="2:7" x14ac:dyDescent="0.3">
      <c r="B20" s="56">
        <v>4</v>
      </c>
      <c r="C20" s="93">
        <f>C17*1.155442</f>
        <v>0</v>
      </c>
      <c r="D20" s="93">
        <f>C17*1.163087</f>
        <v>0</v>
      </c>
      <c r="E20" s="93">
        <f>C17*1.208227</f>
        <v>0</v>
      </c>
      <c r="F20" s="93">
        <f>C17*1.474336</f>
        <v>0</v>
      </c>
    </row>
    <row r="21" spans="2:7" x14ac:dyDescent="0.3">
      <c r="B21" s="56">
        <v>5</v>
      </c>
      <c r="C21" s="93">
        <f>C17*1.116855</f>
        <v>0</v>
      </c>
      <c r="D21" s="93">
        <f>C17*1.217328</f>
        <v>0</v>
      </c>
      <c r="E21" s="93">
        <f>C17*1.277394</f>
        <v>0</v>
      </c>
      <c r="F21" s="93">
        <f>C17*1.571169</f>
        <v>0</v>
      </c>
    </row>
    <row r="22" spans="2:7" x14ac:dyDescent="0.3">
      <c r="B22" s="56">
        <v>6</v>
      </c>
      <c r="C22" s="93">
        <f>C17*1.155442</f>
        <v>0</v>
      </c>
      <c r="D22" s="93">
        <f>C17*1.278122</f>
        <v>0</v>
      </c>
      <c r="E22" s="93">
        <f>C17*1.355297</f>
        <v>0</v>
      </c>
      <c r="F22" s="93">
        <f>C17*1.659629</f>
        <v>0</v>
      </c>
    </row>
    <row r="23" spans="2:7" x14ac:dyDescent="0.3">
      <c r="B23" s="56">
        <v>7</v>
      </c>
      <c r="C23" s="93">
        <f>C17*1.200218</f>
        <v>0</v>
      </c>
      <c r="D23" s="93">
        <f>C17*1.345468</f>
        <v>0</v>
      </c>
      <c r="E23" s="93">
        <f>C17*1.442665</f>
        <v>0</v>
      </c>
      <c r="F23" s="93">
        <f>C17*1.747361</f>
        <v>0</v>
      </c>
    </row>
    <row r="24" spans="2:7" x14ac:dyDescent="0.3">
      <c r="B24" s="56">
        <v>8</v>
      </c>
      <c r="C24" s="93">
        <f>C17*1.251547</f>
        <v>0</v>
      </c>
      <c r="D24" s="93">
        <f>C17*1.1418639</f>
        <v>0</v>
      </c>
      <c r="E24" s="93">
        <f>C17*1.539498</f>
        <v>0</v>
      </c>
      <c r="F24" s="93">
        <f>C17*1.835821</f>
        <v>0</v>
      </c>
    </row>
    <row r="25" spans="2:7" x14ac:dyDescent="0.3">
      <c r="B25" s="56">
        <v>9</v>
      </c>
      <c r="C25" s="93">
        <f>C17*1.309428</f>
        <v>0</v>
      </c>
      <c r="D25" s="93">
        <f>C17*1.498362</f>
        <v>0</v>
      </c>
      <c r="E25" s="93">
        <f>C17*1.645431</f>
        <v>0</v>
      </c>
      <c r="F25" s="93">
        <f>C17*1.923917</f>
        <v>0</v>
      </c>
    </row>
    <row r="26" spans="2:7" x14ac:dyDescent="0.3">
      <c r="B26" s="56">
        <v>10</v>
      </c>
      <c r="C26" s="93">
        <f>C17*1.373498</f>
        <v>0</v>
      </c>
      <c r="D26" s="93">
        <f>C17*1.584638</f>
        <v>0</v>
      </c>
      <c r="E26" s="93">
        <f>C17*1.884965</f>
        <v>0</v>
      </c>
      <c r="F26" s="93">
        <f>C17*2.011649</f>
        <v>0</v>
      </c>
    </row>
    <row r="27" spans="2:7" x14ac:dyDescent="0.3">
      <c r="B27" s="56">
        <v>11</v>
      </c>
      <c r="C27" s="93">
        <f>C17*1.444849</f>
        <v>0</v>
      </c>
      <c r="D27" s="93">
        <f>C17*1.677102</f>
        <v>0</v>
      </c>
      <c r="E27" s="93">
        <f>C17*1.884965</f>
        <v>0</v>
      </c>
      <c r="F27" s="93">
        <f>C17*2.099745</f>
        <v>0</v>
      </c>
    </row>
    <row r="28" spans="2:7" x14ac:dyDescent="0.3">
      <c r="B28" s="56">
        <v>12</v>
      </c>
      <c r="C28" s="93">
        <f>C17*1.523844</f>
        <v>0</v>
      </c>
      <c r="D28" s="93">
        <f>C17*1.775755</f>
        <v>0</v>
      </c>
      <c r="E28" s="93">
        <f>C17*2.01893</f>
        <v>0</v>
      </c>
      <c r="F28" s="93">
        <f>C17*2.188569</f>
        <v>0</v>
      </c>
    </row>
    <row r="30" spans="2:7" ht="45" customHeight="1" x14ac:dyDescent="0.3">
      <c r="B30" s="81"/>
      <c r="C30" s="133" t="s">
        <v>17</v>
      </c>
      <c r="D30" s="133"/>
      <c r="E30" s="86" t="s">
        <v>59</v>
      </c>
      <c r="F30" s="134" t="s">
        <v>29</v>
      </c>
      <c r="G30" s="134"/>
    </row>
    <row r="31" spans="2:7" x14ac:dyDescent="0.3">
      <c r="B31" s="86" t="s">
        <v>54</v>
      </c>
      <c r="C31" s="86">
        <v>100</v>
      </c>
      <c r="D31" s="86" t="s">
        <v>18</v>
      </c>
      <c r="E31" s="100">
        <f>C17</f>
        <v>0</v>
      </c>
      <c r="F31" s="135">
        <f>E31*C31</f>
        <v>0</v>
      </c>
      <c r="G31" s="135"/>
    </row>
    <row r="32" spans="2:7" ht="46.5" customHeight="1" x14ac:dyDescent="0.3">
      <c r="B32" s="86"/>
      <c r="C32" s="131" t="s">
        <v>60</v>
      </c>
      <c r="D32" s="132"/>
      <c r="E32" s="86" t="s">
        <v>59</v>
      </c>
      <c r="F32" s="134" t="s">
        <v>29</v>
      </c>
      <c r="G32" s="134"/>
    </row>
    <row r="33" spans="2:7" x14ac:dyDescent="0.3">
      <c r="B33" s="86" t="s">
        <v>30</v>
      </c>
      <c r="C33" s="103">
        <v>5</v>
      </c>
      <c r="D33" s="104" t="s">
        <v>18</v>
      </c>
      <c r="E33" s="50"/>
      <c r="F33" s="122">
        <f>E33*C33</f>
        <v>0</v>
      </c>
      <c r="G33" s="123"/>
    </row>
    <row r="36" spans="2:7" x14ac:dyDescent="0.3">
      <c r="C36" s="105"/>
      <c r="D36" s="105"/>
      <c r="E36" s="124" t="s">
        <v>56</v>
      </c>
      <c r="F36" s="124"/>
      <c r="G36" s="106">
        <f>F31+F33</f>
        <v>0</v>
      </c>
    </row>
  </sheetData>
  <sheetProtection algorithmName="SHA-512" hashValue="o7ke1AcBIOuav2QjOmoDZQqMcrDJUXgttDa/fboYmTcj2E600QMu1fss+94fvzw0UdimvqqCDr0tA/kVdxxZog==" saltValue="bUyZ29ZxX5FMrIqFp6JS7g==" spinCount="100000" sheet="1" objects="1" scenarios="1"/>
  <mergeCells count="8">
    <mergeCell ref="E36:F36"/>
    <mergeCell ref="C12:G12"/>
    <mergeCell ref="C32:D32"/>
    <mergeCell ref="C30:D30"/>
    <mergeCell ref="F30:G30"/>
    <mergeCell ref="F31:G31"/>
    <mergeCell ref="F33:G33"/>
    <mergeCell ref="F32:G32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BCDB54-D463-444B-8CE5-6DC40D617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4C098C-130E-4A95-9F4B-4E59AAB121F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18f682f-1aee-4659-8d2c-29e8773f526d"/>
    <ds:schemaRef ds:uri="e119f780-fb82-45e2-9f8e-81a7b540ed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D17ADC-6DC6-4727-9898-D7247C426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Perceel 1 STIPP Uitzenden VO</vt:lpstr>
      <vt:lpstr>Perceel 1 STIPP Uitzenden MBO</vt:lpstr>
      <vt:lpstr>Perceel 1 ABP Uitzenden VO</vt:lpstr>
      <vt:lpstr>Perceel 1 ABP Uitzenden MBO</vt:lpstr>
      <vt:lpstr>Perceel 2 Detachering</vt:lpstr>
    </vt:vector>
  </TitlesOfParts>
  <Company>Graafschap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Nina Roegies | InkoopMeesters</cp:lastModifiedBy>
  <dcterms:created xsi:type="dcterms:W3CDTF">2018-10-11T11:47:56Z</dcterms:created>
  <dcterms:modified xsi:type="dcterms:W3CDTF">2021-05-20T14:04:10Z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14462200</vt:r8>
  </property>
</Properties>
</file>