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T:\Samenwerking\SB_Openbare_Verlichting\01 Algemeen Beheer\04 Aanbesteding_Bestek_Contracten\inkoop led 2020\defintieve bestanden\"/>
    </mc:Choice>
  </mc:AlternateContent>
  <bookViews>
    <workbookView xWindow="0" yWindow="0" windowWidth="20490" windowHeight="7710" tabRatio="500"/>
  </bookViews>
  <sheets>
    <sheet name="Perceel 1 - Fietspad" sheetId="6" r:id="rId1"/>
    <sheet name="Perceel 2 - Wijkontsluiting" sheetId="1" r:id="rId2"/>
    <sheet name="Perceel 3 - Woonerf" sheetId="4" r:id="rId3"/>
    <sheet name="Perceel 4 - Woonstraat" sheetId="5" r:id="rId4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4" l="1"/>
  <c r="I20" i="4"/>
  <c r="I22" i="4"/>
  <c r="I23" i="4"/>
  <c r="I24" i="4"/>
  <c r="I18" i="4"/>
  <c r="T18" i="4" s="1"/>
  <c r="C7" i="4" l="1"/>
  <c r="C7" i="6" l="1"/>
  <c r="R22" i="6" s="1"/>
  <c r="C6" i="6"/>
  <c r="O23" i="6" s="1"/>
  <c r="C5" i="6"/>
  <c r="L23" i="6" s="1"/>
  <c r="C4" i="6"/>
  <c r="I24" i="6" s="1"/>
  <c r="C3" i="6"/>
  <c r="F24" i="6" s="1"/>
  <c r="T24" i="6" s="1"/>
  <c r="C7" i="5"/>
  <c r="R23" i="5" s="1"/>
  <c r="C6" i="5"/>
  <c r="O23" i="5" s="1"/>
  <c r="C5" i="5"/>
  <c r="L23" i="5" s="1"/>
  <c r="C4" i="5"/>
  <c r="C3" i="5"/>
  <c r="F24" i="5" s="1"/>
  <c r="R23" i="4"/>
  <c r="C6" i="4"/>
  <c r="O23" i="4" s="1"/>
  <c r="C5" i="4"/>
  <c r="L23" i="4" s="1"/>
  <c r="C4" i="4"/>
  <c r="C3" i="4"/>
  <c r="F23" i="4" s="1"/>
  <c r="T24" i="4" l="1"/>
  <c r="I21" i="4"/>
  <c r="T21" i="4" s="1"/>
  <c r="I22" i="6"/>
  <c r="I23" i="6"/>
  <c r="I20" i="6"/>
  <c r="I21" i="6"/>
  <c r="I18" i="6"/>
  <c r="I19" i="6"/>
  <c r="I19" i="5"/>
  <c r="I23" i="5"/>
  <c r="I20" i="5"/>
  <c r="I18" i="5"/>
  <c r="T18" i="5" s="1"/>
  <c r="I21" i="5"/>
  <c r="I24" i="5"/>
  <c r="T24" i="5" s="1"/>
  <c r="I22" i="5"/>
  <c r="O18" i="6"/>
  <c r="O20" i="6"/>
  <c r="O22" i="6"/>
  <c r="L20" i="6"/>
  <c r="L18" i="6"/>
  <c r="L22" i="6"/>
  <c r="L24" i="6"/>
  <c r="L24" i="5"/>
  <c r="L18" i="5"/>
  <c r="L20" i="5"/>
  <c r="L22" i="5"/>
  <c r="F19" i="6"/>
  <c r="T19" i="6" s="1"/>
  <c r="O24" i="6"/>
  <c r="F23" i="6"/>
  <c r="T23" i="6" s="1"/>
  <c r="R23" i="6"/>
  <c r="R24" i="6"/>
  <c r="R19" i="6"/>
  <c r="F21" i="6"/>
  <c r="T21" i="6" s="1"/>
  <c r="R21" i="6"/>
  <c r="F18" i="6"/>
  <c r="T18" i="6" s="1"/>
  <c r="R18" i="6"/>
  <c r="L19" i="6"/>
  <c r="F20" i="6"/>
  <c r="T20" i="6" s="1"/>
  <c r="R20" i="6"/>
  <c r="L21" i="6"/>
  <c r="F22" i="6"/>
  <c r="T22" i="6" s="1"/>
  <c r="O19" i="6"/>
  <c r="O21" i="6"/>
  <c r="R21" i="5"/>
  <c r="O18" i="5"/>
  <c r="O20" i="5"/>
  <c r="O22" i="5"/>
  <c r="O24" i="5"/>
  <c r="F19" i="5"/>
  <c r="R19" i="5"/>
  <c r="F21" i="5"/>
  <c r="F23" i="5"/>
  <c r="F18" i="5"/>
  <c r="R18" i="5"/>
  <c r="L19" i="5"/>
  <c r="F20" i="5"/>
  <c r="R20" i="5"/>
  <c r="L21" i="5"/>
  <c r="F22" i="5"/>
  <c r="R22" i="5"/>
  <c r="R24" i="5"/>
  <c r="O19" i="5"/>
  <c r="O21" i="5"/>
  <c r="L20" i="4"/>
  <c r="L18" i="4"/>
  <c r="L22" i="4"/>
  <c r="L24" i="4"/>
  <c r="O22" i="4"/>
  <c r="O18" i="4"/>
  <c r="O20" i="4"/>
  <c r="O24" i="4"/>
  <c r="R19" i="4"/>
  <c r="R21" i="4"/>
  <c r="T23" i="4"/>
  <c r="F18" i="4"/>
  <c r="R18" i="4"/>
  <c r="L19" i="4"/>
  <c r="F20" i="4"/>
  <c r="R20" i="4"/>
  <c r="L21" i="4"/>
  <c r="F22" i="4"/>
  <c r="R22" i="4"/>
  <c r="F24" i="4"/>
  <c r="R24" i="4"/>
  <c r="F19" i="4"/>
  <c r="F21" i="4"/>
  <c r="T19" i="4"/>
  <c r="O19" i="4"/>
  <c r="T20" i="4"/>
  <c r="O21" i="4"/>
  <c r="T22" i="4"/>
  <c r="C7" i="1"/>
  <c r="R19" i="1" s="1"/>
  <c r="C6" i="1"/>
  <c r="O19" i="1" s="1"/>
  <c r="C5" i="1"/>
  <c r="C4" i="1"/>
  <c r="I24" i="1" s="1"/>
  <c r="T24" i="1" s="1"/>
  <c r="C3" i="1"/>
  <c r="F18" i="1" s="1"/>
  <c r="T22" i="5" l="1"/>
  <c r="T20" i="5"/>
  <c r="T23" i="5"/>
  <c r="T21" i="5"/>
  <c r="T19" i="5"/>
  <c r="I22" i="1"/>
  <c r="T22" i="1" s="1"/>
  <c r="I23" i="1"/>
  <c r="T23" i="1" s="1"/>
  <c r="I20" i="1"/>
  <c r="T20" i="1" s="1"/>
  <c r="I21" i="1"/>
  <c r="T21" i="1" s="1"/>
  <c r="I18" i="1"/>
  <c r="T18" i="1" s="1"/>
  <c r="I19" i="1"/>
  <c r="T19" i="1" s="1"/>
  <c r="L21" i="1"/>
  <c r="L18" i="1"/>
  <c r="L22" i="1"/>
  <c r="L19" i="1"/>
  <c r="L23" i="1"/>
  <c r="L20" i="1"/>
  <c r="L24" i="1"/>
  <c r="F20" i="1"/>
  <c r="F21" i="1"/>
  <c r="F22" i="1"/>
  <c r="F19" i="1"/>
  <c r="F23" i="1"/>
  <c r="F24" i="1"/>
  <c r="O22" i="1"/>
  <c r="O18" i="1"/>
  <c r="O21" i="1"/>
  <c r="O24" i="1"/>
  <c r="O20" i="1"/>
  <c r="O23" i="1"/>
  <c r="R18" i="1"/>
  <c r="R21" i="1"/>
  <c r="R22" i="1"/>
  <c r="R24" i="1"/>
  <c r="R20" i="1"/>
  <c r="R23" i="1"/>
  <c r="C13" i="6" l="1"/>
  <c r="C13" i="5"/>
  <c r="C13" i="4"/>
  <c r="C13" i="1" l="1"/>
</calcChain>
</file>

<file path=xl/sharedStrings.xml><?xml version="1.0" encoding="utf-8"?>
<sst xmlns="http://schemas.openxmlformats.org/spreadsheetml/2006/main" count="164" uniqueCount="49">
  <si>
    <t>Lichtkwaliteit</t>
  </si>
  <si>
    <t>Prijs</t>
  </si>
  <si>
    <t>Gelijkmatigheid</t>
  </si>
  <si>
    <t>Wattage</t>
  </si>
  <si>
    <t>Max €400,-</t>
  </si>
  <si>
    <t>Min 0,40</t>
  </si>
  <si>
    <t>Fabrikant/armatuur</t>
  </si>
  <si>
    <t>Hoogste gelijkmatigheid</t>
  </si>
  <si>
    <t>Laagste prijs</t>
  </si>
  <si>
    <t>Laagste wattage</t>
  </si>
  <si>
    <t>Punten lichtkwaliteit</t>
  </si>
  <si>
    <t>Punten prijs</t>
  </si>
  <si>
    <t>Punten vermogen</t>
  </si>
  <si>
    <t>Lichtcomfort</t>
  </si>
  <si>
    <t>Beste Lichtcomfort</t>
  </si>
  <si>
    <t>LCA</t>
  </si>
  <si>
    <t>150 punten</t>
  </si>
  <si>
    <t xml:space="preserve"> Vermogen</t>
  </si>
  <si>
    <t>Punten lichtcomfort</t>
  </si>
  <si>
    <t>Beste LCA</t>
  </si>
  <si>
    <t>Punten LCA</t>
  </si>
  <si>
    <t>Hoogste TOTAAL score</t>
  </si>
  <si>
    <r>
      <t>kg CO</t>
    </r>
    <r>
      <rPr>
        <sz val="8"/>
        <color theme="1"/>
        <rFont val="Calibri (Hoofdtekst)"/>
      </rPr>
      <t xml:space="preserve">2 </t>
    </r>
    <r>
      <rPr>
        <sz val="12"/>
        <color theme="1"/>
        <rFont val="Calibri"/>
        <family val="2"/>
        <scheme val="minor"/>
      </rPr>
      <t>eq/kg</t>
    </r>
  </si>
  <si>
    <t>Comfort</t>
  </si>
  <si>
    <t>Prijs Kwaliteitsverhouding</t>
  </si>
  <si>
    <t>30/70</t>
  </si>
  <si>
    <t>300 punten</t>
  </si>
  <si>
    <t>200 punten</t>
  </si>
  <si>
    <t>Min 0,27</t>
  </si>
  <si>
    <t>Max €250,-</t>
  </si>
  <si>
    <t>Armatuur 1</t>
  </si>
  <si>
    <t>Armatuur 2</t>
  </si>
  <si>
    <t>Armatuur 3</t>
  </si>
  <si>
    <t>Armatuur 4</t>
  </si>
  <si>
    <t>Armatuur 5</t>
  </si>
  <si>
    <t>Armatuur 6</t>
  </si>
  <si>
    <t>Armatuur 7</t>
  </si>
  <si>
    <t>Min 0,30</t>
  </si>
  <si>
    <t>Winnaar Perceel 1: Fietspad</t>
  </si>
  <si>
    <t>Winnaar Perceel 4: Woonstraat</t>
  </si>
  <si>
    <t>Winnaar Perceel 2: Wijkontsluiting</t>
  </si>
  <si>
    <t>Winnaar Perceel 3: Woonerf</t>
  </si>
  <si>
    <t>Perceel 4 - Woonstraat</t>
  </si>
  <si>
    <t>Perceel 1 - Fietspad</t>
  </si>
  <si>
    <t>Perceel 2 - Wijkontsluiting</t>
  </si>
  <si>
    <t>Perceel 3 - Woonerf</t>
  </si>
  <si>
    <t>max 6000</t>
  </si>
  <si>
    <t>max 8000</t>
  </si>
  <si>
    <t>Max 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</si>
</sst>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€&quot;\ * #,##0.00_);_(&quot;€&quot;\ * \(#,##0.00\);_(&quot;€&quot;\ * &quot;-&quot;??_);_(@_)"/>
    <numFmt numFmtId="165" formatCode="&quot;€&quot;\ #,##0.00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theme="0" tint="-0.249977111117893"/>
      <name val="Calibri"/>
      <family val="2"/>
      <charset val="238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color theme="1"/>
      <name val="Calibri (Hoofdtekst)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Protection="1"/>
    <xf numFmtId="0" fontId="0" fillId="2" borderId="0" xfId="0" applyFill="1" applyProtection="1"/>
    <xf numFmtId="0" fontId="3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/>
    </xf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4" fillId="0" borderId="0" xfId="0" applyFont="1" applyFill="1"/>
    <xf numFmtId="0" fontId="0" fillId="0" borderId="1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164" fontId="0" fillId="0" borderId="1" xfId="1" applyFont="1" applyBorder="1" applyAlignment="1" applyProtection="1">
      <alignment horizontal="center"/>
      <protection locked="0"/>
    </xf>
    <xf numFmtId="164" fontId="0" fillId="0" borderId="1" xfId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6" xfId="0" applyBorder="1" applyProtection="1"/>
    <xf numFmtId="0" fontId="0" fillId="0" borderId="1" xfId="0" applyBorder="1" applyProtection="1"/>
    <xf numFmtId="0" fontId="0" fillId="3" borderId="1" xfId="0" applyFill="1" applyBorder="1" applyAlignment="1" applyProtection="1">
      <alignment horizontal="center"/>
    </xf>
    <xf numFmtId="165" fontId="0" fillId="3" borderId="1" xfId="1" applyNumberFormat="1" applyFont="1" applyFill="1" applyBorder="1" applyAlignment="1" applyProtection="1">
      <alignment horizontal="center"/>
    </xf>
    <xf numFmtId="1" fontId="0" fillId="3" borderId="1" xfId="0" applyNumberFormat="1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 wrapText="1"/>
    </xf>
    <xf numFmtId="0" fontId="11" fillId="0" borderId="0" xfId="0" applyFont="1" applyFill="1" applyAlignment="1" applyProtection="1">
      <alignment horizontal="center"/>
    </xf>
    <xf numFmtId="0" fontId="5" fillId="2" borderId="0" xfId="0" applyNumberFormat="1" applyFont="1" applyFill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64" fontId="0" fillId="0" borderId="0" xfId="1" applyFont="1" applyFill="1" applyAlignment="1" applyProtection="1">
      <alignment horizontal="center"/>
    </xf>
    <xf numFmtId="1" fontId="0" fillId="0" borderId="0" xfId="0" applyNumberFormat="1" applyFill="1" applyProtection="1"/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/>
    </xf>
  </cellXfs>
  <cellStyles count="6">
    <cellStyle name="Gevolgde hyperlink" xfId="3" builtinId="9" hidden="1"/>
    <cellStyle name="Gevolgde hyperlink" xfId="5" builtinId="9" hidden="1"/>
    <cellStyle name="Hyperlink" xfId="2" builtinId="8" hidden="1"/>
    <cellStyle name="Hyperlink" xfId="4" builtinId="8" hidden="1"/>
    <cellStyle name="Standaard" xfId="0" builtinId="0"/>
    <cellStyle name="Valuta" xfId="1" builtinId="4"/>
  </cellStyles>
  <dxfs count="47"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60"/>
  <sheetViews>
    <sheetView tabSelected="1" zoomScale="110" zoomScaleNormal="110" zoomScalePageLayoutView="116" workbookViewId="0">
      <selection activeCell="C18" sqref="C18"/>
    </sheetView>
  </sheetViews>
  <sheetFormatPr defaultColWidth="11" defaultRowHeight="15.75" zeroHeight="1"/>
  <cols>
    <col min="1" max="1" width="28.875" customWidth="1"/>
    <col min="2" max="2" width="1.5" style="1" customWidth="1"/>
    <col min="3" max="3" width="30.875" customWidth="1"/>
    <col min="4" max="4" width="1.5" style="1" customWidth="1"/>
    <col min="5" max="5" width="13.875" style="3" bestFit="1" customWidth="1"/>
    <col min="6" max="6" width="14.875" style="2" bestFit="1" customWidth="1"/>
    <col min="7" max="7" width="1.5" style="1" customWidth="1"/>
    <col min="8" max="8" width="11" style="2"/>
    <col min="9" max="9" width="11.625" style="2" customWidth="1"/>
    <col min="10" max="10" width="1.5" style="1" customWidth="1"/>
    <col min="11" max="11" width="11" style="2"/>
    <col min="12" max="12" width="10.625" style="2" bestFit="1" customWidth="1"/>
    <col min="13" max="13" width="1.5" style="1" customWidth="1"/>
    <col min="14" max="14" width="8" bestFit="1" customWidth="1"/>
    <col min="16" max="16" width="1.5" style="1" customWidth="1"/>
    <col min="17" max="17" width="11.625" customWidth="1"/>
    <col min="18" max="18" width="11.875" customWidth="1"/>
    <col min="19" max="19" width="1.5" style="1" customWidth="1"/>
    <col min="20" max="20" width="19.625" customWidth="1"/>
    <col min="21" max="21" width="1.5" style="1" customWidth="1"/>
    <col min="22" max="192" width="11" style="4"/>
  </cols>
  <sheetData>
    <row r="1" spans="1:23" s="4" customFormat="1">
      <c r="A1" s="11"/>
      <c r="B1" s="11"/>
      <c r="C1" s="11"/>
      <c r="D1" s="11"/>
      <c r="E1" s="12"/>
      <c r="F1" s="32"/>
      <c r="G1" s="11"/>
      <c r="H1" s="33"/>
      <c r="I1" s="32"/>
      <c r="J1" s="11"/>
      <c r="K1" s="33"/>
      <c r="L1" s="32"/>
      <c r="M1" s="11"/>
      <c r="N1" s="12"/>
      <c r="O1" s="32"/>
      <c r="P1" s="11"/>
      <c r="Q1" s="12"/>
      <c r="R1" s="32"/>
      <c r="S1" s="11"/>
      <c r="T1" s="34"/>
    </row>
    <row r="2" spans="1:23" s="4" customFormat="1" ht="11.1" customHeight="1">
      <c r="A2" s="7"/>
      <c r="B2" s="8"/>
      <c r="C2" s="8"/>
      <c r="D2" s="8"/>
      <c r="E2" s="11"/>
      <c r="F2" s="13"/>
      <c r="G2" s="11"/>
      <c r="H2" s="13"/>
      <c r="I2" s="13"/>
      <c r="J2" s="11"/>
      <c r="K2" s="13"/>
      <c r="L2" s="13"/>
      <c r="M2" s="11"/>
      <c r="N2" s="11"/>
      <c r="O2" s="11"/>
      <c r="P2" s="11"/>
      <c r="Q2" s="11"/>
      <c r="R2" s="11"/>
      <c r="S2" s="11"/>
      <c r="T2" s="11"/>
    </row>
    <row r="3" spans="1:23" s="4" customFormat="1">
      <c r="A3" s="24" t="s">
        <v>7</v>
      </c>
      <c r="B3" s="8"/>
      <c r="C3" s="25">
        <f>MAX(E18:E26)</f>
        <v>0.36</v>
      </c>
      <c r="D3" s="8"/>
      <c r="E3" s="12"/>
      <c r="F3" s="13"/>
      <c r="G3" s="11"/>
      <c r="H3" s="13"/>
      <c r="I3" s="13"/>
      <c r="J3" s="11"/>
      <c r="K3" s="13"/>
      <c r="L3" s="13"/>
      <c r="M3" s="11"/>
      <c r="N3" s="11"/>
      <c r="O3" s="11"/>
      <c r="P3" s="11"/>
      <c r="Q3" s="11"/>
      <c r="R3" s="11"/>
      <c r="S3" s="11"/>
      <c r="T3" s="11"/>
      <c r="U3" s="11"/>
    </row>
    <row r="4" spans="1:23" s="4" customFormat="1">
      <c r="A4" s="24" t="s">
        <v>14</v>
      </c>
      <c r="B4" s="8"/>
      <c r="C4" s="25">
        <f>MIN(H18:H24)</f>
        <v>5500</v>
      </c>
      <c r="D4" s="8"/>
      <c r="E4" s="12"/>
      <c r="F4" s="13"/>
      <c r="G4" s="11"/>
      <c r="H4" s="13"/>
      <c r="I4" s="13"/>
      <c r="J4" s="11"/>
      <c r="K4" s="13"/>
      <c r="L4" s="13"/>
      <c r="M4" s="11"/>
      <c r="N4" s="11"/>
      <c r="O4" s="11"/>
      <c r="P4" s="11"/>
      <c r="Q4" s="11"/>
      <c r="R4" s="11"/>
      <c r="S4" s="11"/>
      <c r="T4" s="11"/>
      <c r="U4" s="11"/>
    </row>
    <row r="5" spans="1:23">
      <c r="A5" s="24" t="s">
        <v>8</v>
      </c>
      <c r="B5" s="8"/>
      <c r="C5" s="26">
        <f>MIN(K18:K24)</f>
        <v>205</v>
      </c>
      <c r="D5" s="8"/>
      <c r="E5" s="12"/>
      <c r="F5" s="13"/>
      <c r="G5" s="11"/>
      <c r="H5" s="13"/>
      <c r="I5" s="13"/>
      <c r="J5" s="11"/>
      <c r="K5" s="13"/>
      <c r="L5" s="13"/>
      <c r="M5" s="11"/>
      <c r="N5" s="11"/>
      <c r="O5" s="11"/>
      <c r="P5" s="11"/>
      <c r="Q5" s="11"/>
      <c r="R5" s="11"/>
      <c r="S5" s="11"/>
      <c r="T5" s="11"/>
      <c r="U5" s="11"/>
      <c r="V5" s="14"/>
      <c r="W5" s="14"/>
    </row>
    <row r="6" spans="1:23" s="4" customFormat="1" ht="16.5" thickBot="1">
      <c r="A6" s="24" t="s">
        <v>9</v>
      </c>
      <c r="B6" s="8"/>
      <c r="C6" s="25">
        <f>MIN(N18:N26)</f>
        <v>9</v>
      </c>
      <c r="D6" s="8"/>
      <c r="E6" s="12"/>
      <c r="F6" s="13"/>
      <c r="G6" s="11"/>
      <c r="H6" s="13"/>
      <c r="I6" s="13"/>
      <c r="J6" s="11"/>
      <c r="K6" s="43" t="s">
        <v>24</v>
      </c>
      <c r="L6" s="43"/>
      <c r="M6" s="11"/>
      <c r="N6" s="11"/>
      <c r="O6" s="11"/>
      <c r="P6" s="11"/>
      <c r="Q6" s="11"/>
      <c r="R6" s="11"/>
      <c r="S6" s="11"/>
      <c r="T6" s="11"/>
      <c r="U6" s="11"/>
    </row>
    <row r="7" spans="1:23" s="4" customFormat="1">
      <c r="A7" s="24" t="s">
        <v>19</v>
      </c>
      <c r="B7" s="8"/>
      <c r="C7" s="25">
        <f>MIN(Q18:Q24)</f>
        <v>9.1999999999999993</v>
      </c>
      <c r="D7" s="8"/>
      <c r="E7" s="12"/>
      <c r="F7" s="13"/>
      <c r="G7" s="11"/>
      <c r="H7" s="13"/>
      <c r="I7" s="13"/>
      <c r="J7" s="11"/>
      <c r="K7" s="44" t="s">
        <v>25</v>
      </c>
      <c r="L7" s="45"/>
      <c r="M7" s="11"/>
      <c r="N7" s="11"/>
      <c r="O7" s="11"/>
      <c r="P7" s="11"/>
      <c r="Q7" s="11"/>
      <c r="R7" s="11"/>
      <c r="S7" s="11"/>
      <c r="T7" s="11"/>
      <c r="U7" s="11"/>
    </row>
    <row r="8" spans="1:23" s="4" customFormat="1" ht="16.5" thickBot="1">
      <c r="A8" s="24" t="s">
        <v>10</v>
      </c>
      <c r="B8" s="8"/>
      <c r="C8" s="28">
        <v>200</v>
      </c>
      <c r="D8" s="8"/>
      <c r="E8" s="12"/>
      <c r="F8" s="13"/>
      <c r="G8" s="11"/>
      <c r="H8" s="13"/>
      <c r="I8" s="13"/>
      <c r="J8" s="11"/>
      <c r="K8" s="46"/>
      <c r="L8" s="47"/>
      <c r="M8" s="11"/>
      <c r="N8" s="11"/>
      <c r="O8" s="11"/>
      <c r="P8" s="11"/>
      <c r="Q8" s="11"/>
      <c r="R8" s="11"/>
      <c r="S8" s="11"/>
      <c r="T8" s="11"/>
      <c r="U8" s="11"/>
    </row>
    <row r="9" spans="1:23" s="4" customFormat="1">
      <c r="A9" s="24" t="s">
        <v>18</v>
      </c>
      <c r="B9" s="8"/>
      <c r="C9" s="28">
        <v>150</v>
      </c>
      <c r="D9" s="8"/>
      <c r="E9" s="12"/>
      <c r="F9" s="13"/>
      <c r="G9" s="11"/>
      <c r="H9" s="13"/>
      <c r="I9" s="13"/>
      <c r="J9" s="11"/>
      <c r="K9" s="13"/>
      <c r="L9" s="13"/>
      <c r="M9" s="11"/>
      <c r="N9" s="11"/>
      <c r="O9" s="11"/>
      <c r="P9" s="11"/>
      <c r="Q9" s="11"/>
      <c r="R9" s="11"/>
      <c r="S9" s="11"/>
      <c r="T9" s="11"/>
      <c r="U9" s="11"/>
    </row>
    <row r="10" spans="1:23" s="4" customFormat="1">
      <c r="A10" s="24" t="s">
        <v>11</v>
      </c>
      <c r="B10" s="8"/>
      <c r="C10" s="28">
        <v>300</v>
      </c>
      <c r="D10" s="8"/>
      <c r="E10" s="12"/>
      <c r="F10" s="13"/>
      <c r="G10" s="11"/>
      <c r="H10" s="13"/>
      <c r="I10" s="13"/>
      <c r="J10" s="11"/>
      <c r="K10" s="13"/>
      <c r="L10" s="13"/>
      <c r="M10" s="11"/>
      <c r="N10" s="11"/>
      <c r="O10" s="11"/>
      <c r="P10" s="11"/>
      <c r="Q10" s="11"/>
      <c r="R10" s="11"/>
      <c r="S10" s="11"/>
      <c r="T10" s="11"/>
      <c r="U10" s="11"/>
    </row>
    <row r="11" spans="1:23" s="4" customFormat="1">
      <c r="A11" s="24" t="s">
        <v>12</v>
      </c>
      <c r="B11" s="8"/>
      <c r="C11" s="28">
        <v>200</v>
      </c>
      <c r="D11" s="8"/>
      <c r="E11" s="12"/>
      <c r="F11" s="29"/>
      <c r="G11" s="11"/>
      <c r="H11" s="13"/>
      <c r="I11" s="13"/>
      <c r="J11" s="11"/>
      <c r="K11" s="13"/>
      <c r="L11" s="13"/>
      <c r="M11" s="11"/>
      <c r="N11" s="11"/>
      <c r="O11" s="11"/>
      <c r="P11" s="11"/>
      <c r="Q11" s="11"/>
      <c r="R11" s="11"/>
      <c r="S11" s="11"/>
      <c r="T11" s="11"/>
      <c r="U11" s="11"/>
    </row>
    <row r="12" spans="1:23" s="4" customFormat="1">
      <c r="A12" s="24" t="s">
        <v>20</v>
      </c>
      <c r="B12" s="8"/>
      <c r="C12" s="28">
        <v>150</v>
      </c>
      <c r="D12" s="8"/>
      <c r="E12" s="12"/>
      <c r="F12" s="13"/>
      <c r="G12" s="11"/>
      <c r="H12" s="13"/>
      <c r="I12" s="13"/>
      <c r="J12" s="11"/>
      <c r="K12" s="13"/>
      <c r="L12" s="13"/>
      <c r="M12" s="11"/>
      <c r="N12" s="11"/>
      <c r="O12" s="11"/>
      <c r="P12" s="11"/>
      <c r="Q12" s="11"/>
      <c r="R12" s="11"/>
      <c r="S12" s="11"/>
      <c r="T12" s="11"/>
      <c r="U12" s="11"/>
    </row>
    <row r="13" spans="1:23" s="4" customFormat="1">
      <c r="A13" s="24" t="s">
        <v>21</v>
      </c>
      <c r="B13" s="8"/>
      <c r="C13" s="27">
        <f>MAX(T18:T26)</f>
        <v>947.93478260869563</v>
      </c>
      <c r="D13" s="8"/>
      <c r="E13" s="12"/>
      <c r="F13" s="13"/>
      <c r="G13" s="11"/>
      <c r="H13" s="13"/>
      <c r="I13" s="13"/>
      <c r="J13" s="11"/>
      <c r="K13" s="13"/>
      <c r="L13" s="13"/>
      <c r="M13" s="11"/>
      <c r="N13" s="11"/>
      <c r="O13" s="11"/>
      <c r="P13" s="11"/>
      <c r="Q13" s="11"/>
      <c r="R13" s="11"/>
      <c r="S13" s="11"/>
      <c r="T13" s="11"/>
      <c r="U13" s="11"/>
    </row>
    <row r="14" spans="1:23" s="4" customFormat="1" ht="12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3" s="4" customFormat="1">
      <c r="A15" s="35" t="s">
        <v>43</v>
      </c>
      <c r="B15" s="8"/>
      <c r="C15" s="35" t="s">
        <v>6</v>
      </c>
      <c r="D15" s="8"/>
      <c r="E15" s="37" t="s">
        <v>0</v>
      </c>
      <c r="F15" s="38"/>
      <c r="G15" s="8"/>
      <c r="H15" s="37" t="s">
        <v>13</v>
      </c>
      <c r="I15" s="38"/>
      <c r="J15" s="8"/>
      <c r="K15" s="37" t="s">
        <v>1</v>
      </c>
      <c r="L15" s="38"/>
      <c r="M15" s="8"/>
      <c r="N15" s="39" t="s">
        <v>17</v>
      </c>
      <c r="O15" s="40"/>
      <c r="P15" s="8"/>
      <c r="Q15" s="39" t="s">
        <v>15</v>
      </c>
      <c r="R15" s="40"/>
      <c r="S15" s="8"/>
      <c r="T15" s="41" t="s">
        <v>38</v>
      </c>
      <c r="U15" s="8"/>
    </row>
    <row r="16" spans="1:23" s="4" customFormat="1">
      <c r="A16" s="36"/>
      <c r="B16" s="8"/>
      <c r="C16" s="36"/>
      <c r="D16" s="8"/>
      <c r="E16" s="20" t="s">
        <v>2</v>
      </c>
      <c r="F16" s="21" t="s">
        <v>27</v>
      </c>
      <c r="G16" s="8"/>
      <c r="H16" s="22" t="s">
        <v>23</v>
      </c>
      <c r="I16" s="23" t="s">
        <v>16</v>
      </c>
      <c r="J16" s="8"/>
      <c r="K16" s="22" t="s">
        <v>1</v>
      </c>
      <c r="L16" s="21" t="s">
        <v>26</v>
      </c>
      <c r="M16" s="8"/>
      <c r="N16" s="22" t="s">
        <v>3</v>
      </c>
      <c r="O16" s="21" t="s">
        <v>27</v>
      </c>
      <c r="P16" s="8"/>
      <c r="Q16" s="22" t="s">
        <v>22</v>
      </c>
      <c r="R16" s="21" t="s">
        <v>16</v>
      </c>
      <c r="S16" s="8"/>
      <c r="T16" s="42"/>
      <c r="U16" s="8"/>
    </row>
    <row r="17" spans="1:21" s="4" customFormat="1" ht="11.1" customHeight="1">
      <c r="A17" s="8"/>
      <c r="B17" s="8"/>
      <c r="C17" s="8"/>
      <c r="D17" s="8"/>
      <c r="E17" s="9" t="s">
        <v>37</v>
      </c>
      <c r="F17" s="10">
        <v>0.3</v>
      </c>
      <c r="G17" s="8"/>
      <c r="H17" s="9" t="s">
        <v>46</v>
      </c>
      <c r="I17" s="10">
        <v>6000</v>
      </c>
      <c r="J17" s="8"/>
      <c r="K17" s="9" t="s">
        <v>29</v>
      </c>
      <c r="L17" s="10">
        <v>250</v>
      </c>
      <c r="M17" s="8"/>
      <c r="N17" s="8"/>
      <c r="O17" s="8"/>
      <c r="P17" s="8"/>
      <c r="Q17" s="8"/>
      <c r="R17" s="8"/>
      <c r="S17" s="8"/>
      <c r="T17" s="8"/>
      <c r="U17" s="8"/>
    </row>
    <row r="18" spans="1:21" s="4" customFormat="1">
      <c r="A18"/>
      <c r="B18" s="1"/>
      <c r="C18" s="15" t="s">
        <v>30</v>
      </c>
      <c r="D18" s="1"/>
      <c r="E18" s="16">
        <v>0.33</v>
      </c>
      <c r="F18" s="48">
        <f>IF(E18&lt;$F$17,"ongeldig",E18/$C$3*$C$8)</f>
        <v>183.33333333333334</v>
      </c>
      <c r="G18" s="1"/>
      <c r="H18" s="16">
        <v>6000</v>
      </c>
      <c r="I18" s="48">
        <f>IF(H18&gt;$I$17,"ongeldig",$C$4/H18*$C$9)</f>
        <v>137.5</v>
      </c>
      <c r="J18" s="1"/>
      <c r="K18" s="18">
        <v>207</v>
      </c>
      <c r="L18" s="48">
        <f>IF(K18&gt;$L$17,"ongeldig",$C$5/K18*$C$10)</f>
        <v>297.10144927536231</v>
      </c>
      <c r="M18" s="1"/>
      <c r="N18" s="16">
        <v>10</v>
      </c>
      <c r="O18" s="48">
        <f>$C$6/N18*$C$11</f>
        <v>180</v>
      </c>
      <c r="P18" s="1"/>
      <c r="Q18" s="16">
        <v>9.1999999999999993</v>
      </c>
      <c r="R18" s="48">
        <f>$C$7/Q18*$C$12</f>
        <v>150</v>
      </c>
      <c r="S18" s="1"/>
      <c r="T18" s="48">
        <f>IF(E18&lt;0.3,"0",IF(K18&gt;250,"0",IF(H18&gt;6000,"0",O18+L18+F18+I18+R18)))</f>
        <v>947.93478260869563</v>
      </c>
      <c r="U18" s="1"/>
    </row>
    <row r="19" spans="1:21" s="4" customFormat="1">
      <c r="A19"/>
      <c r="B19" s="1"/>
      <c r="C19" s="15" t="s">
        <v>31</v>
      </c>
      <c r="D19" s="1"/>
      <c r="E19" s="16">
        <v>0.36</v>
      </c>
      <c r="F19" s="48">
        <f t="shared" ref="F19:F24" si="0">IF(E19&lt;$F$17,"ongeldig",E19/$C$3*$C$8)</f>
        <v>200</v>
      </c>
      <c r="G19" s="1"/>
      <c r="H19" s="16">
        <v>5900</v>
      </c>
      <c r="I19" s="48">
        <f t="shared" ref="I19:I24" si="1">IF(H19&gt;$I$17,"ongeldig",$C$4/H19*$C$9)</f>
        <v>139.83050847457628</v>
      </c>
      <c r="J19" s="1"/>
      <c r="K19" s="18">
        <v>205</v>
      </c>
      <c r="L19" s="48">
        <f t="shared" ref="L19:L24" si="2">IF(K19&gt;$L$17,"ongeldig",$C$5/K19*$C$10)</f>
        <v>300</v>
      </c>
      <c r="M19" s="1"/>
      <c r="N19" s="16">
        <v>12</v>
      </c>
      <c r="O19" s="48">
        <f t="shared" ref="O19:O24" si="3">$C$6/N19*$C$11</f>
        <v>150</v>
      </c>
      <c r="P19" s="1"/>
      <c r="Q19" s="16">
        <v>9.4</v>
      </c>
      <c r="R19" s="48">
        <f t="shared" ref="R19:R24" si="4">$C$7/Q19*$C$12</f>
        <v>146.80851063829786</v>
      </c>
      <c r="S19" s="1"/>
      <c r="T19" s="48">
        <f t="shared" ref="T19:T24" si="5">IF(E19&lt;0.3,"0",IF(K19&gt;250,"0",IF(H19&gt;6000,"0",O19+L19+F19+I19+R19)))</f>
        <v>936.63901911287417</v>
      </c>
      <c r="U19" s="1"/>
    </row>
    <row r="20" spans="1:21" s="4" customFormat="1">
      <c r="A20"/>
      <c r="B20" s="1"/>
      <c r="C20" s="15" t="s">
        <v>32</v>
      </c>
      <c r="D20" s="1"/>
      <c r="E20" s="16">
        <v>0.35</v>
      </c>
      <c r="F20" s="48">
        <f t="shared" si="0"/>
        <v>194.44444444444443</v>
      </c>
      <c r="G20" s="1"/>
      <c r="H20" s="16">
        <v>5800</v>
      </c>
      <c r="I20" s="48">
        <f t="shared" si="1"/>
        <v>142.24137931034483</v>
      </c>
      <c r="J20" s="1"/>
      <c r="K20" s="18">
        <v>245</v>
      </c>
      <c r="L20" s="48">
        <f t="shared" si="2"/>
        <v>251.02040816326533</v>
      </c>
      <c r="M20" s="1"/>
      <c r="N20" s="16">
        <v>9</v>
      </c>
      <c r="O20" s="48">
        <f t="shared" si="3"/>
        <v>200</v>
      </c>
      <c r="P20" s="1"/>
      <c r="Q20" s="17">
        <v>10.5</v>
      </c>
      <c r="R20" s="48">
        <f t="shared" si="4"/>
        <v>131.42857142857142</v>
      </c>
      <c r="S20" s="1"/>
      <c r="T20" s="48">
        <f t="shared" si="5"/>
        <v>919.13480334662597</v>
      </c>
      <c r="U20" s="1"/>
    </row>
    <row r="21" spans="1:21" s="4" customFormat="1">
      <c r="A21"/>
      <c r="B21" s="1"/>
      <c r="C21" s="15" t="s">
        <v>33</v>
      </c>
      <c r="D21" s="1"/>
      <c r="E21" s="16">
        <v>0.33</v>
      </c>
      <c r="F21" s="48">
        <f t="shared" si="0"/>
        <v>183.33333333333334</v>
      </c>
      <c r="G21" s="1"/>
      <c r="H21" s="16">
        <v>5700</v>
      </c>
      <c r="I21" s="48">
        <f t="shared" si="1"/>
        <v>144.73684210526315</v>
      </c>
      <c r="J21" s="1"/>
      <c r="K21" s="18">
        <v>250</v>
      </c>
      <c r="L21" s="48">
        <f t="shared" si="2"/>
        <v>245.99999999999997</v>
      </c>
      <c r="M21" s="1"/>
      <c r="N21" s="16">
        <v>10</v>
      </c>
      <c r="O21" s="48">
        <f t="shared" si="3"/>
        <v>180</v>
      </c>
      <c r="P21" s="1"/>
      <c r="Q21" s="16">
        <v>11</v>
      </c>
      <c r="R21" s="48">
        <f t="shared" si="4"/>
        <v>125.45454545454545</v>
      </c>
      <c r="S21" s="1"/>
      <c r="T21" s="48">
        <f t="shared" si="5"/>
        <v>879.52472089314199</v>
      </c>
      <c r="U21" s="1"/>
    </row>
    <row r="22" spans="1:21" s="4" customFormat="1">
      <c r="A22"/>
      <c r="B22" s="1"/>
      <c r="C22" s="15" t="s">
        <v>34</v>
      </c>
      <c r="D22" s="1"/>
      <c r="E22" s="16">
        <v>0.31</v>
      </c>
      <c r="F22" s="48">
        <f t="shared" si="0"/>
        <v>172.22222222222223</v>
      </c>
      <c r="G22" s="1"/>
      <c r="H22" s="16">
        <v>5600</v>
      </c>
      <c r="I22" s="48">
        <f t="shared" si="1"/>
        <v>147.32142857142856</v>
      </c>
      <c r="J22" s="1"/>
      <c r="K22" s="18">
        <v>215</v>
      </c>
      <c r="L22" s="48">
        <f t="shared" si="2"/>
        <v>286.04651162790697</v>
      </c>
      <c r="M22" s="1"/>
      <c r="N22" s="16">
        <v>16</v>
      </c>
      <c r="O22" s="48">
        <f t="shared" si="3"/>
        <v>112.5</v>
      </c>
      <c r="P22" s="1"/>
      <c r="Q22" s="16">
        <v>10.1</v>
      </c>
      <c r="R22" s="48">
        <f t="shared" si="4"/>
        <v>136.63366336633663</v>
      </c>
      <c r="S22" s="1"/>
      <c r="T22" s="48">
        <f t="shared" si="5"/>
        <v>854.72382578789438</v>
      </c>
      <c r="U22" s="1"/>
    </row>
    <row r="23" spans="1:21" s="4" customFormat="1">
      <c r="A23"/>
      <c r="B23" s="1"/>
      <c r="C23" s="15" t="s">
        <v>35</v>
      </c>
      <c r="D23" s="1"/>
      <c r="E23" s="16">
        <v>0.32</v>
      </c>
      <c r="F23" s="48">
        <f t="shared" si="0"/>
        <v>177.7777777777778</v>
      </c>
      <c r="G23" s="1"/>
      <c r="H23" s="16">
        <v>5555</v>
      </c>
      <c r="I23" s="48">
        <f t="shared" si="1"/>
        <v>148.51485148514851</v>
      </c>
      <c r="J23" s="1"/>
      <c r="K23" s="18">
        <v>249</v>
      </c>
      <c r="L23" s="48">
        <f t="shared" si="2"/>
        <v>246.98795180722891</v>
      </c>
      <c r="M23" s="1"/>
      <c r="N23" s="16">
        <v>15.5</v>
      </c>
      <c r="O23" s="48">
        <f t="shared" si="3"/>
        <v>116.12903225806453</v>
      </c>
      <c r="P23" s="1"/>
      <c r="Q23" s="16">
        <v>9.9</v>
      </c>
      <c r="R23" s="48">
        <f t="shared" si="4"/>
        <v>139.39393939393938</v>
      </c>
      <c r="S23" s="1"/>
      <c r="T23" s="48">
        <f t="shared" si="5"/>
        <v>828.80355272215911</v>
      </c>
      <c r="U23" s="1"/>
    </row>
    <row r="24" spans="1:21" s="4" customFormat="1">
      <c r="A24"/>
      <c r="B24" s="1"/>
      <c r="C24" s="15" t="s">
        <v>36</v>
      </c>
      <c r="D24" s="1"/>
      <c r="E24" s="17">
        <v>0.31</v>
      </c>
      <c r="F24" s="48">
        <f t="shared" si="0"/>
        <v>172.22222222222223</v>
      </c>
      <c r="G24" s="1"/>
      <c r="H24" s="16">
        <v>5500</v>
      </c>
      <c r="I24" s="48">
        <f t="shared" si="1"/>
        <v>150</v>
      </c>
      <c r="J24" s="1"/>
      <c r="K24" s="19">
        <v>235</v>
      </c>
      <c r="L24" s="48">
        <f t="shared" si="2"/>
        <v>261.7021276595745</v>
      </c>
      <c r="M24" s="1"/>
      <c r="N24" s="16">
        <v>14.3</v>
      </c>
      <c r="O24" s="48">
        <f t="shared" si="3"/>
        <v>125.87412587412588</v>
      </c>
      <c r="P24" s="1"/>
      <c r="Q24" s="16">
        <v>9.8000000000000007</v>
      </c>
      <c r="R24" s="48">
        <f t="shared" si="4"/>
        <v>140.81632653061223</v>
      </c>
      <c r="S24" s="1"/>
      <c r="T24" s="48">
        <f t="shared" si="5"/>
        <v>850.61480228653477</v>
      </c>
      <c r="U24" s="1"/>
    </row>
    <row r="25" spans="1:21" s="4" customFormat="1" ht="12" customHeight="1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s="4" customFormat="1">
      <c r="E26" s="5"/>
      <c r="F26" s="6"/>
      <c r="H26" s="6"/>
      <c r="I26" s="6"/>
      <c r="K26" s="6"/>
      <c r="L26" s="6"/>
    </row>
    <row r="27" spans="1:21" s="4" customFormat="1">
      <c r="E27" s="5"/>
      <c r="F27" s="6"/>
      <c r="H27" s="6"/>
      <c r="I27" s="6"/>
      <c r="K27" s="6"/>
      <c r="L27" s="6"/>
    </row>
    <row r="28" spans="1:21" s="4" customFormat="1">
      <c r="E28" s="5"/>
      <c r="F28" s="6"/>
      <c r="H28" s="6"/>
      <c r="I28" s="6"/>
      <c r="K28" s="6"/>
      <c r="L28" s="6"/>
    </row>
    <row r="29" spans="1:21" s="4" customFormat="1">
      <c r="E29" s="5"/>
      <c r="F29" s="6"/>
      <c r="H29" s="6"/>
      <c r="I29" s="6"/>
      <c r="K29" s="6"/>
      <c r="L29" s="6"/>
    </row>
    <row r="30" spans="1:21" s="4" customFormat="1">
      <c r="E30" s="5"/>
      <c r="F30" s="6"/>
      <c r="H30" s="6"/>
      <c r="I30" s="6"/>
      <c r="K30" s="6"/>
      <c r="L30" s="6"/>
    </row>
    <row r="31" spans="1:21" s="4" customFormat="1">
      <c r="E31" s="5"/>
      <c r="F31" s="6"/>
      <c r="H31" s="6"/>
      <c r="I31" s="6"/>
      <c r="K31" s="6"/>
      <c r="L31" s="6"/>
    </row>
    <row r="32" spans="1:21" s="4" customFormat="1">
      <c r="E32" s="5"/>
      <c r="F32" s="6"/>
      <c r="H32" s="6"/>
      <c r="I32" s="6"/>
      <c r="K32" s="6"/>
      <c r="L32" s="6"/>
    </row>
    <row r="33" spans="5:12" s="4" customFormat="1">
      <c r="E33" s="5"/>
      <c r="F33" s="6"/>
      <c r="H33" s="6"/>
      <c r="I33" s="6"/>
      <c r="K33" s="6"/>
      <c r="L33" s="6"/>
    </row>
    <row r="34" spans="5:12" s="4" customFormat="1">
      <c r="E34" s="5"/>
      <c r="F34" s="6"/>
      <c r="H34" s="6"/>
      <c r="I34" s="6"/>
      <c r="K34" s="6"/>
      <c r="L34" s="6"/>
    </row>
    <row r="35" spans="5:12" s="4" customFormat="1">
      <c r="E35" s="5"/>
      <c r="F35" s="6"/>
      <c r="H35" s="6"/>
      <c r="I35" s="6"/>
      <c r="K35" s="6"/>
      <c r="L35" s="6"/>
    </row>
    <row r="36" spans="5:12" s="4" customFormat="1">
      <c r="E36" s="5"/>
      <c r="F36" s="6"/>
      <c r="H36" s="6"/>
      <c r="I36" s="6"/>
      <c r="K36" s="6"/>
      <c r="L36" s="6"/>
    </row>
    <row r="37" spans="5:12" s="4" customFormat="1">
      <c r="E37" s="5"/>
      <c r="F37" s="6"/>
      <c r="H37" s="6"/>
      <c r="I37" s="6"/>
      <c r="K37" s="6"/>
      <c r="L37" s="6"/>
    </row>
    <row r="38" spans="5:12" s="4" customFormat="1">
      <c r="E38" s="5"/>
      <c r="F38" s="6"/>
      <c r="H38" s="6"/>
      <c r="I38" s="6"/>
      <c r="K38" s="6"/>
      <c r="L38" s="6"/>
    </row>
    <row r="39" spans="5:12" s="4" customFormat="1">
      <c r="E39" s="5"/>
      <c r="F39" s="6"/>
      <c r="H39" s="6"/>
      <c r="I39" s="6"/>
      <c r="K39" s="6"/>
      <c r="L39" s="6"/>
    </row>
    <row r="40" spans="5:12" s="4" customFormat="1">
      <c r="E40" s="5"/>
      <c r="F40" s="6"/>
      <c r="H40" s="6"/>
      <c r="I40" s="6"/>
      <c r="K40" s="6"/>
      <c r="L40" s="6"/>
    </row>
    <row r="41" spans="5:12" s="4" customFormat="1">
      <c r="E41" s="5"/>
      <c r="F41" s="6"/>
      <c r="H41" s="6"/>
      <c r="I41" s="6"/>
      <c r="K41" s="6"/>
      <c r="L41" s="6"/>
    </row>
    <row r="42" spans="5:12" s="4" customFormat="1">
      <c r="E42" s="5"/>
      <c r="F42" s="6"/>
      <c r="H42" s="6"/>
      <c r="I42" s="6"/>
      <c r="K42" s="6"/>
      <c r="L42" s="6"/>
    </row>
    <row r="43" spans="5:12" s="4" customFormat="1">
      <c r="E43" s="5"/>
      <c r="F43" s="6"/>
      <c r="H43" s="6"/>
      <c r="I43" s="6"/>
      <c r="K43" s="6"/>
      <c r="L43" s="6"/>
    </row>
    <row r="44" spans="5:12" s="4" customFormat="1">
      <c r="E44" s="5"/>
      <c r="F44" s="6"/>
      <c r="H44" s="6"/>
      <c r="I44" s="6"/>
      <c r="K44" s="6"/>
      <c r="L44" s="6"/>
    </row>
    <row r="45" spans="5:12" s="4" customFormat="1">
      <c r="E45" s="5"/>
      <c r="F45" s="6"/>
      <c r="H45" s="6"/>
      <c r="I45" s="6"/>
      <c r="K45" s="6"/>
      <c r="L45" s="6"/>
    </row>
    <row r="46" spans="5:12" s="4" customFormat="1">
      <c r="E46" s="5"/>
      <c r="F46" s="6"/>
      <c r="H46" s="6"/>
      <c r="I46" s="6"/>
      <c r="K46" s="6"/>
      <c r="L46" s="6"/>
    </row>
    <row r="47" spans="5:12" s="4" customFormat="1">
      <c r="E47" s="5"/>
      <c r="F47" s="6"/>
      <c r="H47" s="6"/>
      <c r="I47" s="6"/>
      <c r="K47" s="6"/>
      <c r="L47" s="6"/>
    </row>
    <row r="48" spans="5:12" s="4" customFormat="1">
      <c r="E48" s="5"/>
      <c r="F48" s="6"/>
      <c r="H48" s="6"/>
      <c r="I48" s="6"/>
      <c r="K48" s="6"/>
      <c r="L48" s="6"/>
    </row>
    <row r="49" spans="5:12" s="4" customFormat="1">
      <c r="E49" s="5"/>
      <c r="F49" s="6"/>
      <c r="H49" s="6"/>
      <c r="I49" s="6"/>
      <c r="K49" s="6"/>
      <c r="L49" s="6"/>
    </row>
    <row r="50" spans="5:12" s="4" customFormat="1">
      <c r="E50" s="5"/>
      <c r="F50" s="6"/>
      <c r="H50" s="6"/>
      <c r="I50" s="6"/>
      <c r="K50" s="6"/>
      <c r="L50" s="6"/>
    </row>
    <row r="51" spans="5:12" s="4" customFormat="1">
      <c r="E51" s="5"/>
      <c r="F51" s="6"/>
      <c r="H51" s="6"/>
      <c r="I51" s="6"/>
      <c r="K51" s="6"/>
      <c r="L51" s="6"/>
    </row>
    <row r="52" spans="5:12" s="4" customFormat="1">
      <c r="E52" s="5"/>
      <c r="F52" s="6"/>
      <c r="H52" s="6"/>
      <c r="I52" s="6"/>
      <c r="K52" s="6"/>
      <c r="L52" s="6"/>
    </row>
    <row r="53" spans="5:12" s="4" customFormat="1">
      <c r="E53" s="5"/>
      <c r="F53" s="6"/>
      <c r="H53" s="6"/>
      <c r="I53" s="6"/>
      <c r="K53" s="6"/>
      <c r="L53" s="6"/>
    </row>
    <row r="54" spans="5:12" s="4" customFormat="1">
      <c r="E54" s="5"/>
      <c r="F54" s="6"/>
      <c r="H54" s="6"/>
      <c r="I54" s="6"/>
      <c r="K54" s="6"/>
      <c r="L54" s="6"/>
    </row>
    <row r="55" spans="5:12" s="4" customFormat="1">
      <c r="E55" s="5"/>
      <c r="F55" s="6"/>
      <c r="H55" s="6"/>
      <c r="I55" s="6"/>
      <c r="K55" s="6"/>
      <c r="L55" s="6"/>
    </row>
    <row r="56" spans="5:12" s="4" customFormat="1">
      <c r="E56" s="5"/>
      <c r="F56" s="6"/>
      <c r="H56" s="6"/>
      <c r="I56" s="6"/>
      <c r="K56" s="6"/>
      <c r="L56" s="6"/>
    </row>
    <row r="57" spans="5:12" s="4" customFormat="1">
      <c r="E57" s="5"/>
      <c r="F57" s="6"/>
      <c r="H57" s="6"/>
      <c r="I57" s="6"/>
      <c r="K57" s="6"/>
      <c r="L57" s="6"/>
    </row>
    <row r="58" spans="5:12" s="4" customFormat="1">
      <c r="E58" s="5"/>
      <c r="F58" s="6"/>
      <c r="H58" s="6"/>
      <c r="I58" s="6"/>
      <c r="K58" s="6"/>
      <c r="L58" s="6"/>
    </row>
    <row r="59" spans="5:12" s="4" customFormat="1">
      <c r="E59" s="5"/>
      <c r="F59" s="6"/>
      <c r="H59" s="6"/>
      <c r="I59" s="6"/>
      <c r="K59" s="6"/>
      <c r="L59" s="6"/>
    </row>
    <row r="60" spans="5:12" s="4" customFormat="1">
      <c r="E60" s="5"/>
      <c r="F60" s="6"/>
      <c r="H60" s="6"/>
      <c r="I60" s="6"/>
      <c r="K60" s="6"/>
      <c r="L60" s="6"/>
    </row>
  </sheetData>
  <sheetProtection algorithmName="SHA-512" hashValue="JgxupGj7Xrj6QrMery6CTO89avDBsxeNE0zVgWnF1LWMj7INgCZ5qT+Wo2fHlBFLyV8H7OuvFHyFdIxF1ufV/Q==" saltValue="hlI3GLZAk/qKYZEcKUQxjw==" spinCount="100000" sheet="1" objects="1" scenarios="1" selectLockedCells="1"/>
  <mergeCells count="10">
    <mergeCell ref="N15:O15"/>
    <mergeCell ref="Q15:R15"/>
    <mergeCell ref="T15:T16"/>
    <mergeCell ref="K6:L6"/>
    <mergeCell ref="K7:L8"/>
    <mergeCell ref="C15:C16"/>
    <mergeCell ref="E15:F15"/>
    <mergeCell ref="H15:I15"/>
    <mergeCell ref="K15:L15"/>
    <mergeCell ref="A15:A16"/>
  </mergeCells>
  <conditionalFormatting sqref="T18:T24">
    <cfRule type="top10" dxfId="46" priority="13" rank="1"/>
  </conditionalFormatting>
  <conditionalFormatting sqref="E18:E24">
    <cfRule type="top10" dxfId="45" priority="6" rank="1"/>
    <cfRule type="cellIs" dxfId="44" priority="11" operator="lessThan">
      <formula>#REF!</formula>
    </cfRule>
    <cfRule type="cellIs" dxfId="43" priority="12" stopIfTrue="1" operator="equal">
      <formula>#REF!</formula>
    </cfRule>
  </conditionalFormatting>
  <conditionalFormatting sqref="H18:H24">
    <cfRule type="top10" dxfId="42" priority="10" bottom="1" rank="1"/>
  </conditionalFormatting>
  <conditionalFormatting sqref="K18:K24">
    <cfRule type="top10" dxfId="41" priority="5" bottom="1" rank="1"/>
    <cfRule type="cellIs" dxfId="40" priority="9" operator="equal">
      <formula>#REF!</formula>
    </cfRule>
  </conditionalFormatting>
  <conditionalFormatting sqref="N18:N24">
    <cfRule type="top10" dxfId="39" priority="4" bottom="1" rank="1"/>
    <cfRule type="cellIs" dxfId="38" priority="8" operator="equal">
      <formula>#REF!</formula>
    </cfRule>
  </conditionalFormatting>
  <conditionalFormatting sqref="Q18:Q24">
    <cfRule type="top10" dxfId="37" priority="1" bottom="1" rank="1"/>
    <cfRule type="cellIs" dxfId="36" priority="2" operator="equal">
      <formula>#REF!</formula>
    </cfRule>
  </conditionalFormatting>
  <pageMargins left="0.7" right="0.7" top="0.75" bottom="0.75" header="0.3" footer="0.3"/>
  <pageSetup paperSize="8" scale="87" orientation="landscape" r:id="rId1"/>
  <headerFooter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60"/>
  <sheetViews>
    <sheetView zoomScale="110" zoomScaleNormal="110" zoomScalePageLayoutView="116" workbookViewId="0">
      <selection activeCell="C19" sqref="C19"/>
    </sheetView>
  </sheetViews>
  <sheetFormatPr defaultColWidth="11" defaultRowHeight="15.75" zeroHeight="1"/>
  <cols>
    <col min="1" max="1" width="28.875" customWidth="1"/>
    <col min="2" max="2" width="1.5" style="1" customWidth="1"/>
    <col min="3" max="3" width="30.875" customWidth="1"/>
    <col min="4" max="4" width="1.5" style="1" customWidth="1"/>
    <col min="5" max="5" width="13.875" style="3" bestFit="1" customWidth="1"/>
    <col min="6" max="6" width="14.875" style="2" bestFit="1" customWidth="1"/>
    <col min="7" max="7" width="1.5" style="1" customWidth="1"/>
    <col min="8" max="8" width="11" style="2"/>
    <col min="9" max="9" width="11.625" style="2" customWidth="1"/>
    <col min="10" max="10" width="1.5" style="1" customWidth="1"/>
    <col min="11" max="11" width="11" style="2"/>
    <col min="12" max="12" width="10.625" style="2" bestFit="1" customWidth="1"/>
    <col min="13" max="13" width="1.5" style="1" customWidth="1"/>
    <col min="14" max="14" width="8" bestFit="1" customWidth="1"/>
    <col min="16" max="16" width="1.5" style="1" customWidth="1"/>
    <col min="17" max="17" width="11.625" customWidth="1"/>
    <col min="18" max="18" width="11.875" customWidth="1"/>
    <col min="19" max="19" width="1.5" style="1" customWidth="1"/>
    <col min="20" max="20" width="19.625" customWidth="1"/>
    <col min="21" max="21" width="1.5" style="1" customWidth="1"/>
    <col min="22" max="192" width="11" style="4"/>
  </cols>
  <sheetData>
    <row r="1" spans="1:23" s="4" customFormat="1">
      <c r="A1" s="11"/>
      <c r="B1" s="11"/>
      <c r="C1" s="11"/>
      <c r="D1" s="11"/>
      <c r="E1" s="12"/>
      <c r="F1" s="32"/>
      <c r="G1" s="11"/>
      <c r="H1" s="33"/>
      <c r="I1" s="32"/>
      <c r="J1" s="11"/>
      <c r="K1" s="33"/>
      <c r="L1" s="32"/>
      <c r="M1" s="11"/>
      <c r="N1" s="12"/>
      <c r="O1" s="32"/>
      <c r="P1" s="11"/>
      <c r="Q1" s="12"/>
      <c r="R1" s="32"/>
      <c r="S1" s="11"/>
      <c r="T1" s="34"/>
    </row>
    <row r="2" spans="1:23" s="4" customFormat="1" ht="11.1" customHeight="1">
      <c r="A2" s="7"/>
      <c r="B2" s="8"/>
      <c r="C2" s="8"/>
      <c r="D2" s="8"/>
      <c r="E2" s="11"/>
      <c r="F2" s="13"/>
      <c r="G2" s="11"/>
      <c r="H2" s="13"/>
      <c r="I2" s="13"/>
      <c r="J2" s="11"/>
      <c r="K2" s="13"/>
      <c r="L2" s="13"/>
      <c r="M2" s="11"/>
      <c r="N2" s="11"/>
      <c r="O2" s="11"/>
      <c r="P2" s="11"/>
      <c r="Q2" s="11"/>
      <c r="R2" s="11"/>
      <c r="S2" s="11"/>
      <c r="T2" s="11"/>
    </row>
    <row r="3" spans="1:23" s="4" customFormat="1">
      <c r="A3" s="24" t="s">
        <v>7</v>
      </c>
      <c r="B3" s="8"/>
      <c r="C3" s="25">
        <f>MAX(E18:E26)</f>
        <v>0.52</v>
      </c>
      <c r="D3" s="8"/>
      <c r="E3" s="12"/>
      <c r="F3" s="13"/>
      <c r="G3" s="11"/>
      <c r="H3" s="13"/>
      <c r="I3" s="13"/>
      <c r="J3" s="11"/>
      <c r="K3" s="13"/>
      <c r="L3" s="13"/>
      <c r="M3" s="11"/>
      <c r="N3" s="11"/>
      <c r="O3" s="11"/>
      <c r="P3" s="11"/>
      <c r="Q3" s="11"/>
      <c r="R3" s="11"/>
      <c r="S3" s="11"/>
      <c r="T3" s="11"/>
      <c r="U3" s="11"/>
    </row>
    <row r="4" spans="1:23" s="4" customFormat="1">
      <c r="A4" s="24" t="s">
        <v>14</v>
      </c>
      <c r="B4" s="8"/>
      <c r="C4" s="25">
        <f>MIN(H18:H24)</f>
        <v>9850</v>
      </c>
      <c r="D4" s="8"/>
      <c r="E4" s="12"/>
      <c r="F4" s="13"/>
      <c r="G4" s="11"/>
      <c r="H4" s="13"/>
      <c r="I4" s="13"/>
      <c r="J4" s="11"/>
      <c r="K4" s="13"/>
      <c r="L4" s="13"/>
      <c r="M4" s="11"/>
      <c r="N4" s="11"/>
      <c r="O4" s="11"/>
      <c r="P4" s="11"/>
      <c r="Q4" s="11"/>
      <c r="R4" s="11"/>
      <c r="S4" s="11"/>
      <c r="T4" s="11"/>
      <c r="U4" s="11"/>
    </row>
    <row r="5" spans="1:23">
      <c r="A5" s="24" t="s">
        <v>8</v>
      </c>
      <c r="B5" s="8"/>
      <c r="C5" s="26">
        <f>MIN(K18:K24)</f>
        <v>285</v>
      </c>
      <c r="D5" s="8"/>
      <c r="E5" s="12"/>
      <c r="F5" s="13"/>
      <c r="G5" s="11"/>
      <c r="H5" s="13"/>
      <c r="I5" s="13"/>
      <c r="J5" s="11"/>
      <c r="K5" s="13"/>
      <c r="L5" s="13"/>
      <c r="M5" s="11"/>
      <c r="N5" s="11"/>
      <c r="O5" s="11"/>
      <c r="P5" s="11"/>
      <c r="Q5" s="11"/>
      <c r="R5" s="11"/>
      <c r="S5" s="11"/>
      <c r="T5" s="11"/>
      <c r="U5" s="11"/>
      <c r="V5" s="14"/>
      <c r="W5" s="14"/>
    </row>
    <row r="6" spans="1:23" s="4" customFormat="1" ht="16.5" thickBot="1">
      <c r="A6" s="24" t="s">
        <v>9</v>
      </c>
      <c r="B6" s="8"/>
      <c r="C6" s="25">
        <f>MIN(N18:N26)</f>
        <v>26</v>
      </c>
      <c r="D6" s="8"/>
      <c r="E6" s="12"/>
      <c r="F6" s="13"/>
      <c r="G6" s="11"/>
      <c r="H6" s="13"/>
      <c r="I6" s="13"/>
      <c r="J6" s="11"/>
      <c r="K6" s="43" t="s">
        <v>24</v>
      </c>
      <c r="L6" s="43"/>
      <c r="M6" s="11"/>
      <c r="N6" s="11"/>
      <c r="O6" s="11"/>
      <c r="P6" s="11"/>
      <c r="Q6" s="11"/>
      <c r="R6" s="11"/>
      <c r="S6" s="11"/>
      <c r="T6" s="11"/>
      <c r="U6" s="11"/>
    </row>
    <row r="7" spans="1:23" s="4" customFormat="1">
      <c r="A7" s="24" t="s">
        <v>19</v>
      </c>
      <c r="B7" s="8"/>
      <c r="C7" s="25">
        <f>MIN(Q18:Q24)</f>
        <v>9.1999999999999993</v>
      </c>
      <c r="D7" s="8"/>
      <c r="E7" s="12"/>
      <c r="F7" s="13"/>
      <c r="G7" s="11"/>
      <c r="H7" s="13"/>
      <c r="I7" s="13"/>
      <c r="J7" s="11"/>
      <c r="K7" s="44" t="s">
        <v>25</v>
      </c>
      <c r="L7" s="45"/>
      <c r="M7" s="11"/>
      <c r="N7" s="11"/>
      <c r="O7" s="11"/>
      <c r="P7" s="11"/>
      <c r="Q7" s="11"/>
      <c r="R7" s="11"/>
      <c r="S7" s="11"/>
      <c r="T7" s="11"/>
      <c r="U7" s="11"/>
    </row>
    <row r="8" spans="1:23" s="4" customFormat="1" ht="16.5" thickBot="1">
      <c r="A8" s="24" t="s">
        <v>10</v>
      </c>
      <c r="B8" s="8"/>
      <c r="C8" s="28">
        <v>200</v>
      </c>
      <c r="D8" s="8"/>
      <c r="E8" s="12"/>
      <c r="F8" s="13"/>
      <c r="G8" s="11"/>
      <c r="H8" s="13"/>
      <c r="I8" s="13"/>
      <c r="J8" s="11"/>
      <c r="K8" s="46"/>
      <c r="L8" s="47"/>
      <c r="M8" s="11"/>
      <c r="N8" s="11"/>
      <c r="O8" s="11"/>
      <c r="P8" s="11"/>
      <c r="Q8" s="11"/>
      <c r="R8" s="11"/>
      <c r="S8" s="11"/>
      <c r="T8" s="11"/>
      <c r="U8" s="11"/>
    </row>
    <row r="9" spans="1:23" s="4" customFormat="1">
      <c r="A9" s="24" t="s">
        <v>18</v>
      </c>
      <c r="B9" s="8"/>
      <c r="C9" s="28">
        <v>150</v>
      </c>
      <c r="D9" s="8"/>
      <c r="E9" s="12"/>
      <c r="F9" s="13"/>
      <c r="G9" s="11"/>
      <c r="H9" s="13"/>
      <c r="I9" s="13"/>
      <c r="J9" s="11"/>
      <c r="K9" s="13"/>
      <c r="L9" s="13"/>
      <c r="M9" s="11"/>
      <c r="N9" s="11"/>
      <c r="O9" s="11"/>
      <c r="P9" s="11"/>
      <c r="Q9" s="11"/>
      <c r="R9" s="11"/>
      <c r="S9" s="11"/>
      <c r="T9" s="11"/>
      <c r="U9" s="11"/>
    </row>
    <row r="10" spans="1:23" s="4" customFormat="1">
      <c r="A10" s="24" t="s">
        <v>11</v>
      </c>
      <c r="B10" s="8"/>
      <c r="C10" s="28">
        <v>300</v>
      </c>
      <c r="D10" s="8"/>
      <c r="E10" s="12"/>
      <c r="F10" s="13"/>
      <c r="G10" s="11"/>
      <c r="H10" s="13"/>
      <c r="I10" s="13"/>
      <c r="J10" s="11"/>
      <c r="K10" s="13"/>
      <c r="L10" s="13"/>
      <c r="M10" s="11"/>
      <c r="N10" s="11"/>
      <c r="O10" s="11"/>
      <c r="P10" s="11"/>
      <c r="Q10" s="11"/>
      <c r="R10" s="11"/>
      <c r="S10" s="11"/>
      <c r="T10" s="11"/>
      <c r="U10" s="11"/>
    </row>
    <row r="11" spans="1:23" s="4" customFormat="1">
      <c r="A11" s="24" t="s">
        <v>12</v>
      </c>
      <c r="B11" s="8"/>
      <c r="C11" s="28">
        <v>200</v>
      </c>
      <c r="D11" s="8"/>
      <c r="E11" s="12"/>
      <c r="F11" s="29"/>
      <c r="G11" s="11"/>
      <c r="H11" s="13"/>
      <c r="I11" s="13"/>
      <c r="J11" s="11"/>
      <c r="K11" s="13"/>
      <c r="L11" s="13"/>
      <c r="M11" s="11"/>
      <c r="N11" s="11"/>
      <c r="O11" s="11"/>
      <c r="P11" s="11"/>
      <c r="Q11" s="11"/>
      <c r="R11" s="11"/>
      <c r="S11" s="11"/>
      <c r="T11" s="11"/>
      <c r="U11" s="11"/>
    </row>
    <row r="12" spans="1:23" s="4" customFormat="1">
      <c r="A12" s="24" t="s">
        <v>20</v>
      </c>
      <c r="B12" s="8"/>
      <c r="C12" s="28">
        <v>150</v>
      </c>
      <c r="D12" s="8"/>
      <c r="E12" s="12"/>
      <c r="F12" s="13"/>
      <c r="G12" s="11"/>
      <c r="H12" s="13"/>
      <c r="I12" s="13"/>
      <c r="J12" s="11"/>
      <c r="K12" s="13"/>
      <c r="L12" s="13"/>
      <c r="M12" s="11"/>
      <c r="N12" s="11"/>
      <c r="O12" s="11"/>
      <c r="P12" s="11"/>
      <c r="Q12" s="11"/>
      <c r="R12" s="11"/>
      <c r="S12" s="11"/>
      <c r="T12" s="11"/>
      <c r="U12" s="11"/>
    </row>
    <row r="13" spans="1:23" s="4" customFormat="1">
      <c r="A13" s="24" t="s">
        <v>21</v>
      </c>
      <c r="B13" s="8"/>
      <c r="C13" s="27">
        <f>MAX(T18:T26)</f>
        <v>920.12293541468603</v>
      </c>
      <c r="D13" s="8"/>
      <c r="E13" s="12"/>
      <c r="F13" s="13"/>
      <c r="G13" s="11"/>
      <c r="H13" s="13"/>
      <c r="I13" s="13"/>
      <c r="J13" s="11"/>
      <c r="K13" s="13"/>
      <c r="L13" s="13"/>
      <c r="M13" s="11"/>
      <c r="N13" s="11"/>
      <c r="O13" s="11"/>
      <c r="P13" s="11"/>
      <c r="Q13" s="11"/>
      <c r="R13" s="11"/>
      <c r="S13" s="11"/>
      <c r="T13" s="11"/>
      <c r="U13" s="11"/>
    </row>
    <row r="14" spans="1:23" s="4" customFormat="1" ht="12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3" s="4" customFormat="1">
      <c r="A15" s="35" t="s">
        <v>44</v>
      </c>
      <c r="B15" s="8"/>
      <c r="C15" s="35" t="s">
        <v>6</v>
      </c>
      <c r="D15" s="8"/>
      <c r="E15" s="37" t="s">
        <v>0</v>
      </c>
      <c r="F15" s="38"/>
      <c r="G15" s="8"/>
      <c r="H15" s="37" t="s">
        <v>13</v>
      </c>
      <c r="I15" s="38"/>
      <c r="J15" s="8"/>
      <c r="K15" s="37" t="s">
        <v>1</v>
      </c>
      <c r="L15" s="38"/>
      <c r="M15" s="8"/>
      <c r="N15" s="39" t="s">
        <v>17</v>
      </c>
      <c r="O15" s="40"/>
      <c r="P15" s="8"/>
      <c r="Q15" s="39" t="s">
        <v>15</v>
      </c>
      <c r="R15" s="40"/>
      <c r="S15" s="8"/>
      <c r="T15" s="41" t="s">
        <v>40</v>
      </c>
      <c r="U15" s="8"/>
    </row>
    <row r="16" spans="1:23" s="4" customFormat="1">
      <c r="A16" s="36"/>
      <c r="B16" s="8"/>
      <c r="C16" s="36"/>
      <c r="D16" s="8"/>
      <c r="E16" s="20" t="s">
        <v>2</v>
      </c>
      <c r="F16" s="21" t="s">
        <v>27</v>
      </c>
      <c r="G16" s="8"/>
      <c r="H16" s="22" t="s">
        <v>23</v>
      </c>
      <c r="I16" s="23" t="s">
        <v>16</v>
      </c>
      <c r="J16" s="8"/>
      <c r="K16" s="22" t="s">
        <v>1</v>
      </c>
      <c r="L16" s="21" t="s">
        <v>26</v>
      </c>
      <c r="M16" s="8"/>
      <c r="N16" s="22" t="s">
        <v>3</v>
      </c>
      <c r="O16" s="21" t="s">
        <v>27</v>
      </c>
      <c r="P16" s="8"/>
      <c r="Q16" s="22" t="s">
        <v>22</v>
      </c>
      <c r="R16" s="21" t="s">
        <v>16</v>
      </c>
      <c r="S16" s="8"/>
      <c r="T16" s="42"/>
      <c r="U16" s="8"/>
    </row>
    <row r="17" spans="1:21" s="4" customFormat="1" ht="11.1" customHeight="1">
      <c r="A17" s="8"/>
      <c r="B17" s="8"/>
      <c r="C17" s="8"/>
      <c r="D17" s="8"/>
      <c r="E17" s="9" t="s">
        <v>5</v>
      </c>
      <c r="F17" s="10">
        <v>0.4</v>
      </c>
      <c r="G17" s="8"/>
      <c r="H17" s="9" t="s">
        <v>48</v>
      </c>
      <c r="I17" s="31">
        <v>10000</v>
      </c>
      <c r="J17" s="8"/>
      <c r="K17" s="9" t="s">
        <v>4</v>
      </c>
      <c r="L17" s="10">
        <v>400</v>
      </c>
      <c r="M17" s="8"/>
      <c r="N17" s="8"/>
      <c r="O17" s="8"/>
      <c r="P17" s="8"/>
      <c r="Q17" s="8"/>
      <c r="R17" s="8"/>
      <c r="S17" s="8"/>
      <c r="T17" s="8"/>
      <c r="U17" s="8"/>
    </row>
    <row r="18" spans="1:21" s="4" customFormat="1">
      <c r="A18"/>
      <c r="B18" s="1"/>
      <c r="C18" s="15" t="s">
        <v>30</v>
      </c>
      <c r="D18" s="1"/>
      <c r="E18" s="16">
        <v>0.48</v>
      </c>
      <c r="F18" s="48">
        <f>IF(E18&lt;$F$17,"ongeldig",E18/$C$3*$C$8)</f>
        <v>184.61538461538461</v>
      </c>
      <c r="G18" s="1"/>
      <c r="H18" s="16">
        <v>10000</v>
      </c>
      <c r="I18" s="48">
        <f>IF(H18&gt;$I$17,"ongeldig",$C$4/H18*$C$9)</f>
        <v>147.75</v>
      </c>
      <c r="J18" s="1"/>
      <c r="K18" s="18">
        <v>325</v>
      </c>
      <c r="L18" s="48">
        <f>IF(K18&gt;$L$17,"ongeldig",$C$5/K18*$C$10)</f>
        <v>263.07692307692309</v>
      </c>
      <c r="M18" s="1"/>
      <c r="N18" s="16">
        <v>46</v>
      </c>
      <c r="O18" s="48">
        <f>$C$6/N18*$C$11</f>
        <v>113.04347826086956</v>
      </c>
      <c r="P18" s="1"/>
      <c r="Q18" s="16">
        <v>9.1999999999999993</v>
      </c>
      <c r="R18" s="48">
        <f>$C$7/Q18*$C$12</f>
        <v>150</v>
      </c>
      <c r="S18" s="1"/>
      <c r="T18" s="48">
        <f>IF(E18&lt;0.4,"0",IF(K18&gt;400,"0",IF(H18&gt;10000,"0",O18+L18+F18+I18+R18)))</f>
        <v>858.48578595317724</v>
      </c>
      <c r="U18" s="1"/>
    </row>
    <row r="19" spans="1:21" s="4" customFormat="1">
      <c r="A19"/>
      <c r="B19" s="1"/>
      <c r="C19" s="15" t="s">
        <v>31</v>
      </c>
      <c r="D19" s="1"/>
      <c r="E19" s="16">
        <v>0.48</v>
      </c>
      <c r="F19" s="48">
        <f t="shared" ref="F19:F24" si="0">IF(E19&lt;$F$17,"ongeldig",E19/$C$3*$C$8)</f>
        <v>184.61538461538461</v>
      </c>
      <c r="G19" s="1"/>
      <c r="H19" s="16">
        <v>9975</v>
      </c>
      <c r="I19" s="48">
        <f t="shared" ref="I19:I24" si="1">IF(H19&gt;$I$17,"ongeldig",$C$4/H19*$C$9)</f>
        <v>148.12030075187968</v>
      </c>
      <c r="J19" s="1"/>
      <c r="K19" s="18">
        <v>315</v>
      </c>
      <c r="L19" s="48">
        <f t="shared" ref="L19:L24" si="2">IF(K19&gt;$L$17,"ongeldig",$C$5/K19*$C$10)</f>
        <v>271.42857142857144</v>
      </c>
      <c r="M19" s="1"/>
      <c r="N19" s="16">
        <v>41</v>
      </c>
      <c r="O19" s="48">
        <f t="shared" ref="O19:O24" si="3">$C$6/N19*$C$11</f>
        <v>126.82926829268293</v>
      </c>
      <c r="P19" s="1"/>
      <c r="Q19" s="16">
        <v>9.4</v>
      </c>
      <c r="R19" s="48">
        <f t="shared" ref="R19:R24" si="4">$C$7/Q19*$C$12</f>
        <v>146.80851063829786</v>
      </c>
      <c r="S19" s="1"/>
      <c r="T19" s="48">
        <f t="shared" ref="T19:T24" si="5">IF(E19&lt;0.4,"0",IF(K19&gt;400,"0",IF(H19&gt;10000,"0",O19+L19+F19+I19+R19)))</f>
        <v>877.80203572681648</v>
      </c>
      <c r="U19" s="1"/>
    </row>
    <row r="20" spans="1:21" s="4" customFormat="1">
      <c r="A20"/>
      <c r="B20" s="1"/>
      <c r="C20" s="15" t="s">
        <v>32</v>
      </c>
      <c r="D20" s="1"/>
      <c r="E20" s="16">
        <v>0.46</v>
      </c>
      <c r="F20" s="48">
        <f t="shared" si="0"/>
        <v>176.92307692307691</v>
      </c>
      <c r="G20" s="1"/>
      <c r="H20" s="16">
        <v>9950</v>
      </c>
      <c r="I20" s="48">
        <f t="shared" si="1"/>
        <v>148.49246231155777</v>
      </c>
      <c r="J20" s="1"/>
      <c r="K20" s="18">
        <v>345</v>
      </c>
      <c r="L20" s="48">
        <f t="shared" si="2"/>
        <v>247.82608695652175</v>
      </c>
      <c r="M20" s="1"/>
      <c r="N20" s="16">
        <v>29.3</v>
      </c>
      <c r="O20" s="48">
        <f t="shared" si="3"/>
        <v>177.47440273037543</v>
      </c>
      <c r="P20" s="1"/>
      <c r="Q20" s="17">
        <v>10.5</v>
      </c>
      <c r="R20" s="48">
        <f t="shared" si="4"/>
        <v>131.42857142857142</v>
      </c>
      <c r="S20" s="1"/>
      <c r="T20" s="48">
        <f t="shared" si="5"/>
        <v>882.14460035010336</v>
      </c>
      <c r="U20" s="1"/>
    </row>
    <row r="21" spans="1:21" s="4" customFormat="1">
      <c r="A21"/>
      <c r="B21" s="1"/>
      <c r="C21" s="15" t="s">
        <v>33</v>
      </c>
      <c r="D21" s="1"/>
      <c r="E21" s="16">
        <v>0.48</v>
      </c>
      <c r="F21" s="48">
        <f t="shared" si="0"/>
        <v>184.61538461538461</v>
      </c>
      <c r="G21" s="1"/>
      <c r="H21" s="16">
        <v>9925</v>
      </c>
      <c r="I21" s="48">
        <f t="shared" si="1"/>
        <v>148.86649874055416</v>
      </c>
      <c r="J21" s="1"/>
      <c r="K21" s="18">
        <v>395</v>
      </c>
      <c r="L21" s="48">
        <f t="shared" si="2"/>
        <v>216.45569620253164</v>
      </c>
      <c r="M21" s="1"/>
      <c r="N21" s="16">
        <v>37.799999999999997</v>
      </c>
      <c r="O21" s="48">
        <f t="shared" si="3"/>
        <v>137.56613756613757</v>
      </c>
      <c r="P21" s="1"/>
      <c r="Q21" s="16">
        <v>11</v>
      </c>
      <c r="R21" s="48">
        <f t="shared" si="4"/>
        <v>125.45454545454545</v>
      </c>
      <c r="S21" s="1"/>
      <c r="T21" s="48">
        <f t="shared" si="5"/>
        <v>812.9582625791536</v>
      </c>
      <c r="U21" s="1"/>
    </row>
    <row r="22" spans="1:21" s="4" customFormat="1">
      <c r="A22"/>
      <c r="B22" s="1"/>
      <c r="C22" s="15" t="s">
        <v>34</v>
      </c>
      <c r="D22" s="1"/>
      <c r="E22" s="16">
        <v>0.47</v>
      </c>
      <c r="F22" s="48">
        <f t="shared" si="0"/>
        <v>180.76923076923075</v>
      </c>
      <c r="G22" s="1"/>
      <c r="H22" s="16">
        <v>9900</v>
      </c>
      <c r="I22" s="48">
        <f t="shared" si="1"/>
        <v>149.24242424242425</v>
      </c>
      <c r="J22" s="1"/>
      <c r="K22" s="18">
        <v>285</v>
      </c>
      <c r="L22" s="48">
        <f t="shared" si="2"/>
        <v>300</v>
      </c>
      <c r="M22" s="1"/>
      <c r="N22" s="16">
        <v>38.1</v>
      </c>
      <c r="O22" s="48">
        <f t="shared" si="3"/>
        <v>136.48293963254591</v>
      </c>
      <c r="P22" s="1"/>
      <c r="Q22" s="16">
        <v>10.1</v>
      </c>
      <c r="R22" s="48">
        <f t="shared" si="4"/>
        <v>136.63366336633663</v>
      </c>
      <c r="S22" s="1"/>
      <c r="T22" s="48">
        <f t="shared" si="5"/>
        <v>903.12825801053759</v>
      </c>
      <c r="U22" s="1"/>
    </row>
    <row r="23" spans="1:21" s="4" customFormat="1">
      <c r="A23"/>
      <c r="B23" s="1"/>
      <c r="C23" s="15" t="s">
        <v>35</v>
      </c>
      <c r="D23" s="1"/>
      <c r="E23" s="16">
        <v>0.52</v>
      </c>
      <c r="F23" s="48">
        <f t="shared" si="0"/>
        <v>200</v>
      </c>
      <c r="G23" s="1"/>
      <c r="H23" s="16">
        <v>9875</v>
      </c>
      <c r="I23" s="48">
        <f t="shared" si="1"/>
        <v>149.62025316455697</v>
      </c>
      <c r="J23" s="1"/>
      <c r="K23" s="18">
        <v>399</v>
      </c>
      <c r="L23" s="48">
        <f t="shared" si="2"/>
        <v>214.28571428571428</v>
      </c>
      <c r="M23" s="1"/>
      <c r="N23" s="16">
        <v>47.5</v>
      </c>
      <c r="O23" s="48">
        <f t="shared" si="3"/>
        <v>109.47368421052633</v>
      </c>
      <c r="P23" s="1"/>
      <c r="Q23" s="16">
        <v>9.9</v>
      </c>
      <c r="R23" s="48">
        <f t="shared" si="4"/>
        <v>139.39393939393938</v>
      </c>
      <c r="S23" s="1"/>
      <c r="T23" s="48">
        <f t="shared" si="5"/>
        <v>812.77359105473693</v>
      </c>
      <c r="U23" s="1"/>
    </row>
    <row r="24" spans="1:21" s="4" customFormat="1">
      <c r="A24"/>
      <c r="B24" s="1"/>
      <c r="C24" s="15" t="s">
        <v>36</v>
      </c>
      <c r="D24" s="1"/>
      <c r="E24" s="17">
        <v>0.49</v>
      </c>
      <c r="F24" s="48">
        <f t="shared" si="0"/>
        <v>188.46153846153845</v>
      </c>
      <c r="G24" s="1"/>
      <c r="H24" s="16">
        <v>9850</v>
      </c>
      <c r="I24" s="48">
        <f t="shared" si="1"/>
        <v>150</v>
      </c>
      <c r="J24" s="1"/>
      <c r="K24" s="19">
        <v>355</v>
      </c>
      <c r="L24" s="48">
        <f t="shared" si="2"/>
        <v>240.84507042253523</v>
      </c>
      <c r="M24" s="1"/>
      <c r="N24" s="16">
        <v>26</v>
      </c>
      <c r="O24" s="48">
        <f t="shared" si="3"/>
        <v>200</v>
      </c>
      <c r="P24" s="1"/>
      <c r="Q24" s="16">
        <v>9.8000000000000007</v>
      </c>
      <c r="R24" s="48">
        <f t="shared" si="4"/>
        <v>140.81632653061223</v>
      </c>
      <c r="S24" s="1"/>
      <c r="T24" s="48">
        <f t="shared" si="5"/>
        <v>920.12293541468603</v>
      </c>
      <c r="U24" s="1"/>
    </row>
    <row r="25" spans="1:21" s="4" customFormat="1" ht="12" customHeight="1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s="4" customFormat="1">
      <c r="E26" s="5"/>
      <c r="F26" s="6"/>
      <c r="H26" s="6"/>
      <c r="I26" s="6"/>
      <c r="K26" s="6"/>
      <c r="L26" s="6"/>
    </row>
    <row r="27" spans="1:21" s="4" customFormat="1">
      <c r="E27" s="5"/>
      <c r="F27" s="6"/>
      <c r="H27" s="6"/>
      <c r="I27" s="6"/>
      <c r="K27" s="6"/>
      <c r="L27" s="6"/>
    </row>
    <row r="28" spans="1:21" s="4" customFormat="1">
      <c r="E28" s="5"/>
      <c r="F28" s="6"/>
      <c r="H28" s="6"/>
      <c r="I28" s="6"/>
      <c r="K28" s="6"/>
      <c r="L28" s="6"/>
    </row>
    <row r="29" spans="1:21" s="4" customFormat="1">
      <c r="E29" s="5"/>
      <c r="F29" s="6"/>
      <c r="H29" s="6"/>
      <c r="I29" s="6"/>
      <c r="K29" s="6"/>
      <c r="L29" s="6"/>
    </row>
    <row r="30" spans="1:21" s="4" customFormat="1">
      <c r="E30" s="5"/>
      <c r="F30" s="6"/>
      <c r="H30" s="6"/>
      <c r="I30" s="6"/>
      <c r="K30" s="6"/>
      <c r="L30" s="6"/>
    </row>
    <row r="31" spans="1:21" s="4" customFormat="1">
      <c r="E31" s="5"/>
      <c r="F31" s="6"/>
      <c r="H31" s="6"/>
      <c r="I31" s="6"/>
      <c r="K31" s="6"/>
      <c r="L31" s="6"/>
    </row>
    <row r="32" spans="1:21" s="4" customFormat="1">
      <c r="E32" s="5"/>
      <c r="F32" s="6"/>
      <c r="H32" s="6"/>
      <c r="I32" s="6"/>
      <c r="K32" s="6"/>
      <c r="L32" s="6"/>
    </row>
    <row r="33" spans="5:12" s="4" customFormat="1">
      <c r="E33" s="5"/>
      <c r="F33" s="6"/>
      <c r="H33" s="6"/>
      <c r="I33" s="6"/>
      <c r="K33" s="6"/>
      <c r="L33" s="6"/>
    </row>
    <row r="34" spans="5:12" s="4" customFormat="1">
      <c r="E34" s="5"/>
      <c r="F34" s="6"/>
      <c r="H34" s="6"/>
      <c r="I34" s="6"/>
      <c r="K34" s="6"/>
      <c r="L34" s="6"/>
    </row>
    <row r="35" spans="5:12" s="4" customFormat="1">
      <c r="E35" s="5"/>
      <c r="F35" s="6"/>
      <c r="H35" s="6"/>
      <c r="I35" s="6"/>
      <c r="K35" s="6"/>
      <c r="L35" s="6"/>
    </row>
    <row r="36" spans="5:12" s="4" customFormat="1">
      <c r="E36" s="5"/>
      <c r="F36" s="6"/>
      <c r="H36" s="6"/>
      <c r="I36" s="6"/>
      <c r="K36" s="6"/>
      <c r="L36" s="6"/>
    </row>
    <row r="37" spans="5:12" s="4" customFormat="1">
      <c r="E37" s="5"/>
      <c r="F37" s="6"/>
      <c r="H37" s="6"/>
      <c r="I37" s="6"/>
      <c r="K37" s="6"/>
      <c r="L37" s="6"/>
    </row>
    <row r="38" spans="5:12" s="4" customFormat="1">
      <c r="E38" s="5"/>
      <c r="F38" s="6"/>
      <c r="H38" s="6"/>
      <c r="I38" s="6"/>
      <c r="K38" s="6"/>
      <c r="L38" s="6"/>
    </row>
    <row r="39" spans="5:12" s="4" customFormat="1">
      <c r="E39" s="5"/>
      <c r="F39" s="6"/>
      <c r="H39" s="6"/>
      <c r="I39" s="6"/>
      <c r="K39" s="6"/>
      <c r="L39" s="6"/>
    </row>
    <row r="40" spans="5:12" s="4" customFormat="1">
      <c r="E40" s="5"/>
      <c r="F40" s="6"/>
      <c r="H40" s="6"/>
      <c r="I40" s="6"/>
      <c r="K40" s="6"/>
      <c r="L40" s="6"/>
    </row>
    <row r="41" spans="5:12" s="4" customFormat="1">
      <c r="E41" s="5"/>
      <c r="F41" s="6"/>
      <c r="H41" s="6"/>
      <c r="I41" s="6"/>
      <c r="K41" s="6"/>
      <c r="L41" s="6"/>
    </row>
    <row r="42" spans="5:12" s="4" customFormat="1">
      <c r="E42" s="5"/>
      <c r="F42" s="6"/>
      <c r="H42" s="6"/>
      <c r="I42" s="6"/>
      <c r="K42" s="6"/>
      <c r="L42" s="6"/>
    </row>
    <row r="43" spans="5:12" s="4" customFormat="1">
      <c r="E43" s="5"/>
      <c r="F43" s="6"/>
      <c r="H43" s="6"/>
      <c r="I43" s="6"/>
      <c r="K43" s="6"/>
      <c r="L43" s="6"/>
    </row>
    <row r="44" spans="5:12" s="4" customFormat="1">
      <c r="E44" s="5"/>
      <c r="F44" s="6"/>
      <c r="H44" s="6"/>
      <c r="I44" s="6"/>
      <c r="K44" s="6"/>
      <c r="L44" s="6"/>
    </row>
    <row r="45" spans="5:12" s="4" customFormat="1">
      <c r="E45" s="5"/>
      <c r="F45" s="6"/>
      <c r="H45" s="6"/>
      <c r="I45" s="6"/>
      <c r="K45" s="6"/>
      <c r="L45" s="6"/>
    </row>
    <row r="46" spans="5:12" s="4" customFormat="1">
      <c r="E46" s="5"/>
      <c r="F46" s="6"/>
      <c r="H46" s="6"/>
      <c r="I46" s="6"/>
      <c r="K46" s="6"/>
      <c r="L46" s="6"/>
    </row>
    <row r="47" spans="5:12" s="4" customFormat="1">
      <c r="E47" s="5"/>
      <c r="F47" s="6"/>
      <c r="H47" s="6"/>
      <c r="I47" s="6"/>
      <c r="K47" s="6"/>
      <c r="L47" s="6"/>
    </row>
    <row r="48" spans="5:12" s="4" customFormat="1">
      <c r="E48" s="5"/>
      <c r="F48" s="6"/>
      <c r="H48" s="6"/>
      <c r="I48" s="6"/>
      <c r="K48" s="6"/>
      <c r="L48" s="6"/>
    </row>
    <row r="49" spans="5:12" s="4" customFormat="1">
      <c r="E49" s="5"/>
      <c r="F49" s="6"/>
      <c r="H49" s="6"/>
      <c r="I49" s="6"/>
      <c r="K49" s="6"/>
      <c r="L49" s="6"/>
    </row>
    <row r="50" spans="5:12" s="4" customFormat="1">
      <c r="E50" s="5"/>
      <c r="F50" s="6"/>
      <c r="H50" s="6"/>
      <c r="I50" s="6"/>
      <c r="K50" s="6"/>
      <c r="L50" s="6"/>
    </row>
    <row r="51" spans="5:12" s="4" customFormat="1">
      <c r="E51" s="5"/>
      <c r="F51" s="6"/>
      <c r="H51" s="6"/>
      <c r="I51" s="6"/>
      <c r="K51" s="6"/>
      <c r="L51" s="6"/>
    </row>
    <row r="52" spans="5:12" s="4" customFormat="1">
      <c r="E52" s="5"/>
      <c r="F52" s="6"/>
      <c r="H52" s="6"/>
      <c r="I52" s="6"/>
      <c r="K52" s="6"/>
      <c r="L52" s="6"/>
    </row>
    <row r="53" spans="5:12" s="4" customFormat="1">
      <c r="E53" s="5"/>
      <c r="F53" s="6"/>
      <c r="H53" s="6"/>
      <c r="I53" s="6"/>
      <c r="K53" s="6"/>
      <c r="L53" s="6"/>
    </row>
    <row r="54" spans="5:12" s="4" customFormat="1">
      <c r="E54" s="5"/>
      <c r="F54" s="6"/>
      <c r="H54" s="6"/>
      <c r="I54" s="6"/>
      <c r="K54" s="6"/>
      <c r="L54" s="6"/>
    </row>
    <row r="55" spans="5:12" s="4" customFormat="1">
      <c r="E55" s="5"/>
      <c r="F55" s="6"/>
      <c r="H55" s="6"/>
      <c r="I55" s="6"/>
      <c r="K55" s="6"/>
      <c r="L55" s="6"/>
    </row>
    <row r="56" spans="5:12" s="4" customFormat="1">
      <c r="E56" s="5"/>
      <c r="F56" s="6"/>
      <c r="H56" s="6"/>
      <c r="I56" s="6"/>
      <c r="K56" s="6"/>
      <c r="L56" s="6"/>
    </row>
    <row r="57" spans="5:12" s="4" customFormat="1">
      <c r="E57" s="5"/>
      <c r="F57" s="6"/>
      <c r="H57" s="6"/>
      <c r="I57" s="6"/>
      <c r="K57" s="6"/>
      <c r="L57" s="6"/>
    </row>
    <row r="58" spans="5:12" s="4" customFormat="1">
      <c r="E58" s="5"/>
      <c r="F58" s="6"/>
      <c r="H58" s="6"/>
      <c r="I58" s="6"/>
      <c r="K58" s="6"/>
      <c r="L58" s="6"/>
    </row>
    <row r="59" spans="5:12" s="4" customFormat="1">
      <c r="E59" s="5"/>
      <c r="F59" s="6"/>
      <c r="H59" s="6"/>
      <c r="I59" s="6"/>
      <c r="K59" s="6"/>
      <c r="L59" s="6"/>
    </row>
    <row r="60" spans="5:12" s="4" customFormat="1">
      <c r="E60" s="5"/>
      <c r="F60" s="6"/>
      <c r="H60" s="6"/>
      <c r="I60" s="6"/>
      <c r="K60" s="6"/>
      <c r="L60" s="6"/>
    </row>
  </sheetData>
  <sheetProtection algorithmName="SHA-512" hashValue="5fPlUxEtqbWM0di9qfXYyMPRgAWLR/4xmIqvRyFGLXF6yO28iAJpNyrnbzVasWwvdLoP+08ARVQVims47tS/XA==" saltValue="i5592P3wZRpQd6Rih3J93Q==" spinCount="100000" sheet="1" objects="1" scenarios="1" selectLockedCells="1"/>
  <mergeCells count="10">
    <mergeCell ref="K6:L6"/>
    <mergeCell ref="A15:A16"/>
    <mergeCell ref="N15:O15"/>
    <mergeCell ref="Q15:R15"/>
    <mergeCell ref="T15:T16"/>
    <mergeCell ref="K7:L8"/>
    <mergeCell ref="C15:C16"/>
    <mergeCell ref="E15:F15"/>
    <mergeCell ref="H15:I15"/>
    <mergeCell ref="K15:L15"/>
  </mergeCells>
  <conditionalFormatting sqref="T18:T24">
    <cfRule type="top10" dxfId="35" priority="19" rank="1"/>
  </conditionalFormatting>
  <conditionalFormatting sqref="E18:E24">
    <cfRule type="cellIs" dxfId="34" priority="14" operator="lessThan">
      <formula>#REF!</formula>
    </cfRule>
    <cfRule type="cellIs" dxfId="33" priority="15" stopIfTrue="1" operator="equal">
      <formula>#REF!</formula>
    </cfRule>
    <cfRule type="top10" dxfId="32" priority="8" rank="1"/>
  </conditionalFormatting>
  <conditionalFormatting sqref="H18:H24">
    <cfRule type="cellIs" dxfId="31" priority="13" operator="equal">
      <formula>#REF!</formula>
    </cfRule>
  </conditionalFormatting>
  <conditionalFormatting sqref="H19:H24">
    <cfRule type="cellIs" dxfId="30" priority="12" operator="equal">
      <formula>#REF!</formula>
    </cfRule>
  </conditionalFormatting>
  <conditionalFormatting sqref="K18:K24">
    <cfRule type="cellIs" dxfId="29" priority="11" operator="equal">
      <formula>#REF!</formula>
    </cfRule>
    <cfRule type="top10" dxfId="28" priority="6" bottom="1" rank="1"/>
  </conditionalFormatting>
  <conditionalFormatting sqref="N18:N24">
    <cfRule type="cellIs" dxfId="27" priority="10" operator="equal">
      <formula>#REF!</formula>
    </cfRule>
    <cfRule type="top10" dxfId="26" priority="5" bottom="1" rank="1"/>
  </conditionalFormatting>
  <conditionalFormatting sqref="H18:H24">
    <cfRule type="top10" dxfId="25" priority="7" bottom="1" rank="1"/>
  </conditionalFormatting>
  <conditionalFormatting sqref="Q18:Q24">
    <cfRule type="top10" dxfId="24" priority="2" bottom="1" rank="1"/>
    <cfRule type="cellIs" dxfId="23" priority="3" operator="equal">
      <formula>#REF!</formula>
    </cfRule>
  </conditionalFormatting>
  <conditionalFormatting sqref="H19:H24">
    <cfRule type="cellIs" dxfId="22" priority="1" operator="equal">
      <formula>#REF!</formula>
    </cfRule>
  </conditionalFormatting>
  <pageMargins left="0.7" right="0.7" top="0.75" bottom="0.75" header="0.3" footer="0.3"/>
  <pageSetup paperSize="8" scale="87" orientation="landscape" r:id="rId1"/>
  <headerFooter>
    <oddHeader>&amp;A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60"/>
  <sheetViews>
    <sheetView zoomScale="110" zoomScaleNormal="110" zoomScalePageLayoutView="116" workbookViewId="0">
      <selection activeCell="C19" sqref="C19"/>
    </sheetView>
  </sheetViews>
  <sheetFormatPr defaultColWidth="11" defaultRowHeight="15.75" zeroHeight="1"/>
  <cols>
    <col min="1" max="1" width="28.875" customWidth="1"/>
    <col min="2" max="2" width="1.5" style="1" customWidth="1"/>
    <col min="3" max="3" width="30.875" customWidth="1"/>
    <col min="4" max="4" width="1.5" style="1" customWidth="1"/>
    <col min="5" max="5" width="13.875" style="3" bestFit="1" customWidth="1"/>
    <col min="6" max="6" width="14.875" style="2" bestFit="1" customWidth="1"/>
    <col min="7" max="7" width="1.5" style="1" customWidth="1"/>
    <col min="8" max="8" width="11" style="2"/>
    <col min="9" max="9" width="11.625" style="2" customWidth="1"/>
    <col min="10" max="10" width="1.5" style="1" customWidth="1"/>
    <col min="11" max="11" width="11" style="2"/>
    <col min="12" max="12" width="10.625" style="2" bestFit="1" customWidth="1"/>
    <col min="13" max="13" width="1.5" style="1" customWidth="1"/>
    <col min="14" max="14" width="8" bestFit="1" customWidth="1"/>
    <col min="16" max="16" width="1.5" style="1" customWidth="1"/>
    <col min="17" max="17" width="11.625" customWidth="1"/>
    <col min="18" max="18" width="11.875" customWidth="1"/>
    <col min="19" max="19" width="1.5" style="1" customWidth="1"/>
    <col min="20" max="20" width="19.625" customWidth="1"/>
    <col min="21" max="21" width="1.5" style="1" customWidth="1"/>
    <col min="22" max="192" width="11" style="4"/>
  </cols>
  <sheetData>
    <row r="1" spans="1:23" s="4" customFormat="1">
      <c r="A1" s="11"/>
      <c r="B1" s="11"/>
      <c r="C1" s="11"/>
      <c r="D1" s="11"/>
      <c r="E1" s="12"/>
      <c r="F1" s="32"/>
      <c r="G1" s="11"/>
      <c r="H1" s="33"/>
      <c r="I1" s="32"/>
      <c r="J1" s="11"/>
      <c r="K1" s="33"/>
      <c r="L1" s="32"/>
      <c r="M1" s="11"/>
      <c r="N1" s="12"/>
      <c r="O1" s="32"/>
      <c r="P1" s="11"/>
      <c r="Q1" s="12"/>
      <c r="R1" s="32"/>
      <c r="S1" s="11"/>
      <c r="T1" s="34"/>
    </row>
    <row r="2" spans="1:23" s="4" customFormat="1" ht="11.1" customHeight="1">
      <c r="A2" s="7"/>
      <c r="B2" s="8"/>
      <c r="C2" s="8"/>
      <c r="D2" s="8"/>
      <c r="E2" s="11"/>
      <c r="F2" s="13"/>
      <c r="G2" s="11"/>
      <c r="H2" s="13"/>
      <c r="I2" s="13"/>
      <c r="J2" s="11"/>
      <c r="K2" s="13"/>
      <c r="L2" s="13"/>
      <c r="M2" s="11"/>
      <c r="N2" s="11"/>
      <c r="O2" s="11"/>
      <c r="P2" s="11"/>
      <c r="Q2" s="11"/>
      <c r="R2" s="11"/>
      <c r="S2" s="11"/>
      <c r="T2" s="11"/>
    </row>
    <row r="3" spans="1:23" s="4" customFormat="1">
      <c r="A3" s="24" t="s">
        <v>7</v>
      </c>
      <c r="B3" s="8"/>
      <c r="C3" s="25">
        <f>MAX(E18:E26)</f>
        <v>0.35</v>
      </c>
      <c r="D3" s="8"/>
      <c r="E3" s="12"/>
      <c r="F3" s="13"/>
      <c r="G3" s="11"/>
      <c r="H3" s="13"/>
      <c r="I3" s="13"/>
      <c r="J3" s="11"/>
      <c r="K3" s="13"/>
      <c r="L3" s="13"/>
      <c r="M3" s="11"/>
      <c r="N3" s="11"/>
      <c r="O3" s="11"/>
      <c r="P3" s="11"/>
      <c r="Q3" s="11"/>
      <c r="R3" s="11"/>
      <c r="S3" s="11"/>
      <c r="T3" s="11"/>
      <c r="U3" s="11"/>
    </row>
    <row r="4" spans="1:23" s="4" customFormat="1">
      <c r="A4" s="24" t="s">
        <v>14</v>
      </c>
      <c r="B4" s="8"/>
      <c r="C4" s="25">
        <f>MIN(H18:H24)</f>
        <v>5700</v>
      </c>
      <c r="D4" s="8"/>
      <c r="E4" s="12"/>
      <c r="F4" s="13"/>
      <c r="G4" s="11"/>
      <c r="H4" s="13"/>
      <c r="I4" s="13"/>
      <c r="J4" s="11"/>
      <c r="K4" s="13"/>
      <c r="L4" s="13"/>
      <c r="M4" s="11"/>
      <c r="N4" s="11"/>
      <c r="O4" s="11"/>
      <c r="P4" s="11"/>
      <c r="Q4" s="11"/>
      <c r="R4" s="11"/>
      <c r="S4" s="11"/>
      <c r="T4" s="11"/>
      <c r="U4" s="11"/>
    </row>
    <row r="5" spans="1:23">
      <c r="A5" s="24" t="s">
        <v>8</v>
      </c>
      <c r="B5" s="8"/>
      <c r="C5" s="26">
        <f>MIN(K18:K24)</f>
        <v>205</v>
      </c>
      <c r="D5" s="8"/>
      <c r="E5" s="12"/>
      <c r="F5" s="13"/>
      <c r="G5" s="11"/>
      <c r="H5" s="13"/>
      <c r="I5" s="13"/>
      <c r="J5" s="11"/>
      <c r="K5" s="13"/>
      <c r="L5" s="13"/>
      <c r="M5" s="11"/>
      <c r="N5" s="11"/>
      <c r="O5" s="11"/>
      <c r="P5" s="11"/>
      <c r="Q5" s="11"/>
      <c r="R5" s="11"/>
      <c r="S5" s="11"/>
      <c r="T5" s="11"/>
      <c r="U5" s="11"/>
      <c r="V5" s="14"/>
      <c r="W5" s="14"/>
    </row>
    <row r="6" spans="1:23" s="4" customFormat="1" ht="16.5" thickBot="1">
      <c r="A6" s="24" t="s">
        <v>9</v>
      </c>
      <c r="B6" s="8"/>
      <c r="C6" s="25">
        <f>MIN(N18:N26)</f>
        <v>9</v>
      </c>
      <c r="D6" s="8"/>
      <c r="E6" s="12"/>
      <c r="F6" s="13"/>
      <c r="G6" s="11"/>
      <c r="H6" s="13"/>
      <c r="I6" s="13"/>
      <c r="J6" s="11"/>
      <c r="K6" s="43" t="s">
        <v>24</v>
      </c>
      <c r="L6" s="43"/>
      <c r="M6" s="11"/>
      <c r="N6" s="11"/>
      <c r="O6" s="11"/>
      <c r="P6" s="11"/>
      <c r="Q6" s="11"/>
      <c r="R6" s="11"/>
      <c r="S6" s="11"/>
      <c r="T6" s="11"/>
      <c r="U6" s="11"/>
    </row>
    <row r="7" spans="1:23" s="4" customFormat="1">
      <c r="A7" s="24" t="s">
        <v>19</v>
      </c>
      <c r="B7" s="8"/>
      <c r="C7" s="25">
        <f>MIN(Q18:Q24)</f>
        <v>9.1999999999999993</v>
      </c>
      <c r="D7" s="8"/>
      <c r="E7" s="12"/>
      <c r="F7" s="13"/>
      <c r="G7" s="11"/>
      <c r="H7" s="13"/>
      <c r="I7" s="13"/>
      <c r="J7" s="11"/>
      <c r="K7" s="44" t="s">
        <v>25</v>
      </c>
      <c r="L7" s="45"/>
      <c r="M7" s="11"/>
      <c r="N7" s="11"/>
      <c r="O7" s="11"/>
      <c r="P7" s="11"/>
      <c r="Q7" s="11"/>
      <c r="R7" s="11"/>
      <c r="S7" s="11"/>
      <c r="T7" s="11"/>
      <c r="U7" s="11"/>
    </row>
    <row r="8" spans="1:23" s="4" customFormat="1" ht="16.5" thickBot="1">
      <c r="A8" s="24" t="s">
        <v>10</v>
      </c>
      <c r="B8" s="8"/>
      <c r="C8" s="28">
        <v>200</v>
      </c>
      <c r="D8" s="8"/>
      <c r="E8" s="12"/>
      <c r="F8" s="13"/>
      <c r="G8" s="11"/>
      <c r="H8" s="13"/>
      <c r="I8" s="13"/>
      <c r="J8" s="11"/>
      <c r="K8" s="46"/>
      <c r="L8" s="47"/>
      <c r="M8" s="11"/>
      <c r="N8" s="11"/>
      <c r="O8" s="11"/>
      <c r="P8" s="11"/>
      <c r="Q8" s="11"/>
      <c r="R8" s="11"/>
      <c r="S8" s="11"/>
      <c r="T8" s="11"/>
      <c r="U8" s="11"/>
    </row>
    <row r="9" spans="1:23" s="4" customFormat="1">
      <c r="A9" s="24" t="s">
        <v>18</v>
      </c>
      <c r="B9" s="8"/>
      <c r="C9" s="28">
        <v>150</v>
      </c>
      <c r="D9" s="8"/>
      <c r="E9" s="12"/>
      <c r="F9" s="13"/>
      <c r="G9" s="11"/>
      <c r="H9" s="13"/>
      <c r="I9" s="13"/>
      <c r="J9" s="11"/>
      <c r="K9" s="13"/>
      <c r="L9" s="13"/>
      <c r="M9" s="11"/>
      <c r="N9" s="11"/>
      <c r="O9" s="11"/>
      <c r="P9" s="11"/>
      <c r="Q9" s="11"/>
      <c r="R9" s="11"/>
      <c r="S9" s="11"/>
      <c r="T9" s="11"/>
      <c r="U9" s="11"/>
    </row>
    <row r="10" spans="1:23" s="4" customFormat="1">
      <c r="A10" s="24" t="s">
        <v>11</v>
      </c>
      <c r="B10" s="8"/>
      <c r="C10" s="28">
        <v>300</v>
      </c>
      <c r="D10" s="8"/>
      <c r="E10" s="12"/>
      <c r="F10" s="13"/>
      <c r="G10" s="11"/>
      <c r="H10" s="13"/>
      <c r="I10" s="13"/>
      <c r="J10" s="11"/>
      <c r="K10" s="13"/>
      <c r="L10" s="13"/>
      <c r="M10" s="11"/>
      <c r="N10" s="11"/>
      <c r="O10" s="11"/>
      <c r="P10" s="11"/>
      <c r="Q10" s="11"/>
      <c r="R10" s="11"/>
      <c r="S10" s="11"/>
      <c r="T10" s="11"/>
      <c r="U10" s="11"/>
    </row>
    <row r="11" spans="1:23" s="4" customFormat="1">
      <c r="A11" s="24" t="s">
        <v>12</v>
      </c>
      <c r="B11" s="8"/>
      <c r="C11" s="28">
        <v>200</v>
      </c>
      <c r="D11" s="8"/>
      <c r="E11" s="12"/>
      <c r="F11" s="29"/>
      <c r="G11" s="11"/>
      <c r="H11" s="13"/>
      <c r="I11" s="13"/>
      <c r="J11" s="11"/>
      <c r="K11" s="13"/>
      <c r="L11" s="13"/>
      <c r="M11" s="11"/>
      <c r="N11" s="11"/>
      <c r="O11" s="11"/>
      <c r="P11" s="11"/>
      <c r="Q11" s="11"/>
      <c r="R11" s="11"/>
      <c r="S11" s="11"/>
      <c r="T11" s="11"/>
      <c r="U11" s="11"/>
    </row>
    <row r="12" spans="1:23" s="4" customFormat="1">
      <c r="A12" s="24" t="s">
        <v>20</v>
      </c>
      <c r="B12" s="8"/>
      <c r="C12" s="28">
        <v>150</v>
      </c>
      <c r="D12" s="8"/>
      <c r="E12" s="12"/>
      <c r="F12" s="13"/>
      <c r="G12" s="11"/>
      <c r="H12" s="13"/>
      <c r="I12" s="13"/>
      <c r="J12" s="11"/>
      <c r="K12" s="13"/>
      <c r="L12" s="13"/>
      <c r="M12" s="11"/>
      <c r="N12" s="11"/>
      <c r="O12" s="11"/>
      <c r="P12" s="11"/>
      <c r="Q12" s="11"/>
      <c r="R12" s="11"/>
      <c r="S12" s="11"/>
      <c r="T12" s="11"/>
      <c r="U12" s="11"/>
    </row>
    <row r="13" spans="1:23" s="4" customFormat="1">
      <c r="A13" s="24" t="s">
        <v>21</v>
      </c>
      <c r="B13" s="8"/>
      <c r="C13" s="27">
        <f>MAX(T18:T26)</f>
        <v>958.17287784679093</v>
      </c>
      <c r="D13" s="8"/>
      <c r="E13" s="12"/>
      <c r="F13" s="13"/>
      <c r="G13" s="11"/>
      <c r="H13" s="13"/>
      <c r="I13" s="13"/>
      <c r="J13" s="11"/>
      <c r="K13" s="13"/>
      <c r="L13" s="13"/>
      <c r="M13" s="11"/>
      <c r="N13" s="11"/>
      <c r="O13" s="11"/>
      <c r="P13" s="11"/>
      <c r="Q13" s="11"/>
      <c r="R13" s="11"/>
      <c r="S13" s="11"/>
      <c r="T13" s="11"/>
      <c r="U13" s="11"/>
    </row>
    <row r="14" spans="1:23" s="4" customFormat="1" ht="12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3" s="4" customFormat="1">
      <c r="A15" s="35" t="s">
        <v>45</v>
      </c>
      <c r="B15" s="8"/>
      <c r="C15" s="35" t="s">
        <v>6</v>
      </c>
      <c r="D15" s="8"/>
      <c r="E15" s="37" t="s">
        <v>0</v>
      </c>
      <c r="F15" s="38"/>
      <c r="G15" s="8"/>
      <c r="H15" s="37" t="s">
        <v>13</v>
      </c>
      <c r="I15" s="38"/>
      <c r="J15" s="8"/>
      <c r="K15" s="37" t="s">
        <v>1</v>
      </c>
      <c r="L15" s="38"/>
      <c r="M15" s="8"/>
      <c r="N15" s="39" t="s">
        <v>17</v>
      </c>
      <c r="O15" s="40"/>
      <c r="P15" s="8"/>
      <c r="Q15" s="39" t="s">
        <v>15</v>
      </c>
      <c r="R15" s="40"/>
      <c r="S15" s="8"/>
      <c r="T15" s="41" t="s">
        <v>41</v>
      </c>
      <c r="U15" s="8"/>
    </row>
    <row r="16" spans="1:23" s="4" customFormat="1">
      <c r="A16" s="36"/>
      <c r="B16" s="8"/>
      <c r="C16" s="36"/>
      <c r="D16" s="8"/>
      <c r="E16" s="20" t="s">
        <v>2</v>
      </c>
      <c r="F16" s="21" t="s">
        <v>27</v>
      </c>
      <c r="G16" s="8"/>
      <c r="H16" s="22" t="s">
        <v>23</v>
      </c>
      <c r="I16" s="23" t="s">
        <v>16</v>
      </c>
      <c r="J16" s="8"/>
      <c r="K16" s="22" t="s">
        <v>1</v>
      </c>
      <c r="L16" s="21" t="s">
        <v>26</v>
      </c>
      <c r="M16" s="8"/>
      <c r="N16" s="22" t="s">
        <v>3</v>
      </c>
      <c r="O16" s="21" t="s">
        <v>27</v>
      </c>
      <c r="P16" s="8"/>
      <c r="Q16" s="22" t="s">
        <v>22</v>
      </c>
      <c r="R16" s="21" t="s">
        <v>16</v>
      </c>
      <c r="S16" s="8"/>
      <c r="T16" s="42"/>
      <c r="U16" s="8"/>
    </row>
    <row r="17" spans="1:21" s="4" customFormat="1" ht="11.1" customHeight="1">
      <c r="A17" s="8"/>
      <c r="B17" s="8"/>
      <c r="C17" s="8"/>
      <c r="D17" s="8"/>
      <c r="E17" s="9" t="s">
        <v>28</v>
      </c>
      <c r="F17" s="10">
        <v>0.27</v>
      </c>
      <c r="G17" s="8"/>
      <c r="H17" s="9" t="s">
        <v>46</v>
      </c>
      <c r="I17" s="10">
        <v>6000</v>
      </c>
      <c r="J17" s="8"/>
      <c r="K17" s="9" t="s">
        <v>29</v>
      </c>
      <c r="L17" s="10">
        <v>250</v>
      </c>
      <c r="M17" s="8"/>
      <c r="N17" s="8"/>
      <c r="O17" s="8"/>
      <c r="P17" s="8"/>
      <c r="Q17" s="8"/>
      <c r="R17" s="8"/>
      <c r="S17" s="8"/>
      <c r="T17" s="8"/>
      <c r="U17" s="8"/>
    </row>
    <row r="18" spans="1:21" s="4" customFormat="1">
      <c r="A18"/>
      <c r="B18" s="1"/>
      <c r="C18" s="15" t="s">
        <v>30</v>
      </c>
      <c r="D18" s="1"/>
      <c r="E18" s="16">
        <v>0.33</v>
      </c>
      <c r="F18" s="48">
        <f>IF(E18&lt;$F$17,"ongeldig",E18/$C$3*$C$8)</f>
        <v>188.57142857142858</v>
      </c>
      <c r="G18" s="1"/>
      <c r="H18" s="17">
        <v>6000</v>
      </c>
      <c r="I18" s="48">
        <f>IF(H18&gt;$I$17,"ongeldig",$C$4/H18*$C$9)</f>
        <v>142.5</v>
      </c>
      <c r="J18" s="1"/>
      <c r="K18" s="18">
        <v>207</v>
      </c>
      <c r="L18" s="48">
        <f>IF(K18&gt;$L$17,"ongeldig",$C$5/K18*$C$10)</f>
        <v>297.10144927536231</v>
      </c>
      <c r="M18" s="1"/>
      <c r="N18" s="16">
        <v>10</v>
      </c>
      <c r="O18" s="48">
        <f>$C$6/N18*$C$11</f>
        <v>180</v>
      </c>
      <c r="P18" s="1"/>
      <c r="Q18" s="16">
        <v>9.1999999999999993</v>
      </c>
      <c r="R18" s="48">
        <f>$C$7/Q18*$C$12</f>
        <v>150</v>
      </c>
      <c r="S18" s="1"/>
      <c r="T18" s="48">
        <f>IF(E18&lt;0.27,"0",IF(K18&gt;250,"0",IF(H18&gt;6000,"0",O18+L18+F18+I18+R18)))</f>
        <v>958.17287784679093</v>
      </c>
      <c r="U18" s="1"/>
    </row>
    <row r="19" spans="1:21" s="4" customFormat="1">
      <c r="A19"/>
      <c r="B19" s="1"/>
      <c r="C19" s="15" t="s">
        <v>31</v>
      </c>
      <c r="D19" s="1"/>
      <c r="E19" s="16">
        <v>0.28000000000000003</v>
      </c>
      <c r="F19" s="48">
        <f t="shared" ref="F19:F24" si="0">IF(E19&lt;$F$17,"ongeldig",E19/$C$3*$C$8)</f>
        <v>160.00000000000003</v>
      </c>
      <c r="G19" s="1"/>
      <c r="H19" s="17">
        <v>5950</v>
      </c>
      <c r="I19" s="48">
        <f t="shared" ref="I19:I24" si="1">IF(H19&gt;$I$17,"ongeldig",$C$4/H19*$C$9)</f>
        <v>143.69747899159665</v>
      </c>
      <c r="J19" s="1"/>
      <c r="K19" s="18">
        <v>205</v>
      </c>
      <c r="L19" s="48">
        <f t="shared" ref="L19:L24" si="2">IF(K19&gt;$L$17,"ongeldig",$C$5/K19*$C$10)</f>
        <v>300</v>
      </c>
      <c r="M19" s="1"/>
      <c r="N19" s="16">
        <v>12</v>
      </c>
      <c r="O19" s="48">
        <f t="shared" ref="O19:O24" si="3">$C$6/N19*$C$11</f>
        <v>150</v>
      </c>
      <c r="P19" s="1"/>
      <c r="Q19" s="16">
        <v>9.4</v>
      </c>
      <c r="R19" s="48">
        <f t="shared" ref="R19:R24" si="4">$C$7/Q19*$C$12</f>
        <v>146.80851063829786</v>
      </c>
      <c r="S19" s="1"/>
      <c r="T19" s="48">
        <f t="shared" ref="T19:T24" si="5">IF(E19&lt;0.27,"0",IF(K19&gt;250,"0",IF(H19&gt;6000,"0",O19+L19+F19+I19+R19)))</f>
        <v>900.50598962989454</v>
      </c>
      <c r="U19" s="1"/>
    </row>
    <row r="20" spans="1:21" s="4" customFormat="1">
      <c r="A20"/>
      <c r="B20" s="1"/>
      <c r="C20" s="15" t="s">
        <v>32</v>
      </c>
      <c r="D20" s="1"/>
      <c r="E20" s="16">
        <v>0.35</v>
      </c>
      <c r="F20" s="48">
        <f t="shared" si="0"/>
        <v>200</v>
      </c>
      <c r="G20" s="1"/>
      <c r="H20" s="17">
        <v>5900</v>
      </c>
      <c r="I20" s="48">
        <f t="shared" si="1"/>
        <v>144.91525423728814</v>
      </c>
      <c r="J20" s="1"/>
      <c r="K20" s="18">
        <v>245</v>
      </c>
      <c r="L20" s="48">
        <f t="shared" si="2"/>
        <v>251.02040816326533</v>
      </c>
      <c r="M20" s="1"/>
      <c r="N20" s="16">
        <v>9</v>
      </c>
      <c r="O20" s="48">
        <f t="shared" si="3"/>
        <v>200</v>
      </c>
      <c r="P20" s="1"/>
      <c r="Q20" s="17">
        <v>10.5</v>
      </c>
      <c r="R20" s="48">
        <f t="shared" si="4"/>
        <v>131.42857142857142</v>
      </c>
      <c r="S20" s="1"/>
      <c r="T20" s="48">
        <f t="shared" si="5"/>
        <v>927.36423382912483</v>
      </c>
      <c r="U20" s="1"/>
    </row>
    <row r="21" spans="1:21" s="4" customFormat="1">
      <c r="A21"/>
      <c r="B21" s="1"/>
      <c r="C21" s="15" t="s">
        <v>33</v>
      </c>
      <c r="D21" s="1"/>
      <c r="E21" s="16">
        <v>0.3</v>
      </c>
      <c r="F21" s="48">
        <f t="shared" si="0"/>
        <v>171.42857142857144</v>
      </c>
      <c r="G21" s="1"/>
      <c r="H21" s="17">
        <v>5850</v>
      </c>
      <c r="I21" s="48">
        <f t="shared" si="1"/>
        <v>146.15384615384616</v>
      </c>
      <c r="J21" s="1"/>
      <c r="K21" s="18">
        <v>250</v>
      </c>
      <c r="L21" s="48">
        <f t="shared" si="2"/>
        <v>245.99999999999997</v>
      </c>
      <c r="M21" s="1"/>
      <c r="N21" s="16">
        <v>10</v>
      </c>
      <c r="O21" s="48">
        <f t="shared" si="3"/>
        <v>180</v>
      </c>
      <c r="P21" s="1"/>
      <c r="Q21" s="16">
        <v>11</v>
      </c>
      <c r="R21" s="48">
        <f t="shared" si="4"/>
        <v>125.45454545454545</v>
      </c>
      <c r="S21" s="1"/>
      <c r="T21" s="48">
        <f t="shared" si="5"/>
        <v>869.03696303696313</v>
      </c>
      <c r="U21" s="1"/>
    </row>
    <row r="22" spans="1:21" s="4" customFormat="1">
      <c r="A22"/>
      <c r="B22" s="1"/>
      <c r="C22" s="15" t="s">
        <v>34</v>
      </c>
      <c r="D22" s="1"/>
      <c r="E22" s="16">
        <v>0.31</v>
      </c>
      <c r="F22" s="48">
        <f t="shared" si="0"/>
        <v>177.14285714285717</v>
      </c>
      <c r="G22" s="1"/>
      <c r="H22" s="17">
        <v>5800</v>
      </c>
      <c r="I22" s="48">
        <f t="shared" si="1"/>
        <v>147.41379310344828</v>
      </c>
      <c r="J22" s="1"/>
      <c r="K22" s="18">
        <v>215</v>
      </c>
      <c r="L22" s="48">
        <f t="shared" si="2"/>
        <v>286.04651162790697</v>
      </c>
      <c r="M22" s="1"/>
      <c r="N22" s="16">
        <v>16</v>
      </c>
      <c r="O22" s="48">
        <f t="shared" si="3"/>
        <v>112.5</v>
      </c>
      <c r="P22" s="1"/>
      <c r="Q22" s="16">
        <v>10.1</v>
      </c>
      <c r="R22" s="48">
        <f t="shared" si="4"/>
        <v>136.63366336633663</v>
      </c>
      <c r="S22" s="1"/>
      <c r="T22" s="48">
        <f t="shared" si="5"/>
        <v>859.73682524054902</v>
      </c>
      <c r="U22" s="1"/>
    </row>
    <row r="23" spans="1:21" s="4" customFormat="1">
      <c r="A23"/>
      <c r="B23" s="1"/>
      <c r="C23" s="15" t="s">
        <v>35</v>
      </c>
      <c r="D23" s="1"/>
      <c r="E23" s="16">
        <v>0.32</v>
      </c>
      <c r="F23" s="48">
        <f t="shared" si="0"/>
        <v>182.85714285714286</v>
      </c>
      <c r="G23" s="1"/>
      <c r="H23" s="17">
        <v>5750</v>
      </c>
      <c r="I23" s="48">
        <f t="shared" si="1"/>
        <v>148.69565217391306</v>
      </c>
      <c r="J23" s="1"/>
      <c r="K23" s="18">
        <v>249</v>
      </c>
      <c r="L23" s="48">
        <f t="shared" si="2"/>
        <v>246.98795180722891</v>
      </c>
      <c r="M23" s="1"/>
      <c r="N23" s="16">
        <v>15.5</v>
      </c>
      <c r="O23" s="48">
        <f t="shared" si="3"/>
        <v>116.12903225806453</v>
      </c>
      <c r="P23" s="1"/>
      <c r="Q23" s="16">
        <v>9.9</v>
      </c>
      <c r="R23" s="48">
        <f t="shared" si="4"/>
        <v>139.39393939393938</v>
      </c>
      <c r="S23" s="1"/>
      <c r="T23" s="48">
        <f t="shared" si="5"/>
        <v>834.06371849028881</v>
      </c>
      <c r="U23" s="1"/>
    </row>
    <row r="24" spans="1:21" s="4" customFormat="1">
      <c r="A24"/>
      <c r="B24" s="1"/>
      <c r="C24" s="15" t="s">
        <v>36</v>
      </c>
      <c r="D24" s="1"/>
      <c r="E24" s="17">
        <v>0.28000000000000003</v>
      </c>
      <c r="F24" s="48">
        <f t="shared" si="0"/>
        <v>160.00000000000003</v>
      </c>
      <c r="G24" s="1"/>
      <c r="H24" s="17">
        <v>5700</v>
      </c>
      <c r="I24" s="48">
        <f t="shared" si="1"/>
        <v>150</v>
      </c>
      <c r="J24" s="1"/>
      <c r="K24" s="19">
        <v>235</v>
      </c>
      <c r="L24" s="48">
        <f t="shared" si="2"/>
        <v>261.7021276595745</v>
      </c>
      <c r="M24" s="1"/>
      <c r="N24" s="16">
        <v>14.3</v>
      </c>
      <c r="O24" s="48">
        <f t="shared" si="3"/>
        <v>125.87412587412588</v>
      </c>
      <c r="P24" s="1"/>
      <c r="Q24" s="16">
        <v>9.8000000000000007</v>
      </c>
      <c r="R24" s="48">
        <f t="shared" si="4"/>
        <v>140.81632653061223</v>
      </c>
      <c r="S24" s="1"/>
      <c r="T24" s="48">
        <f t="shared" si="5"/>
        <v>838.3925800643126</v>
      </c>
      <c r="U24" s="1"/>
    </row>
    <row r="25" spans="1:21" s="4" customFormat="1" ht="12" customHeight="1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s="4" customFormat="1">
      <c r="E26" s="5"/>
      <c r="F26" s="6"/>
      <c r="H26" s="6"/>
      <c r="I26" s="6"/>
      <c r="K26" s="6"/>
      <c r="L26" s="6"/>
    </row>
    <row r="27" spans="1:21" s="4" customFormat="1">
      <c r="E27" s="5"/>
      <c r="F27" s="6"/>
      <c r="H27" s="6"/>
      <c r="I27" s="6"/>
      <c r="K27" s="6"/>
      <c r="L27" s="6"/>
    </row>
    <row r="28" spans="1:21" s="4" customFormat="1">
      <c r="E28" s="5"/>
      <c r="F28" s="6"/>
      <c r="H28" s="6"/>
      <c r="I28" s="6"/>
      <c r="K28" s="6"/>
      <c r="L28" s="6"/>
    </row>
    <row r="29" spans="1:21" s="4" customFormat="1">
      <c r="E29" s="5"/>
      <c r="F29" s="6"/>
      <c r="H29" s="6"/>
      <c r="I29" s="6"/>
      <c r="K29" s="6"/>
      <c r="L29" s="6"/>
    </row>
    <row r="30" spans="1:21" s="4" customFormat="1">
      <c r="E30" s="5"/>
      <c r="F30" s="6"/>
      <c r="H30" s="6"/>
      <c r="I30" s="6"/>
      <c r="K30" s="6"/>
      <c r="L30" s="6"/>
    </row>
    <row r="31" spans="1:21" s="4" customFormat="1">
      <c r="E31" s="5"/>
      <c r="F31" s="6"/>
      <c r="H31" s="6"/>
      <c r="I31" s="6"/>
      <c r="K31" s="6"/>
      <c r="L31" s="6"/>
    </row>
    <row r="32" spans="1:21" s="4" customFormat="1">
      <c r="E32" s="5"/>
      <c r="F32" s="6"/>
      <c r="H32" s="6"/>
      <c r="I32" s="6"/>
      <c r="K32" s="6"/>
      <c r="L32" s="6"/>
    </row>
    <row r="33" spans="5:12" s="4" customFormat="1">
      <c r="E33" s="5"/>
      <c r="F33" s="6"/>
      <c r="H33" s="6"/>
      <c r="I33" s="6"/>
      <c r="K33" s="6"/>
      <c r="L33" s="6"/>
    </row>
    <row r="34" spans="5:12" s="4" customFormat="1">
      <c r="E34" s="5"/>
      <c r="F34" s="6"/>
      <c r="H34" s="6"/>
      <c r="I34" s="6"/>
      <c r="K34" s="6"/>
      <c r="L34" s="6"/>
    </row>
    <row r="35" spans="5:12" s="4" customFormat="1">
      <c r="E35" s="5"/>
      <c r="F35" s="6"/>
      <c r="H35" s="6"/>
      <c r="I35" s="6"/>
      <c r="K35" s="6"/>
      <c r="L35" s="6"/>
    </row>
    <row r="36" spans="5:12" s="4" customFormat="1">
      <c r="E36" s="5"/>
      <c r="F36" s="6"/>
      <c r="H36" s="6"/>
      <c r="I36" s="6"/>
      <c r="K36" s="6"/>
      <c r="L36" s="6"/>
    </row>
    <row r="37" spans="5:12" s="4" customFormat="1">
      <c r="E37" s="5"/>
      <c r="F37" s="6"/>
      <c r="H37" s="6"/>
      <c r="I37" s="6"/>
      <c r="K37" s="6"/>
      <c r="L37" s="6"/>
    </row>
    <row r="38" spans="5:12" s="4" customFormat="1">
      <c r="E38" s="5"/>
      <c r="F38" s="6"/>
      <c r="H38" s="6"/>
      <c r="I38" s="6"/>
      <c r="K38" s="6"/>
      <c r="L38" s="6"/>
    </row>
    <row r="39" spans="5:12" s="4" customFormat="1">
      <c r="E39" s="5"/>
      <c r="F39" s="6"/>
      <c r="H39" s="6"/>
      <c r="I39" s="6"/>
      <c r="K39" s="6"/>
      <c r="L39" s="6"/>
    </row>
    <row r="40" spans="5:12" s="4" customFormat="1">
      <c r="E40" s="5"/>
      <c r="F40" s="6"/>
      <c r="H40" s="6"/>
      <c r="I40" s="6"/>
      <c r="K40" s="6"/>
      <c r="L40" s="6"/>
    </row>
    <row r="41" spans="5:12" s="4" customFormat="1">
      <c r="E41" s="5"/>
      <c r="F41" s="6"/>
      <c r="H41" s="6"/>
      <c r="I41" s="6"/>
      <c r="K41" s="6"/>
      <c r="L41" s="6"/>
    </row>
    <row r="42" spans="5:12" s="4" customFormat="1">
      <c r="E42" s="5"/>
      <c r="F42" s="6"/>
      <c r="H42" s="6"/>
      <c r="I42" s="6"/>
      <c r="K42" s="6"/>
      <c r="L42" s="6"/>
    </row>
    <row r="43" spans="5:12" s="4" customFormat="1">
      <c r="E43" s="5"/>
      <c r="F43" s="6"/>
      <c r="H43" s="6"/>
      <c r="I43" s="6"/>
      <c r="K43" s="6"/>
      <c r="L43" s="6"/>
    </row>
    <row r="44" spans="5:12" s="4" customFormat="1">
      <c r="E44" s="5"/>
      <c r="F44" s="6"/>
      <c r="H44" s="6"/>
      <c r="I44" s="6"/>
      <c r="K44" s="6"/>
      <c r="L44" s="6"/>
    </row>
    <row r="45" spans="5:12" s="4" customFormat="1">
      <c r="E45" s="5"/>
      <c r="F45" s="6"/>
      <c r="H45" s="6"/>
      <c r="I45" s="6"/>
      <c r="K45" s="6"/>
      <c r="L45" s="6"/>
    </row>
    <row r="46" spans="5:12" s="4" customFormat="1">
      <c r="E46" s="5"/>
      <c r="F46" s="6"/>
      <c r="H46" s="6"/>
      <c r="I46" s="6"/>
      <c r="K46" s="6"/>
      <c r="L46" s="6"/>
    </row>
    <row r="47" spans="5:12" s="4" customFormat="1">
      <c r="E47" s="5"/>
      <c r="F47" s="6"/>
      <c r="H47" s="6"/>
      <c r="I47" s="6"/>
      <c r="K47" s="6"/>
      <c r="L47" s="6"/>
    </row>
    <row r="48" spans="5:12" s="4" customFormat="1">
      <c r="E48" s="5"/>
      <c r="F48" s="6"/>
      <c r="H48" s="6"/>
      <c r="I48" s="6"/>
      <c r="K48" s="6"/>
      <c r="L48" s="6"/>
    </row>
    <row r="49" spans="5:12" s="4" customFormat="1">
      <c r="E49" s="5"/>
      <c r="F49" s="6"/>
      <c r="H49" s="6"/>
      <c r="I49" s="6"/>
      <c r="K49" s="6"/>
      <c r="L49" s="6"/>
    </row>
    <row r="50" spans="5:12" s="4" customFormat="1">
      <c r="E50" s="5"/>
      <c r="F50" s="6"/>
      <c r="H50" s="6"/>
      <c r="I50" s="6"/>
      <c r="K50" s="6"/>
      <c r="L50" s="6"/>
    </row>
    <row r="51" spans="5:12" s="4" customFormat="1">
      <c r="E51" s="5"/>
      <c r="F51" s="6"/>
      <c r="H51" s="6"/>
      <c r="I51" s="6"/>
      <c r="K51" s="6"/>
      <c r="L51" s="6"/>
    </row>
    <row r="52" spans="5:12" s="4" customFormat="1">
      <c r="E52" s="5"/>
      <c r="F52" s="6"/>
      <c r="H52" s="6"/>
      <c r="I52" s="6"/>
      <c r="K52" s="6"/>
      <c r="L52" s="6"/>
    </row>
    <row r="53" spans="5:12" s="4" customFormat="1">
      <c r="E53" s="5"/>
      <c r="F53" s="6"/>
      <c r="H53" s="6"/>
      <c r="I53" s="6"/>
      <c r="K53" s="6"/>
      <c r="L53" s="6"/>
    </row>
    <row r="54" spans="5:12" s="4" customFormat="1">
      <c r="E54" s="5"/>
      <c r="F54" s="6"/>
      <c r="H54" s="6"/>
      <c r="I54" s="6"/>
      <c r="K54" s="6"/>
      <c r="L54" s="6"/>
    </row>
    <row r="55" spans="5:12" s="4" customFormat="1">
      <c r="E55" s="5"/>
      <c r="F55" s="6"/>
      <c r="H55" s="6"/>
      <c r="I55" s="6"/>
      <c r="K55" s="6"/>
      <c r="L55" s="6"/>
    </row>
    <row r="56" spans="5:12" s="4" customFormat="1">
      <c r="E56" s="5"/>
      <c r="F56" s="6"/>
      <c r="H56" s="6"/>
      <c r="I56" s="6"/>
      <c r="K56" s="6"/>
      <c r="L56" s="6"/>
    </row>
    <row r="57" spans="5:12" s="4" customFormat="1">
      <c r="E57" s="5"/>
      <c r="F57" s="6"/>
      <c r="H57" s="6"/>
      <c r="I57" s="6"/>
      <c r="K57" s="6"/>
      <c r="L57" s="6"/>
    </row>
    <row r="58" spans="5:12" s="4" customFormat="1">
      <c r="E58" s="5"/>
      <c r="F58" s="6"/>
      <c r="H58" s="6"/>
      <c r="I58" s="6"/>
      <c r="K58" s="6"/>
      <c r="L58" s="6"/>
    </row>
    <row r="59" spans="5:12" s="4" customFormat="1">
      <c r="E59" s="5"/>
      <c r="F59" s="6"/>
      <c r="H59" s="6"/>
      <c r="I59" s="6"/>
      <c r="K59" s="6"/>
      <c r="L59" s="6"/>
    </row>
    <row r="60" spans="5:12" s="4" customFormat="1">
      <c r="E60" s="5"/>
      <c r="F60" s="6"/>
      <c r="H60" s="6"/>
      <c r="I60" s="6"/>
      <c r="K60" s="6"/>
      <c r="L60" s="6"/>
    </row>
  </sheetData>
  <sheetProtection algorithmName="SHA-512" hashValue="55ZZeCw+FPD3UtmP4utG74yRI6j4MM+PJlPnn+B2ZMdSXmWDCDJTj1ErUJMabA+KqBJq8co2fxXfy88mbpIMAQ==" saltValue="lPpxcn/B19uEzvEC0nDwzA==" spinCount="100000" sheet="1" objects="1" scenarios="1" selectLockedCells="1"/>
  <mergeCells count="10">
    <mergeCell ref="N15:O15"/>
    <mergeCell ref="Q15:R15"/>
    <mergeCell ref="T15:T16"/>
    <mergeCell ref="K6:L6"/>
    <mergeCell ref="K7:L8"/>
    <mergeCell ref="C15:C16"/>
    <mergeCell ref="E15:F15"/>
    <mergeCell ref="H15:I15"/>
    <mergeCell ref="K15:L15"/>
    <mergeCell ref="A15:A16"/>
  </mergeCells>
  <conditionalFormatting sqref="T18:T24">
    <cfRule type="top10" dxfId="21" priority="19" rank="1"/>
  </conditionalFormatting>
  <conditionalFormatting sqref="E18:E24">
    <cfRule type="cellIs" dxfId="20" priority="17" operator="lessThan">
      <formula>#REF!</formula>
    </cfRule>
    <cfRule type="cellIs" dxfId="19" priority="18" stopIfTrue="1" operator="equal">
      <formula>#REF!</formula>
    </cfRule>
    <cfRule type="top10" dxfId="18" priority="8" rank="1"/>
  </conditionalFormatting>
  <conditionalFormatting sqref="H18:H24">
    <cfRule type="top10" dxfId="17" priority="16" bottom="1" rank="1"/>
  </conditionalFormatting>
  <conditionalFormatting sqref="K18:K24">
    <cfRule type="cellIs" dxfId="16" priority="14" operator="equal">
      <formula>#REF!</formula>
    </cfRule>
    <cfRule type="top10" dxfId="15" priority="5" bottom="1" rank="1"/>
  </conditionalFormatting>
  <conditionalFormatting sqref="N18:N24">
    <cfRule type="cellIs" dxfId="14" priority="13" operator="equal">
      <formula>#REF!</formula>
    </cfRule>
    <cfRule type="top10" dxfId="13" priority="3" bottom="1" rank="1"/>
  </conditionalFormatting>
  <conditionalFormatting sqref="Q18:Q24">
    <cfRule type="cellIs" dxfId="12" priority="12" operator="equal">
      <formula>#REF!</formula>
    </cfRule>
    <cfRule type="top10" dxfId="11" priority="1" bottom="1" rank="1"/>
  </conditionalFormatting>
  <pageMargins left="0.7" right="0.7" top="0.75" bottom="0.75" header="0.3" footer="0.3"/>
  <pageSetup paperSize="8" scale="87" orientation="landscape" r:id="rId1"/>
  <headerFooter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60"/>
  <sheetViews>
    <sheetView zoomScale="110" zoomScaleNormal="110" zoomScalePageLayoutView="116" workbookViewId="0">
      <selection activeCell="C19" sqref="C19"/>
    </sheetView>
  </sheetViews>
  <sheetFormatPr defaultColWidth="11" defaultRowHeight="15.75" zeroHeight="1"/>
  <cols>
    <col min="1" max="1" width="28.875" customWidth="1"/>
    <col min="2" max="2" width="1.5" style="1" customWidth="1"/>
    <col min="3" max="3" width="30.875" customWidth="1"/>
    <col min="4" max="4" width="1.5" style="1" customWidth="1"/>
    <col min="5" max="5" width="13.875" style="3" bestFit="1" customWidth="1"/>
    <col min="6" max="6" width="14.875" style="2" bestFit="1" customWidth="1"/>
    <col min="7" max="7" width="1.5" style="1" customWidth="1"/>
    <col min="8" max="8" width="11" style="2"/>
    <col min="9" max="9" width="11.625" style="2" customWidth="1"/>
    <col min="10" max="10" width="1.5" style="1" customWidth="1"/>
    <col min="11" max="11" width="11" style="2"/>
    <col min="12" max="12" width="10.625" style="2" bestFit="1" customWidth="1"/>
    <col min="13" max="13" width="1.5" style="1" customWidth="1"/>
    <col min="14" max="14" width="8" bestFit="1" customWidth="1"/>
    <col min="16" max="16" width="1.5" style="1" customWidth="1"/>
    <col min="17" max="17" width="11.625" customWidth="1"/>
    <col min="18" max="18" width="11.875" customWidth="1"/>
    <col min="19" max="19" width="1.5" style="1" customWidth="1"/>
    <col min="20" max="20" width="19.625" customWidth="1"/>
    <col min="21" max="21" width="1.5" style="1" customWidth="1"/>
    <col min="22" max="192" width="11" style="4"/>
  </cols>
  <sheetData>
    <row r="1" spans="1:23" s="4" customFormat="1">
      <c r="A1" s="11"/>
      <c r="B1" s="11"/>
      <c r="C1" s="11"/>
      <c r="D1" s="11"/>
      <c r="E1" s="12"/>
      <c r="F1" s="32"/>
      <c r="G1" s="11"/>
      <c r="H1" s="33"/>
      <c r="I1" s="32"/>
      <c r="J1" s="11"/>
      <c r="K1" s="33"/>
      <c r="L1" s="32"/>
      <c r="M1" s="11"/>
      <c r="N1" s="12"/>
      <c r="O1" s="32"/>
      <c r="P1" s="11"/>
      <c r="Q1" s="12"/>
      <c r="R1" s="32"/>
      <c r="S1" s="11"/>
      <c r="T1" s="34"/>
    </row>
    <row r="2" spans="1:23" s="4" customFormat="1" ht="11.1" customHeight="1">
      <c r="A2" s="7"/>
      <c r="B2" s="8"/>
      <c r="C2" s="8"/>
      <c r="D2" s="8"/>
      <c r="E2" s="11"/>
      <c r="F2" s="13"/>
      <c r="G2" s="11"/>
      <c r="H2" s="13"/>
      <c r="I2" s="13"/>
      <c r="J2" s="11"/>
      <c r="K2" s="13"/>
      <c r="L2" s="13"/>
      <c r="M2" s="11"/>
      <c r="N2" s="11"/>
      <c r="O2" s="11"/>
      <c r="P2" s="11"/>
      <c r="Q2" s="11"/>
      <c r="R2" s="11"/>
      <c r="S2" s="11"/>
      <c r="T2" s="11"/>
    </row>
    <row r="3" spans="1:23" s="4" customFormat="1">
      <c r="A3" s="24" t="s">
        <v>7</v>
      </c>
      <c r="B3" s="8"/>
      <c r="C3" s="25">
        <f>MAX(E18:E26)</f>
        <v>0.35</v>
      </c>
      <c r="D3" s="8"/>
      <c r="E3" s="12"/>
      <c r="F3" s="13"/>
      <c r="G3" s="11"/>
      <c r="H3" s="13"/>
      <c r="I3" s="13"/>
      <c r="J3" s="11"/>
      <c r="K3" s="13"/>
      <c r="L3" s="13"/>
      <c r="M3" s="11"/>
      <c r="N3" s="11"/>
      <c r="O3" s="11"/>
      <c r="P3" s="11"/>
      <c r="Q3" s="11"/>
      <c r="R3" s="11"/>
      <c r="S3" s="11"/>
      <c r="T3" s="11"/>
      <c r="U3" s="11"/>
    </row>
    <row r="4" spans="1:23" s="4" customFormat="1">
      <c r="A4" s="24" t="s">
        <v>14</v>
      </c>
      <c r="B4" s="8"/>
      <c r="C4" s="25">
        <f>MIN(H18:H24)</f>
        <v>6825</v>
      </c>
      <c r="D4" s="8"/>
      <c r="E4" s="12"/>
      <c r="F4" s="13"/>
      <c r="G4" s="11"/>
      <c r="H4" s="13"/>
      <c r="I4" s="13"/>
      <c r="J4" s="11"/>
      <c r="K4" s="13"/>
      <c r="L4" s="13"/>
      <c r="M4" s="11"/>
      <c r="N4" s="11"/>
      <c r="O4" s="11"/>
      <c r="P4" s="11"/>
      <c r="Q4" s="11"/>
      <c r="R4" s="11"/>
      <c r="S4" s="11"/>
      <c r="T4" s="11"/>
      <c r="U4" s="11"/>
    </row>
    <row r="5" spans="1:23">
      <c r="A5" s="24" t="s">
        <v>8</v>
      </c>
      <c r="B5" s="8"/>
      <c r="C5" s="26">
        <f>MIN(K18:K24)</f>
        <v>205</v>
      </c>
      <c r="D5" s="8"/>
      <c r="E5" s="12"/>
      <c r="F5" s="13"/>
      <c r="G5" s="11"/>
      <c r="H5" s="13"/>
      <c r="I5" s="13"/>
      <c r="J5" s="11"/>
      <c r="K5" s="13"/>
      <c r="L5" s="13"/>
      <c r="M5" s="11"/>
      <c r="N5" s="11"/>
      <c r="O5" s="11"/>
      <c r="P5" s="11"/>
      <c r="Q5" s="11"/>
      <c r="R5" s="11"/>
      <c r="S5" s="11"/>
      <c r="T5" s="11"/>
      <c r="U5" s="11"/>
      <c r="V5" s="14"/>
      <c r="W5" s="14"/>
    </row>
    <row r="6" spans="1:23" s="4" customFormat="1" ht="16.5" thickBot="1">
      <c r="A6" s="24" t="s">
        <v>9</v>
      </c>
      <c r="B6" s="8"/>
      <c r="C6" s="25">
        <f>MIN(N18:N26)</f>
        <v>9</v>
      </c>
      <c r="D6" s="8"/>
      <c r="E6" s="12"/>
      <c r="F6" s="13"/>
      <c r="G6" s="11"/>
      <c r="H6" s="13"/>
      <c r="I6" s="13"/>
      <c r="J6" s="11"/>
      <c r="K6" s="43" t="s">
        <v>24</v>
      </c>
      <c r="L6" s="43"/>
      <c r="M6" s="11"/>
      <c r="N6" s="11"/>
      <c r="O6" s="11"/>
      <c r="P6" s="11"/>
      <c r="Q6" s="11"/>
      <c r="R6" s="11"/>
      <c r="S6" s="11"/>
      <c r="T6" s="11"/>
      <c r="U6" s="11"/>
    </row>
    <row r="7" spans="1:23" s="4" customFormat="1">
      <c r="A7" s="24" t="s">
        <v>19</v>
      </c>
      <c r="B7" s="8"/>
      <c r="C7" s="25">
        <f>MIN(Q18:Q24)</f>
        <v>9.1999999999999993</v>
      </c>
      <c r="D7" s="8"/>
      <c r="E7" s="12"/>
      <c r="F7" s="13"/>
      <c r="G7" s="11"/>
      <c r="H7" s="13"/>
      <c r="I7" s="13"/>
      <c r="J7" s="11"/>
      <c r="K7" s="44" t="s">
        <v>25</v>
      </c>
      <c r="L7" s="45"/>
      <c r="M7" s="11"/>
      <c r="N7" s="11"/>
      <c r="O7" s="11"/>
      <c r="P7" s="11"/>
      <c r="Q7" s="11"/>
      <c r="R7" s="11"/>
      <c r="S7" s="11"/>
      <c r="T7" s="11"/>
      <c r="U7" s="11"/>
    </row>
    <row r="8" spans="1:23" s="4" customFormat="1" ht="16.5" thickBot="1">
      <c r="A8" s="24" t="s">
        <v>10</v>
      </c>
      <c r="B8" s="8"/>
      <c r="C8" s="28">
        <v>200</v>
      </c>
      <c r="D8" s="8"/>
      <c r="E8" s="12"/>
      <c r="F8" s="13"/>
      <c r="G8" s="11"/>
      <c r="H8" s="13"/>
      <c r="I8" s="13"/>
      <c r="J8" s="11"/>
      <c r="K8" s="46"/>
      <c r="L8" s="47"/>
      <c r="M8" s="11"/>
      <c r="N8" s="11"/>
      <c r="O8" s="11"/>
      <c r="P8" s="11"/>
      <c r="Q8" s="11"/>
      <c r="R8" s="11"/>
      <c r="S8" s="11"/>
      <c r="T8" s="11"/>
      <c r="U8" s="11"/>
    </row>
    <row r="9" spans="1:23" s="4" customFormat="1">
      <c r="A9" s="24" t="s">
        <v>18</v>
      </c>
      <c r="B9" s="8"/>
      <c r="C9" s="28">
        <v>150</v>
      </c>
      <c r="D9" s="8"/>
      <c r="E9" s="12"/>
      <c r="F9" s="13"/>
      <c r="G9" s="11"/>
      <c r="H9" s="13"/>
      <c r="I9" s="13"/>
      <c r="J9" s="11"/>
      <c r="K9" s="13"/>
      <c r="L9" s="13"/>
      <c r="M9" s="11"/>
      <c r="N9" s="11"/>
      <c r="O9" s="11"/>
      <c r="P9" s="11"/>
      <c r="Q9" s="11"/>
      <c r="R9" s="11"/>
      <c r="S9" s="11"/>
      <c r="T9" s="11"/>
      <c r="U9" s="11"/>
    </row>
    <row r="10" spans="1:23" s="4" customFormat="1">
      <c r="A10" s="24" t="s">
        <v>11</v>
      </c>
      <c r="B10" s="8"/>
      <c r="C10" s="28">
        <v>300</v>
      </c>
      <c r="D10" s="8"/>
      <c r="E10" s="12"/>
      <c r="F10" s="13"/>
      <c r="G10" s="11"/>
      <c r="H10" s="13"/>
      <c r="I10" s="13"/>
      <c r="J10" s="11"/>
      <c r="K10" s="13"/>
      <c r="L10" s="13"/>
      <c r="M10" s="11"/>
      <c r="N10" s="11"/>
      <c r="O10" s="11"/>
      <c r="P10" s="11"/>
      <c r="Q10" s="11"/>
      <c r="R10" s="11"/>
      <c r="S10" s="11"/>
      <c r="T10" s="11"/>
      <c r="U10" s="11"/>
    </row>
    <row r="11" spans="1:23" s="4" customFormat="1">
      <c r="A11" s="24" t="s">
        <v>12</v>
      </c>
      <c r="B11" s="8"/>
      <c r="C11" s="28">
        <v>200</v>
      </c>
      <c r="D11" s="8"/>
      <c r="E11" s="12"/>
      <c r="F11" s="29"/>
      <c r="G11" s="11"/>
      <c r="H11" s="13"/>
      <c r="I11" s="13"/>
      <c r="J11" s="11"/>
      <c r="K11" s="13"/>
      <c r="L11" s="13"/>
      <c r="M11" s="11"/>
      <c r="N11" s="11"/>
      <c r="O11" s="11"/>
      <c r="P11" s="11"/>
      <c r="Q11" s="11"/>
      <c r="R11" s="11"/>
      <c r="S11" s="11"/>
      <c r="T11" s="11"/>
      <c r="U11" s="11"/>
    </row>
    <row r="12" spans="1:23" s="4" customFormat="1">
      <c r="A12" s="24" t="s">
        <v>20</v>
      </c>
      <c r="B12" s="8"/>
      <c r="C12" s="28">
        <v>150</v>
      </c>
      <c r="D12" s="8"/>
      <c r="E12" s="12"/>
      <c r="F12" s="13"/>
      <c r="G12" s="11"/>
      <c r="H12" s="30"/>
      <c r="I12" s="13"/>
      <c r="J12" s="11"/>
      <c r="K12" s="13"/>
      <c r="L12" s="13"/>
      <c r="M12" s="11"/>
      <c r="N12" s="11"/>
      <c r="O12" s="11"/>
      <c r="P12" s="11"/>
      <c r="Q12" s="11"/>
      <c r="R12" s="11"/>
      <c r="S12" s="11"/>
      <c r="T12" s="11"/>
      <c r="U12" s="11"/>
    </row>
    <row r="13" spans="1:23" s="4" customFormat="1">
      <c r="A13" s="24" t="s">
        <v>21</v>
      </c>
      <c r="B13" s="8"/>
      <c r="C13" s="27">
        <f>MAX(T18:T26)</f>
        <v>945.2614854417277</v>
      </c>
      <c r="D13" s="8"/>
      <c r="E13" s="12"/>
      <c r="F13" s="13"/>
      <c r="G13" s="11"/>
      <c r="H13" s="13"/>
      <c r="I13" s="13"/>
      <c r="J13" s="11"/>
      <c r="K13" s="13"/>
      <c r="L13" s="13"/>
      <c r="M13" s="11"/>
      <c r="N13" s="11"/>
      <c r="O13" s="11"/>
      <c r="P13" s="11"/>
      <c r="Q13" s="11"/>
      <c r="R13" s="11"/>
      <c r="S13" s="11"/>
      <c r="T13" s="11"/>
      <c r="U13" s="11"/>
    </row>
    <row r="14" spans="1:23" s="4" customFormat="1" ht="12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3" s="4" customFormat="1">
      <c r="A15" s="35" t="s">
        <v>42</v>
      </c>
      <c r="B15" s="8"/>
      <c r="C15" s="35" t="s">
        <v>6</v>
      </c>
      <c r="D15" s="8"/>
      <c r="E15" s="37" t="s">
        <v>0</v>
      </c>
      <c r="F15" s="38"/>
      <c r="G15" s="8"/>
      <c r="H15" s="37" t="s">
        <v>13</v>
      </c>
      <c r="I15" s="38"/>
      <c r="J15" s="8"/>
      <c r="K15" s="37" t="s">
        <v>1</v>
      </c>
      <c r="L15" s="38"/>
      <c r="M15" s="8"/>
      <c r="N15" s="39" t="s">
        <v>17</v>
      </c>
      <c r="O15" s="40"/>
      <c r="P15" s="8"/>
      <c r="Q15" s="39" t="s">
        <v>15</v>
      </c>
      <c r="R15" s="40"/>
      <c r="S15" s="8"/>
      <c r="T15" s="41" t="s">
        <v>39</v>
      </c>
      <c r="U15" s="8"/>
    </row>
    <row r="16" spans="1:23" s="4" customFormat="1">
      <c r="A16" s="36"/>
      <c r="B16" s="8"/>
      <c r="C16" s="36"/>
      <c r="D16" s="8"/>
      <c r="E16" s="20" t="s">
        <v>2</v>
      </c>
      <c r="F16" s="21" t="s">
        <v>27</v>
      </c>
      <c r="G16" s="8"/>
      <c r="H16" s="22" t="s">
        <v>23</v>
      </c>
      <c r="I16" s="23" t="s">
        <v>16</v>
      </c>
      <c r="J16" s="8"/>
      <c r="K16" s="22" t="s">
        <v>1</v>
      </c>
      <c r="L16" s="21" t="s">
        <v>26</v>
      </c>
      <c r="M16" s="8"/>
      <c r="N16" s="22" t="s">
        <v>3</v>
      </c>
      <c r="O16" s="21" t="s">
        <v>27</v>
      </c>
      <c r="P16" s="8"/>
      <c r="Q16" s="22" t="s">
        <v>22</v>
      </c>
      <c r="R16" s="21" t="s">
        <v>16</v>
      </c>
      <c r="S16" s="8"/>
      <c r="T16" s="42"/>
      <c r="U16" s="8"/>
    </row>
    <row r="17" spans="1:21" s="4" customFormat="1" ht="11.1" customHeight="1">
      <c r="A17" s="8"/>
      <c r="B17" s="8"/>
      <c r="C17" s="8"/>
      <c r="D17" s="8"/>
      <c r="E17" s="9" t="s">
        <v>28</v>
      </c>
      <c r="F17" s="10">
        <v>0.27</v>
      </c>
      <c r="G17" s="8"/>
      <c r="H17" s="9" t="s">
        <v>47</v>
      </c>
      <c r="I17" s="10">
        <v>8000</v>
      </c>
      <c r="J17" s="8"/>
      <c r="K17" s="9" t="s">
        <v>29</v>
      </c>
      <c r="L17" s="10">
        <v>250</v>
      </c>
      <c r="M17" s="8"/>
      <c r="N17" s="8"/>
      <c r="O17" s="8"/>
      <c r="P17" s="8"/>
      <c r="Q17" s="8"/>
      <c r="R17" s="8"/>
      <c r="S17" s="8"/>
      <c r="T17" s="8"/>
      <c r="U17" s="8"/>
    </row>
    <row r="18" spans="1:21" s="4" customFormat="1">
      <c r="A18"/>
      <c r="B18" s="1"/>
      <c r="C18" s="15" t="s">
        <v>30</v>
      </c>
      <c r="D18" s="1"/>
      <c r="E18" s="16">
        <v>0.33</v>
      </c>
      <c r="F18" s="48">
        <f>IF(E18&lt;$F$17,"ongeldig",E18/$C$3*$C$8)</f>
        <v>188.57142857142858</v>
      </c>
      <c r="G18" s="1"/>
      <c r="H18" s="16">
        <v>7900</v>
      </c>
      <c r="I18" s="48">
        <f>IF(H18&gt;$I$17,"ongeldig",$C$4/H18*$C$9)</f>
        <v>129.58860759493672</v>
      </c>
      <c r="J18" s="1"/>
      <c r="K18" s="18">
        <v>207</v>
      </c>
      <c r="L18" s="48">
        <f>IF(K18&gt;$L$17,"ongeldig",$C$5/K18*$C$10)</f>
        <v>297.10144927536231</v>
      </c>
      <c r="M18" s="1"/>
      <c r="N18" s="16">
        <v>10</v>
      </c>
      <c r="O18" s="48">
        <f>$C$6/N18*$C$11</f>
        <v>180</v>
      </c>
      <c r="P18" s="1"/>
      <c r="Q18" s="16">
        <v>9.1999999999999993</v>
      </c>
      <c r="R18" s="48">
        <f>$C$7/Q18*$C$12</f>
        <v>150</v>
      </c>
      <c r="S18" s="1"/>
      <c r="T18" s="48">
        <f>IF(E18&lt;0.27,"0",IF(K18&gt;250,"0",IF(H18&gt;8000,"0",O18+L18+F18+I18+R18)))</f>
        <v>945.2614854417277</v>
      </c>
      <c r="U18" s="1"/>
    </row>
    <row r="19" spans="1:21" s="4" customFormat="1">
      <c r="A19"/>
      <c r="B19" s="1"/>
      <c r="C19" s="15" t="s">
        <v>31</v>
      </c>
      <c r="D19" s="1"/>
      <c r="E19" s="16">
        <v>0.28000000000000003</v>
      </c>
      <c r="F19" s="48">
        <f t="shared" ref="F19:F24" si="0">IF(E19&lt;$F$17,"ongeldig",E19/$C$3*$C$8)</f>
        <v>160.00000000000003</v>
      </c>
      <c r="G19" s="1"/>
      <c r="H19" s="16">
        <v>6850</v>
      </c>
      <c r="I19" s="48">
        <f t="shared" ref="I19:I23" si="1">IF(H19&gt;$I$17,"ongeldig",$C$4/H19*$C$9)</f>
        <v>149.45255474452554</v>
      </c>
      <c r="J19" s="1"/>
      <c r="K19" s="18">
        <v>205</v>
      </c>
      <c r="L19" s="48">
        <f t="shared" ref="L19:L24" si="2">IF(K19&gt;$L$17,"ongeldig",$C$5/K19*$C$10)</f>
        <v>300</v>
      </c>
      <c r="M19" s="1"/>
      <c r="N19" s="16">
        <v>12</v>
      </c>
      <c r="O19" s="48">
        <f t="shared" ref="O19:O24" si="3">$C$6/N19*$C$11</f>
        <v>150</v>
      </c>
      <c r="P19" s="1"/>
      <c r="Q19" s="16">
        <v>9.4</v>
      </c>
      <c r="R19" s="48">
        <f t="shared" ref="R19:R24" si="4">$C$7/Q19*$C$12</f>
        <v>146.80851063829786</v>
      </c>
      <c r="S19" s="1"/>
      <c r="T19" s="48">
        <f t="shared" ref="T19:T24" si="5">IF(E19&lt;0.27,"0",IF(K19&gt;250,"0",IF(H19&gt;8000,"0",O19+L19+F19+I19+R19)))</f>
        <v>906.2610653828234</v>
      </c>
      <c r="U19" s="1"/>
    </row>
    <row r="20" spans="1:21" s="4" customFormat="1">
      <c r="A20"/>
      <c r="B20" s="1"/>
      <c r="C20" s="15" t="s">
        <v>32</v>
      </c>
      <c r="D20" s="1"/>
      <c r="E20" s="16">
        <v>0.35</v>
      </c>
      <c r="F20" s="48">
        <f t="shared" si="0"/>
        <v>200</v>
      </c>
      <c r="G20" s="1"/>
      <c r="H20" s="16">
        <v>6825</v>
      </c>
      <c r="I20" s="48">
        <f t="shared" si="1"/>
        <v>150</v>
      </c>
      <c r="J20" s="1"/>
      <c r="K20" s="18">
        <v>245</v>
      </c>
      <c r="L20" s="48">
        <f t="shared" si="2"/>
        <v>251.02040816326533</v>
      </c>
      <c r="M20" s="1"/>
      <c r="N20" s="16">
        <v>9</v>
      </c>
      <c r="O20" s="48">
        <f t="shared" si="3"/>
        <v>200</v>
      </c>
      <c r="P20" s="1"/>
      <c r="Q20" s="17">
        <v>10.5</v>
      </c>
      <c r="R20" s="48">
        <f t="shared" si="4"/>
        <v>131.42857142857142</v>
      </c>
      <c r="S20" s="1"/>
      <c r="T20" s="48">
        <f t="shared" si="5"/>
        <v>932.44897959183675</v>
      </c>
      <c r="U20" s="1"/>
    </row>
    <row r="21" spans="1:21" s="4" customFormat="1">
      <c r="A21"/>
      <c r="B21" s="1"/>
      <c r="C21" s="15" t="s">
        <v>33</v>
      </c>
      <c r="D21" s="1"/>
      <c r="E21" s="16">
        <v>0.3</v>
      </c>
      <c r="F21" s="48">
        <f t="shared" si="0"/>
        <v>171.42857142857144</v>
      </c>
      <c r="G21" s="1"/>
      <c r="H21" s="16">
        <v>7400</v>
      </c>
      <c r="I21" s="48">
        <f t="shared" si="1"/>
        <v>138.34459459459458</v>
      </c>
      <c r="J21" s="1"/>
      <c r="K21" s="18">
        <v>250</v>
      </c>
      <c r="L21" s="48">
        <f t="shared" si="2"/>
        <v>245.99999999999997</v>
      </c>
      <c r="M21" s="1"/>
      <c r="N21" s="16">
        <v>10</v>
      </c>
      <c r="O21" s="48">
        <f t="shared" si="3"/>
        <v>180</v>
      </c>
      <c r="P21" s="1"/>
      <c r="Q21" s="16">
        <v>11</v>
      </c>
      <c r="R21" s="48">
        <f t="shared" si="4"/>
        <v>125.45454545454545</v>
      </c>
      <c r="S21" s="1"/>
      <c r="T21" s="48">
        <f t="shared" si="5"/>
        <v>861.22771147771152</v>
      </c>
      <c r="U21" s="1"/>
    </row>
    <row r="22" spans="1:21" s="4" customFormat="1">
      <c r="A22"/>
      <c r="B22" s="1"/>
      <c r="C22" s="15" t="s">
        <v>34</v>
      </c>
      <c r="D22" s="1"/>
      <c r="E22" s="16">
        <v>0.28000000000000003</v>
      </c>
      <c r="F22" s="48">
        <f t="shared" si="0"/>
        <v>160.00000000000003</v>
      </c>
      <c r="G22" s="1"/>
      <c r="H22" s="16">
        <v>7500</v>
      </c>
      <c r="I22" s="48">
        <f t="shared" si="1"/>
        <v>136.5</v>
      </c>
      <c r="J22" s="1"/>
      <c r="K22" s="18">
        <v>215</v>
      </c>
      <c r="L22" s="48">
        <f t="shared" si="2"/>
        <v>286.04651162790697</v>
      </c>
      <c r="M22" s="1"/>
      <c r="N22" s="16">
        <v>16</v>
      </c>
      <c r="O22" s="48">
        <f t="shared" si="3"/>
        <v>112.5</v>
      </c>
      <c r="P22" s="1"/>
      <c r="Q22" s="16">
        <v>10.1</v>
      </c>
      <c r="R22" s="48">
        <f t="shared" si="4"/>
        <v>136.63366336633663</v>
      </c>
      <c r="S22" s="1"/>
      <c r="T22" s="48">
        <f t="shared" si="5"/>
        <v>831.68017499424354</v>
      </c>
      <c r="U22" s="1"/>
    </row>
    <row r="23" spans="1:21" s="4" customFormat="1">
      <c r="A23"/>
      <c r="B23" s="1"/>
      <c r="C23" s="15" t="s">
        <v>35</v>
      </c>
      <c r="D23" s="1"/>
      <c r="E23" s="16">
        <v>0.32</v>
      </c>
      <c r="F23" s="48">
        <f t="shared" si="0"/>
        <v>182.85714285714286</v>
      </c>
      <c r="G23" s="1"/>
      <c r="H23" s="16">
        <v>7600</v>
      </c>
      <c r="I23" s="48">
        <f t="shared" si="1"/>
        <v>134.70394736842104</v>
      </c>
      <c r="J23" s="1"/>
      <c r="K23" s="18">
        <v>249</v>
      </c>
      <c r="L23" s="48">
        <f t="shared" si="2"/>
        <v>246.98795180722891</v>
      </c>
      <c r="M23" s="1"/>
      <c r="N23" s="16">
        <v>15.5</v>
      </c>
      <c r="O23" s="48">
        <f t="shared" si="3"/>
        <v>116.12903225806453</v>
      </c>
      <c r="P23" s="1"/>
      <c r="Q23" s="16">
        <v>9.9</v>
      </c>
      <c r="R23" s="48">
        <f t="shared" si="4"/>
        <v>139.39393939393938</v>
      </c>
      <c r="S23" s="1"/>
      <c r="T23" s="48">
        <f t="shared" si="5"/>
        <v>820.07201368479673</v>
      </c>
      <c r="U23" s="1"/>
    </row>
    <row r="24" spans="1:21" s="4" customFormat="1">
      <c r="A24"/>
      <c r="B24" s="1"/>
      <c r="C24" s="15" t="s">
        <v>36</v>
      </c>
      <c r="D24" s="1"/>
      <c r="E24" s="17">
        <v>0.28000000000000003</v>
      </c>
      <c r="F24" s="48">
        <f t="shared" si="0"/>
        <v>160.00000000000003</v>
      </c>
      <c r="G24" s="1"/>
      <c r="H24" s="16">
        <v>7800</v>
      </c>
      <c r="I24" s="48">
        <f>IF(H24&gt;$I$17,"ongeldig",$C$4/H24*$C$9)</f>
        <v>131.25</v>
      </c>
      <c r="J24" s="1"/>
      <c r="K24" s="19">
        <v>235</v>
      </c>
      <c r="L24" s="48">
        <f t="shared" si="2"/>
        <v>261.7021276595745</v>
      </c>
      <c r="M24" s="1"/>
      <c r="N24" s="16">
        <v>14.3</v>
      </c>
      <c r="O24" s="48">
        <f t="shared" si="3"/>
        <v>125.87412587412588</v>
      </c>
      <c r="P24" s="1"/>
      <c r="Q24" s="16">
        <v>9.8000000000000007</v>
      </c>
      <c r="R24" s="48">
        <f t="shared" si="4"/>
        <v>140.81632653061223</v>
      </c>
      <c r="S24" s="1"/>
      <c r="T24" s="48">
        <f t="shared" si="5"/>
        <v>819.6425800643126</v>
      </c>
      <c r="U24" s="1"/>
    </row>
    <row r="25" spans="1:21" s="4" customFormat="1" ht="12" customHeight="1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s="4" customFormat="1">
      <c r="E26" s="5"/>
      <c r="F26" s="6"/>
      <c r="H26" s="6"/>
      <c r="I26" s="6"/>
      <c r="K26" s="6"/>
      <c r="L26" s="6"/>
    </row>
    <row r="27" spans="1:21" s="4" customFormat="1">
      <c r="E27" s="5"/>
      <c r="F27" s="6"/>
      <c r="H27" s="6"/>
      <c r="I27" s="6"/>
      <c r="K27" s="6"/>
      <c r="L27" s="6"/>
    </row>
    <row r="28" spans="1:21" s="4" customFormat="1">
      <c r="E28" s="5"/>
      <c r="F28" s="6"/>
      <c r="H28" s="6"/>
      <c r="I28" s="6"/>
      <c r="K28" s="6"/>
      <c r="L28" s="6"/>
    </row>
    <row r="29" spans="1:21" s="4" customFormat="1">
      <c r="E29" s="5"/>
      <c r="F29" s="6"/>
      <c r="H29" s="6"/>
      <c r="I29" s="6"/>
      <c r="K29" s="6"/>
      <c r="L29" s="6"/>
    </row>
    <row r="30" spans="1:21" s="4" customFormat="1">
      <c r="E30" s="5"/>
      <c r="F30" s="6"/>
      <c r="H30" s="6"/>
      <c r="I30" s="6"/>
      <c r="K30" s="6"/>
      <c r="L30" s="6"/>
    </row>
    <row r="31" spans="1:21" s="4" customFormat="1">
      <c r="E31" s="5"/>
      <c r="F31" s="6"/>
      <c r="H31" s="6"/>
      <c r="I31" s="6"/>
      <c r="K31" s="6"/>
      <c r="L31" s="6"/>
    </row>
    <row r="32" spans="1:21" s="4" customFormat="1">
      <c r="E32" s="5"/>
      <c r="F32" s="6"/>
      <c r="H32" s="6"/>
      <c r="I32" s="6"/>
      <c r="K32" s="6"/>
      <c r="L32" s="6"/>
    </row>
    <row r="33" spans="5:12" s="4" customFormat="1">
      <c r="E33" s="5"/>
      <c r="F33" s="6"/>
      <c r="H33" s="6"/>
      <c r="I33" s="6"/>
      <c r="K33" s="6"/>
      <c r="L33" s="6"/>
    </row>
    <row r="34" spans="5:12" s="4" customFormat="1">
      <c r="E34" s="5"/>
      <c r="F34" s="6"/>
      <c r="H34" s="6"/>
      <c r="I34" s="6"/>
      <c r="K34" s="6"/>
      <c r="L34" s="6"/>
    </row>
    <row r="35" spans="5:12" s="4" customFormat="1">
      <c r="E35" s="5"/>
      <c r="F35" s="6"/>
      <c r="H35" s="6"/>
      <c r="I35" s="6"/>
      <c r="K35" s="6"/>
      <c r="L35" s="6"/>
    </row>
    <row r="36" spans="5:12" s="4" customFormat="1">
      <c r="E36" s="5"/>
      <c r="F36" s="6"/>
      <c r="H36" s="6"/>
      <c r="I36" s="6"/>
      <c r="K36" s="6"/>
      <c r="L36" s="6"/>
    </row>
    <row r="37" spans="5:12" s="4" customFormat="1">
      <c r="E37" s="5"/>
      <c r="F37" s="6"/>
      <c r="H37" s="6"/>
      <c r="I37" s="6"/>
      <c r="K37" s="6"/>
      <c r="L37" s="6"/>
    </row>
    <row r="38" spans="5:12" s="4" customFormat="1">
      <c r="E38" s="5"/>
      <c r="F38" s="6"/>
      <c r="H38" s="6"/>
      <c r="I38" s="6"/>
      <c r="K38" s="6"/>
      <c r="L38" s="6"/>
    </row>
    <row r="39" spans="5:12" s="4" customFormat="1">
      <c r="E39" s="5"/>
      <c r="F39" s="6"/>
      <c r="H39" s="6"/>
      <c r="I39" s="6"/>
      <c r="K39" s="6"/>
      <c r="L39" s="6"/>
    </row>
    <row r="40" spans="5:12" s="4" customFormat="1">
      <c r="E40" s="5"/>
      <c r="F40" s="6"/>
      <c r="H40" s="6"/>
      <c r="I40" s="6"/>
      <c r="K40" s="6"/>
      <c r="L40" s="6"/>
    </row>
    <row r="41" spans="5:12" s="4" customFormat="1">
      <c r="E41" s="5"/>
      <c r="F41" s="6"/>
      <c r="H41" s="6"/>
      <c r="I41" s="6"/>
      <c r="K41" s="6"/>
      <c r="L41" s="6"/>
    </row>
    <row r="42" spans="5:12" s="4" customFormat="1">
      <c r="E42" s="5"/>
      <c r="F42" s="6"/>
      <c r="H42" s="6"/>
      <c r="I42" s="6"/>
      <c r="K42" s="6"/>
      <c r="L42" s="6"/>
    </row>
    <row r="43" spans="5:12" s="4" customFormat="1">
      <c r="E43" s="5"/>
      <c r="F43" s="6"/>
      <c r="H43" s="6"/>
      <c r="I43" s="6"/>
      <c r="K43" s="6"/>
      <c r="L43" s="6"/>
    </row>
    <row r="44" spans="5:12" s="4" customFormat="1">
      <c r="E44" s="5"/>
      <c r="F44" s="6"/>
      <c r="H44" s="6"/>
      <c r="I44" s="6"/>
      <c r="K44" s="6"/>
      <c r="L44" s="6"/>
    </row>
    <row r="45" spans="5:12" s="4" customFormat="1">
      <c r="E45" s="5"/>
      <c r="F45" s="6"/>
      <c r="H45" s="6"/>
      <c r="I45" s="6"/>
      <c r="K45" s="6"/>
      <c r="L45" s="6"/>
    </row>
    <row r="46" spans="5:12" s="4" customFormat="1">
      <c r="E46" s="5"/>
      <c r="F46" s="6"/>
      <c r="H46" s="6"/>
      <c r="I46" s="6"/>
      <c r="K46" s="6"/>
      <c r="L46" s="6"/>
    </row>
    <row r="47" spans="5:12" s="4" customFormat="1">
      <c r="E47" s="5"/>
      <c r="F47" s="6"/>
      <c r="H47" s="6"/>
      <c r="I47" s="6"/>
      <c r="K47" s="6"/>
      <c r="L47" s="6"/>
    </row>
    <row r="48" spans="5:12" s="4" customFormat="1">
      <c r="E48" s="5"/>
      <c r="F48" s="6"/>
      <c r="H48" s="6"/>
      <c r="I48" s="6"/>
      <c r="K48" s="6"/>
      <c r="L48" s="6"/>
    </row>
    <row r="49" spans="5:12" s="4" customFormat="1">
      <c r="E49" s="5"/>
      <c r="F49" s="6"/>
      <c r="H49" s="6"/>
      <c r="I49" s="6"/>
      <c r="K49" s="6"/>
      <c r="L49" s="6"/>
    </row>
    <row r="50" spans="5:12" s="4" customFormat="1">
      <c r="E50" s="5"/>
      <c r="F50" s="6"/>
      <c r="H50" s="6"/>
      <c r="I50" s="6"/>
      <c r="K50" s="6"/>
      <c r="L50" s="6"/>
    </row>
    <row r="51" spans="5:12" s="4" customFormat="1">
      <c r="E51" s="5"/>
      <c r="F51" s="6"/>
      <c r="H51" s="6"/>
      <c r="I51" s="6"/>
      <c r="K51" s="6"/>
      <c r="L51" s="6"/>
    </row>
    <row r="52" spans="5:12" s="4" customFormat="1">
      <c r="E52" s="5"/>
      <c r="F52" s="6"/>
      <c r="H52" s="6"/>
      <c r="I52" s="6"/>
      <c r="K52" s="6"/>
      <c r="L52" s="6"/>
    </row>
    <row r="53" spans="5:12" s="4" customFormat="1">
      <c r="E53" s="5"/>
      <c r="F53" s="6"/>
      <c r="H53" s="6"/>
      <c r="I53" s="6"/>
      <c r="K53" s="6"/>
      <c r="L53" s="6"/>
    </row>
    <row r="54" spans="5:12" s="4" customFormat="1">
      <c r="E54" s="5"/>
      <c r="F54" s="6"/>
      <c r="H54" s="6"/>
      <c r="I54" s="6"/>
      <c r="K54" s="6"/>
      <c r="L54" s="6"/>
    </row>
    <row r="55" spans="5:12" s="4" customFormat="1">
      <c r="E55" s="5"/>
      <c r="F55" s="6"/>
      <c r="H55" s="6"/>
      <c r="I55" s="6"/>
      <c r="K55" s="6"/>
      <c r="L55" s="6"/>
    </row>
    <row r="56" spans="5:12" s="4" customFormat="1">
      <c r="E56" s="5"/>
      <c r="F56" s="6"/>
      <c r="H56" s="6"/>
      <c r="I56" s="6"/>
      <c r="K56" s="6"/>
      <c r="L56" s="6"/>
    </row>
    <row r="57" spans="5:12" s="4" customFormat="1">
      <c r="E57" s="5"/>
      <c r="F57" s="6"/>
      <c r="H57" s="6"/>
      <c r="I57" s="6"/>
      <c r="K57" s="6"/>
      <c r="L57" s="6"/>
    </row>
    <row r="58" spans="5:12" s="4" customFormat="1">
      <c r="E58" s="5"/>
      <c r="F58" s="6"/>
      <c r="H58" s="6"/>
      <c r="I58" s="6"/>
      <c r="K58" s="6"/>
      <c r="L58" s="6"/>
    </row>
    <row r="59" spans="5:12" s="4" customFormat="1">
      <c r="E59" s="5"/>
      <c r="F59" s="6"/>
      <c r="H59" s="6"/>
      <c r="I59" s="6"/>
      <c r="K59" s="6"/>
      <c r="L59" s="6"/>
    </row>
    <row r="60" spans="5:12" s="4" customFormat="1">
      <c r="E60" s="5"/>
      <c r="F60" s="6"/>
      <c r="H60" s="6"/>
      <c r="I60" s="6"/>
      <c r="K60" s="6"/>
      <c r="L60" s="6"/>
    </row>
  </sheetData>
  <sheetProtection algorithmName="SHA-512" hashValue="mfh5eWTAvqwhGtcejiljRwABiZmrvPNispIPX1KhmcPoAjPKCK6hSTrTV9DVkytsJuZqLLjBT5q3rJwI5RS/bg==" saltValue="Z4H0Eqad5wjKKwA6nW7+kw==" spinCount="100000" sheet="1" objects="1" scenarios="1" selectLockedCells="1"/>
  <mergeCells count="10">
    <mergeCell ref="N15:O15"/>
    <mergeCell ref="Q15:R15"/>
    <mergeCell ref="T15:T16"/>
    <mergeCell ref="K6:L6"/>
    <mergeCell ref="K7:L8"/>
    <mergeCell ref="C15:C16"/>
    <mergeCell ref="E15:F15"/>
    <mergeCell ref="H15:I15"/>
    <mergeCell ref="K15:L15"/>
    <mergeCell ref="A15:A16"/>
  </mergeCells>
  <conditionalFormatting sqref="T18:T24">
    <cfRule type="top10" dxfId="10" priority="13" rank="1"/>
  </conditionalFormatting>
  <conditionalFormatting sqref="E18:E24">
    <cfRule type="top10" dxfId="9" priority="6" rank="1"/>
    <cfRule type="cellIs" dxfId="8" priority="11" operator="lessThan">
      <formula>#REF!</formula>
    </cfRule>
    <cfRule type="cellIs" dxfId="7" priority="12" stopIfTrue="1" operator="equal">
      <formula>#REF!</formula>
    </cfRule>
  </conditionalFormatting>
  <conditionalFormatting sqref="H18:H24">
    <cfRule type="top10" dxfId="6" priority="10" bottom="1" rank="1"/>
  </conditionalFormatting>
  <conditionalFormatting sqref="K18:K24">
    <cfRule type="top10" dxfId="5" priority="5" bottom="1" rank="1"/>
    <cfRule type="cellIs" dxfId="4" priority="9" operator="equal">
      <formula>#REF!</formula>
    </cfRule>
  </conditionalFormatting>
  <conditionalFormatting sqref="N18:N24">
    <cfRule type="top10" dxfId="3" priority="4" bottom="1" rank="1"/>
    <cfRule type="cellIs" dxfId="2" priority="8" operator="equal">
      <formula>#REF!</formula>
    </cfRule>
  </conditionalFormatting>
  <conditionalFormatting sqref="Q18:Q24">
    <cfRule type="top10" dxfId="1" priority="1" bottom="1" rank="1"/>
    <cfRule type="cellIs" dxfId="0" priority="2" operator="equal">
      <formula>#REF!</formula>
    </cfRule>
  </conditionalFormatting>
  <pageMargins left="0.7" right="0.7" top="0.75" bottom="0.75" header="0.3" footer="0.3"/>
  <pageSetup paperSize="8" scale="87" orientation="landscape" r:id="rId1"/>
  <headerFooter>
    <oddHeader>&amp;A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Perceel 1 - Fietspad</vt:lpstr>
      <vt:lpstr>Perceel 2 - Wijkontsluiting</vt:lpstr>
      <vt:lpstr>Perceel 3 - Woonerf</vt:lpstr>
      <vt:lpstr>Perceel 4 - Woonstraat</vt:lpstr>
    </vt:vector>
  </TitlesOfParts>
  <Company>BURO-33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Pisters</dc:creator>
  <cp:lastModifiedBy>Dongen, JN van (Jan)</cp:lastModifiedBy>
  <cp:lastPrinted>2017-09-22T12:49:51Z</cp:lastPrinted>
  <dcterms:created xsi:type="dcterms:W3CDTF">2017-06-22T16:54:43Z</dcterms:created>
  <dcterms:modified xsi:type="dcterms:W3CDTF">2021-04-14T09:40:39Z</dcterms:modified>
</cp:coreProperties>
</file>