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T:\Aanbesteding Oud Papier\Aanbesteding oud papier en karton 2021\2. Offerteaanvraag\"/>
    </mc:Choice>
  </mc:AlternateContent>
  <xr:revisionPtr revIDLastSave="0" documentId="13_ncr:1_{39AC02C8-FD1C-4C88-A72E-666DB72495FE}" xr6:coauthVersionLast="45" xr6:coauthVersionMax="45" xr10:uidLastSave="{00000000-0000-0000-0000-000000000000}"/>
  <bookViews>
    <workbookView xWindow="-120" yWindow="-120" windowWidth="20730" windowHeight="11160" xr2:uid="{00000000-000D-0000-FFFF-FFFF00000000}"/>
  </bookViews>
  <sheets>
    <sheet name="Blad1" sheetId="7" r:id="rId1"/>
    <sheet name="Berekening" sheetId="8" r:id="rId2"/>
  </sheets>
  <definedNames>
    <definedName name="_xlnm.Print_Area" localSheetId="0">Blad1!$A$1:$D$42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7" l="1"/>
  <c r="B13" i="8"/>
  <c r="E7" i="8"/>
  <c r="F7" i="8"/>
  <c r="F8" i="8" s="1"/>
  <c r="G7" i="8"/>
  <c r="E8" i="8"/>
  <c r="G8" i="8"/>
  <c r="D7" i="8"/>
  <c r="D8" i="8"/>
  <c r="C8" i="8"/>
  <c r="B8" i="8"/>
  <c r="B7" i="8"/>
  <c r="C7" i="8"/>
  <c r="B17" i="8" l="1"/>
  <c r="C30" i="8"/>
  <c r="D30" i="8"/>
  <c r="E30" i="8"/>
  <c r="F30" i="8"/>
  <c r="G30" i="8"/>
  <c r="C31" i="8"/>
  <c r="D31" i="8"/>
  <c r="E31" i="8"/>
  <c r="F31" i="8"/>
  <c r="G31" i="8"/>
  <c r="B31" i="8"/>
  <c r="B30" i="8"/>
  <c r="G12" i="8" l="1"/>
  <c r="G13" i="8" s="1"/>
  <c r="F12" i="8"/>
  <c r="F13" i="8" s="1"/>
  <c r="E12" i="8"/>
  <c r="E13" i="8" s="1"/>
  <c r="D12" i="8"/>
  <c r="D13" i="8" s="1"/>
  <c r="C12" i="8"/>
  <c r="C13" i="8" s="1"/>
  <c r="B12" i="8"/>
  <c r="F14" i="8" l="1"/>
  <c r="F17" i="8" s="1"/>
  <c r="D14" i="8"/>
  <c r="D17" i="8" s="1"/>
  <c r="G14" i="8"/>
  <c r="G17" i="8" s="1"/>
  <c r="E14" i="8"/>
  <c r="E17" i="8" s="1"/>
  <c r="C14" i="8"/>
  <c r="C17" i="8" s="1"/>
  <c r="D26" i="7"/>
  <c r="D27" i="7"/>
  <c r="C13" i="7" l="1"/>
  <c r="C7" i="7"/>
  <c r="D13" i="7" l="1"/>
  <c r="D7" i="7"/>
  <c r="D2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Bert Lahpor</author>
  </authors>
  <commentList>
    <comment ref="B3" authorId="0" shapeId="0" xr:uid="{3F6E8A31-A30A-4B5F-B347-CCA643DA24B8}">
      <text>
        <r>
          <rPr>
            <b/>
            <sz val="9"/>
            <color indexed="81"/>
            <rFont val="Tahoma"/>
            <family val="2"/>
          </rPr>
          <t>Bert Lahpor:</t>
        </r>
        <r>
          <rPr>
            <sz val="9"/>
            <color indexed="81"/>
            <rFont val="Tahoma"/>
            <family val="2"/>
          </rPr>
          <t xml:space="preserve">
ESKA, Hoogezand
9601 KJ 114</t>
        </r>
      </text>
    </comment>
    <comment ref="C3" authorId="0" shapeId="0" xr:uid="{65D4E817-A125-4D14-B8B3-C96055F3C1DD}">
      <text>
        <r>
          <rPr>
            <b/>
            <sz val="9"/>
            <color indexed="81"/>
            <rFont val="Tahoma"/>
            <family val="2"/>
          </rPr>
          <t>Bert Lahpor:</t>
        </r>
        <r>
          <rPr>
            <sz val="9"/>
            <color indexed="81"/>
            <rFont val="Tahoma"/>
            <family val="2"/>
          </rPr>
          <t xml:space="preserve">
De Eendracht, Sappemeer
9611 AW 394</t>
        </r>
      </text>
    </comment>
    <comment ref="D3" authorId="0" shapeId="0" xr:uid="{9A520E7A-2699-4D29-84CF-6DBF5436BEFB}">
      <text>
        <r>
          <rPr>
            <b/>
            <sz val="9"/>
            <color indexed="81"/>
            <rFont val="Tahoma"/>
            <family val="2"/>
          </rPr>
          <t>Bert Lahpor:</t>
        </r>
        <r>
          <rPr>
            <sz val="9"/>
            <color indexed="81"/>
            <rFont val="Tahoma"/>
            <family val="2"/>
          </rPr>
          <t xml:space="preserve">
De Halm, Hoogkerk
9745 BC 1-3</t>
        </r>
      </text>
    </comment>
    <comment ref="E3" authorId="0" shapeId="0" xr:uid="{71521478-D5E8-493A-B09D-615757201F1F}">
      <text>
        <r>
          <rPr>
            <b/>
            <sz val="9"/>
            <color indexed="81"/>
            <rFont val="Tahoma"/>
            <family val="2"/>
          </rPr>
          <t>Bert Lahpor:</t>
        </r>
        <r>
          <rPr>
            <sz val="9"/>
            <color indexed="81"/>
            <rFont val="Tahoma"/>
            <family val="2"/>
          </rPr>
          <t xml:space="preserve">
Solidus Solutions, Oude Pekela
9665 PX 3</t>
        </r>
      </text>
    </comment>
    <comment ref="F3" authorId="0" shapeId="0" xr:uid="{2D692CFA-EA63-4889-A49B-1182531468B9}">
      <text>
        <r>
          <rPr>
            <b/>
            <sz val="9"/>
            <color indexed="81"/>
            <rFont val="Tahoma"/>
            <family val="2"/>
          </rPr>
          <t>Bert Lahpor:</t>
        </r>
        <r>
          <rPr>
            <sz val="9"/>
            <color indexed="81"/>
            <rFont val="Tahoma"/>
            <family val="2"/>
          </rPr>
          <t xml:space="preserve">
De Dollard, Nieuweschans
9693 AH 34</t>
        </r>
      </text>
    </comment>
    <comment ref="G3" authorId="0" shapeId="0" xr:uid="{874436AC-0FE6-49C1-944B-6E89A2615485}">
      <text>
        <r>
          <rPr>
            <b/>
            <sz val="9"/>
            <color indexed="81"/>
            <rFont val="Tahoma"/>
            <family val="2"/>
          </rPr>
          <t>Bert Lahpor:</t>
        </r>
        <r>
          <rPr>
            <sz val="9"/>
            <color indexed="81"/>
            <rFont val="Tahoma"/>
            <family val="2"/>
          </rPr>
          <t xml:space="preserve">
Kappa, Zwolle
8013 RA 15</t>
        </r>
      </text>
    </comment>
  </commentList>
</comments>
</file>

<file path=xl/sharedStrings.xml><?xml version="1.0" encoding="utf-8"?>
<sst xmlns="http://schemas.openxmlformats.org/spreadsheetml/2006/main" count="90" uniqueCount="84">
  <si>
    <t>Naam Inschrijver:</t>
  </si>
  <si>
    <t>Naam (dhr/mevr):</t>
  </si>
  <si>
    <t>Functie:</t>
  </si>
  <si>
    <t>Handtekening:</t>
  </si>
  <si>
    <t>Onderdeel Vergoeding voor aangeleverde tonnages OPK</t>
  </si>
  <si>
    <t>Vergoeding per ton</t>
  </si>
  <si>
    <t>De hoogste vergoeding voor bont, afzet Nederland en Belgie volgens Marktberichten Oud Papier*</t>
  </si>
  <si>
    <t>De vergoeding op basis van uw prijsstelling en de verwachte tonnages</t>
  </si>
  <si>
    <t>Transportkosten</t>
  </si>
  <si>
    <t>*berekend met RouteNet, Truck 20T, optimale berekening</t>
  </si>
  <si>
    <t xml:space="preserve">Door ondertekening van dit inschrijvingsbiljet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</si>
  <si>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Onderdeel gegarandeerde minimumprijs</t>
  </si>
  <si>
    <t>Totale transportkosten</t>
  </si>
  <si>
    <t>Uw gegarandeerde minimumprijs (afzetgarantieprijs) en de verwachte tonnages</t>
  </si>
  <si>
    <t>garantie vergoeding</t>
  </si>
  <si>
    <t>in km's enkel reis</t>
  </si>
  <si>
    <t>Gegevens afzetlocatie</t>
  </si>
  <si>
    <t>Postcode afzetlocatie</t>
  </si>
  <si>
    <t>Plaats afzetlocatie</t>
  </si>
  <si>
    <t>Totale vergoeding/jaar</t>
  </si>
  <si>
    <t>ton/jaar OPK**</t>
  </si>
  <si>
    <t>**dit is een indicatie van verwachte hoeveelheden, er kunnen geen rechten aan ontleend worden.</t>
  </si>
  <si>
    <t>Antwoord (keuzemenu)</t>
  </si>
  <si>
    <t>nee</t>
  </si>
  <si>
    <t>Puntenscore</t>
  </si>
  <si>
    <t>*U dient bij inschrijving de certificaten of bewijsmiddelen voor gelijkwaardigheid in te dienen. Indien deze ontbreken is uw score 0.</t>
  </si>
  <si>
    <t>Beschikt uw onderneming over een geldig certificaat voor een milieumanagemenstsysteem (ISO 14001 of gelijkwaardig)?</t>
  </si>
  <si>
    <t>Beschikt uw onderneming over een geldig certificaat voor de MVO prestatieladder (trede 1 t/m 5)?</t>
  </si>
  <si>
    <t>Uw gegarandeerde minimumprijs (afzetgarantieprijs)</t>
  </si>
  <si>
    <t>Onderdeel transportkosten naar de afzetlocatie</t>
  </si>
  <si>
    <t>Adres (straat en huisnummer) afzetlocatie</t>
  </si>
  <si>
    <t>Gunningcriterium Maatschappelijk Verantwoord Ondernemen/duurzaamheid*</t>
  </si>
  <si>
    <t>De afstand, enkele reis, vanaf 9611 HS  Sappemeer tot de afzetlocatie*</t>
  </si>
  <si>
    <t>*volgens een recente uitgave, met slotdatum 11 maart 2021</t>
  </si>
  <si>
    <t>enkele afstand per rit</t>
  </si>
  <si>
    <t>SAPPEMEER</t>
  </si>
  <si>
    <t>HOOGKERK</t>
  </si>
  <si>
    <t>Hoogste prijs</t>
  </si>
  <si>
    <t>Minimum prijs</t>
  </si>
  <si>
    <t>ja</t>
  </si>
  <si>
    <t>in Nederland</t>
  </si>
  <si>
    <t>ja, trede 1</t>
  </si>
  <si>
    <t>ja, &gt;20%</t>
  </si>
  <si>
    <t>in Europa</t>
  </si>
  <si>
    <t>ja, trede 2</t>
  </si>
  <si>
    <t>ja, &gt;40%</t>
  </si>
  <si>
    <t>buiten Europa</t>
  </si>
  <si>
    <t>ja, trede 3</t>
  </si>
  <si>
    <t>ja, &gt;60%</t>
  </si>
  <si>
    <t>geen eigen fabriek</t>
  </si>
  <si>
    <t>ja, trede 4</t>
  </si>
  <si>
    <t>ja, &gt;80%</t>
  </si>
  <si>
    <t>ja, trede 5</t>
  </si>
  <si>
    <t>ja, 100%</t>
  </si>
  <si>
    <t>Aanbestedingsleidraad behorende bij de Europese aanbesteding voor afname en verwerking van oud papier en karton</t>
  </si>
  <si>
    <t>Datum:</t>
  </si>
  <si>
    <t>Aldus naar waarheid opgemaakt te (plaats):</t>
  </si>
  <si>
    <t>FICTIEVE INSCHRIJFSOM:</t>
  </si>
  <si>
    <t>Uw toeslag hierop (negatieve waarde, afslag, is toegestaan)</t>
  </si>
  <si>
    <t>HOOGEZAND</t>
  </si>
  <si>
    <t>OUDE PEKELA</t>
  </si>
  <si>
    <t>NIEUWESCHANS</t>
  </si>
  <si>
    <t>ZWOLLE</t>
  </si>
  <si>
    <t>Tonnage</t>
  </si>
  <si>
    <t xml:space="preserve">Som </t>
  </si>
  <si>
    <t>Variabel</t>
  </si>
  <si>
    <t>Vast</t>
  </si>
  <si>
    <t>Totaal</t>
  </si>
  <si>
    <t>Omgerekend bij 1800 ton</t>
  </si>
  <si>
    <t>Aftrek afstand</t>
  </si>
  <si>
    <t>Fictieve inschrijfsom</t>
  </si>
  <si>
    <t>Hoogste inschrijver</t>
  </si>
  <si>
    <t>ISO 14001</t>
  </si>
  <si>
    <t>MVO</t>
  </si>
  <si>
    <t>TOTALEN</t>
  </si>
  <si>
    <t>Aftrek volgens voorbeeld Omrin:</t>
  </si>
  <si>
    <t>*Formule = (2x enkele afstand per rit) / (60 km/h) x (6 ton lading per vracht) / (€ 86 tarief auto met chauffeur) = afgerond € 0,48 per enkele afstandskilometer</t>
  </si>
  <si>
    <t>*De formule op blad 1 heb ik vereenvoudigd door het afgerond getal (€ 0,48) te gebruiken!</t>
  </si>
  <si>
    <t>auto met chaffeur (tarief)</t>
  </si>
  <si>
    <t>ton (gemiddelde lading)</t>
  </si>
  <si>
    <t>KM/uur (gemiddelde snelheid)</t>
  </si>
  <si>
    <t>Aftrek voor km*</t>
  </si>
  <si>
    <t>versie 1.2</t>
  </si>
  <si>
    <t>Bijlage 6: 
Inschrijvingstabel voor afname van het OPK geleverd door gemeente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</si>
</sst>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164" formatCode="&quot;€&quot;\ #,##0.00"/>
    <numFmt numFmtId="165" formatCode="0.0"/>
    <numFmt numFmtId="166" formatCode="#,##0\ &quot;ton&quot;"/>
    <numFmt numFmtId="167" formatCode="#,##0.0\ &quot;km&quot;"/>
  </numFmts>
  <fonts count="22" x14ac:knownFonts="1">
    <font>
      <sz val="11"/>
      <color theme="1"/>
      <name val="Calibri"/>
      <family val="2"/>
      <scheme val="minor"/>
    </font>
    <font>
      <sz val="9"/>
      <color indexed="8"/>
      <name val="Verdana"/>
      <family val="2"/>
    </font>
    <font>
      <sz val="9"/>
      <color theme="1"/>
      <name val="Arial"/>
      <family val="2"/>
    </font>
    <font>
      <b/>
      <sz val="12"/>
      <color indexed="8"/>
      <name val="Verdana"/>
      <family val="2"/>
    </font>
    <font>
      <b/>
      <sz val="9"/>
      <color indexed="8"/>
      <name val="Verdana"/>
      <family val="2"/>
    </font>
    <font>
      <sz val="10"/>
      <color indexed="8"/>
      <name val="Calibri"/>
      <family val="2"/>
    </font>
    <font>
      <b/>
      <sz val="10"/>
      <color indexed="8"/>
      <name val="Calibri"/>
      <family val="2"/>
    </font>
    <font>
      <b/>
      <sz val="10"/>
      <color indexed="8"/>
      <name val="Verdana"/>
      <family val="2"/>
    </font>
    <font>
      <sz val="9"/>
      <color theme="1"/>
      <name val="Verdana"/>
      <family val="2"/>
    </font>
    <font>
      <i/>
      <sz val="8"/>
      <color indexed="8"/>
      <name val="Verdana"/>
      <family val="2"/>
    </font>
    <font>
      <i/>
      <sz val="8"/>
      <color theme="1"/>
      <name val="Calibri"/>
      <family val="2"/>
      <scheme val="minor"/>
    </font>
    <font>
      <i/>
      <sz val="9"/>
      <color indexed="8"/>
      <name val="Verdana"/>
      <family val="2"/>
    </font>
    <font>
      <i/>
      <sz val="11"/>
      <color theme="1"/>
      <name val="Calibri"/>
      <family val="2"/>
      <scheme val="minor"/>
    </font>
    <font>
      <b/>
      <sz val="11"/>
      <color theme="1"/>
      <name val="Calibri"/>
      <family val="2"/>
      <scheme val="minor"/>
    </font>
    <font>
      <sz val="9"/>
      <color theme="1"/>
      <name val="Calibri"/>
      <family val="2"/>
      <scheme val="minor"/>
    </font>
    <font>
      <b/>
      <sz val="16"/>
      <color indexed="8"/>
      <name val="Verdana"/>
      <family val="2"/>
    </font>
    <font>
      <sz val="16"/>
      <color theme="1"/>
      <name val="Calibri"/>
      <family val="2"/>
      <scheme val="minor"/>
    </font>
    <font>
      <sz val="11"/>
      <name val="Calibri"/>
      <family val="2"/>
      <scheme val="minor"/>
    </font>
    <font>
      <sz val="9"/>
      <color indexed="81"/>
      <name val="Tahoma"/>
      <family val="2"/>
    </font>
    <font>
      <b/>
      <sz val="9"/>
      <color indexed="81"/>
      <name val="Tahoma"/>
      <family val="2"/>
    </font>
    <font>
      <b/>
      <i/>
      <u/>
      <sz val="11"/>
      <name val="Calibri"/>
      <family val="2"/>
      <scheme val="minor"/>
    </font>
    <font>
      <b/>
      <i/>
      <u/>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thin">
        <color auto="1"/>
      </left>
      <right/>
      <top style="thin">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indexed="64"/>
      </bottom>
      <diagonal/>
    </border>
    <border>
      <left style="medium">
        <color auto="1"/>
      </left>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thin">
        <color indexed="64"/>
      </right>
      <top style="thin">
        <color auto="1"/>
      </top>
      <bottom style="medium">
        <color auto="1"/>
      </bottom>
      <diagonal/>
    </border>
    <border>
      <left/>
      <right style="thin">
        <color indexed="64"/>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cellStyleXfs>
  <cellXfs count="102">
    <xf numFmtId="0" fontId="0" fillId="0" borderId="0" xfId="0"/>
    <xf numFmtId="0" fontId="2" fillId="0" borderId="0" xfId="0" applyFont="1"/>
    <xf numFmtId="0" fontId="5" fillId="0" borderId="0" xfId="0" applyFont="1" applyFill="1" applyBorder="1"/>
    <xf numFmtId="0" fontId="6" fillId="0" borderId="0" xfId="0" applyFont="1" applyFill="1" applyBorder="1"/>
    <xf numFmtId="0" fontId="2" fillId="0" borderId="3" xfId="0" applyFont="1" applyBorder="1" applyAlignment="1">
      <alignment vertical="center"/>
    </xf>
    <xf numFmtId="0" fontId="3" fillId="0" borderId="0" xfId="0" applyFont="1" applyAlignment="1">
      <alignment wrapText="1"/>
    </xf>
    <xf numFmtId="0" fontId="3" fillId="0" borderId="0" xfId="0" applyFont="1" applyBorder="1" applyAlignment="1">
      <alignment horizontal="center" wrapText="1"/>
    </xf>
    <xf numFmtId="0" fontId="1" fillId="0" borderId="16" xfId="0" applyFont="1" applyBorder="1" applyAlignment="1">
      <alignment horizontal="center" wrapText="1"/>
    </xf>
    <xf numFmtId="164" fontId="1" fillId="0" borderId="7" xfId="0" applyNumberFormat="1" applyFont="1" applyFill="1" applyBorder="1" applyAlignment="1" applyProtection="1">
      <alignment horizontal="right" wrapText="1"/>
    </xf>
    <xf numFmtId="0" fontId="3" fillId="0" borderId="0" xfId="0" applyFont="1" applyAlignment="1" applyProtection="1">
      <alignment wrapText="1"/>
      <protection locked="0"/>
    </xf>
    <xf numFmtId="164" fontId="1" fillId="2" borderId="16" xfId="0" applyNumberFormat="1" applyFont="1" applyFill="1" applyBorder="1" applyAlignment="1" applyProtection="1">
      <alignment horizontal="center" wrapText="1"/>
      <protection locked="0"/>
    </xf>
    <xf numFmtId="0" fontId="1" fillId="0" borderId="8" xfId="0" applyFont="1" applyBorder="1" applyAlignment="1">
      <alignment horizontal="left" wrapText="1"/>
    </xf>
    <xf numFmtId="164" fontId="1" fillId="0" borderId="4" xfId="0" applyNumberFormat="1" applyFont="1" applyFill="1" applyBorder="1" applyAlignment="1" applyProtection="1">
      <alignment horizontal="right" wrapText="1"/>
    </xf>
    <xf numFmtId="0" fontId="4" fillId="0" borderId="0" xfId="0" applyFont="1" applyBorder="1" applyAlignment="1">
      <alignment horizontal="left" wrapText="1"/>
    </xf>
    <xf numFmtId="164" fontId="4" fillId="0" borderId="0" xfId="0" applyNumberFormat="1" applyFont="1" applyBorder="1" applyAlignment="1">
      <alignment horizontal="right" wrapText="1"/>
    </xf>
    <xf numFmtId="0" fontId="11" fillId="0" borderId="0" xfId="0" applyFont="1" applyBorder="1" applyAlignment="1">
      <alignment horizontal="left" wrapText="1"/>
    </xf>
    <xf numFmtId="0" fontId="0" fillId="0" borderId="0" xfId="0" applyBorder="1" applyAlignment="1"/>
    <xf numFmtId="164" fontId="4" fillId="0" borderId="0" xfId="0" applyNumberFormat="1" applyFont="1" applyFill="1" applyBorder="1" applyAlignment="1" applyProtection="1">
      <alignment horizontal="right" wrapText="1"/>
    </xf>
    <xf numFmtId="0" fontId="11" fillId="0" borderId="0" xfId="0" applyFont="1" applyBorder="1" applyAlignment="1">
      <alignment wrapText="1"/>
    </xf>
    <xf numFmtId="0" fontId="4" fillId="3" borderId="19" xfId="0" applyFont="1" applyFill="1" applyBorder="1" applyAlignment="1">
      <alignment horizontal="center" wrapText="1"/>
    </xf>
    <xf numFmtId="0" fontId="4" fillId="3" borderId="11" xfId="0" applyFont="1" applyFill="1" applyBorder="1" applyAlignment="1">
      <alignment horizontal="center" wrapText="1"/>
    </xf>
    <xf numFmtId="0" fontId="8" fillId="0" borderId="9" xfId="0" applyFont="1" applyBorder="1" applyAlignment="1">
      <alignment wrapText="1"/>
    </xf>
    <xf numFmtId="3" fontId="8" fillId="0" borderId="20" xfId="0" applyNumberFormat="1" applyFont="1" applyBorder="1" applyAlignment="1">
      <alignment horizontal="center" wrapText="1"/>
    </xf>
    <xf numFmtId="164" fontId="4" fillId="0" borderId="13" xfId="0" applyNumberFormat="1" applyFont="1" applyFill="1" applyBorder="1" applyAlignment="1" applyProtection="1">
      <alignment horizontal="right" wrapText="1"/>
    </xf>
    <xf numFmtId="164" fontId="4" fillId="0" borderId="6" xfId="0" applyNumberFormat="1" applyFont="1" applyFill="1" applyBorder="1" applyAlignment="1" applyProtection="1">
      <alignment horizontal="right" wrapText="1"/>
    </xf>
    <xf numFmtId="0" fontId="4" fillId="3" borderId="21" xfId="0" applyFont="1" applyFill="1" applyBorder="1" applyAlignment="1">
      <alignment horizontal="center" wrapText="1"/>
    </xf>
    <xf numFmtId="164" fontId="4" fillId="3" borderId="25" xfId="0" applyNumberFormat="1" applyFont="1" applyFill="1" applyBorder="1" applyAlignment="1">
      <alignment horizontal="right" wrapText="1"/>
    </xf>
    <xf numFmtId="3" fontId="1" fillId="0" borderId="20" xfId="0" applyNumberFormat="1" applyFont="1" applyBorder="1" applyAlignment="1">
      <alignment horizontal="center" wrapText="1"/>
    </xf>
    <xf numFmtId="0" fontId="1" fillId="0" borderId="26" xfId="0" applyFont="1" applyBorder="1" applyAlignment="1">
      <alignment horizontal="left" wrapText="1"/>
    </xf>
    <xf numFmtId="3" fontId="1" fillId="0" borderId="16" xfId="0" applyNumberFormat="1" applyFont="1" applyBorder="1" applyAlignment="1">
      <alignment horizontal="center" wrapText="1"/>
    </xf>
    <xf numFmtId="164" fontId="4" fillId="0" borderId="4" xfId="0" applyNumberFormat="1" applyFont="1" applyFill="1" applyBorder="1" applyAlignment="1" applyProtection="1">
      <alignment horizontal="right" wrapText="1"/>
    </xf>
    <xf numFmtId="0" fontId="1" fillId="0" borderId="5" xfId="0" applyFont="1" applyBorder="1" applyAlignment="1">
      <alignment horizontal="left" wrapText="1"/>
    </xf>
    <xf numFmtId="0" fontId="1" fillId="0" borderId="3" xfId="0" applyFont="1" applyBorder="1" applyAlignment="1">
      <alignment wrapText="1"/>
    </xf>
    <xf numFmtId="0" fontId="1" fillId="0" borderId="28" xfId="0" applyFont="1" applyBorder="1" applyAlignment="1">
      <alignment wrapText="1"/>
    </xf>
    <xf numFmtId="0" fontId="0" fillId="0" borderId="15" xfId="0" applyBorder="1" applyAlignment="1"/>
    <xf numFmtId="165" fontId="1" fillId="0" borderId="20" xfId="0" applyNumberFormat="1" applyFont="1" applyFill="1" applyBorder="1" applyAlignment="1">
      <alignment horizontal="center" wrapText="1"/>
    </xf>
    <xf numFmtId="0" fontId="0" fillId="0" borderId="16" xfId="0" applyFont="1" applyBorder="1" applyAlignment="1">
      <alignment horizontal="center"/>
    </xf>
    <xf numFmtId="0" fontId="0" fillId="5" borderId="16" xfId="0" applyNumberFormat="1" applyFill="1" applyBorder="1" applyAlignment="1">
      <alignment horizontal="right"/>
    </xf>
    <xf numFmtId="0" fontId="1" fillId="0" borderId="8" xfId="0" applyFont="1" applyBorder="1" applyAlignment="1">
      <alignment wrapText="1"/>
    </xf>
    <xf numFmtId="0" fontId="4" fillId="3" borderId="18" xfId="0" applyFont="1" applyFill="1" applyBorder="1" applyAlignment="1">
      <alignment wrapText="1"/>
    </xf>
    <xf numFmtId="8" fontId="0" fillId="0" borderId="0" xfId="0" applyNumberFormat="1"/>
    <xf numFmtId="0" fontId="13" fillId="0" borderId="0" xfId="0" applyFont="1"/>
    <xf numFmtId="0" fontId="7" fillId="0" borderId="0"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2" fillId="0" borderId="30"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5" xfId="0" applyFont="1" applyBorder="1" applyAlignment="1">
      <alignment vertical="center"/>
    </xf>
    <xf numFmtId="0" fontId="2" fillId="0" borderId="30" xfId="0" applyFont="1" applyFill="1" applyBorder="1" applyAlignment="1" applyProtection="1">
      <alignment vertical="center"/>
      <protection locked="0"/>
    </xf>
    <xf numFmtId="164" fontId="1" fillId="2" borderId="16" xfId="0" applyNumberFormat="1" applyFont="1" applyFill="1" applyBorder="1" applyAlignment="1" applyProtection="1">
      <alignment horizontal="center" vertical="center" wrapText="1"/>
      <protection locked="0"/>
    </xf>
    <xf numFmtId="165" fontId="1" fillId="2" borderId="16" xfId="0" applyNumberFormat="1" applyFont="1" applyFill="1" applyBorder="1" applyAlignment="1" applyProtection="1">
      <alignment horizontal="center" vertical="center" wrapText="1"/>
      <protection locked="0"/>
    </xf>
    <xf numFmtId="164" fontId="1" fillId="5" borderId="20" xfId="0" applyNumberFormat="1" applyFont="1" applyFill="1" applyBorder="1" applyAlignment="1" applyProtection="1">
      <alignment horizontal="center" wrapText="1"/>
    </xf>
    <xf numFmtId="164" fontId="1" fillId="0" borderId="20" xfId="0" applyNumberFormat="1" applyFont="1" applyFill="1" applyBorder="1" applyAlignment="1" applyProtection="1">
      <alignment horizontal="center" wrapText="1"/>
    </xf>
    <xf numFmtId="164" fontId="1" fillId="6" borderId="16" xfId="0" applyNumberFormat="1" applyFont="1" applyFill="1" applyBorder="1" applyAlignment="1" applyProtection="1">
      <alignment horizontal="center" wrapText="1"/>
    </xf>
    <xf numFmtId="166" fontId="0" fillId="0" borderId="0" xfId="0" applyNumberFormat="1"/>
    <xf numFmtId="8" fontId="0" fillId="0" borderId="29" xfId="0" applyNumberFormat="1" applyBorder="1"/>
    <xf numFmtId="167" fontId="0" fillId="0" borderId="0" xfId="0" applyNumberFormat="1"/>
    <xf numFmtId="0" fontId="17" fillId="6" borderId="0" xfId="0" applyFont="1" applyFill="1"/>
    <xf numFmtId="8" fontId="17" fillId="6" borderId="0" xfId="0" applyNumberFormat="1" applyFont="1" applyFill="1"/>
    <xf numFmtId="8" fontId="17" fillId="6" borderId="29" xfId="0" applyNumberFormat="1" applyFont="1" applyFill="1" applyBorder="1"/>
    <xf numFmtId="0" fontId="17" fillId="0" borderId="0" xfId="0" applyFont="1" applyFill="1" applyBorder="1"/>
    <xf numFmtId="0" fontId="20" fillId="0" borderId="0" xfId="0" applyFont="1" applyFill="1" applyBorder="1"/>
    <xf numFmtId="0" fontId="13" fillId="0" borderId="0" xfId="0" applyFont="1" applyAlignment="1">
      <alignment textRotation="45"/>
    </xf>
    <xf numFmtId="0" fontId="21" fillId="0" borderId="0" xfId="0" applyFont="1"/>
    <xf numFmtId="2" fontId="0" fillId="0" borderId="0" xfId="0" applyNumberFormat="1"/>
    <xf numFmtId="2" fontId="0" fillId="0" borderId="15" xfId="0" applyNumberFormat="1" applyFont="1" applyBorder="1"/>
    <xf numFmtId="2" fontId="0" fillId="0" borderId="15" xfId="0" applyNumberFormat="1" applyBorder="1"/>
    <xf numFmtId="0" fontId="4" fillId="0" borderId="0" xfId="0" applyFont="1" applyBorder="1" applyAlignment="1">
      <alignment horizontal="left" wrapText="1"/>
    </xf>
    <xf numFmtId="0" fontId="14" fillId="0" borderId="0" xfId="0" applyFont="1" applyAlignment="1">
      <alignment horizontal="left" wrapText="1"/>
    </xf>
    <xf numFmtId="0" fontId="15" fillId="0" borderId="0" xfId="0" applyFont="1" applyAlignment="1" applyProtection="1">
      <alignment wrapText="1"/>
      <protection locked="0"/>
    </xf>
    <xf numFmtId="0" fontId="16" fillId="0" borderId="0" xfId="0" applyFont="1" applyAlignment="1"/>
    <xf numFmtId="0" fontId="2" fillId="0" borderId="1"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7" xfId="0" applyBorder="1" applyAlignment="1" applyProtection="1">
      <alignment horizontal="left" vertical="center"/>
    </xf>
    <xf numFmtId="0" fontId="2" fillId="2" borderId="31"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11" fillId="0" borderId="27" xfId="0" applyFont="1" applyBorder="1" applyAlignment="1">
      <alignment horizontal="left" wrapText="1"/>
    </xf>
    <xf numFmtId="0" fontId="12" fillId="0" borderId="27" xfId="0" applyFont="1" applyBorder="1" applyAlignment="1">
      <alignment horizontal="left" wrapText="1"/>
    </xf>
    <xf numFmtId="0" fontId="9"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7" xfId="0" applyFont="1" applyFill="1" applyBorder="1" applyAlignment="1">
      <alignment horizontal="left" vertical="top" wrapText="1"/>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2" borderId="1"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 fillId="0" borderId="8" xfId="0" applyFont="1" applyBorder="1" applyAlignment="1">
      <alignment wrapText="1"/>
    </xf>
    <xf numFmtId="0" fontId="1" fillId="0" borderId="17" xfId="0" applyFont="1" applyBorder="1" applyAlignment="1">
      <alignment wrapText="1"/>
    </xf>
    <xf numFmtId="0" fontId="4" fillId="3" borderId="18" xfId="0" applyFont="1" applyFill="1" applyBorder="1" applyAlignment="1">
      <alignment wrapText="1"/>
    </xf>
    <xf numFmtId="0" fontId="0" fillId="0" borderId="21" xfId="0" applyBorder="1" applyAlignment="1"/>
    <xf numFmtId="49" fontId="1" fillId="2" borderId="1" xfId="0" applyNumberFormat="1" applyFont="1" applyFill="1" applyBorder="1" applyAlignment="1" applyProtection="1">
      <alignment horizontal="left" vertical="center" wrapText="1"/>
      <protection locked="0"/>
    </xf>
    <xf numFmtId="49" fontId="0" fillId="2" borderId="7" xfId="0" applyNumberFormat="1" applyFill="1" applyBorder="1" applyAlignment="1" applyProtection="1">
      <alignment horizontal="left" vertical="center" wrapText="1"/>
      <protection locked="0"/>
    </xf>
    <xf numFmtId="0" fontId="4" fillId="3" borderId="22" xfId="0" applyFont="1" applyFill="1" applyBorder="1" applyAlignment="1">
      <alignment horizontal="right" wrapText="1"/>
    </xf>
    <xf numFmtId="0" fontId="0" fillId="0" borderId="23" xfId="0" applyBorder="1" applyAlignment="1">
      <alignment horizontal="right"/>
    </xf>
    <xf numFmtId="0" fontId="0" fillId="0" borderId="24" xfId="0"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43</xdr:row>
      <xdr:rowOff>0</xdr:rowOff>
    </xdr:from>
    <xdr:to>
      <xdr:col>3</xdr:col>
      <xdr:colOff>0</xdr:colOff>
      <xdr:row>45</xdr:row>
      <xdr:rowOff>152400</xdr:rowOff>
    </xdr:to>
    <xdr:pic>
      <xdr:nvPicPr>
        <xdr:cNvPr id="2" name="Afbeelding 2">
          <a:extLst>
            <a:ext uri="{FF2B5EF4-FFF2-40B4-BE49-F238E27FC236}">
              <a16:creationId xmlns:a16="http://schemas.microsoft.com/office/drawing/2014/main" id="{5C19DD41-BEFD-4FF2-9BF7-F18D68480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107346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0</xdr:colOff>
      <xdr:row>46</xdr:row>
      <xdr:rowOff>57150</xdr:rowOff>
    </xdr:to>
    <xdr:pic>
      <xdr:nvPicPr>
        <xdr:cNvPr id="3" name="Afbeelding 2">
          <a:extLst>
            <a:ext uri="{FF2B5EF4-FFF2-40B4-BE49-F238E27FC236}">
              <a16:creationId xmlns:a16="http://schemas.microsoft.com/office/drawing/2014/main" id="{2DBBD94C-5095-454A-9063-853505A3C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1073467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30</xdr:row>
      <xdr:rowOff>0</xdr:rowOff>
    </xdr:from>
    <xdr:to>
      <xdr:col>3</xdr:col>
      <xdr:colOff>0</xdr:colOff>
      <xdr:row>33</xdr:row>
      <xdr:rowOff>38100</xdr:rowOff>
    </xdr:to>
    <xdr:pic>
      <xdr:nvPicPr>
        <xdr:cNvPr id="4" name="Afbeelding 2">
          <a:extLst>
            <a:ext uri="{FF2B5EF4-FFF2-40B4-BE49-F238E27FC236}">
              <a16:creationId xmlns:a16="http://schemas.microsoft.com/office/drawing/2014/main" id="{BC70BF2A-C311-47CC-BB0E-4025E0BF59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81915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304800</xdr:colOff>
      <xdr:row>1</xdr:row>
      <xdr:rowOff>190500</xdr:rowOff>
    </xdr:to>
    <xdr:sp macro="" textlink="">
      <xdr:nvSpPr>
        <xdr:cNvPr id="5" name="AutoShape 2" descr="Afbeeldingsresultaat voor omrin logo">
          <a:extLst>
            <a:ext uri="{FF2B5EF4-FFF2-40B4-BE49-F238E27FC236}">
              <a16:creationId xmlns:a16="http://schemas.microsoft.com/office/drawing/2014/main" id="{C855F90B-7109-4DFB-8701-C62AE6285336}"/>
            </a:ext>
          </a:extLst>
        </xdr:cNvPr>
        <xdr:cNvSpPr>
          <a:spLocks noChangeAspect="1" noChangeArrowheads="1"/>
        </xdr:cNvSpPr>
      </xdr:nvSpPr>
      <xdr:spPr bwMode="auto">
        <a:xfrm>
          <a:off x="9286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476251</xdr:colOff>
      <xdr:row>0</xdr:row>
      <xdr:rowOff>0</xdr:rowOff>
    </xdr:from>
    <xdr:to>
      <xdr:col>4</xdr:col>
      <xdr:colOff>3676</xdr:colOff>
      <xdr:row>2</xdr:row>
      <xdr:rowOff>4775</xdr:rowOff>
    </xdr:to>
    <xdr:pic>
      <xdr:nvPicPr>
        <xdr:cNvPr id="7" name="Afbeelding 6">
          <a:extLst>
            <a:ext uri="{FF2B5EF4-FFF2-40B4-BE49-F238E27FC236}">
              <a16:creationId xmlns:a16="http://schemas.microsoft.com/office/drawing/2014/main" id="{BDCC0B76-F967-4A13-995B-2EB6FA640F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63126" y="0"/>
          <a:ext cx="1080000" cy="8271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805D-538A-46A6-A961-FD48DC05DE01}">
  <sheetPr>
    <pageSetUpPr fitToPage="1"/>
  </sheetPr>
  <dimension ref="A1:U42"/>
  <sheetViews>
    <sheetView tabSelected="1" zoomScaleNormal="100" workbookViewId="0">
      <selection sqref="A1:C1"/>
    </sheetView>
  </sheetViews>
  <sheetFormatPr defaultRowHeight="15" x14ac:dyDescent="0.25"/>
  <cols>
    <col min="1" max="1" width="95.42578125" style="1" customWidth="1"/>
    <col min="2" max="2" width="19.5703125" style="1" customWidth="1"/>
    <col min="3" max="3" width="24.28515625" style="1" customWidth="1"/>
    <col min="4" max="4" width="23.28515625" style="1" customWidth="1"/>
  </cols>
  <sheetData>
    <row r="1" spans="1:6" ht="39.950000000000003" customHeight="1" x14ac:dyDescent="0.35">
      <c r="A1" s="69" t="s">
        <v>83</v>
      </c>
      <c r="B1" s="70"/>
      <c r="C1" s="70"/>
      <c r="D1"/>
      <c r="F1" s="9"/>
    </row>
    <row r="2" spans="1:6" ht="26.1" customHeight="1" x14ac:dyDescent="0.25">
      <c r="A2" s="67" t="s">
        <v>54</v>
      </c>
      <c r="B2" s="68"/>
      <c r="C2" s="5" t="s">
        <v>82</v>
      </c>
      <c r="D2" s="42"/>
    </row>
    <row r="3" spans="1:6" ht="15" customHeight="1" thickBot="1" x14ac:dyDescent="0.3">
      <c r="A3" s="42"/>
      <c r="B3" s="42"/>
      <c r="C3" s="42"/>
      <c r="D3" s="42"/>
    </row>
    <row r="4" spans="1:6" ht="24" x14ac:dyDescent="0.25">
      <c r="A4" s="39" t="s">
        <v>4</v>
      </c>
      <c r="B4" s="19" t="s">
        <v>20</v>
      </c>
      <c r="C4" s="19" t="s">
        <v>5</v>
      </c>
      <c r="D4" s="20" t="s">
        <v>19</v>
      </c>
    </row>
    <row r="5" spans="1:6" x14ac:dyDescent="0.25">
      <c r="A5" s="11" t="s">
        <v>6</v>
      </c>
      <c r="B5" s="7"/>
      <c r="C5" s="53">
        <v>118</v>
      </c>
      <c r="D5" s="12"/>
    </row>
    <row r="6" spans="1:6" x14ac:dyDescent="0.25">
      <c r="A6" s="38" t="s">
        <v>58</v>
      </c>
      <c r="B6" s="7"/>
      <c r="C6" s="49"/>
      <c r="D6" s="8"/>
    </row>
    <row r="7" spans="1:6" ht="15.75" thickBot="1" x14ac:dyDescent="0.3">
      <c r="A7" s="21" t="s">
        <v>7</v>
      </c>
      <c r="B7" s="22">
        <v>2000</v>
      </c>
      <c r="C7" s="51">
        <f>C5+C6</f>
        <v>118</v>
      </c>
      <c r="D7" s="23">
        <f>B7*C7</f>
        <v>236000</v>
      </c>
    </row>
    <row r="8" spans="1:6" x14ac:dyDescent="0.25">
      <c r="A8" s="15" t="s">
        <v>33</v>
      </c>
      <c r="B8" s="13"/>
      <c r="C8" s="13"/>
      <c r="D8" s="14"/>
    </row>
    <row r="9" spans="1:6" x14ac:dyDescent="0.25">
      <c r="A9" s="15" t="s">
        <v>21</v>
      </c>
      <c r="B9" s="13"/>
      <c r="C9" s="13"/>
      <c r="D9" s="14"/>
    </row>
    <row r="10" spans="1:6" ht="16.5" thickBot="1" x14ac:dyDescent="0.3">
      <c r="A10" s="6"/>
      <c r="B10" s="6"/>
      <c r="C10" s="6"/>
      <c r="D10" s="6"/>
    </row>
    <row r="11" spans="1:6" x14ac:dyDescent="0.25">
      <c r="A11" s="39" t="s">
        <v>11</v>
      </c>
      <c r="B11" s="19" t="s">
        <v>20</v>
      </c>
      <c r="C11" s="19" t="s">
        <v>5</v>
      </c>
      <c r="D11" s="20" t="s">
        <v>14</v>
      </c>
    </row>
    <row r="12" spans="1:6" x14ac:dyDescent="0.25">
      <c r="A12" s="28" t="s">
        <v>28</v>
      </c>
      <c r="B12" s="29"/>
      <c r="C12" s="49"/>
      <c r="D12" s="30"/>
    </row>
    <row r="13" spans="1:6" ht="15.75" thickBot="1" x14ac:dyDescent="0.3">
      <c r="A13" s="31" t="s">
        <v>13</v>
      </c>
      <c r="B13" s="27">
        <v>2000</v>
      </c>
      <c r="C13" s="52">
        <f>C12</f>
        <v>0</v>
      </c>
      <c r="D13" s="24">
        <f>B13*C13</f>
        <v>0</v>
      </c>
    </row>
    <row r="14" spans="1:6" ht="16.5" thickBot="1" x14ac:dyDescent="0.3">
      <c r="A14" s="3"/>
      <c r="B14" s="6"/>
      <c r="C14" s="2"/>
      <c r="D14" s="2"/>
    </row>
    <row r="15" spans="1:6" x14ac:dyDescent="0.25">
      <c r="A15" s="95" t="s">
        <v>29</v>
      </c>
      <c r="B15" s="96"/>
      <c r="C15" s="25" t="s">
        <v>16</v>
      </c>
      <c r="D15" s="20" t="s">
        <v>8</v>
      </c>
    </row>
    <row r="16" spans="1:6" x14ac:dyDescent="0.25">
      <c r="A16" s="93" t="s">
        <v>30</v>
      </c>
      <c r="B16" s="94"/>
      <c r="C16" s="97"/>
      <c r="D16" s="98"/>
    </row>
    <row r="17" spans="1:21" x14ac:dyDescent="0.25">
      <c r="A17" s="93" t="s">
        <v>17</v>
      </c>
      <c r="B17" s="94"/>
      <c r="C17" s="97"/>
      <c r="D17" s="98"/>
    </row>
    <row r="18" spans="1:21" x14ac:dyDescent="0.25">
      <c r="A18" s="93" t="s">
        <v>18</v>
      </c>
      <c r="B18" s="94"/>
      <c r="C18" s="97"/>
      <c r="D18" s="98"/>
    </row>
    <row r="19" spans="1:21" x14ac:dyDescent="0.25">
      <c r="A19" s="32" t="s">
        <v>32</v>
      </c>
      <c r="B19" s="36" t="s">
        <v>15</v>
      </c>
      <c r="C19" s="50"/>
      <c r="D19" s="12"/>
    </row>
    <row r="20" spans="1:21" ht="15.75" thickBot="1" x14ac:dyDescent="0.3">
      <c r="A20" s="33" t="s">
        <v>12</v>
      </c>
      <c r="B20" s="34"/>
      <c r="C20" s="35"/>
      <c r="D20" s="24">
        <f>SUM(2*C19/60)*(84/6)*B7</f>
        <v>0</v>
      </c>
    </row>
    <row r="21" spans="1:21" x14ac:dyDescent="0.25">
      <c r="A21" s="18" t="s">
        <v>9</v>
      </c>
      <c r="B21" s="16"/>
      <c r="C21" s="17"/>
      <c r="D21" s="17"/>
    </row>
    <row r="22" spans="1:21" ht="15.75" thickBot="1" x14ac:dyDescent="0.3">
      <c r="A22" s="18"/>
      <c r="B22" s="16"/>
      <c r="C22" s="17"/>
      <c r="D22" s="17"/>
      <c r="P22" s="43" t="s">
        <v>39</v>
      </c>
      <c r="Q22" s="1" t="s">
        <v>23</v>
      </c>
      <c r="R22" s="1"/>
      <c r="S22" s="1" t="s">
        <v>23</v>
      </c>
      <c r="T22" s="1" t="s">
        <v>40</v>
      </c>
    </row>
    <row r="23" spans="1:21" ht="15.75" thickBot="1" x14ac:dyDescent="0.3">
      <c r="A23" s="99" t="s">
        <v>57</v>
      </c>
      <c r="B23" s="100"/>
      <c r="C23" s="101"/>
      <c r="D23" s="26">
        <f>50%*(D7+D13)-(D20)</f>
        <v>118000</v>
      </c>
      <c r="P23" s="43" t="s">
        <v>23</v>
      </c>
      <c r="Q23" s="1" t="s">
        <v>41</v>
      </c>
      <c r="R23" s="1"/>
      <c r="S23" s="1" t="s">
        <v>42</v>
      </c>
      <c r="T23" s="1" t="s">
        <v>43</v>
      </c>
    </row>
    <row r="24" spans="1:21" ht="16.5" thickBot="1" x14ac:dyDescent="0.3">
      <c r="A24" s="6"/>
      <c r="B24" s="6"/>
      <c r="C24" s="6"/>
      <c r="D24" s="6"/>
      <c r="P24" s="1"/>
      <c r="Q24" s="1" t="s">
        <v>44</v>
      </c>
      <c r="R24" s="1"/>
      <c r="S24" s="1" t="s">
        <v>45</v>
      </c>
      <c r="T24" s="1" t="s">
        <v>46</v>
      </c>
      <c r="U24" s="1"/>
    </row>
    <row r="25" spans="1:21" x14ac:dyDescent="0.25">
      <c r="A25" s="95" t="s">
        <v>31</v>
      </c>
      <c r="B25" s="96"/>
      <c r="C25" s="25" t="s">
        <v>22</v>
      </c>
      <c r="D25" s="20" t="s">
        <v>24</v>
      </c>
      <c r="P25" s="44"/>
      <c r="Q25" s="44" t="s">
        <v>47</v>
      </c>
      <c r="R25" s="44"/>
      <c r="S25" s="44" t="s">
        <v>48</v>
      </c>
      <c r="T25" s="44" t="s">
        <v>49</v>
      </c>
      <c r="U25" s="1"/>
    </row>
    <row r="26" spans="1:21" x14ac:dyDescent="0.25">
      <c r="A26" s="93" t="s">
        <v>26</v>
      </c>
      <c r="B26" s="94"/>
      <c r="C26" s="10" t="s">
        <v>23</v>
      </c>
      <c r="D26" s="37">
        <f>IF(C26="ja",5,0)</f>
        <v>0</v>
      </c>
      <c r="P26" s="1"/>
      <c r="Q26" s="1" t="s">
        <v>50</v>
      </c>
      <c r="R26" s="1"/>
      <c r="S26" s="1" t="s">
        <v>51</v>
      </c>
      <c r="T26" s="1"/>
      <c r="U26" s="1"/>
    </row>
    <row r="27" spans="1:21" x14ac:dyDescent="0.25">
      <c r="A27" s="93" t="s">
        <v>27</v>
      </c>
      <c r="B27" s="94"/>
      <c r="C27" s="10" t="s">
        <v>23</v>
      </c>
      <c r="D27" s="37">
        <f>IF(C27="nee",0,IF(C27="ja, trede 1",3,IF(C27="ja, trede 2",6,IF(C27="ja, trede 3",9,IF(C27="ja, trede 4",12,IF(C27="ja, trede 5",15))))))</f>
        <v>0</v>
      </c>
      <c r="P27" s="1"/>
      <c r="Q27" s="1" t="s">
        <v>52</v>
      </c>
      <c r="R27" s="1"/>
      <c r="S27" s="1" t="s">
        <v>53</v>
      </c>
      <c r="T27" s="1"/>
      <c r="U27" s="44"/>
    </row>
    <row r="28" spans="1:21" x14ac:dyDescent="0.25">
      <c r="A28" s="80" t="s">
        <v>25</v>
      </c>
      <c r="B28" s="81"/>
      <c r="C28" s="81"/>
      <c r="D28" s="81"/>
      <c r="U28" s="1"/>
    </row>
    <row r="29" spans="1:21" ht="15.75" x14ac:dyDescent="0.25">
      <c r="A29" s="6"/>
      <c r="B29" s="6"/>
      <c r="C29" s="6"/>
      <c r="D29" s="6"/>
    </row>
    <row r="30" spans="1:21" ht="39.950000000000003" customHeight="1" x14ac:dyDescent="0.25">
      <c r="A30" s="82" t="s">
        <v>10</v>
      </c>
      <c r="B30" s="83"/>
      <c r="C30" s="83"/>
      <c r="D30" s="84"/>
    </row>
    <row r="31" spans="1:21" ht="15.75" thickBot="1" x14ac:dyDescent="0.3"/>
    <row r="32" spans="1:21" ht="20.100000000000001" customHeight="1" x14ac:dyDescent="0.25">
      <c r="A32" s="46" t="s">
        <v>56</v>
      </c>
      <c r="B32" s="74"/>
      <c r="C32" s="75"/>
      <c r="D32" s="76"/>
    </row>
    <row r="33" spans="1:4" ht="5.0999999999999996" customHeight="1" x14ac:dyDescent="0.25">
      <c r="A33" s="45"/>
      <c r="B33" s="71"/>
      <c r="C33" s="72"/>
      <c r="D33" s="73"/>
    </row>
    <row r="34" spans="1:4" ht="20.100000000000001" customHeight="1" x14ac:dyDescent="0.25">
      <c r="A34" s="48" t="s">
        <v>55</v>
      </c>
      <c r="B34" s="88"/>
      <c r="C34" s="91"/>
      <c r="D34" s="92"/>
    </row>
    <row r="35" spans="1:4" ht="5.0999999999999996" customHeight="1" x14ac:dyDescent="0.25">
      <c r="A35" s="4"/>
      <c r="B35" s="85"/>
      <c r="C35" s="86"/>
      <c r="D35" s="87"/>
    </row>
    <row r="36" spans="1:4" ht="20.100000000000001" customHeight="1" x14ac:dyDescent="0.25">
      <c r="A36" s="4" t="s">
        <v>0</v>
      </c>
      <c r="B36" s="88"/>
      <c r="C36" s="89"/>
      <c r="D36" s="90"/>
    </row>
    <row r="37" spans="1:4" ht="5.0999999999999996" customHeight="1" x14ac:dyDescent="0.25">
      <c r="A37" s="4"/>
      <c r="B37" s="85"/>
      <c r="C37" s="86"/>
      <c r="D37" s="87"/>
    </row>
    <row r="38" spans="1:4" ht="20.100000000000001" customHeight="1" x14ac:dyDescent="0.25">
      <c r="A38" s="4" t="s">
        <v>1</v>
      </c>
      <c r="B38" s="88"/>
      <c r="C38" s="89"/>
      <c r="D38" s="90"/>
    </row>
    <row r="39" spans="1:4" ht="5.0999999999999996" customHeight="1" x14ac:dyDescent="0.25">
      <c r="A39" s="4"/>
      <c r="B39" s="85"/>
      <c r="C39" s="86"/>
      <c r="D39" s="87"/>
    </row>
    <row r="40" spans="1:4" ht="20.100000000000001" customHeight="1" x14ac:dyDescent="0.25">
      <c r="A40" s="4" t="s">
        <v>2</v>
      </c>
      <c r="B40" s="88"/>
      <c r="C40" s="89"/>
      <c r="D40" s="90"/>
    </row>
    <row r="41" spans="1:4" ht="5.0999999999999996" customHeight="1" x14ac:dyDescent="0.25">
      <c r="A41" s="4"/>
      <c r="B41" s="85"/>
      <c r="C41" s="86"/>
      <c r="D41" s="87"/>
    </row>
    <row r="42" spans="1:4" ht="39.950000000000003" customHeight="1" thickBot="1" x14ac:dyDescent="0.3">
      <c r="A42" s="47" t="s">
        <v>3</v>
      </c>
      <c r="B42" s="77"/>
      <c r="C42" s="78"/>
      <c r="D42" s="79"/>
    </row>
  </sheetData>
  <sheetProtection algorithmName="SHA-512" hashValue="7fR7ANzCqSR0mGtzyi/G4xmy/3tbETrwv/CtPMfd9T4IgD3gqOk/eyCdpeEahQtqYnlRF7qSPsmDznkHGoVjwQ==" saltValue="nS5JboS3qso/NRtz424Xyw==" spinCount="100000" sheet="1" objects="1" scenarios="1"/>
  <protectedRanges>
    <protectedRange sqref="C6 C12 C16:C19 A32:A34 B36 B38 B40 B42 C26:C27" name="Bereik1"/>
  </protectedRanges>
  <mergeCells count="26">
    <mergeCell ref="A18:B18"/>
    <mergeCell ref="C18:D18"/>
    <mergeCell ref="A23:C23"/>
    <mergeCell ref="A25:B25"/>
    <mergeCell ref="A26:B26"/>
    <mergeCell ref="A15:B15"/>
    <mergeCell ref="A16:B16"/>
    <mergeCell ref="C16:D16"/>
    <mergeCell ref="A17:B17"/>
    <mergeCell ref="C17:D17"/>
    <mergeCell ref="A2:B2"/>
    <mergeCell ref="A1:C1"/>
    <mergeCell ref="B33:D33"/>
    <mergeCell ref="B32:D32"/>
    <mergeCell ref="B42:D42"/>
    <mergeCell ref="A28:D28"/>
    <mergeCell ref="A30:D30"/>
    <mergeCell ref="B35:D35"/>
    <mergeCell ref="B36:D36"/>
    <mergeCell ref="B37:D37"/>
    <mergeCell ref="B38:D38"/>
    <mergeCell ref="B39:D39"/>
    <mergeCell ref="B40:D40"/>
    <mergeCell ref="B41:D41"/>
    <mergeCell ref="B34:D34"/>
    <mergeCell ref="A27:B27"/>
  </mergeCells>
  <dataValidations count="3">
    <dataValidation type="decimal" operator="greaterThanOrEqual" allowBlank="1" showInputMessage="1" showErrorMessage="1" sqref="C13" xr:uid="{9BA17006-BC14-4415-A206-E805707C4227}">
      <formula1>O13</formula1>
    </dataValidation>
    <dataValidation type="list" allowBlank="1" showInputMessage="1" showErrorMessage="1" sqref="C26" xr:uid="{7C101E1C-DDC8-49D7-9468-C43B18875CA1}">
      <formula1>$P$22:$P$23</formula1>
    </dataValidation>
    <dataValidation type="list" allowBlank="1" showInputMessage="1" showErrorMessage="1" sqref="C27" xr:uid="{B9D9FCA0-F1A4-49B3-9449-10063EBCEE99}">
      <formula1>$Q$22:$Q$27</formula1>
    </dataValidation>
  </dataValidations>
  <printOptions horizontalCentered="1" verticalCentered="1"/>
  <pageMargins left="0" right="0" top="0.55118110236220474" bottom="0.55118110236220474" header="0.31496062992125984" footer="0.31496062992125984"/>
  <pageSetup scale="76" orientation="landscape" horizontalDpi="300" verticalDpi="0"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9E23-4ECF-4B08-891B-671133824094}">
  <dimension ref="A2:M31"/>
  <sheetViews>
    <sheetView workbookViewId="0">
      <selection activeCell="C16" sqref="C16"/>
    </sheetView>
  </sheetViews>
  <sheetFormatPr defaultRowHeight="15" x14ac:dyDescent="0.25"/>
  <cols>
    <col min="1" max="1" width="23.5703125" customWidth="1"/>
    <col min="2" max="7" width="13.7109375" customWidth="1"/>
  </cols>
  <sheetData>
    <row r="2" spans="1:13" s="41" customFormat="1" x14ac:dyDescent="0.25"/>
    <row r="3" spans="1:13" ht="66.75" x14ac:dyDescent="0.25">
      <c r="B3" s="62" t="s">
        <v>59</v>
      </c>
      <c r="C3" s="62" t="s">
        <v>35</v>
      </c>
      <c r="D3" s="62" t="s">
        <v>36</v>
      </c>
      <c r="E3" s="62" t="s">
        <v>60</v>
      </c>
      <c r="F3" s="62" t="s">
        <v>61</v>
      </c>
      <c r="G3" s="62" t="s">
        <v>62</v>
      </c>
    </row>
    <row r="4" spans="1:13" x14ac:dyDescent="0.25">
      <c r="L4">
        <v>60</v>
      </c>
      <c r="M4" t="s">
        <v>80</v>
      </c>
    </row>
    <row r="5" spans="1:13" x14ac:dyDescent="0.25">
      <c r="A5" t="s">
        <v>34</v>
      </c>
      <c r="B5" s="56">
        <v>1.6</v>
      </c>
      <c r="C5" s="56">
        <v>2.2999999999999998</v>
      </c>
      <c r="D5" s="56">
        <v>22.8</v>
      </c>
      <c r="E5" s="56">
        <v>24.4</v>
      </c>
      <c r="F5" s="56">
        <v>33.299999999999997</v>
      </c>
      <c r="G5" s="56">
        <v>120.7</v>
      </c>
      <c r="L5">
        <v>84</v>
      </c>
      <c r="M5" t="s">
        <v>78</v>
      </c>
    </row>
    <row r="6" spans="1:13" x14ac:dyDescent="0.25">
      <c r="A6" t="s">
        <v>63</v>
      </c>
      <c r="B6" s="54">
        <v>2000</v>
      </c>
      <c r="C6" s="54">
        <v>2000</v>
      </c>
      <c r="D6" s="54">
        <v>2000</v>
      </c>
      <c r="E6" s="54">
        <v>2000</v>
      </c>
      <c r="F6" s="54">
        <v>2000</v>
      </c>
      <c r="G6" s="54">
        <v>2000</v>
      </c>
      <c r="L6">
        <v>6</v>
      </c>
      <c r="M6" t="s">
        <v>79</v>
      </c>
    </row>
    <row r="7" spans="1:13" ht="15.75" thickBot="1" x14ac:dyDescent="0.3">
      <c r="A7" t="s">
        <v>81</v>
      </c>
      <c r="B7" s="40">
        <f>SUM(2*B5/$L$4)*($L$5/$L$6)</f>
        <v>0.7466666666666667</v>
      </c>
      <c r="C7" s="40">
        <f>SUM(2*C5/$L$4)*($L$5/$L$6)</f>
        <v>1.0733333333333333</v>
      </c>
      <c r="D7" s="40">
        <f>SUM(2*D5/$L$4)*($L$5/$L$6)</f>
        <v>10.64</v>
      </c>
      <c r="E7" s="40">
        <f t="shared" ref="E7:G7" si="0">SUM(2*E5/$L$4)*($L$5/$L$6)</f>
        <v>11.386666666666665</v>
      </c>
      <c r="F7" s="40">
        <f t="shared" si="0"/>
        <v>15.54</v>
      </c>
      <c r="G7" s="40">
        <f t="shared" si="0"/>
        <v>56.326666666666668</v>
      </c>
    </row>
    <row r="8" spans="1:13" ht="15.75" thickBot="1" x14ac:dyDescent="0.3">
      <c r="A8" t="s">
        <v>64</v>
      </c>
      <c r="B8" s="55">
        <f>B6*B7</f>
        <v>1493.3333333333335</v>
      </c>
      <c r="C8" s="55">
        <f>C6*C7</f>
        <v>2146.6666666666665</v>
      </c>
      <c r="D8" s="55">
        <f>D6*D7</f>
        <v>21280</v>
      </c>
      <c r="E8" s="55">
        <f t="shared" ref="E8:G8" si="1">E6*E7</f>
        <v>22773.333333333328</v>
      </c>
      <c r="F8" s="55">
        <f t="shared" si="1"/>
        <v>31080</v>
      </c>
      <c r="G8" s="55">
        <f t="shared" si="1"/>
        <v>112653.33333333334</v>
      </c>
    </row>
    <row r="10" spans="1:13" x14ac:dyDescent="0.25">
      <c r="A10" s="60" t="s">
        <v>37</v>
      </c>
      <c r="B10" s="40">
        <v>200000</v>
      </c>
      <c r="C10" s="40">
        <v>180000</v>
      </c>
      <c r="D10" s="40">
        <v>220000</v>
      </c>
      <c r="E10" s="40">
        <v>180000</v>
      </c>
      <c r="F10" s="40">
        <v>180000</v>
      </c>
      <c r="G10" s="40">
        <v>180000</v>
      </c>
    </row>
    <row r="11" spans="1:13" x14ac:dyDescent="0.25">
      <c r="A11" s="60" t="s">
        <v>38</v>
      </c>
      <c r="B11" s="40">
        <v>20000</v>
      </c>
      <c r="C11" s="40">
        <v>0</v>
      </c>
      <c r="D11" s="40">
        <v>50000</v>
      </c>
      <c r="E11" s="40">
        <v>0</v>
      </c>
      <c r="F11" s="40">
        <v>0</v>
      </c>
      <c r="G11" s="40">
        <v>0</v>
      </c>
    </row>
    <row r="12" spans="1:13" x14ac:dyDescent="0.25">
      <c r="A12" s="60" t="s">
        <v>69</v>
      </c>
      <c r="B12" s="40">
        <f>B8</f>
        <v>1493.3333333333335</v>
      </c>
      <c r="C12" s="40">
        <f t="shared" ref="C12:G12" si="2">C8</f>
        <v>2146.6666666666665</v>
      </c>
      <c r="D12" s="40">
        <f t="shared" si="2"/>
        <v>21280</v>
      </c>
      <c r="E12" s="40">
        <f t="shared" si="2"/>
        <v>22773.333333333328</v>
      </c>
      <c r="F12" s="40">
        <f t="shared" si="2"/>
        <v>31080</v>
      </c>
      <c r="G12" s="40">
        <f t="shared" si="2"/>
        <v>112653.33333333334</v>
      </c>
    </row>
    <row r="13" spans="1:13" x14ac:dyDescent="0.25">
      <c r="A13" s="60" t="s">
        <v>70</v>
      </c>
      <c r="B13" s="40">
        <f>SUM(B10:B11)/2-B12</f>
        <v>108506.66666666667</v>
      </c>
      <c r="C13" s="40">
        <f t="shared" ref="C13:G13" si="3">SUM(C10:C11)/2-C12</f>
        <v>87853.333333333328</v>
      </c>
      <c r="D13" s="40">
        <f t="shared" si="3"/>
        <v>113720</v>
      </c>
      <c r="E13" s="40">
        <f t="shared" si="3"/>
        <v>67226.666666666672</v>
      </c>
      <c r="F13" s="40">
        <f t="shared" si="3"/>
        <v>58920</v>
      </c>
      <c r="G13" s="40">
        <f t="shared" si="3"/>
        <v>-22653.333333333343</v>
      </c>
    </row>
    <row r="14" spans="1:13" x14ac:dyDescent="0.25">
      <c r="A14" s="60" t="s">
        <v>71</v>
      </c>
      <c r="B14">
        <v>80</v>
      </c>
      <c r="C14" s="64">
        <f>C13/$B$13*$B$14</f>
        <v>64.772671418038826</v>
      </c>
      <c r="D14" s="64">
        <f>D13/$B$13*$B$14</f>
        <v>83.843696239862368</v>
      </c>
      <c r="E14" s="64">
        <f>E13/$B$13*$B$14</f>
        <v>49.56500368640944</v>
      </c>
      <c r="F14" s="64">
        <f>F13/$B$13*$B$14</f>
        <v>43.440648808060949</v>
      </c>
      <c r="G14" s="64">
        <f>G13/$B$13*$B$14</f>
        <v>-16.701892356844439</v>
      </c>
    </row>
    <row r="15" spans="1:13" x14ac:dyDescent="0.25">
      <c r="A15" s="60" t="s">
        <v>72</v>
      </c>
      <c r="B15" s="64">
        <v>5</v>
      </c>
      <c r="C15" s="64">
        <v>5</v>
      </c>
      <c r="D15" s="64">
        <v>5</v>
      </c>
      <c r="E15" s="64">
        <v>5</v>
      </c>
      <c r="F15" s="64">
        <v>5</v>
      </c>
      <c r="G15" s="64">
        <v>5</v>
      </c>
    </row>
    <row r="16" spans="1:13" x14ac:dyDescent="0.25">
      <c r="A16" s="60" t="s">
        <v>73</v>
      </c>
      <c r="B16" s="64">
        <v>15</v>
      </c>
      <c r="C16" s="64">
        <v>0</v>
      </c>
      <c r="D16" s="64">
        <v>15</v>
      </c>
      <c r="E16" s="64">
        <v>15</v>
      </c>
      <c r="F16" s="64">
        <v>15</v>
      </c>
      <c r="G16" s="64">
        <v>15</v>
      </c>
    </row>
    <row r="17" spans="1:7" ht="15.75" thickBot="1" x14ac:dyDescent="0.3">
      <c r="A17" s="61" t="s">
        <v>74</v>
      </c>
      <c r="B17" s="65">
        <f>SUM(B14:B16)</f>
        <v>100</v>
      </c>
      <c r="C17" s="66">
        <f t="shared" ref="C17:G17" si="4">SUM(C14:C16)</f>
        <v>69.772671418038826</v>
      </c>
      <c r="D17" s="66">
        <f t="shared" si="4"/>
        <v>103.84369623986237</v>
      </c>
      <c r="E17" s="66">
        <f t="shared" si="4"/>
        <v>69.56500368640944</v>
      </c>
      <c r="F17" s="66">
        <f t="shared" si="4"/>
        <v>63.440648808060949</v>
      </c>
      <c r="G17" s="66">
        <f t="shared" si="4"/>
        <v>3.2981076431555607</v>
      </c>
    </row>
    <row r="19" spans="1:7" x14ac:dyDescent="0.25">
      <c r="A19" s="41" t="s">
        <v>77</v>
      </c>
    </row>
    <row r="20" spans="1:7" x14ac:dyDescent="0.25">
      <c r="A20" t="s">
        <v>76</v>
      </c>
    </row>
    <row r="27" spans="1:7" x14ac:dyDescent="0.25">
      <c r="A27" s="63" t="s">
        <v>75</v>
      </c>
    </row>
    <row r="28" spans="1:7" x14ac:dyDescent="0.25">
      <c r="A28" s="57" t="s">
        <v>66</v>
      </c>
      <c r="B28" s="58">
        <v>15000</v>
      </c>
      <c r="C28" s="58">
        <v>15000</v>
      </c>
      <c r="D28" s="58">
        <v>15000</v>
      </c>
      <c r="E28" s="58">
        <v>15000</v>
      </c>
      <c r="F28" s="58">
        <v>15000</v>
      </c>
      <c r="G28" s="58">
        <v>15000</v>
      </c>
    </row>
    <row r="29" spans="1:7" x14ac:dyDescent="0.25">
      <c r="A29" s="57" t="s">
        <v>65</v>
      </c>
      <c r="B29" s="58">
        <v>1600</v>
      </c>
      <c r="C29" s="58">
        <v>2300</v>
      </c>
      <c r="D29" s="58">
        <v>22800</v>
      </c>
      <c r="E29" s="58">
        <v>24400</v>
      </c>
      <c r="F29" s="58">
        <v>33300</v>
      </c>
      <c r="G29" s="58">
        <v>120700</v>
      </c>
    </row>
    <row r="30" spans="1:7" ht="15.75" thickBot="1" x14ac:dyDescent="0.3">
      <c r="A30" s="57" t="s">
        <v>67</v>
      </c>
      <c r="B30" s="58">
        <f>SUM(B28:B29)</f>
        <v>16600</v>
      </c>
      <c r="C30" s="58">
        <f t="shared" ref="C30:G30" si="5">SUM(C28:C29)</f>
        <v>17300</v>
      </c>
      <c r="D30" s="58">
        <f t="shared" si="5"/>
        <v>37800</v>
      </c>
      <c r="E30" s="58">
        <f t="shared" si="5"/>
        <v>39400</v>
      </c>
      <c r="F30" s="58">
        <f t="shared" si="5"/>
        <v>48300</v>
      </c>
      <c r="G30" s="58">
        <f t="shared" si="5"/>
        <v>135700</v>
      </c>
    </row>
    <row r="31" spans="1:7" ht="15.75" thickBot="1" x14ac:dyDescent="0.3">
      <c r="A31" s="57" t="s">
        <v>68</v>
      </c>
      <c r="B31" s="59">
        <f>SUM(0.18*B29)+B28</f>
        <v>15288</v>
      </c>
      <c r="C31" s="59">
        <f t="shared" ref="C31:G31" si="6">SUM(0.18*C29)+C28</f>
        <v>15414</v>
      </c>
      <c r="D31" s="59">
        <f t="shared" si="6"/>
        <v>19104</v>
      </c>
      <c r="E31" s="59">
        <f t="shared" si="6"/>
        <v>19392</v>
      </c>
      <c r="F31" s="59">
        <f t="shared" si="6"/>
        <v>20994</v>
      </c>
      <c r="G31" s="59">
        <f t="shared" si="6"/>
        <v>36726</v>
      </c>
    </row>
  </sheetData>
  <pageMargins left="0.7" right="0.7" top="0.75" bottom="0.75" header="0.3" footer="0.3"/>
  <pageSetup orientation="portrait" horizontalDpi="300" verticalDpi="0"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Berekening</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den Brink</dc:creator>
  <cp:lastModifiedBy>Sonja van Roeden</cp:lastModifiedBy>
  <cp:lastPrinted>2021-03-12T11:24:11Z</cp:lastPrinted>
  <dcterms:created xsi:type="dcterms:W3CDTF">2011-11-07T14:20:54Z</dcterms:created>
  <dcterms:modified xsi:type="dcterms:W3CDTF">2021-04-14T08:04:22Z</dcterms:modified>
</cp:coreProperties>
</file>