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Hans\2021-4002 EU rioolreiniging en inspectie\3 aanbestedingsstukken\TenderNed\"/>
    </mc:Choice>
  </mc:AlternateContent>
  <bookViews>
    <workbookView xWindow="0" yWindow="0" windowWidth="20490" windowHeight="7800"/>
  </bookViews>
  <sheets>
    <sheet name="EMVI-vragenlijst" sheetId="1" r:id="rId1"/>
    <sheet name="Voertuigen en materieel" sheetId="3" r:id="rId2"/>
    <sheet name="Invulwaarde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O56" i="1"/>
  <c r="O57" i="1"/>
  <c r="O58" i="1"/>
  <c r="O54" i="1"/>
  <c r="O28" i="1"/>
  <c r="O52" i="1" l="1"/>
  <c r="O25" i="1"/>
  <c r="D2" i="3" l="1"/>
  <c r="B2" i="3"/>
  <c r="AJ28" i="1" l="1"/>
  <c r="O33" i="1"/>
  <c r="O35" i="1"/>
  <c r="O38" i="1"/>
  <c r="AM38" i="1" s="1"/>
  <c r="AJ38" i="1" l="1"/>
  <c r="AL38" i="1"/>
  <c r="AI38" i="1"/>
  <c r="AK38" i="1"/>
  <c r="AI28" i="1"/>
  <c r="AM28" i="1"/>
  <c r="AK28" i="1"/>
  <c r="AL28" i="1"/>
  <c r="O43" i="1"/>
  <c r="O42" i="1"/>
  <c r="R33" i="1" l="1"/>
  <c r="J6" i="2" l="1"/>
  <c r="J5" i="2"/>
  <c r="J4" i="2"/>
  <c r="J8" i="2" s="1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P16" i="3"/>
  <c r="Q14" i="3"/>
  <c r="Q16" i="3" s="1"/>
  <c r="P14" i="3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S12" i="3" s="1"/>
  <c r="G12" i="3"/>
  <c r="F12" i="3"/>
  <c r="E12" i="3"/>
  <c r="D12" i="3"/>
  <c r="C12" i="3"/>
  <c r="N7" i="3"/>
  <c r="AM35" i="1"/>
  <c r="AL35" i="1"/>
  <c r="AK35" i="1"/>
  <c r="AJ35" i="1"/>
  <c r="AI35" i="1"/>
  <c r="H5" i="2"/>
  <c r="H4" i="2"/>
  <c r="I13" i="3" l="1"/>
  <c r="S13" i="3"/>
  <c r="U33" i="1"/>
  <c r="V33" i="1" s="1"/>
  <c r="D7" i="3"/>
  <c r="U28" i="1"/>
  <c r="V28" i="1" s="1"/>
  <c r="D16" i="3"/>
  <c r="I12" i="3"/>
  <c r="I14" i="3"/>
  <c r="C16" i="3"/>
  <c r="S14" i="3"/>
  <c r="S16" i="3" s="1"/>
  <c r="T16" i="3" s="1"/>
  <c r="AN28" i="1"/>
  <c r="R28" i="1" s="1"/>
  <c r="U38" i="1"/>
  <c r="V38" i="1" s="1"/>
  <c r="U46" i="1" l="1"/>
  <c r="I16" i="3"/>
  <c r="J16" i="3" s="1"/>
  <c r="AN38" i="1"/>
  <c r="R38" i="1" s="1"/>
  <c r="R44" i="1" s="1"/>
  <c r="H8" i="2"/>
  <c r="R48" i="1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F6" i="2"/>
  <c r="F4" i="2"/>
  <c r="F8" i="2" s="1"/>
  <c r="P55" i="1" l="1"/>
  <c r="Q55" i="1" s="1"/>
  <c r="P57" i="1"/>
  <c r="Q57" i="1" s="1"/>
  <c r="P54" i="1"/>
  <c r="Q54" i="1" s="1"/>
  <c r="P52" i="1"/>
  <c r="Q52" i="1" s="1"/>
  <c r="P56" i="1"/>
  <c r="Q56" i="1" s="1"/>
  <c r="P58" i="1"/>
  <c r="Q58" i="1" s="1"/>
  <c r="R46" i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O14" i="1" l="1"/>
  <c r="O9" i="1" l="1"/>
  <c r="N16" i="1" s="1"/>
</calcChain>
</file>

<file path=xl/comments1.xml><?xml version="1.0" encoding="utf-8"?>
<comments xmlns="http://schemas.openxmlformats.org/spreadsheetml/2006/main">
  <authors>
    <author>hwijng</author>
    <author>baa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37" authorId="1" shapeId="0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<sst xmlns="http://schemas.openxmlformats.org/spreadsheetml/2006/main" count="154" uniqueCount="116">
  <si>
    <t>Eisen</t>
  </si>
  <si>
    <t>:</t>
  </si>
  <si>
    <t>Wensen</t>
  </si>
  <si>
    <t>Categorie</t>
  </si>
  <si>
    <t>SROI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</si>
  <si>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</si>
  <si>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</si>
  <si>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</si>
  <si>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</si>
  <si>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</si>
  <si>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</si>
  <si>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</si>
  <si>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f1</t>
  </si>
  <si>
    <t>f2</t>
  </si>
  <si>
    <t>f3</t>
  </si>
  <si>
    <t>f4</t>
  </si>
  <si>
    <t>f5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</si>
  <si>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</si>
  <si>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</si>
  <si>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</si>
  <si>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</si>
  <si>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</si>
  <si>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</si>
  <si>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</si>
  <si>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</si>
  <si>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</si>
  <si>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</si>
  <si>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</si>
  <si>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</si>
  <si>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</si>
  <si>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</si>
  <si>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</si>
  <si>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</si>
  <si>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</si>
  <si>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</si>
  <si>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</si>
  <si>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</si>
  <si>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</si>
  <si>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</si>
  <si>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</si>
  <si>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</si>
  <si>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</si>
  <si>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</si>
  <si>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</si>
  <si>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</si>
  <si>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</si>
  <si>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Deze voertuigen zijn (deels)  van de klasse Euro 5</t>
  </si>
  <si>
    <t>Deze voertuigen zijn (deels)  van de klasse Euro 6</t>
  </si>
  <si>
    <t>Voertuigen</t>
  </si>
  <si>
    <t>Materieel</t>
  </si>
  <si>
    <t>verdichting</t>
  </si>
  <si>
    <t>Minimaal toe te kennen punten</t>
  </si>
  <si>
    <t>behaalde punten</t>
  </si>
  <si>
    <t>behaalde korting</t>
  </si>
  <si>
    <t>Euro 5 is de minimum gewenst en wordt derhalve niet gewaardeerd of bestraft</t>
  </si>
  <si>
    <t>Deze categorie is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</si>
  <si>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</si>
  <si>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</si>
  <si>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</si>
  <si>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</si>
  <si>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</si>
  <si>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</si>
  <si>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</si>
  <si>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</si>
  <si>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</si>
  <si>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</si>
  <si>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</si>
  <si>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</si>
  <si>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</si>
  <si>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</si>
  <si>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</si>
  <si>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</si>
  <si>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</si>
  <si>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</si>
  <si>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</si>
  <si>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</si>
  <si>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</si>
  <si>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</si>
  <si>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</si>
  <si>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</si>
  <si>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</si>
  <si>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</si>
  <si>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</si>
  <si>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</si>
  <si>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</si>
  <si>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</si>
  <si>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</si>
  <si>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</si>
  <si>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</si>
  <si>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</si>
  <si>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</si>
  <si>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</si>
  <si>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</si>
  <si>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</si>
  <si>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</si>
  <si>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</si>
  <si>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</si>
  <si>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</si>
  <si>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ja = vermindering met 170 punten, nee = 0 punten</t>
  </si>
  <si>
    <t>Dit materieel is (Deels) van 2012 of ouder is</t>
  </si>
  <si>
    <t xml:space="preserve">Dit materieel is (Deels) van de periode 2013 tot en met 2017 is </t>
  </si>
  <si>
    <t>Dit materieel is (Deels) vanaf 2018  is</t>
  </si>
  <si>
    <t>Bestek 2021-4002</t>
  </si>
  <si>
    <t>Reiniging en inspectie hoofdrioleringen</t>
  </si>
  <si>
    <t>Geeft u invulling aan de minimaal gestelde eis van 5% in te zetten Social Return?</t>
  </si>
  <si>
    <t>gemeente</t>
  </si>
  <si>
    <t>Bernheze</t>
  </si>
  <si>
    <t>Boekel</t>
  </si>
  <si>
    <t>Meierijstad</t>
  </si>
  <si>
    <t>Oss</t>
  </si>
  <si>
    <t>Emvi beoordelingsmatrix voor perceel</t>
  </si>
  <si>
    <t>Alle percelen</t>
  </si>
  <si>
    <t>Perceel</t>
  </si>
  <si>
    <t>max. korting</t>
  </si>
  <si>
    <t>Uden en Landerd</t>
  </si>
  <si>
    <t>Emvi per perceel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</si>
</sst>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* #,##0_ ;_ * \-#,##0_ ;_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14" fontId="0" fillId="2" borderId="0" xfId="0" applyNumberFormat="1" applyFill="1" applyProtection="1"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0" fillId="2" borderId="0" xfId="0" applyFill="1"/>
    <xf numFmtId="44" fontId="4" fillId="0" borderId="3" xfId="1" applyFont="1" applyBorder="1" applyAlignment="1" applyProtection="1">
      <alignment vertical="top"/>
    </xf>
    <xf numFmtId="43" fontId="4" fillId="0" borderId="5" xfId="2" applyFont="1" applyBorder="1" applyProtection="1"/>
    <xf numFmtId="0" fontId="4" fillId="0" borderId="4" xfId="0" applyNumberFormat="1" applyFont="1" applyBorder="1" applyProtection="1"/>
    <xf numFmtId="0" fontId="4" fillId="0" borderId="6" xfId="0" applyNumberFormat="1" applyFont="1" applyBorder="1" applyProtection="1"/>
    <xf numFmtId="44" fontId="4" fillId="0" borderId="8" xfId="1" applyFont="1" applyBorder="1" applyAlignment="1" applyProtection="1">
      <alignment vertical="top"/>
    </xf>
    <xf numFmtId="0" fontId="4" fillId="0" borderId="20" xfId="0" applyNumberFormat="1" applyFont="1" applyBorder="1" applyProtection="1"/>
    <xf numFmtId="0" fontId="4" fillId="0" borderId="21" xfId="0" applyFont="1" applyBorder="1" applyProtection="1"/>
    <xf numFmtId="43" fontId="4" fillId="0" borderId="14" xfId="2" applyFont="1" applyBorder="1" applyProtection="1"/>
    <xf numFmtId="0" fontId="4" fillId="0" borderId="22" xfId="0" applyFont="1" applyBorder="1" applyProtection="1"/>
    <xf numFmtId="43" fontId="4" fillId="0" borderId="15" xfId="2" applyFont="1" applyBorder="1" applyProtection="1"/>
    <xf numFmtId="0" fontId="4" fillId="0" borderId="32" xfId="0" applyFont="1" applyBorder="1" applyProtection="1"/>
    <xf numFmtId="167" fontId="4" fillId="0" borderId="31" xfId="2" applyNumberFormat="1" applyFont="1" applyBorder="1" applyProtection="1"/>
    <xf numFmtId="167" fontId="4" fillId="0" borderId="33" xfId="0" applyNumberFormat="1" applyFont="1" applyBorder="1" applyProtection="1"/>
    <xf numFmtId="167" fontId="4" fillId="0" borderId="30" xfId="2" applyNumberFormat="1" applyFont="1" applyBorder="1" applyProtection="1"/>
    <xf numFmtId="0" fontId="6" fillId="3" borderId="0" xfId="0" applyFont="1" applyFill="1" applyBorder="1" applyProtection="1">
      <protection locked="0"/>
    </xf>
    <xf numFmtId="43" fontId="4" fillId="0" borderId="5" xfId="2" applyNumberFormat="1" applyFont="1" applyBorder="1" applyProtection="1"/>
    <xf numFmtId="43" fontId="4" fillId="0" borderId="8" xfId="2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S66"/>
  <sheetViews>
    <sheetView tabSelected="1" zoomScale="85" zoomScaleNormal="85" workbookViewId="0">
      <selection activeCell="Q30" sqref="Q30"/>
    </sheetView>
  </sheetViews>
  <sheetFormatPr defaultRowHeight="12.75" x14ac:dyDescent="0.2"/>
  <cols>
    <col min="1" max="1" width="9.140625" style="24"/>
    <col min="2" max="2" width="12.85546875" style="24" bestFit="1" customWidth="1"/>
    <col min="3" max="3" width="1.140625" style="24" customWidth="1"/>
    <col min="4" max="4" width="3.140625" style="24" customWidth="1"/>
    <col min="5" max="5" width="10.7109375" style="24" customWidth="1"/>
    <col min="6" max="6" width="11.28515625" style="24" customWidth="1"/>
    <col min="7" max="7" width="10.42578125" style="24" customWidth="1"/>
    <col min="8" max="8" width="47.7109375" style="24" customWidth="1"/>
    <col min="9" max="9" width="7.7109375" style="24" customWidth="1"/>
    <col min="10" max="10" width="6.5703125" style="24" bestFit="1" customWidth="1"/>
    <col min="11" max="11" width="3.140625" style="24" bestFit="1" customWidth="1"/>
    <col min="12" max="12" width="4.140625" style="64" customWidth="1"/>
    <col min="13" max="13" width="3.140625" style="24" customWidth="1"/>
    <col min="14" max="14" width="9.140625" style="24"/>
    <col min="15" max="15" width="12" style="24" customWidth="1"/>
    <col min="16" max="16" width="9.42578125" style="24" customWidth="1"/>
    <col min="17" max="17" width="15.140625" style="24" customWidth="1"/>
    <col min="18" max="18" width="10.140625" style="24" customWidth="1"/>
    <col min="19" max="19" width="18.7109375" style="24" customWidth="1"/>
    <col min="20" max="21" width="10.85546875" style="24" customWidth="1"/>
    <col min="22" max="22" width="13.28515625" style="24" customWidth="1"/>
    <col min="23" max="23" width="3.85546875" style="24" customWidth="1"/>
    <col min="24" max="24" width="2.42578125" style="24" bestFit="1" customWidth="1"/>
    <col min="25" max="25" width="15.42578125" style="24" customWidth="1"/>
    <col min="26" max="26" width="3.140625" style="24" customWidth="1"/>
    <col min="27" max="27" width="16.140625" style="24" customWidth="1"/>
    <col min="28" max="28" width="2.85546875" style="24" customWidth="1"/>
    <col min="29" max="29" width="6" style="24" bestFit="1" customWidth="1"/>
    <col min="30" max="32" width="5.5703125" style="24" customWidth="1"/>
    <col min="33" max="33" width="6" style="24" bestFit="1" customWidth="1"/>
    <col min="34" max="34" width="3.28515625" style="24" customWidth="1"/>
    <col min="35" max="36" width="5" style="24" customWidth="1"/>
    <col min="37" max="37" width="6.5703125" style="24" customWidth="1"/>
    <col min="38" max="39" width="5" style="24" customWidth="1"/>
    <col min="40" max="16384" width="9.140625" style="24"/>
  </cols>
  <sheetData>
    <row r="1" spans="2:33" x14ac:dyDescent="0.2"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2:33" x14ac:dyDescent="0.2">
      <c r="B2" s="65" t="s">
        <v>102</v>
      </c>
      <c r="C2" s="65"/>
      <c r="E2" s="65" t="s">
        <v>103</v>
      </c>
      <c r="F2" s="65"/>
      <c r="G2" s="8"/>
      <c r="H2" s="8"/>
      <c r="I2" s="8"/>
      <c r="J2" s="8"/>
      <c r="K2" s="8"/>
      <c r="L2" s="66"/>
      <c r="M2" s="8"/>
      <c r="N2" s="8"/>
      <c r="O2" s="8"/>
      <c r="P2" s="8"/>
      <c r="Q2" s="8"/>
      <c r="R2" s="8"/>
      <c r="S2" s="13"/>
      <c r="T2" s="13"/>
      <c r="U2" s="13"/>
      <c r="V2" s="13"/>
      <c r="W2" s="13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66"/>
      <c r="M3" s="8"/>
      <c r="N3" s="8"/>
      <c r="O3" s="8"/>
      <c r="P3" s="8"/>
      <c r="Q3" s="8"/>
      <c r="R3" s="8"/>
      <c r="S3" s="13"/>
      <c r="T3" s="13"/>
      <c r="U3" s="13"/>
      <c r="V3" s="13"/>
      <c r="W3" s="13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66"/>
      <c r="M4" s="8"/>
      <c r="N4" s="8"/>
      <c r="O4" s="8"/>
      <c r="P4" s="8"/>
      <c r="Q4" s="8"/>
      <c r="R4" s="8"/>
      <c r="S4" s="13"/>
      <c r="T4" s="13"/>
      <c r="U4" s="13"/>
      <c r="V4" s="13"/>
      <c r="W4" s="13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2:33" ht="18" x14ac:dyDescent="0.25">
      <c r="B5" s="8"/>
      <c r="C5" s="8"/>
      <c r="D5" s="8"/>
      <c r="E5" s="13" t="s">
        <v>110</v>
      </c>
      <c r="F5" s="8"/>
      <c r="G5" s="8"/>
      <c r="H5" s="152" t="s">
        <v>111</v>
      </c>
      <c r="I5" s="8"/>
      <c r="J5" s="8"/>
      <c r="K5" s="8"/>
      <c r="L5" s="66"/>
      <c r="M5" s="8"/>
      <c r="N5" s="8"/>
      <c r="O5" s="8"/>
      <c r="P5" s="8"/>
      <c r="Q5" s="8"/>
      <c r="R5" s="8"/>
      <c r="S5" s="13"/>
      <c r="T5" s="13"/>
      <c r="U5" s="13"/>
      <c r="V5" s="13"/>
      <c r="W5" s="13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2:33" x14ac:dyDescent="0.2">
      <c r="B6" s="8"/>
      <c r="C6" s="8"/>
      <c r="D6" s="8"/>
      <c r="E6" s="155"/>
      <c r="F6" s="155"/>
      <c r="G6" s="155"/>
      <c r="H6" s="155"/>
      <c r="I6" s="8"/>
      <c r="J6" s="8"/>
      <c r="K6" s="8"/>
      <c r="L6" s="66"/>
      <c r="M6" s="8"/>
      <c r="N6" s="8"/>
      <c r="O6" s="8"/>
      <c r="P6" s="8"/>
      <c r="Q6" s="8"/>
      <c r="R6" s="8"/>
      <c r="S6" s="13"/>
      <c r="T6" s="13"/>
      <c r="U6" s="13"/>
      <c r="V6" s="13"/>
      <c r="W6" s="13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2:33" ht="13.5" thickBot="1" x14ac:dyDescent="0.25">
      <c r="B7" s="8" t="s">
        <v>0</v>
      </c>
      <c r="C7" s="8"/>
      <c r="D7" s="8"/>
      <c r="E7" s="134"/>
      <c r="F7" s="134"/>
      <c r="G7" s="134"/>
      <c r="H7" s="134"/>
      <c r="I7" s="8"/>
      <c r="J7" s="8"/>
      <c r="K7" s="8"/>
      <c r="L7" s="66"/>
      <c r="M7" s="8"/>
      <c r="N7" s="8"/>
      <c r="O7" s="8"/>
      <c r="P7" s="8"/>
      <c r="Q7" s="8"/>
      <c r="R7" s="8"/>
      <c r="S7" s="13"/>
      <c r="T7" s="13"/>
      <c r="U7" s="13"/>
      <c r="V7" s="13"/>
      <c r="W7" s="13"/>
      <c r="X7" s="21"/>
      <c r="Y7" s="21" t="s">
        <v>33</v>
      </c>
      <c r="Z7" s="21"/>
      <c r="AA7" s="21"/>
      <c r="AB7" s="21"/>
      <c r="AC7" s="21"/>
      <c r="AD7" s="21"/>
      <c r="AE7" s="21"/>
      <c r="AF7" s="21"/>
      <c r="AG7" s="21"/>
    </row>
    <row r="8" spans="2:33" ht="13.5" thickBot="1" x14ac:dyDescent="0.25">
      <c r="B8" s="67" t="s">
        <v>3</v>
      </c>
      <c r="C8" s="68"/>
      <c r="D8" s="68"/>
      <c r="E8" s="157" t="s">
        <v>31</v>
      </c>
      <c r="F8" s="157"/>
      <c r="G8" s="157"/>
      <c r="H8" s="157"/>
      <c r="I8" s="68" t="s">
        <v>30</v>
      </c>
      <c r="J8" s="68"/>
      <c r="K8" s="68"/>
      <c r="L8" s="69"/>
      <c r="M8" s="67"/>
      <c r="N8" s="68" t="s">
        <v>32</v>
      </c>
      <c r="O8" s="68"/>
      <c r="P8" s="68"/>
      <c r="Q8" s="68"/>
      <c r="R8" s="68"/>
      <c r="S8" s="70"/>
      <c r="T8" s="70"/>
      <c r="U8" s="70"/>
      <c r="V8" s="7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2:33" ht="12.75" customHeight="1" x14ac:dyDescent="0.2">
      <c r="B9" s="67" t="s">
        <v>10</v>
      </c>
      <c r="C9" s="68" t="s">
        <v>1</v>
      </c>
      <c r="D9" s="68"/>
      <c r="E9" s="157" t="s">
        <v>9</v>
      </c>
      <c r="F9" s="157"/>
      <c r="G9" s="157"/>
      <c r="H9" s="157"/>
      <c r="I9" s="70" t="s">
        <v>5</v>
      </c>
      <c r="J9" s="70"/>
      <c r="K9" s="70"/>
      <c r="L9" s="72"/>
      <c r="M9" s="73"/>
      <c r="N9" s="2"/>
      <c r="O9" s="70">
        <f>IF(N9="Ja",1,0)</f>
        <v>0</v>
      </c>
      <c r="P9" s="70"/>
      <c r="Q9" s="70"/>
      <c r="R9" s="70"/>
      <c r="S9" s="159" t="s">
        <v>8</v>
      </c>
      <c r="T9" s="159"/>
      <c r="U9" s="159"/>
      <c r="V9" s="160"/>
      <c r="X9" s="21"/>
      <c r="Y9" s="166" t="s">
        <v>34</v>
      </c>
      <c r="Z9" s="166"/>
      <c r="AA9" s="166"/>
      <c r="AB9" s="166"/>
      <c r="AC9" s="166"/>
      <c r="AD9" s="166"/>
      <c r="AE9" s="166"/>
      <c r="AF9" s="166"/>
      <c r="AG9" s="166"/>
    </row>
    <row r="10" spans="2:33" x14ac:dyDescent="0.2">
      <c r="B10" s="7"/>
      <c r="C10" s="8"/>
      <c r="D10" s="8"/>
      <c r="E10" s="155"/>
      <c r="F10" s="155"/>
      <c r="G10" s="155"/>
      <c r="H10" s="155"/>
      <c r="I10" s="13"/>
      <c r="J10" s="13"/>
      <c r="K10" s="13"/>
      <c r="L10" s="15"/>
      <c r="M10" s="74"/>
      <c r="N10" s="13"/>
      <c r="O10" s="13"/>
      <c r="P10" s="13"/>
      <c r="Q10" s="75"/>
      <c r="R10" s="75"/>
      <c r="S10" s="161"/>
      <c r="T10" s="161"/>
      <c r="U10" s="161"/>
      <c r="V10" s="162"/>
      <c r="X10" s="21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spans="2:33" x14ac:dyDescent="0.2">
      <c r="B11" s="7"/>
      <c r="C11" s="8"/>
      <c r="D11" s="8"/>
      <c r="E11" s="134"/>
      <c r="F11" s="134"/>
      <c r="G11" s="134"/>
      <c r="H11" s="134"/>
      <c r="I11" s="13"/>
      <c r="J11" s="13"/>
      <c r="K11" s="13"/>
      <c r="L11" s="15"/>
      <c r="M11" s="74"/>
      <c r="N11" s="13"/>
      <c r="O11" s="13"/>
      <c r="P11" s="13"/>
      <c r="Q11" s="75"/>
      <c r="R11" s="75"/>
      <c r="S11" s="161"/>
      <c r="T11" s="161"/>
      <c r="U11" s="161"/>
      <c r="V11" s="162"/>
      <c r="X11" s="21"/>
      <c r="Y11" s="167" t="s">
        <v>35</v>
      </c>
      <c r="Z11" s="167"/>
      <c r="AA11" s="167"/>
      <c r="AB11" s="167"/>
      <c r="AC11" s="167"/>
      <c r="AD11" s="167"/>
      <c r="AE11" s="167"/>
      <c r="AF11" s="167"/>
      <c r="AG11" s="167"/>
    </row>
    <row r="12" spans="2:33" x14ac:dyDescent="0.2">
      <c r="B12" s="7"/>
      <c r="C12" s="8"/>
      <c r="D12" s="8"/>
      <c r="E12" s="134"/>
      <c r="F12" s="134"/>
      <c r="G12" s="134"/>
      <c r="H12" s="134"/>
      <c r="I12" s="13"/>
      <c r="J12" s="13"/>
      <c r="K12" s="13"/>
      <c r="L12" s="15"/>
      <c r="M12" s="74"/>
      <c r="N12" s="13"/>
      <c r="O12" s="13"/>
      <c r="P12" s="13"/>
      <c r="Q12" s="75"/>
      <c r="R12" s="75"/>
      <c r="S12" s="161"/>
      <c r="T12" s="161"/>
      <c r="U12" s="161"/>
      <c r="V12" s="162"/>
      <c r="X12" s="21"/>
      <c r="Y12" s="167"/>
      <c r="Z12" s="167"/>
      <c r="AA12" s="167"/>
      <c r="AB12" s="167"/>
      <c r="AC12" s="167"/>
      <c r="AD12" s="167"/>
      <c r="AE12" s="167"/>
      <c r="AF12" s="167"/>
      <c r="AG12" s="167"/>
    </row>
    <row r="13" spans="2:33" x14ac:dyDescent="0.2">
      <c r="B13" s="7"/>
      <c r="C13" s="8"/>
      <c r="D13" s="8"/>
      <c r="E13" s="134"/>
      <c r="F13" s="134"/>
      <c r="G13" s="134"/>
      <c r="H13" s="134"/>
      <c r="I13" s="13"/>
      <c r="J13" s="13"/>
      <c r="K13" s="13"/>
      <c r="L13" s="15"/>
      <c r="M13" s="74"/>
      <c r="N13" s="13"/>
      <c r="O13" s="13"/>
      <c r="P13" s="13"/>
      <c r="Q13" s="75"/>
      <c r="R13" s="75"/>
      <c r="S13" s="161"/>
      <c r="T13" s="161"/>
      <c r="U13" s="161"/>
      <c r="V13" s="162"/>
      <c r="X13" s="21"/>
      <c r="Y13" s="136"/>
      <c r="Z13" s="136"/>
      <c r="AA13" s="136"/>
      <c r="AB13" s="136"/>
      <c r="AC13" s="136"/>
      <c r="AD13" s="136"/>
      <c r="AE13" s="136"/>
      <c r="AF13" s="136"/>
      <c r="AG13" s="136"/>
    </row>
    <row r="14" spans="2:33" ht="13.5" thickBot="1" x14ac:dyDescent="0.25">
      <c r="B14" s="76" t="s">
        <v>4</v>
      </c>
      <c r="C14" s="77" t="s">
        <v>1</v>
      </c>
      <c r="D14" s="77"/>
      <c r="E14" s="158" t="s">
        <v>104</v>
      </c>
      <c r="F14" s="158"/>
      <c r="G14" s="158"/>
      <c r="H14" s="158"/>
      <c r="I14" s="78" t="s">
        <v>5</v>
      </c>
      <c r="J14" s="78"/>
      <c r="K14" s="78"/>
      <c r="L14" s="79"/>
      <c r="M14" s="80"/>
      <c r="N14" s="4"/>
      <c r="O14" s="78">
        <f t="shared" ref="O14" si="0">IF(N14="Ja",1,0)</f>
        <v>0</v>
      </c>
      <c r="P14" s="78"/>
      <c r="Q14" s="81"/>
      <c r="R14" s="81"/>
      <c r="S14" s="163"/>
      <c r="T14" s="163"/>
      <c r="U14" s="163"/>
      <c r="V14" s="164"/>
      <c r="X14" s="21"/>
      <c r="Y14" s="168" t="s">
        <v>36</v>
      </c>
      <c r="Z14" s="168"/>
      <c r="AA14" s="168"/>
      <c r="AB14" s="168"/>
      <c r="AC14" s="168"/>
      <c r="AD14" s="168"/>
      <c r="AE14" s="168"/>
      <c r="AF14" s="168"/>
      <c r="AG14" s="168"/>
    </row>
    <row r="15" spans="2:33" x14ac:dyDescent="0.2">
      <c r="B15" s="7"/>
      <c r="C15" s="8"/>
      <c r="D15" s="8"/>
      <c r="E15" s="155"/>
      <c r="F15" s="155"/>
      <c r="G15" s="155"/>
      <c r="H15" s="155"/>
      <c r="I15" s="13"/>
      <c r="J15" s="13"/>
      <c r="K15" s="13"/>
      <c r="L15" s="15"/>
      <c r="M15" s="74"/>
      <c r="N15" s="13"/>
      <c r="O15" s="13"/>
      <c r="P15" s="13"/>
      <c r="Q15" s="75"/>
      <c r="R15" s="75"/>
      <c r="S15" s="75"/>
      <c r="T15" s="75"/>
      <c r="U15" s="75"/>
      <c r="V15" s="82"/>
      <c r="X15" s="21"/>
      <c r="Y15" s="168"/>
      <c r="Z15" s="168"/>
      <c r="AA15" s="168"/>
      <c r="AB15" s="168"/>
      <c r="AC15" s="168"/>
      <c r="AD15" s="168"/>
      <c r="AE15" s="168"/>
      <c r="AF15" s="168"/>
      <c r="AG15" s="168"/>
    </row>
    <row r="16" spans="2:33" ht="13.5" thickBot="1" x14ac:dyDescent="0.25">
      <c r="B16" s="76"/>
      <c r="C16" s="77"/>
      <c r="D16" s="77"/>
      <c r="E16" s="158"/>
      <c r="F16" s="158"/>
      <c r="G16" s="158"/>
      <c r="H16" s="158"/>
      <c r="I16" s="78"/>
      <c r="J16" s="78"/>
      <c r="K16" s="78"/>
      <c r="L16" s="79"/>
      <c r="M16" s="80"/>
      <c r="N16" s="172" t="str">
        <f>IF(SUM(O9:O14)=COUNTA(E9:H15),"Uw inschrijving voldoet aan de minimaal gestelde inschrijfeisen", "Uw inschrijving voldoet niet aan de gestelde inschrijfeisen en is ongeldig")</f>
        <v>Uw inschrijving voldoet niet aan de gestelde inschrijfeisen en is ongeldig</v>
      </c>
      <c r="O16" s="172"/>
      <c r="P16" s="172"/>
      <c r="Q16" s="172"/>
      <c r="R16" s="172"/>
      <c r="S16" s="172"/>
      <c r="T16" s="172"/>
      <c r="U16" s="78"/>
      <c r="V16" s="83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40" x14ac:dyDescent="0.2">
      <c r="E17" s="173"/>
      <c r="F17" s="173"/>
      <c r="G17" s="173"/>
      <c r="H17" s="173"/>
      <c r="I17" s="21"/>
      <c r="J17" s="21"/>
      <c r="K17" s="21"/>
      <c r="L17" s="8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40" ht="13.5" thickBot="1" x14ac:dyDescent="0.25">
      <c r="B18" s="24" t="s">
        <v>2</v>
      </c>
      <c r="I18" s="21"/>
      <c r="J18" s="21"/>
      <c r="K18" s="21"/>
      <c r="L18" s="84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40" ht="53.25" customHeight="1" thickBot="1" x14ac:dyDescent="0.25">
      <c r="B19" s="85" t="s">
        <v>3</v>
      </c>
      <c r="C19" s="86"/>
      <c r="D19" s="86"/>
      <c r="E19" s="86" t="s">
        <v>31</v>
      </c>
      <c r="F19" s="86"/>
      <c r="G19" s="86"/>
      <c r="H19" s="86"/>
      <c r="I19" s="87" t="s">
        <v>30</v>
      </c>
      <c r="J19" s="86"/>
      <c r="K19" s="86"/>
      <c r="L19" s="88"/>
      <c r="M19" s="85"/>
      <c r="N19" s="86"/>
      <c r="O19" s="89" t="s">
        <v>57</v>
      </c>
      <c r="P19" s="89" t="s">
        <v>51</v>
      </c>
      <c r="Q19" s="89" t="s">
        <v>26</v>
      </c>
      <c r="R19" s="90" t="s">
        <v>28</v>
      </c>
      <c r="S19" s="89" t="s">
        <v>27</v>
      </c>
      <c r="T19" s="91" t="s">
        <v>24</v>
      </c>
      <c r="U19" s="89"/>
      <c r="V19" s="92" t="s">
        <v>25</v>
      </c>
      <c r="W19" s="13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40" x14ac:dyDescent="0.2">
      <c r="B20" s="93"/>
      <c r="C20" s="94"/>
      <c r="D20" s="165"/>
      <c r="E20" s="165"/>
      <c r="F20" s="165"/>
      <c r="G20" s="165"/>
      <c r="H20" s="165"/>
      <c r="I20" s="95"/>
      <c r="J20" s="96"/>
      <c r="K20" s="96"/>
      <c r="L20" s="97"/>
      <c r="M20" s="98"/>
      <c r="N20" s="96"/>
      <c r="O20" s="96"/>
      <c r="P20" s="96"/>
      <c r="Q20" s="99"/>
      <c r="R20" s="100"/>
      <c r="S20" s="99"/>
      <c r="T20" s="101"/>
      <c r="U20" s="99"/>
      <c r="V20" s="102"/>
      <c r="W20" s="6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I20" s="24" t="s">
        <v>12</v>
      </c>
      <c r="AJ20" s="24" t="s">
        <v>13</v>
      </c>
      <c r="AK20" s="24" t="s">
        <v>14</v>
      </c>
      <c r="AL20" s="24" t="s">
        <v>15</v>
      </c>
      <c r="AM20" s="24" t="s">
        <v>16</v>
      </c>
    </row>
    <row r="21" spans="2:40" x14ac:dyDescent="0.2">
      <c r="B21" s="7"/>
      <c r="C21" s="8"/>
      <c r="D21" s="103"/>
      <c r="E21" s="103"/>
      <c r="F21" s="103"/>
      <c r="G21" s="103"/>
      <c r="H21" s="103"/>
      <c r="I21" s="19"/>
      <c r="J21" s="13"/>
      <c r="K21" s="13"/>
      <c r="L21" s="61"/>
      <c r="M21" s="74"/>
      <c r="N21" s="13"/>
      <c r="O21" s="13"/>
      <c r="P21" s="13"/>
      <c r="Q21" s="13"/>
      <c r="R21" s="17"/>
      <c r="S21" s="13"/>
      <c r="T21" s="19"/>
      <c r="U21" s="13"/>
      <c r="V21" s="26"/>
      <c r="W21" s="8"/>
      <c r="X21" s="21"/>
      <c r="Y21" s="27"/>
      <c r="Z21" s="27"/>
      <c r="AA21" s="27"/>
      <c r="AB21" s="27"/>
      <c r="AC21" s="27"/>
      <c r="AD21" s="27"/>
      <c r="AE21" s="27"/>
      <c r="AF21" s="27"/>
      <c r="AG21" s="27"/>
      <c r="AH21" s="104"/>
      <c r="AI21" s="104"/>
      <c r="AJ21" s="104"/>
    </row>
    <row r="22" spans="2:40" x14ac:dyDescent="0.2">
      <c r="B22" s="7"/>
      <c r="C22" s="8"/>
      <c r="D22" s="103"/>
      <c r="E22" s="155"/>
      <c r="F22" s="155"/>
      <c r="G22" s="155"/>
      <c r="H22" s="155"/>
      <c r="I22" s="11"/>
      <c r="J22" s="105"/>
      <c r="K22" s="106"/>
      <c r="L22" s="107"/>
      <c r="M22" s="108"/>
      <c r="N22" s="6"/>
      <c r="O22" s="8"/>
      <c r="P22" s="6"/>
      <c r="Q22" s="16"/>
      <c r="R22" s="109"/>
      <c r="S22" s="18"/>
      <c r="T22" s="11"/>
      <c r="U22" s="13"/>
      <c r="V22" s="59"/>
      <c r="W22" s="8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104"/>
      <c r="AI22" s="104"/>
      <c r="AJ22" s="104"/>
    </row>
    <row r="23" spans="2:40" x14ac:dyDescent="0.2">
      <c r="B23" s="7" t="s">
        <v>48</v>
      </c>
      <c r="C23" s="8"/>
      <c r="D23" s="8"/>
      <c r="E23" s="110"/>
      <c r="F23" s="10"/>
      <c r="G23" s="10"/>
      <c r="H23" s="10"/>
      <c r="I23" s="19"/>
      <c r="J23" s="12"/>
      <c r="K23" s="13"/>
      <c r="L23" s="60"/>
      <c r="M23" s="74"/>
      <c r="N23" s="6"/>
      <c r="O23" s="8"/>
      <c r="P23" s="13"/>
      <c r="Q23" s="16"/>
      <c r="R23" s="17"/>
      <c r="S23" s="17"/>
      <c r="T23" s="18"/>
      <c r="U23" s="13"/>
      <c r="V23" s="20"/>
      <c r="W23" s="8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I23" s="25"/>
      <c r="AJ23" s="25"/>
      <c r="AK23" s="25"/>
      <c r="AL23" s="25"/>
      <c r="AM23" s="25"/>
    </row>
    <row r="24" spans="2:40" x14ac:dyDescent="0.2">
      <c r="B24" s="7"/>
      <c r="C24" s="8"/>
      <c r="D24" s="8" t="s">
        <v>43</v>
      </c>
      <c r="E24" s="9"/>
      <c r="F24" s="10"/>
      <c r="G24" s="10"/>
      <c r="H24" s="10"/>
      <c r="I24" s="19"/>
      <c r="J24" s="12"/>
      <c r="K24" s="13"/>
      <c r="L24" s="60"/>
      <c r="M24" s="74"/>
      <c r="N24" s="6"/>
      <c r="O24" s="8"/>
      <c r="P24" s="13"/>
      <c r="Q24" s="16"/>
      <c r="R24" s="17"/>
      <c r="S24" s="17"/>
      <c r="T24" s="18"/>
      <c r="U24" s="13"/>
      <c r="V24" s="20"/>
      <c r="W24" s="8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I24" s="25"/>
      <c r="AJ24" s="25"/>
      <c r="AK24" s="25"/>
      <c r="AL24" s="25"/>
      <c r="AM24" s="25"/>
    </row>
    <row r="25" spans="2:40" x14ac:dyDescent="0.2">
      <c r="B25" s="7"/>
      <c r="C25" s="8"/>
      <c r="D25" s="8"/>
      <c r="E25" s="31" t="s">
        <v>46</v>
      </c>
      <c r="F25" s="10"/>
      <c r="G25" s="10"/>
      <c r="H25" s="10"/>
      <c r="I25" s="19" t="s">
        <v>5</v>
      </c>
      <c r="J25" s="13"/>
      <c r="K25" s="13"/>
      <c r="L25" s="61"/>
      <c r="M25" s="74"/>
      <c r="N25" s="3"/>
      <c r="O25" s="8">
        <f>+N25</f>
        <v>0</v>
      </c>
      <c r="P25" s="12">
        <v>0</v>
      </c>
      <c r="Q25" s="28">
        <v>0</v>
      </c>
      <c r="R25" s="17"/>
      <c r="S25" s="62"/>
      <c r="T25" s="18"/>
      <c r="U25" s="13"/>
      <c r="V25" s="20"/>
      <c r="W25" s="8"/>
      <c r="X25" s="21"/>
      <c r="Y25" s="22" t="s">
        <v>54</v>
      </c>
      <c r="Z25" s="22"/>
      <c r="AA25" s="22"/>
      <c r="AB25" s="22"/>
      <c r="AC25" s="22"/>
      <c r="AD25" s="22"/>
      <c r="AE25" s="22"/>
      <c r="AF25" s="22"/>
      <c r="AG25" s="22"/>
      <c r="AI25" s="25"/>
      <c r="AJ25" s="25"/>
      <c r="AK25" s="25"/>
      <c r="AL25" s="25"/>
      <c r="AM25" s="25"/>
    </row>
    <row r="26" spans="2:40" x14ac:dyDescent="0.2">
      <c r="B26" s="7"/>
      <c r="C26" s="8"/>
      <c r="D26" s="8"/>
      <c r="E26" s="31"/>
      <c r="F26" s="10"/>
      <c r="G26" s="10"/>
      <c r="H26" s="10"/>
      <c r="I26" s="19"/>
      <c r="J26" s="13"/>
      <c r="K26" s="13"/>
      <c r="L26" s="61"/>
      <c r="M26" s="74"/>
      <c r="N26" s="12"/>
      <c r="O26" s="8"/>
      <c r="P26" s="12"/>
      <c r="Q26" s="28"/>
      <c r="R26" s="17"/>
      <c r="S26" s="17"/>
      <c r="T26" s="18"/>
      <c r="U26" s="13"/>
      <c r="V26" s="20"/>
      <c r="W26" s="8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I26" s="25"/>
      <c r="AJ26" s="25"/>
      <c r="AK26" s="25"/>
      <c r="AL26" s="25"/>
      <c r="AM26" s="25"/>
    </row>
    <row r="27" spans="2:40" x14ac:dyDescent="0.2">
      <c r="B27" s="7"/>
      <c r="C27" s="8"/>
      <c r="D27" s="8"/>
      <c r="E27" s="31" t="s">
        <v>47</v>
      </c>
      <c r="F27" s="10"/>
      <c r="G27" s="10"/>
      <c r="H27" s="10"/>
      <c r="I27" s="19" t="s">
        <v>37</v>
      </c>
      <c r="J27" s="12">
        <v>0</v>
      </c>
      <c r="K27" s="13" t="s">
        <v>17</v>
      </c>
      <c r="L27" s="60">
        <v>100</v>
      </c>
      <c r="M27" s="74"/>
      <c r="N27" s="3"/>
      <c r="O27" s="8"/>
      <c r="P27" s="8"/>
      <c r="Q27" s="8"/>
      <c r="R27" s="8"/>
      <c r="S27" s="111"/>
      <c r="T27" s="18"/>
      <c r="U27" s="13"/>
      <c r="V27" s="20"/>
    </row>
    <row r="28" spans="2:40" x14ac:dyDescent="0.2">
      <c r="B28" s="7"/>
      <c r="C28" s="8"/>
      <c r="D28" s="8"/>
      <c r="E28" s="9"/>
      <c r="F28" s="10"/>
      <c r="G28" s="10"/>
      <c r="H28" s="10"/>
      <c r="I28" s="19" t="s">
        <v>38</v>
      </c>
      <c r="J28" s="12">
        <v>25</v>
      </c>
      <c r="K28" s="13"/>
      <c r="L28" s="60"/>
      <c r="M28" s="74"/>
      <c r="N28" s="13"/>
      <c r="O28" s="13">
        <f>IF(OR(N25="ja",N25=""),IF(N27&gt;75,75,N27),N27)</f>
        <v>0</v>
      </c>
      <c r="P28" s="12">
        <v>0</v>
      </c>
      <c r="Q28" s="16">
        <v>400</v>
      </c>
      <c r="R28" s="29">
        <f>+AN28</f>
        <v>0</v>
      </c>
      <c r="S28" s="62">
        <v>1650</v>
      </c>
      <c r="T28" s="5">
        <v>3</v>
      </c>
      <c r="U28" s="13">
        <f>IF(O28=0,1,T28)</f>
        <v>1</v>
      </c>
      <c r="V28" s="20">
        <f>IF(O28=0,0,+U28*S28)</f>
        <v>0</v>
      </c>
      <c r="W28" s="8"/>
      <c r="X28" s="21"/>
      <c r="Y28" s="22"/>
      <c r="Z28" s="22"/>
      <c r="AA28" s="22"/>
      <c r="AB28" s="22"/>
      <c r="AC28" s="23">
        <v>0</v>
      </c>
      <c r="AD28" s="23">
        <v>0.15</v>
      </c>
      <c r="AE28" s="23">
        <v>0.4</v>
      </c>
      <c r="AF28" s="23">
        <v>0.75</v>
      </c>
      <c r="AG28" s="23">
        <v>1</v>
      </c>
      <c r="AI28" s="25">
        <f>IF($O28=0,AC28*Q28,0)</f>
        <v>0</v>
      </c>
      <c r="AJ28" s="25">
        <f>IF($O28=25,AD28*Q28,0)</f>
        <v>0</v>
      </c>
      <c r="AK28" s="25">
        <f>IF($O28=50,AE28*Q28,0)</f>
        <v>0</v>
      </c>
      <c r="AL28" s="25">
        <f>IF($O28=75,AF28*Q28,0)</f>
        <v>0</v>
      </c>
      <c r="AM28" s="25">
        <f>IF($O28=100,AG28*Q28,0)</f>
        <v>0</v>
      </c>
      <c r="AN28" s="25">
        <f>SUM(AI28:AM28)</f>
        <v>0</v>
      </c>
    </row>
    <row r="29" spans="2:40" s="112" customFormat="1" x14ac:dyDescent="0.2">
      <c r="B29" s="7" t="s">
        <v>49</v>
      </c>
      <c r="C29" s="8"/>
      <c r="D29" s="8"/>
      <c r="E29" s="9"/>
      <c r="F29" s="10"/>
      <c r="G29" s="10"/>
      <c r="H29" s="10"/>
      <c r="I29" s="11"/>
      <c r="J29" s="12"/>
      <c r="K29" s="13"/>
      <c r="L29" s="60"/>
      <c r="M29" s="74"/>
      <c r="N29" s="13"/>
      <c r="O29" s="6"/>
      <c r="P29" s="13"/>
      <c r="Q29" s="16"/>
      <c r="R29" s="29"/>
      <c r="S29" s="62"/>
      <c r="T29" s="19"/>
      <c r="U29" s="13"/>
      <c r="V29" s="20"/>
      <c r="W29" s="8"/>
      <c r="X29" s="21"/>
      <c r="Y29" s="22"/>
      <c r="Z29" s="22"/>
      <c r="AA29" s="22"/>
      <c r="AB29" s="22"/>
      <c r="AC29" s="23"/>
      <c r="AD29" s="23"/>
      <c r="AE29" s="23"/>
      <c r="AF29" s="23"/>
      <c r="AG29" s="23"/>
      <c r="AH29" s="24"/>
      <c r="AI29" s="25"/>
      <c r="AJ29" s="25"/>
      <c r="AK29" s="25"/>
      <c r="AL29" s="25"/>
      <c r="AM29" s="25"/>
    </row>
    <row r="30" spans="2:40" s="112" customFormat="1" x14ac:dyDescent="0.2">
      <c r="B30" s="7"/>
      <c r="C30" s="8"/>
      <c r="D30" s="8" t="s">
        <v>45</v>
      </c>
      <c r="E30" s="14"/>
      <c r="F30" s="8"/>
      <c r="G30" s="8"/>
      <c r="H30" s="8"/>
      <c r="I30" s="11"/>
      <c r="J30" s="13"/>
      <c r="K30" s="13"/>
      <c r="L30" s="61"/>
      <c r="M30" s="74"/>
      <c r="N30" s="13"/>
      <c r="O30" s="6"/>
      <c r="P30" s="13"/>
      <c r="Q30" s="13"/>
      <c r="R30" s="29"/>
      <c r="S30" s="63"/>
      <c r="T30" s="19"/>
      <c r="U30" s="13"/>
      <c r="V30" s="26"/>
      <c r="W30" s="8"/>
      <c r="X30" s="21"/>
      <c r="Y30" s="27"/>
      <c r="Z30" s="27"/>
      <c r="AA30" s="27"/>
      <c r="AB30" s="27"/>
      <c r="AC30" s="27"/>
      <c r="AD30" s="27"/>
      <c r="AE30" s="27"/>
      <c r="AF30" s="27"/>
      <c r="AG30" s="27"/>
      <c r="AH30" s="24"/>
      <c r="AI30" s="24"/>
      <c r="AJ30" s="24"/>
      <c r="AK30" s="24"/>
      <c r="AL30" s="24"/>
      <c r="AM30" s="24"/>
    </row>
    <row r="31" spans="2:40" s="112" customFormat="1" x14ac:dyDescent="0.2">
      <c r="B31" s="7"/>
      <c r="C31" s="8"/>
      <c r="D31" s="8"/>
      <c r="E31" s="14"/>
      <c r="F31" s="8"/>
      <c r="G31" s="8"/>
      <c r="H31" s="8"/>
      <c r="I31" s="11"/>
      <c r="J31" s="13"/>
      <c r="K31" s="13"/>
      <c r="L31" s="61"/>
      <c r="M31" s="74"/>
      <c r="N31" s="13"/>
      <c r="O31" s="6"/>
      <c r="P31" s="13"/>
      <c r="Q31" s="13"/>
      <c r="R31" s="29"/>
      <c r="S31" s="63"/>
      <c r="T31" s="19"/>
      <c r="U31" s="13"/>
      <c r="V31" s="26"/>
      <c r="W31" s="8"/>
      <c r="X31" s="21"/>
      <c r="Y31" s="27"/>
      <c r="Z31" s="27"/>
      <c r="AA31" s="27"/>
      <c r="AB31" s="27"/>
      <c r="AC31" s="27"/>
      <c r="AD31" s="27"/>
      <c r="AE31" s="27"/>
      <c r="AF31" s="27"/>
      <c r="AG31" s="27"/>
      <c r="AH31" s="24"/>
      <c r="AI31" s="24"/>
      <c r="AJ31" s="24"/>
      <c r="AK31" s="24"/>
      <c r="AL31" s="24"/>
      <c r="AM31" s="24"/>
    </row>
    <row r="32" spans="2:40" s="112" customFormat="1" x14ac:dyDescent="0.2">
      <c r="B32" s="7"/>
      <c r="C32" s="8"/>
      <c r="D32" s="8"/>
      <c r="E32" s="14"/>
      <c r="F32" s="8"/>
      <c r="G32" s="8"/>
      <c r="H32" s="8"/>
      <c r="I32" s="11"/>
      <c r="J32" s="13"/>
      <c r="K32" s="13"/>
      <c r="L32" s="61"/>
      <c r="M32" s="74"/>
      <c r="N32" s="13"/>
      <c r="O32" s="6"/>
      <c r="P32" s="13"/>
      <c r="Q32" s="13"/>
      <c r="R32" s="29"/>
      <c r="S32" s="63"/>
      <c r="T32" s="19"/>
      <c r="U32" s="13"/>
      <c r="V32" s="26"/>
      <c r="W32" s="8"/>
      <c r="X32" s="21"/>
      <c r="Y32" s="27"/>
      <c r="Z32" s="27"/>
      <c r="AA32" s="27"/>
      <c r="AB32" s="27"/>
      <c r="AC32" s="27"/>
      <c r="AD32" s="27"/>
      <c r="AE32" s="27"/>
      <c r="AF32" s="27"/>
      <c r="AG32" s="27"/>
      <c r="AH32" s="24"/>
      <c r="AI32" s="24"/>
      <c r="AJ32" s="24"/>
      <c r="AK32" s="24"/>
      <c r="AL32" s="24"/>
      <c r="AM32" s="24"/>
    </row>
    <row r="33" spans="2:45" s="112" customFormat="1" x14ac:dyDescent="0.2">
      <c r="B33" s="7"/>
      <c r="C33" s="8"/>
      <c r="D33" s="8"/>
      <c r="E33" s="31" t="s">
        <v>99</v>
      </c>
      <c r="F33" s="8"/>
      <c r="G33" s="8"/>
      <c r="H33" s="8"/>
      <c r="I33" s="11" t="s">
        <v>5</v>
      </c>
      <c r="J33" s="13"/>
      <c r="K33" s="13"/>
      <c r="L33" s="61"/>
      <c r="M33" s="74"/>
      <c r="N33" s="3"/>
      <c r="O33" s="6">
        <f>+N33</f>
        <v>0</v>
      </c>
      <c r="P33" s="12">
        <v>-300</v>
      </c>
      <c r="Q33" s="16"/>
      <c r="R33" s="17">
        <f>IF(N33= "",+P33,IF(N33= "ja", P33, SUM(AI33:AM33)))</f>
        <v>-300</v>
      </c>
      <c r="S33" s="62">
        <v>1650</v>
      </c>
      <c r="T33" s="5">
        <v>3</v>
      </c>
      <c r="U33" s="13">
        <f>IF(O33="ja",1,T33)</f>
        <v>3</v>
      </c>
      <c r="V33" s="20">
        <f>IF(N33="",0,IF(O33="ja",0,+U33*S33))</f>
        <v>0</v>
      </c>
      <c r="W33" s="8"/>
      <c r="X33" s="21"/>
      <c r="Y33" s="22" t="s">
        <v>98</v>
      </c>
      <c r="Z33" s="22"/>
      <c r="AA33" s="22"/>
      <c r="AB33" s="22"/>
      <c r="AC33" s="22"/>
      <c r="AD33" s="27"/>
      <c r="AE33" s="27"/>
      <c r="AF33" s="27"/>
      <c r="AG33" s="27"/>
      <c r="AH33" s="24"/>
      <c r="AI33" s="24"/>
      <c r="AJ33" s="24"/>
      <c r="AK33" s="24"/>
      <c r="AL33" s="24"/>
      <c r="AM33" s="24"/>
    </row>
    <row r="34" spans="2:45" s="65" customFormat="1" x14ac:dyDescent="0.2">
      <c r="B34" s="7"/>
      <c r="C34" s="8"/>
      <c r="D34" s="8"/>
      <c r="E34" s="32"/>
      <c r="F34" s="8"/>
      <c r="G34" s="8"/>
      <c r="H34" s="8"/>
      <c r="I34" s="11"/>
      <c r="J34" s="13"/>
      <c r="K34" s="13"/>
      <c r="L34" s="61"/>
      <c r="M34" s="74"/>
      <c r="N34" s="6"/>
      <c r="O34" s="6"/>
      <c r="P34" s="12"/>
      <c r="Q34" s="16"/>
      <c r="R34" s="29"/>
      <c r="S34" s="62"/>
      <c r="T34" s="19"/>
      <c r="U34" s="13"/>
      <c r="V34" s="20"/>
      <c r="W34" s="8"/>
      <c r="X34" s="21"/>
      <c r="Y34" s="22"/>
      <c r="Z34" s="22"/>
      <c r="AA34" s="22"/>
      <c r="AB34" s="22"/>
      <c r="AC34" s="22"/>
      <c r="AD34" s="27"/>
      <c r="AE34" s="27"/>
      <c r="AF34" s="27"/>
      <c r="AG34" s="27"/>
      <c r="AH34" s="24"/>
      <c r="AI34" s="24"/>
      <c r="AJ34" s="24"/>
      <c r="AK34" s="24"/>
      <c r="AL34" s="24"/>
      <c r="AM34" s="24"/>
      <c r="AN34" s="112"/>
      <c r="AO34" s="112"/>
      <c r="AP34" s="112"/>
      <c r="AQ34" s="112"/>
      <c r="AR34" s="112"/>
      <c r="AS34" s="112"/>
    </row>
    <row r="35" spans="2:45" x14ac:dyDescent="0.2">
      <c r="B35" s="7"/>
      <c r="C35" s="8"/>
      <c r="D35" s="8"/>
      <c r="E35" s="31" t="s">
        <v>100</v>
      </c>
      <c r="F35" s="8"/>
      <c r="G35" s="8"/>
      <c r="H35" s="8"/>
      <c r="I35" s="11" t="s">
        <v>5</v>
      </c>
      <c r="J35" s="13"/>
      <c r="K35" s="13"/>
      <c r="L35" s="61"/>
      <c r="M35" s="74"/>
      <c r="N35" s="3"/>
      <c r="O35" s="6">
        <f>+N35</f>
        <v>0</v>
      </c>
      <c r="P35" s="12">
        <v>0</v>
      </c>
      <c r="Q35" s="28">
        <v>0</v>
      </c>
      <c r="R35" s="29"/>
      <c r="S35" s="63"/>
      <c r="T35" s="19"/>
      <c r="U35" s="13"/>
      <c r="V35" s="26"/>
      <c r="W35" s="8"/>
      <c r="X35" s="21"/>
      <c r="Y35" s="22" t="s">
        <v>55</v>
      </c>
      <c r="Z35" s="22"/>
      <c r="AA35" s="22"/>
      <c r="AB35" s="22"/>
      <c r="AC35" s="22"/>
      <c r="AD35" s="22"/>
      <c r="AE35" s="22"/>
      <c r="AF35" s="22"/>
      <c r="AG35" s="22"/>
      <c r="AI35" s="25">
        <f>IF($N35=0,AC35*Q35,0)</f>
        <v>0</v>
      </c>
      <c r="AJ35" s="25">
        <f>IF($N35=25,AD35*Q35,0)</f>
        <v>0</v>
      </c>
      <c r="AK35" s="25">
        <f>IF($N35=50,AE35*Q35,0)</f>
        <v>0</v>
      </c>
      <c r="AL35" s="25">
        <f>IF($N35=75,AF35*Q35,0)</f>
        <v>0</v>
      </c>
      <c r="AM35" s="25">
        <f>IF($N35=100,AG35*Q35,0)</f>
        <v>0</v>
      </c>
      <c r="AN35" s="112"/>
      <c r="AO35" s="112"/>
      <c r="AP35" s="112"/>
      <c r="AQ35" s="112"/>
      <c r="AR35" s="112"/>
      <c r="AS35" s="112"/>
    </row>
    <row r="36" spans="2:45" x14ac:dyDescent="0.2">
      <c r="B36" s="7"/>
      <c r="C36" s="8"/>
      <c r="D36" s="8"/>
      <c r="E36" s="32"/>
      <c r="F36" s="8"/>
      <c r="G36" s="8"/>
      <c r="H36" s="8"/>
      <c r="I36" s="11"/>
      <c r="J36" s="13"/>
      <c r="K36" s="13"/>
      <c r="L36" s="61"/>
      <c r="M36" s="74"/>
      <c r="N36" s="6"/>
      <c r="O36" s="6"/>
      <c r="P36" s="12"/>
      <c r="Q36" s="28"/>
      <c r="R36" s="29"/>
      <c r="S36" s="63"/>
      <c r="T36" s="19"/>
      <c r="U36" s="13"/>
      <c r="V36" s="26"/>
      <c r="W36" s="8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I36" s="25"/>
      <c r="AJ36" s="25"/>
      <c r="AK36" s="25"/>
      <c r="AL36" s="25"/>
      <c r="AM36" s="25"/>
      <c r="AN36" s="112"/>
      <c r="AO36" s="112"/>
      <c r="AP36" s="112"/>
      <c r="AQ36" s="112"/>
      <c r="AR36" s="112"/>
      <c r="AS36" s="112"/>
    </row>
    <row r="37" spans="2:45" x14ac:dyDescent="0.2">
      <c r="B37" s="7"/>
      <c r="C37" s="8"/>
      <c r="D37" s="8"/>
      <c r="E37" s="31" t="s">
        <v>101</v>
      </c>
      <c r="F37" s="8"/>
      <c r="G37" s="8"/>
      <c r="H37" s="8"/>
      <c r="I37" s="11" t="s">
        <v>37</v>
      </c>
      <c r="J37" s="12">
        <v>0</v>
      </c>
      <c r="K37" s="13" t="s">
        <v>17</v>
      </c>
      <c r="L37" s="60">
        <v>100</v>
      </c>
      <c r="M37" s="74"/>
      <c r="N37" s="3"/>
      <c r="O37" s="6"/>
      <c r="P37" s="12"/>
      <c r="Q37" s="113"/>
      <c r="R37" s="113"/>
      <c r="S37" s="63"/>
      <c r="T37" s="19"/>
      <c r="U37" s="13"/>
      <c r="V37" s="26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</row>
    <row r="38" spans="2:45" x14ac:dyDescent="0.2">
      <c r="B38" s="7"/>
      <c r="C38" s="8"/>
      <c r="D38" s="8"/>
      <c r="E38" s="14"/>
      <c r="F38" s="8"/>
      <c r="G38" s="8"/>
      <c r="H38" s="8"/>
      <c r="I38" s="11" t="s">
        <v>38</v>
      </c>
      <c r="J38" s="12">
        <v>25</v>
      </c>
      <c r="K38" s="13"/>
      <c r="L38" s="60"/>
      <c r="M38" s="74"/>
      <c r="N38" s="13"/>
      <c r="O38" s="13">
        <f>IF(OR(N35="ja",N35=""),IF(N37&gt;75,75,N37),IF(OR(N33="ja",N33=""),IF(N37&gt;75,75,N37),+N37))</f>
        <v>0</v>
      </c>
      <c r="P38" s="13"/>
      <c r="Q38" s="16">
        <v>600</v>
      </c>
      <c r="R38" s="29">
        <f>+AN38</f>
        <v>0</v>
      </c>
      <c r="S38" s="62">
        <v>1650</v>
      </c>
      <c r="T38" s="5">
        <v>3</v>
      </c>
      <c r="U38" s="13">
        <f>IF(O38=0,1,T38)</f>
        <v>1</v>
      </c>
      <c r="V38" s="20">
        <f>IF(O38=0,0,+U38*S38)</f>
        <v>0</v>
      </c>
      <c r="W38" s="8"/>
      <c r="X38" s="21"/>
      <c r="Y38" s="22"/>
      <c r="Z38" s="22"/>
      <c r="AA38" s="22"/>
      <c r="AB38" s="22"/>
      <c r="AC38" s="23">
        <v>0</v>
      </c>
      <c r="AD38" s="23">
        <v>0.15</v>
      </c>
      <c r="AE38" s="23">
        <v>0.4</v>
      </c>
      <c r="AF38" s="23">
        <v>0.75</v>
      </c>
      <c r="AG38" s="23">
        <v>1</v>
      </c>
      <c r="AI38" s="25">
        <f>IF($O38=0,AC38*Q38,0)</f>
        <v>0</v>
      </c>
      <c r="AJ38" s="25">
        <f>IF($O38=25,AD38*Q38,0)</f>
        <v>0</v>
      </c>
      <c r="AK38" s="25">
        <f>IF($O38=50,AE38*Q38,0)</f>
        <v>0</v>
      </c>
      <c r="AL38" s="25">
        <f>IF($O38=75,AF38*Q38,0)</f>
        <v>0</v>
      </c>
      <c r="AM38" s="25">
        <f>IF($O38=100,AG38*Q38,0)</f>
        <v>0</v>
      </c>
      <c r="AN38" s="25">
        <f>SUM(AI38:AM38)</f>
        <v>0</v>
      </c>
      <c r="AO38" s="65"/>
      <c r="AP38" s="65"/>
      <c r="AQ38" s="65"/>
      <c r="AR38" s="65"/>
      <c r="AS38" s="65"/>
    </row>
    <row r="39" spans="2:45" x14ac:dyDescent="0.2">
      <c r="B39" s="7"/>
      <c r="C39" s="8"/>
      <c r="D39" s="8"/>
      <c r="E39" s="14"/>
      <c r="F39" s="8"/>
      <c r="G39" s="8"/>
      <c r="H39" s="8"/>
      <c r="I39" s="19"/>
      <c r="J39" s="12"/>
      <c r="K39" s="13"/>
      <c r="L39" s="60"/>
      <c r="M39" s="74"/>
      <c r="N39" s="13"/>
      <c r="O39" s="171"/>
      <c r="P39" s="171"/>
      <c r="Q39" s="171"/>
      <c r="R39" s="171"/>
      <c r="S39" s="62"/>
      <c r="T39" s="19"/>
      <c r="U39" s="13"/>
      <c r="V39" s="20"/>
      <c r="W39" s="8"/>
      <c r="X39" s="21"/>
      <c r="Y39" s="22"/>
      <c r="Z39" s="22"/>
      <c r="AA39" s="22"/>
      <c r="AB39" s="22"/>
      <c r="AC39" s="23"/>
      <c r="AD39" s="23"/>
      <c r="AE39" s="23"/>
      <c r="AF39" s="23"/>
      <c r="AG39" s="23"/>
      <c r="AI39" s="25"/>
      <c r="AJ39" s="25"/>
      <c r="AK39" s="25"/>
      <c r="AL39" s="25"/>
      <c r="AM39" s="25"/>
    </row>
    <row r="40" spans="2:45" ht="13.5" thickBot="1" x14ac:dyDescent="0.25">
      <c r="B40" s="7"/>
      <c r="C40" s="8"/>
      <c r="D40" s="8"/>
      <c r="E40" s="155"/>
      <c r="F40" s="155"/>
      <c r="G40" s="155"/>
      <c r="H40" s="155"/>
      <c r="I40" s="19"/>
      <c r="J40" s="13"/>
      <c r="L40" s="66"/>
      <c r="M40" s="80"/>
      <c r="N40" s="78"/>
      <c r="O40" s="78"/>
      <c r="P40" s="78"/>
      <c r="Q40" s="77"/>
      <c r="R40" s="114"/>
      <c r="S40" s="115"/>
      <c r="T40" s="116"/>
      <c r="U40" s="78"/>
      <c r="V40" s="83"/>
      <c r="X40" s="21"/>
      <c r="Y40" s="21" t="s">
        <v>18</v>
      </c>
      <c r="Z40" s="21"/>
      <c r="AA40" s="21"/>
      <c r="AB40" s="21"/>
      <c r="AC40" s="21"/>
      <c r="AD40" s="21"/>
      <c r="AE40" s="21"/>
      <c r="AF40" s="21"/>
      <c r="AG40" s="21"/>
    </row>
    <row r="41" spans="2:45" x14ac:dyDescent="0.2">
      <c r="B41" s="67"/>
      <c r="C41" s="68"/>
      <c r="D41" s="68"/>
      <c r="E41" s="157"/>
      <c r="F41" s="157"/>
      <c r="G41" s="157"/>
      <c r="H41" s="157"/>
      <c r="I41" s="117"/>
      <c r="J41" s="70"/>
      <c r="K41" s="70"/>
      <c r="L41" s="118"/>
      <c r="M41" s="70"/>
      <c r="N41" s="70"/>
      <c r="O41" s="70"/>
      <c r="P41" s="70"/>
      <c r="Q41" s="70"/>
      <c r="R41" s="119"/>
      <c r="S41" s="70"/>
      <c r="T41" s="117"/>
      <c r="U41" s="70"/>
      <c r="V41" s="7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2:45" x14ac:dyDescent="0.2">
      <c r="B42" s="7"/>
      <c r="C42" s="8"/>
      <c r="D42" s="8"/>
      <c r="E42" s="155"/>
      <c r="F42" s="155"/>
      <c r="G42" s="155"/>
      <c r="H42" s="155"/>
      <c r="I42" s="19"/>
      <c r="J42" s="13" t="s">
        <v>44</v>
      </c>
      <c r="K42" s="13"/>
      <c r="L42" s="61"/>
      <c r="M42" s="13"/>
      <c r="N42" s="13"/>
      <c r="O42" s="13">
        <f>SUM(P22:P38)</f>
        <v>-300</v>
      </c>
      <c r="Q42" s="13"/>
      <c r="R42" s="29"/>
      <c r="S42" s="13"/>
      <c r="T42" s="19"/>
      <c r="U42" s="13"/>
      <c r="V42" s="26"/>
      <c r="X42" s="21"/>
      <c r="Y42" s="156" t="s">
        <v>19</v>
      </c>
      <c r="Z42" s="156"/>
      <c r="AA42" s="156"/>
      <c r="AB42" s="156"/>
      <c r="AC42" s="156"/>
      <c r="AD42" s="156"/>
      <c r="AE42" s="156"/>
      <c r="AF42" s="156"/>
      <c r="AG42" s="156"/>
    </row>
    <row r="43" spans="2:45" x14ac:dyDescent="0.2">
      <c r="B43" s="7"/>
      <c r="C43" s="8"/>
      <c r="D43" s="8"/>
      <c r="E43" s="155"/>
      <c r="F43" s="155"/>
      <c r="G43" s="155"/>
      <c r="H43" s="155"/>
      <c r="I43" s="19"/>
      <c r="J43" s="13" t="s">
        <v>21</v>
      </c>
      <c r="K43" s="13"/>
      <c r="L43" s="61"/>
      <c r="M43" s="13"/>
      <c r="N43" s="13"/>
      <c r="O43" s="13">
        <f>SUM(Q22:Q38)</f>
        <v>1000</v>
      </c>
      <c r="P43" s="13"/>
      <c r="R43" s="29"/>
      <c r="S43" s="13"/>
      <c r="T43" s="19"/>
      <c r="U43" s="13"/>
      <c r="V43" s="26"/>
      <c r="X43" s="21"/>
      <c r="Y43" s="135"/>
      <c r="Z43" s="135"/>
      <c r="AA43" s="135"/>
      <c r="AB43" s="135"/>
      <c r="AC43" s="135"/>
      <c r="AD43" s="135"/>
      <c r="AE43" s="135"/>
      <c r="AF43" s="135"/>
      <c r="AG43" s="135"/>
    </row>
    <row r="44" spans="2:45" x14ac:dyDescent="0.2">
      <c r="B44" s="7"/>
      <c r="C44" s="8"/>
      <c r="D44" s="8"/>
      <c r="E44" s="155"/>
      <c r="F44" s="155"/>
      <c r="G44" s="155"/>
      <c r="H44" s="155"/>
      <c r="I44" s="19"/>
      <c r="J44" s="13" t="s">
        <v>29</v>
      </c>
      <c r="L44" s="66"/>
      <c r="M44" s="13"/>
      <c r="N44" s="13"/>
      <c r="O44" s="13"/>
      <c r="P44" s="13"/>
      <c r="Q44" s="8"/>
      <c r="R44" s="29">
        <f>SUM(R22:R38)</f>
        <v>-300</v>
      </c>
      <c r="S44" s="13"/>
      <c r="T44" s="19"/>
      <c r="U44" s="13"/>
      <c r="V44" s="26" t="s">
        <v>11</v>
      </c>
      <c r="X44" s="21"/>
      <c r="Y44" s="135"/>
      <c r="Z44" s="135"/>
      <c r="AA44" s="135"/>
      <c r="AB44" s="135"/>
      <c r="AC44" s="135"/>
      <c r="AD44" s="135"/>
      <c r="AE44" s="135"/>
      <c r="AF44" s="135"/>
      <c r="AG44" s="135"/>
    </row>
    <row r="45" spans="2:45" x14ac:dyDescent="0.2">
      <c r="B45" s="7"/>
      <c r="C45" s="8"/>
      <c r="D45" s="8"/>
      <c r="E45" s="155"/>
      <c r="F45" s="155"/>
      <c r="G45" s="155"/>
      <c r="H45" s="155"/>
      <c r="I45" s="19"/>
      <c r="J45" s="13"/>
      <c r="K45" s="13"/>
      <c r="L45" s="61"/>
      <c r="M45" s="13"/>
      <c r="N45" s="13"/>
      <c r="O45" s="13"/>
      <c r="P45" s="13"/>
      <c r="Q45" s="13"/>
      <c r="R45" s="29"/>
      <c r="S45" s="13"/>
      <c r="T45" s="19"/>
      <c r="U45" s="13"/>
      <c r="V45" s="26"/>
      <c r="X45" s="21"/>
      <c r="Y45" s="135"/>
      <c r="Z45" s="135"/>
      <c r="AA45" s="135"/>
      <c r="AB45" s="135"/>
      <c r="AC45" s="135"/>
      <c r="AD45" s="135"/>
      <c r="AE45" s="135"/>
      <c r="AF45" s="135"/>
      <c r="AG45" s="135"/>
    </row>
    <row r="46" spans="2:45" ht="25.5" x14ac:dyDescent="0.2">
      <c r="B46" s="120"/>
      <c r="C46" s="121"/>
      <c r="D46" s="121"/>
      <c r="E46" s="170"/>
      <c r="F46" s="170"/>
      <c r="G46" s="170"/>
      <c r="H46" s="170"/>
      <c r="I46" s="122"/>
      <c r="J46" s="123"/>
      <c r="K46" s="123"/>
      <c r="L46" s="124"/>
      <c r="M46" s="123"/>
      <c r="N46" s="123"/>
      <c r="O46" s="123"/>
      <c r="P46" s="123"/>
      <c r="Q46" s="123"/>
      <c r="R46" s="125">
        <f>+R48-R44</f>
        <v>-201</v>
      </c>
      <c r="S46" s="126" t="s">
        <v>22</v>
      </c>
      <c r="T46" s="127"/>
      <c r="U46" s="128">
        <f>ROUND(AVERAGE(U22:U40),2)</f>
        <v>1.67</v>
      </c>
      <c r="V46" s="129" t="s">
        <v>56</v>
      </c>
      <c r="X46" s="21"/>
      <c r="Y46" s="135"/>
      <c r="Z46" s="135"/>
      <c r="AA46" s="135"/>
      <c r="AB46" s="135"/>
      <c r="AC46" s="135"/>
      <c r="AD46" s="135"/>
      <c r="AE46" s="135"/>
      <c r="AF46" s="135"/>
      <c r="AG46" s="135"/>
    </row>
    <row r="47" spans="2:45" x14ac:dyDescent="0.2">
      <c r="B47" s="7"/>
      <c r="C47" s="8"/>
      <c r="D47" s="8"/>
      <c r="E47" s="155"/>
      <c r="F47" s="155"/>
      <c r="G47" s="155"/>
      <c r="H47" s="155"/>
      <c r="I47" s="19"/>
      <c r="J47" s="13"/>
      <c r="K47" s="13"/>
      <c r="L47" s="61"/>
      <c r="M47" s="13"/>
      <c r="N47" s="13"/>
      <c r="O47" s="13"/>
      <c r="P47" s="13"/>
      <c r="Q47" s="13"/>
      <c r="R47" s="29"/>
      <c r="S47" s="13"/>
      <c r="T47" s="13"/>
      <c r="U47" s="13"/>
      <c r="V47" s="26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45" ht="13.5" thickBot="1" x14ac:dyDescent="0.25">
      <c r="B48" s="76"/>
      <c r="C48" s="77"/>
      <c r="D48" s="77"/>
      <c r="E48" s="158"/>
      <c r="F48" s="158"/>
      <c r="G48" s="158"/>
      <c r="H48" s="158"/>
      <c r="I48" s="116"/>
      <c r="J48" s="78"/>
      <c r="K48" s="78"/>
      <c r="L48" s="130"/>
      <c r="M48" s="78"/>
      <c r="N48" s="78"/>
      <c r="O48" s="78" t="s">
        <v>52</v>
      </c>
      <c r="P48" s="78"/>
      <c r="Q48" s="78"/>
      <c r="R48" s="114">
        <f>+U46*R44</f>
        <v>-501</v>
      </c>
      <c r="S48" s="78" t="s">
        <v>20</v>
      </c>
      <c r="T48" s="78"/>
      <c r="U48" s="78"/>
      <c r="V48" s="131"/>
      <c r="X48" s="21"/>
      <c r="Z48" s="21"/>
      <c r="AA48" s="21"/>
      <c r="AB48" s="21"/>
      <c r="AC48" s="21"/>
      <c r="AD48" s="21"/>
      <c r="AE48" s="21"/>
      <c r="AF48" s="21"/>
      <c r="AG48" s="21"/>
    </row>
    <row r="49" spans="2:33" ht="13.5" thickBot="1" x14ac:dyDescent="0.25">
      <c r="B49" s="8"/>
      <c r="C49" s="8"/>
      <c r="D49" s="8"/>
      <c r="E49" s="134"/>
      <c r="F49" s="134"/>
      <c r="G49" s="134"/>
      <c r="H49" s="134"/>
      <c r="I49" s="13"/>
      <c r="J49" s="13"/>
      <c r="K49" s="13"/>
      <c r="L49" s="61"/>
      <c r="M49" s="13"/>
      <c r="N49" s="13"/>
      <c r="O49" s="13"/>
      <c r="P49" s="13"/>
      <c r="Q49" s="13"/>
      <c r="R49" s="29"/>
      <c r="S49" s="13"/>
      <c r="T49" s="13"/>
      <c r="U49" s="13"/>
      <c r="V49" s="8"/>
      <c r="X49" s="21"/>
      <c r="Z49" s="21"/>
      <c r="AA49" s="21"/>
      <c r="AB49" s="21"/>
      <c r="AC49" s="21"/>
      <c r="AD49" s="21"/>
      <c r="AE49" s="21"/>
      <c r="AF49" s="21"/>
      <c r="AG49" s="21"/>
    </row>
    <row r="50" spans="2:33" x14ac:dyDescent="0.2">
      <c r="B50" s="8"/>
      <c r="C50" s="8"/>
      <c r="D50" s="8"/>
      <c r="E50" s="134"/>
      <c r="F50" s="134"/>
      <c r="G50" s="134"/>
      <c r="H50" s="134"/>
      <c r="I50" s="13"/>
      <c r="J50" s="13"/>
      <c r="K50" s="73"/>
      <c r="L50" s="70" t="s">
        <v>112</v>
      </c>
      <c r="M50" s="68"/>
      <c r="N50" s="68"/>
      <c r="O50" s="117" t="s">
        <v>113</v>
      </c>
      <c r="P50" s="148" t="s">
        <v>11</v>
      </c>
      <c r="Q50" s="138" t="s">
        <v>53</v>
      </c>
      <c r="R50" s="29"/>
      <c r="S50" s="13"/>
      <c r="T50" s="13"/>
      <c r="U50" s="13"/>
      <c r="V50" s="8"/>
      <c r="X50" s="21"/>
      <c r="Z50" s="21"/>
      <c r="AA50" s="21"/>
      <c r="AB50" s="21"/>
      <c r="AC50" s="21"/>
      <c r="AD50" s="21"/>
      <c r="AE50" s="21"/>
      <c r="AF50" s="21"/>
      <c r="AG50" s="21"/>
    </row>
    <row r="51" spans="2:33" ht="13.5" thickBot="1" x14ac:dyDescent="0.25">
      <c r="B51" s="8"/>
      <c r="C51" s="8"/>
      <c r="D51" s="8"/>
      <c r="E51" s="134"/>
      <c r="F51" s="134"/>
      <c r="G51" s="134"/>
      <c r="H51" s="134"/>
      <c r="I51" s="13"/>
      <c r="J51" s="13"/>
      <c r="K51" s="80"/>
      <c r="L51" s="130"/>
      <c r="M51" s="78"/>
      <c r="N51" s="78"/>
      <c r="O51" s="116"/>
      <c r="P51" s="115"/>
      <c r="Q51" s="142"/>
      <c r="R51" s="29"/>
      <c r="S51" s="13"/>
      <c r="T51" s="13"/>
      <c r="U51" s="13"/>
      <c r="V51" s="8"/>
      <c r="X51" s="21"/>
      <c r="Z51" s="21"/>
      <c r="AA51" s="21"/>
      <c r="AB51" s="21"/>
      <c r="AC51" s="21"/>
      <c r="AD51" s="21"/>
      <c r="AE51" s="21"/>
      <c r="AF51" s="21"/>
      <c r="AG51" s="21"/>
    </row>
    <row r="52" spans="2:33" x14ac:dyDescent="0.2">
      <c r="E52" s="173"/>
      <c r="F52" s="173"/>
      <c r="G52" s="173"/>
      <c r="H52" s="173"/>
      <c r="K52" s="7"/>
      <c r="L52" s="8" t="s">
        <v>111</v>
      </c>
      <c r="M52" s="8"/>
      <c r="N52" s="8"/>
      <c r="O52" s="145">
        <f>IF($H$5=$L52,SUM(O54:O58),0)</f>
        <v>485000</v>
      </c>
      <c r="P52" s="149">
        <f>IF($H$5=$L52,$R$48,0)</f>
        <v>-501</v>
      </c>
      <c r="Q52" s="139">
        <f>IF($H$5=$L52,P52/3000*O52,0)</f>
        <v>-80995</v>
      </c>
    </row>
    <row r="53" spans="2:33" x14ac:dyDescent="0.2">
      <c r="E53" s="173"/>
      <c r="F53" s="173"/>
      <c r="G53" s="173"/>
      <c r="H53" s="173"/>
      <c r="K53" s="120"/>
      <c r="L53" s="143"/>
      <c r="M53" s="121"/>
      <c r="N53" s="121"/>
      <c r="O53" s="146"/>
      <c r="P53" s="150"/>
      <c r="Q53" s="144"/>
    </row>
    <row r="54" spans="2:33" x14ac:dyDescent="0.2">
      <c r="B54" s="65" t="s">
        <v>92</v>
      </c>
      <c r="C54" s="65" t="s">
        <v>1</v>
      </c>
      <c r="D54" s="65"/>
      <c r="E54" s="169"/>
      <c r="F54" s="169"/>
      <c r="G54" s="169"/>
      <c r="H54" s="169"/>
      <c r="K54" s="140">
        <v>1</v>
      </c>
      <c r="L54" s="8" t="s">
        <v>106</v>
      </c>
      <c r="M54" s="8"/>
      <c r="N54" s="8"/>
      <c r="O54" s="145">
        <f>IF(OR($H$5=$L$52,$H$5=L54),+Invulwaarden!O10,0)</f>
        <v>45000</v>
      </c>
      <c r="P54" s="149">
        <f>IF(OR($H$5=$L$52,$H$5=L54),$R$48,0)</f>
        <v>-501</v>
      </c>
      <c r="Q54" s="153">
        <f>IF(OR($H$5=L54,$H$5=$L$52),P54/3000*O54,0)</f>
        <v>-7515</v>
      </c>
    </row>
    <row r="55" spans="2:33" x14ac:dyDescent="0.2">
      <c r="B55" s="65"/>
      <c r="C55" s="65"/>
      <c r="D55" s="65"/>
      <c r="E55" s="175"/>
      <c r="F55" s="175"/>
      <c r="G55" s="175"/>
      <c r="H55" s="175"/>
      <c r="K55" s="140">
        <v>2</v>
      </c>
      <c r="L55" s="8" t="s">
        <v>107</v>
      </c>
      <c r="M55" s="8"/>
      <c r="N55" s="8"/>
      <c r="O55" s="145">
        <f>IF(OR($H$5=$L$52,$H$5=L55),+Invulwaarden!O11,0)</f>
        <v>30000</v>
      </c>
      <c r="P55" s="149">
        <f t="shared" ref="P55:P58" si="1">IF(OR($H$5=$L$52,$H$5=L55),$R$48,0)</f>
        <v>-501</v>
      </c>
      <c r="Q55" s="153">
        <f t="shared" ref="Q55:Q58" si="2">IF(OR($H$5=L55,$H$5=$L$52),P55/3000*O55,0)</f>
        <v>-5010</v>
      </c>
    </row>
    <row r="56" spans="2:33" x14ac:dyDescent="0.2">
      <c r="B56" s="65" t="s">
        <v>93</v>
      </c>
      <c r="C56" s="65" t="s">
        <v>1</v>
      </c>
      <c r="D56" s="65"/>
      <c r="E56" s="169"/>
      <c r="F56" s="169"/>
      <c r="G56" s="169"/>
      <c r="H56" s="169"/>
      <c r="K56" s="140">
        <v>3</v>
      </c>
      <c r="L56" s="8" t="s">
        <v>108</v>
      </c>
      <c r="M56" s="8"/>
      <c r="N56" s="8"/>
      <c r="O56" s="145">
        <f>IF(OR($H$5=$L$52,$H$5=L56),+Invulwaarden!O12,0)</f>
        <v>135000</v>
      </c>
      <c r="P56" s="149">
        <f t="shared" si="1"/>
        <v>-501</v>
      </c>
      <c r="Q56" s="153">
        <f t="shared" si="2"/>
        <v>-22545</v>
      </c>
    </row>
    <row r="57" spans="2:33" x14ac:dyDescent="0.2">
      <c r="B57" s="65" t="s">
        <v>94</v>
      </c>
      <c r="C57" s="65" t="s">
        <v>1</v>
      </c>
      <c r="D57" s="65"/>
      <c r="E57" s="169"/>
      <c r="F57" s="169"/>
      <c r="G57" s="169"/>
      <c r="H57" s="169"/>
      <c r="K57" s="140">
        <v>4</v>
      </c>
      <c r="L57" s="8" t="s">
        <v>109</v>
      </c>
      <c r="M57" s="8"/>
      <c r="N57" s="8"/>
      <c r="O57" s="145">
        <f>IF(OR($H$5=$L$52,$H$5=L57),+Invulwaarden!O13,0)</f>
        <v>130000</v>
      </c>
      <c r="P57" s="149">
        <f t="shared" si="1"/>
        <v>-501</v>
      </c>
      <c r="Q57" s="153">
        <f t="shared" si="2"/>
        <v>-21710</v>
      </c>
    </row>
    <row r="58" spans="2:33" ht="13.5" thickBot="1" x14ac:dyDescent="0.25">
      <c r="B58" s="65"/>
      <c r="C58" s="65"/>
      <c r="D58" s="65"/>
      <c r="E58" s="175"/>
      <c r="F58" s="175"/>
      <c r="G58" s="175"/>
      <c r="H58" s="175"/>
      <c r="K58" s="141">
        <v>6</v>
      </c>
      <c r="L58" s="77" t="s">
        <v>114</v>
      </c>
      <c r="M58" s="77"/>
      <c r="N58" s="77"/>
      <c r="O58" s="147">
        <f>IF(OR($H$5=$L$52,$H$5=L58),+Invulwaarden!O14,0)</f>
        <v>145000</v>
      </c>
      <c r="P58" s="151">
        <f t="shared" si="1"/>
        <v>-501</v>
      </c>
      <c r="Q58" s="154">
        <f t="shared" si="2"/>
        <v>-24215</v>
      </c>
    </row>
    <row r="59" spans="2:33" x14ac:dyDescent="0.2">
      <c r="B59" s="65" t="s">
        <v>95</v>
      </c>
      <c r="C59" s="65" t="s">
        <v>1</v>
      </c>
      <c r="D59" s="65"/>
      <c r="E59" s="174"/>
      <c r="F59" s="174"/>
      <c r="G59" s="174"/>
      <c r="H59" s="174"/>
    </row>
    <row r="60" spans="2:33" x14ac:dyDescent="0.2">
      <c r="B60" s="65"/>
      <c r="C60" s="65"/>
      <c r="D60" s="65"/>
      <c r="E60" s="174"/>
      <c r="F60" s="174"/>
      <c r="G60" s="174"/>
      <c r="H60" s="174"/>
    </row>
    <row r="61" spans="2:33" x14ac:dyDescent="0.2">
      <c r="B61" s="65"/>
      <c r="C61" s="65"/>
      <c r="D61" s="65"/>
      <c r="E61" s="174"/>
      <c r="F61" s="174"/>
      <c r="G61" s="174"/>
      <c r="H61" s="174"/>
    </row>
    <row r="62" spans="2:33" x14ac:dyDescent="0.2">
      <c r="B62" s="65"/>
      <c r="C62" s="65"/>
      <c r="D62" s="65"/>
      <c r="E62" s="174"/>
      <c r="F62" s="174"/>
      <c r="G62" s="174"/>
      <c r="H62" s="174"/>
    </row>
    <row r="63" spans="2:33" x14ac:dyDescent="0.2">
      <c r="B63" s="65"/>
      <c r="C63" s="65"/>
      <c r="D63" s="65"/>
      <c r="E63" s="174"/>
      <c r="F63" s="174"/>
      <c r="G63" s="174"/>
      <c r="H63" s="174"/>
    </row>
    <row r="64" spans="2:33" x14ac:dyDescent="0.2">
      <c r="E64" s="173"/>
      <c r="F64" s="173"/>
      <c r="G64" s="173"/>
      <c r="H64" s="173"/>
    </row>
    <row r="65" spans="5:8" x14ac:dyDescent="0.2">
      <c r="E65" s="173"/>
      <c r="F65" s="173"/>
      <c r="G65" s="173"/>
      <c r="H65" s="173"/>
    </row>
    <row r="66" spans="5:8" x14ac:dyDescent="0.2">
      <c r="E66" s="173"/>
      <c r="F66" s="173"/>
      <c r="G66" s="173"/>
      <c r="H66" s="173"/>
    </row>
  </sheetData>
  <sheetProtection algorithmName="SHA-512" hashValue="15Ck+/yCPj8l06GJkvCpFaoGyySv8RcOffIPeEDAstccpWEsivFJxpisS/kQ3eNQSVeU2QF4KOeUNdRaQFuUzg==" saltValue="uGHfevIMtY4XPHBWDTTBMQ==" spinCount="100000" sheet="1" objects="1" scenarios="1"/>
  <mergeCells count="37">
    <mergeCell ref="O39:R39"/>
    <mergeCell ref="N16:T16"/>
    <mergeCell ref="E65:H65"/>
    <mergeCell ref="E66:H66"/>
    <mergeCell ref="E64:H64"/>
    <mergeCell ref="E16:H16"/>
    <mergeCell ref="E59:H63"/>
    <mergeCell ref="E58:H58"/>
    <mergeCell ref="E42:H42"/>
    <mergeCell ref="E47:H47"/>
    <mergeCell ref="E48:H48"/>
    <mergeCell ref="E52:H52"/>
    <mergeCell ref="E53:H53"/>
    <mergeCell ref="E17:H17"/>
    <mergeCell ref="E54:H54"/>
    <mergeCell ref="E55:H55"/>
    <mergeCell ref="E56:H56"/>
    <mergeCell ref="E57:H57"/>
    <mergeCell ref="E44:H44"/>
    <mergeCell ref="E45:H45"/>
    <mergeCell ref="E46:H46"/>
    <mergeCell ref="E15:H15"/>
    <mergeCell ref="E43:H43"/>
    <mergeCell ref="Y42:AG42"/>
    <mergeCell ref="E6:H6"/>
    <mergeCell ref="E9:H9"/>
    <mergeCell ref="E14:H14"/>
    <mergeCell ref="E10:H10"/>
    <mergeCell ref="E40:H40"/>
    <mergeCell ref="E41:H41"/>
    <mergeCell ref="E8:H8"/>
    <mergeCell ref="S9:V14"/>
    <mergeCell ref="D20:H20"/>
    <mergeCell ref="E22:H22"/>
    <mergeCell ref="Y9:AG10"/>
    <mergeCell ref="Y11:AG12"/>
    <mergeCell ref="Y14:AG15"/>
  </mergeCells>
  <conditionalFormatting sqref="N16">
    <cfRule type="containsText" dxfId="0" priority="1" operator="containsText" text="niet">
      <formula>NOT(ISERROR(SEARCH("niet",N16)))</formula>
    </cfRule>
  </conditionalFormatting>
  <dataValidations xWindow="800" yWindow="747" count="3">
    <dataValidation type="list" allowBlank="1" showInputMessage="1" showErrorMessage="1" sqref="T22">
      <formula1>$C$12:$C$20</formula1>
    </dataValidation>
    <dataValidation type="whole" allowBlank="1" showInputMessage="1" showErrorMessage="1" sqref="K41:M41">
      <formula1>AQ11</formula1>
      <formula2>#REF!</formula2>
    </dataValidation>
    <dataValidation type="whole" allowBlank="1" showInputMessage="1" showErrorMessage="1" sqref="N22:N24">
      <formula1>J22</formula1>
      <formula2>L22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4">
        <x14:dataValidation type="list" allowBlank="1" showInputMessage="1" showErrorMessage="1">
          <x14:formula1>
            <xm:f>Invulwaarden!$B$8:$B$9</xm:f>
          </x14:formula1>
          <xm:sqref>N14 N35 N25 N33 N9</xm:sqref>
        </x14:dataValidation>
        <x14:dataValidation type="list" allowBlank="1" showInputMessage="1" showErrorMessage="1">
          <x14:formula1>
            <xm:f>Invulwaarden!$D$8:$D$28</xm:f>
          </x14:formula1>
          <xm:sqref>T28 T33 T38</xm:sqref>
        </x14:dataValidation>
        <x14:dataValidation type="list" allowBlank="1" showInputMessage="1" showErrorMessage="1">
          <x14:formula1>
            <xm:f>Invulwaarden!$F$8:$F$12</xm:f>
          </x14:formula1>
          <xm:sqref>N27 N37</xm:sqref>
        </x14:dataValidation>
        <x14:dataValidation type="list" allowBlank="1" showInputMessage="1" showErrorMessage="1">
          <x14:formula1>
            <xm:f>Invulwaarden!$L$8:$L$14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5" t="str">
        <f>+'EMVI-vragenlijst'!B2</f>
        <v>Bestek 2021-4002</v>
      </c>
      <c r="C2" s="65"/>
      <c r="D2" s="65" t="str">
        <f>+'EMVI-vragenlijst'!E2</f>
        <v>Reiniging en inspectie hoofdrioleringen</v>
      </c>
    </row>
    <row r="3" spans="2:20" x14ac:dyDescent="0.2">
      <c r="B3" t="s">
        <v>88</v>
      </c>
    </row>
    <row r="5" spans="2:20" x14ac:dyDescent="0.2">
      <c r="B5" t="s">
        <v>58</v>
      </c>
      <c r="C5" s="33" t="s">
        <v>59</v>
      </c>
      <c r="D5" s="177"/>
      <c r="E5" s="177"/>
      <c r="F5" s="177"/>
      <c r="G5" s="177"/>
    </row>
    <row r="6" spans="2:20" x14ac:dyDescent="0.2">
      <c r="B6" t="s">
        <v>60</v>
      </c>
      <c r="C6" s="33" t="s">
        <v>59</v>
      </c>
      <c r="D6" t="s">
        <v>61</v>
      </c>
      <c r="E6" s="132"/>
      <c r="F6" t="s">
        <v>62</v>
      </c>
      <c r="G6" s="132"/>
      <c r="H6" s="34"/>
      <c r="I6" s="34"/>
    </row>
    <row r="7" spans="2:20" x14ac:dyDescent="0.2">
      <c r="B7" t="s">
        <v>63</v>
      </c>
      <c r="D7" s="35">
        <f>+'EMVI-vragenlijst'!O28/100</f>
        <v>0</v>
      </c>
      <c r="K7" t="s">
        <v>64</v>
      </c>
      <c r="N7" s="35">
        <f>+'EMVI-vragenlijst'!O38/100</f>
        <v>0</v>
      </c>
    </row>
    <row r="10" spans="2:20" ht="13.5" thickBot="1" x14ac:dyDescent="0.25"/>
    <row r="11" spans="2:20" ht="13.5" thickBot="1" x14ac:dyDescent="0.25">
      <c r="B11" s="36"/>
      <c r="C11" s="37" t="s">
        <v>61</v>
      </c>
      <c r="D11" s="37" t="s">
        <v>65</v>
      </c>
      <c r="E11" s="37" t="s">
        <v>66</v>
      </c>
      <c r="F11" s="37" t="s">
        <v>67</v>
      </c>
      <c r="G11" s="38" t="s">
        <v>68</v>
      </c>
      <c r="I11" s="39" t="s">
        <v>69</v>
      </c>
      <c r="L11" s="36"/>
      <c r="M11" s="37" t="s">
        <v>61</v>
      </c>
      <c r="N11" s="37" t="s">
        <v>65</v>
      </c>
      <c r="O11" s="37" t="s">
        <v>66</v>
      </c>
      <c r="P11" s="37" t="s">
        <v>67</v>
      </c>
      <c r="Q11" s="38" t="s">
        <v>68</v>
      </c>
      <c r="S11" s="39" t="s">
        <v>69</v>
      </c>
    </row>
    <row r="12" spans="2:20" x14ac:dyDescent="0.2">
      <c r="B12" s="40" t="s">
        <v>70</v>
      </c>
      <c r="C12" s="41" t="str">
        <f>IF(COUNTA(C20:C27)=0,"-",COUNTA(C20:C27))</f>
        <v>-</v>
      </c>
      <c r="D12" s="41" t="str">
        <f>IF(COUNTA(D20:D27)=0,"-",COUNTA(D20:D27))</f>
        <v>-</v>
      </c>
      <c r="E12" s="41" t="str">
        <f>IF(COUNTA(E20:E27)=0,"-",COUNTA(E20:E27))</f>
        <v>-</v>
      </c>
      <c r="F12" s="41" t="str">
        <f>IF(COUNTA(F20:F27)=0,"-",COUNTA(F20:F27))</f>
        <v>-</v>
      </c>
      <c r="G12" s="40" t="str">
        <f>IF(COUNTA(G20:G27)=0,"-",COUNTA(G20:G27))</f>
        <v>-</v>
      </c>
      <c r="I12" s="40">
        <f>SUM(C12:G12)</f>
        <v>0</v>
      </c>
      <c r="L12" s="40" t="s">
        <v>71</v>
      </c>
      <c r="M12" s="41" t="str">
        <f>IF(COUNTA(M20:M27)=0,"-",COUNTA(M20:M27))</f>
        <v>-</v>
      </c>
      <c r="N12" s="41" t="str">
        <f>IF(COUNTA(N20:N27)=0,"-",COUNTA(N20:N27))</f>
        <v>-</v>
      </c>
      <c r="O12" s="41" t="str">
        <f>IF(COUNTA(O20:O27)=0,"-",COUNTA(O20:O27))</f>
        <v>-</v>
      </c>
      <c r="P12" s="41" t="str">
        <f>IF(COUNTA(P20:P27)=0,"-",COUNTA(P20:P27))</f>
        <v>-</v>
      </c>
      <c r="Q12" s="40" t="str">
        <f>IF(COUNTA(Q20:Q27)=0,"-",COUNTA(Q20:Q27))</f>
        <v>-</v>
      </c>
      <c r="S12" s="40">
        <f>SUM(M12:Q12)</f>
        <v>0</v>
      </c>
    </row>
    <row r="13" spans="2:20" x14ac:dyDescent="0.2">
      <c r="B13" s="42" t="s">
        <v>72</v>
      </c>
      <c r="C13" s="43" t="str">
        <f>IF(COUNTA(C29:C40)=0,"-",COUNTA(C29:C40))</f>
        <v>-</v>
      </c>
      <c r="D13" s="44" t="str">
        <f>IF(COUNTA(D29:D40)=0,"-",COUNTA(D29:D40))</f>
        <v>-</v>
      </c>
      <c r="E13" s="44" t="str">
        <f>IF(COUNTA(E29:E40)=0,"-",COUNTA(E29:E40))</f>
        <v>-</v>
      </c>
      <c r="F13" s="44" t="str">
        <f>IF(COUNTA(F29:F40)=0,"-",COUNTA(F29:F40))</f>
        <v>-</v>
      </c>
      <c r="G13" s="42" t="str">
        <f>IF(COUNTA(G29:G40)=0,"-",COUNTA(G29:G40))</f>
        <v>-</v>
      </c>
      <c r="I13" s="42">
        <f t="shared" ref="I13:I14" si="0">SUM(C13:G13)</f>
        <v>0</v>
      </c>
      <c r="L13" s="42" t="s">
        <v>73</v>
      </c>
      <c r="M13" s="43" t="str">
        <f>IF(COUNTA(M29:M40)=0,"-",COUNTA(M29:M40))</f>
        <v>-</v>
      </c>
      <c r="N13" s="44" t="str">
        <f>IF(COUNTA(N29:N40)=0,"-",COUNTA(N29:N40))</f>
        <v>-</v>
      </c>
      <c r="O13" s="44" t="str">
        <f>IF(COUNTA(O29:O40)=0,"-",COUNTA(O29:O40))</f>
        <v>-</v>
      </c>
      <c r="P13" s="44" t="str">
        <f>IF(COUNTA(P29:P40)=0,"-",COUNTA(P29:P40))</f>
        <v>-</v>
      </c>
      <c r="Q13" s="42" t="str">
        <f>IF(COUNTA(Q29:Q40)=0,"-",COUNTA(Q29:Q40))</f>
        <v>-</v>
      </c>
      <c r="S13" s="42">
        <f t="shared" ref="S13:S14" si="1">SUM(M13:Q13)</f>
        <v>0</v>
      </c>
    </row>
    <row r="14" spans="2:20" ht="13.5" thickBot="1" x14ac:dyDescent="0.25">
      <c r="B14" s="45" t="s">
        <v>74</v>
      </c>
      <c r="C14" s="46" t="str">
        <f>IF(COUNTA(C42:C66)=0,"-",COUNTA(C42:C66))</f>
        <v>-</v>
      </c>
      <c r="D14" s="47" t="str">
        <f t="shared" ref="D14:G14" si="2">IF(COUNTA(D42:D66)=0,"-",COUNTA(D42:D66))</f>
        <v>-</v>
      </c>
      <c r="E14" s="47" t="str">
        <f t="shared" si="2"/>
        <v>-</v>
      </c>
      <c r="F14" s="47" t="str">
        <f t="shared" si="2"/>
        <v>-</v>
      </c>
      <c r="G14" s="45" t="str">
        <f t="shared" si="2"/>
        <v>-</v>
      </c>
      <c r="I14" s="45">
        <f t="shared" si="0"/>
        <v>0</v>
      </c>
      <c r="L14" s="45" t="s">
        <v>75</v>
      </c>
      <c r="M14" s="46" t="str">
        <f>IF(COUNTA(M42:M66)=0,"-",COUNTA(M42:M66))</f>
        <v>-</v>
      </c>
      <c r="N14" s="47" t="str">
        <f t="shared" ref="N14:Q14" si="3">IF(COUNTA(N42:N66)=0,"-",COUNTA(N42:N66))</f>
        <v>-</v>
      </c>
      <c r="O14" s="47" t="str">
        <f t="shared" si="3"/>
        <v>-</v>
      </c>
      <c r="P14" s="47" t="str">
        <f t="shared" si="3"/>
        <v>-</v>
      </c>
      <c r="Q14" s="45" t="str">
        <f t="shared" si="3"/>
        <v>-</v>
      </c>
      <c r="S14" s="45">
        <f t="shared" si="1"/>
        <v>0</v>
      </c>
    </row>
    <row r="15" spans="2:20" x14ac:dyDescent="0.2">
      <c r="B15" s="48"/>
      <c r="C15" s="49"/>
      <c r="D15" s="50"/>
      <c r="E15" s="50"/>
      <c r="F15" s="50"/>
      <c r="G15" s="51"/>
      <c r="I15" s="52"/>
      <c r="L15" s="48"/>
      <c r="M15" s="49"/>
      <c r="N15" s="50"/>
      <c r="O15" s="50"/>
      <c r="P15" s="50"/>
      <c r="Q15" s="51"/>
      <c r="S15" s="52"/>
    </row>
    <row r="16" spans="2:20" ht="13.5" thickBot="1" x14ac:dyDescent="0.25">
      <c r="B16" s="53" t="s">
        <v>76</v>
      </c>
      <c r="C16" s="54">
        <f t="shared" ref="C16" si="4">IF(C14="-",0,IF(SUM(C12:C14)=0,"-",+C14/SUM(C12:C14)))</f>
        <v>0</v>
      </c>
      <c r="D16" s="55">
        <f>IF(D14="-",0,IF(SUM(D12:D14)=0,"-",+D14/SUM(D12:D14)))</f>
        <v>0</v>
      </c>
      <c r="E16" s="55">
        <f t="shared" ref="E16:G16" si="5">IF(E14="-",0,IF(SUM(E12:E14)=0,"-",+E14/SUM(E12:E14)))</f>
        <v>0</v>
      </c>
      <c r="F16" s="55">
        <f t="shared" si="5"/>
        <v>0</v>
      </c>
      <c r="G16" s="56">
        <f t="shared" si="5"/>
        <v>0</v>
      </c>
      <c r="I16" s="57" t="str">
        <f t="shared" ref="I16" si="6">IF(SUM(I12:I14)=0,"-",+I14/SUM(I12:I14))</f>
        <v>-</v>
      </c>
      <c r="J16" t="str">
        <f>IF(I16&lt;D7,"voldoet niet","voldoet")</f>
        <v>voldoet</v>
      </c>
      <c r="L16" s="53" t="s">
        <v>76</v>
      </c>
      <c r="M16" s="54">
        <f t="shared" ref="M16" si="7">IF(M14="-",0,IF(SUM(M12:M14)=0,"-",+M14/SUM(M12:M14)))</f>
        <v>0</v>
      </c>
      <c r="N16" s="55">
        <f>IF(N14="-",0,IF(SUM(N12:N14)=0,"-",+N14/SUM(N12:N14)))</f>
        <v>0</v>
      </c>
      <c r="O16" s="55">
        <f t="shared" ref="O16:Q16" si="8">IF(O14="-",0,IF(SUM(O12:O14)=0,"-",+O14/SUM(O12:O14)))</f>
        <v>0</v>
      </c>
      <c r="P16" s="55">
        <f t="shared" si="8"/>
        <v>0</v>
      </c>
      <c r="Q16" s="56">
        <f t="shared" si="8"/>
        <v>0</v>
      </c>
      <c r="S16" s="57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77</v>
      </c>
      <c r="M19" t="s">
        <v>78</v>
      </c>
    </row>
    <row r="20" spans="1:23" x14ac:dyDescent="0.2">
      <c r="A20" t="s">
        <v>79</v>
      </c>
      <c r="B20" t="s">
        <v>80</v>
      </c>
      <c r="C20" s="58"/>
      <c r="D20" s="58"/>
      <c r="E20" s="58"/>
      <c r="F20" s="58"/>
      <c r="G20" s="58"/>
      <c r="K20" t="s">
        <v>81</v>
      </c>
      <c r="M20" s="58"/>
      <c r="N20" s="58"/>
      <c r="O20" s="58"/>
      <c r="P20" s="58"/>
      <c r="Q20" s="58"/>
      <c r="T20" s="176" t="s">
        <v>89</v>
      </c>
      <c r="U20" s="176"/>
      <c r="V20" s="176"/>
      <c r="W20" s="176"/>
    </row>
    <row r="21" spans="1:23" x14ac:dyDescent="0.2">
      <c r="C21" s="58"/>
      <c r="D21" s="58"/>
      <c r="E21" s="58"/>
      <c r="F21" s="58"/>
      <c r="G21" s="58"/>
      <c r="M21" s="58"/>
      <c r="N21" s="58"/>
      <c r="O21" s="58"/>
      <c r="P21" s="58"/>
      <c r="Q21" s="58"/>
      <c r="T21" s="176"/>
      <c r="U21" s="176"/>
      <c r="V21" s="176"/>
      <c r="W21" s="176"/>
    </row>
    <row r="22" spans="1:23" x14ac:dyDescent="0.2">
      <c r="C22" s="58"/>
      <c r="D22" s="58"/>
      <c r="E22" s="58"/>
      <c r="F22" s="58"/>
      <c r="G22" s="58"/>
      <c r="M22" s="58"/>
      <c r="N22" s="58"/>
      <c r="O22" s="58"/>
      <c r="P22" s="58"/>
      <c r="Q22" s="58"/>
      <c r="T22" s="176"/>
      <c r="U22" s="176"/>
      <c r="V22" s="176"/>
      <c r="W22" s="176"/>
    </row>
    <row r="23" spans="1:23" x14ac:dyDescent="0.2">
      <c r="C23" s="58"/>
      <c r="D23" s="58"/>
      <c r="E23" s="58"/>
      <c r="F23" s="58"/>
      <c r="G23" s="58"/>
      <c r="M23" s="58"/>
      <c r="N23" s="58"/>
      <c r="O23" s="58"/>
      <c r="P23" s="58"/>
      <c r="Q23" s="58"/>
      <c r="T23" s="176"/>
      <c r="U23" s="176"/>
      <c r="V23" s="176"/>
      <c r="W23" s="176"/>
    </row>
    <row r="24" spans="1:23" x14ac:dyDescent="0.2">
      <c r="C24" s="58"/>
      <c r="D24" s="58"/>
      <c r="E24" s="58"/>
      <c r="F24" s="58"/>
      <c r="G24" s="58"/>
      <c r="M24" s="58"/>
      <c r="N24" s="58"/>
      <c r="O24" s="58"/>
      <c r="P24" s="58"/>
      <c r="Q24" s="58"/>
      <c r="T24" s="176"/>
      <c r="U24" s="176"/>
      <c r="V24" s="176"/>
      <c r="W24" s="176"/>
    </row>
    <row r="25" spans="1:23" x14ac:dyDescent="0.2">
      <c r="C25" s="58"/>
      <c r="D25" s="58"/>
      <c r="E25" s="58"/>
      <c r="F25" s="58"/>
      <c r="G25" s="58"/>
      <c r="M25" s="58"/>
      <c r="N25" s="58"/>
      <c r="O25" s="58"/>
      <c r="P25" s="58"/>
      <c r="Q25" s="58"/>
      <c r="T25" s="176"/>
      <c r="U25" s="176"/>
      <c r="V25" s="176"/>
      <c r="W25" s="176"/>
    </row>
    <row r="26" spans="1:23" x14ac:dyDescent="0.2">
      <c r="C26" s="58"/>
      <c r="D26" s="58"/>
      <c r="E26" s="58"/>
      <c r="F26" s="58"/>
      <c r="G26" s="58"/>
      <c r="M26" s="58"/>
      <c r="N26" s="58"/>
      <c r="O26" s="58"/>
      <c r="P26" s="58"/>
      <c r="Q26" s="58"/>
      <c r="T26" s="176"/>
      <c r="U26" s="176"/>
      <c r="V26" s="176"/>
      <c r="W26" s="176"/>
    </row>
    <row r="27" spans="1:23" x14ac:dyDescent="0.2">
      <c r="A27" t="s">
        <v>82</v>
      </c>
      <c r="C27" s="58"/>
      <c r="D27" s="58"/>
      <c r="E27" s="58"/>
      <c r="F27" s="58"/>
      <c r="G27" s="58"/>
      <c r="M27" s="58"/>
      <c r="N27" s="58"/>
      <c r="O27" s="58"/>
      <c r="P27" s="58"/>
      <c r="Q27" s="58"/>
      <c r="T27" t="s">
        <v>87</v>
      </c>
    </row>
    <row r="29" spans="1:23" x14ac:dyDescent="0.2">
      <c r="A29" t="s">
        <v>83</v>
      </c>
      <c r="C29" s="58"/>
      <c r="D29" s="58"/>
      <c r="E29" s="58"/>
      <c r="F29" s="58"/>
      <c r="G29" s="58"/>
      <c r="K29" t="s">
        <v>84</v>
      </c>
      <c r="M29" s="58"/>
      <c r="N29" s="58"/>
      <c r="O29" s="58"/>
      <c r="P29" s="58"/>
      <c r="Q29" s="58"/>
      <c r="T29" s="176" t="s">
        <v>90</v>
      </c>
      <c r="U29" s="176"/>
      <c r="V29" s="176"/>
      <c r="W29" s="176"/>
    </row>
    <row r="30" spans="1:23" x14ac:dyDescent="0.2">
      <c r="C30" s="58"/>
      <c r="D30" s="58"/>
      <c r="E30" s="58"/>
      <c r="F30" s="58"/>
      <c r="G30" s="58"/>
      <c r="M30" s="58"/>
      <c r="N30" s="58"/>
      <c r="O30" s="58"/>
      <c r="P30" s="58"/>
      <c r="Q30" s="58"/>
      <c r="T30" s="176"/>
      <c r="U30" s="176"/>
      <c r="V30" s="176"/>
      <c r="W30" s="176"/>
    </row>
    <row r="31" spans="1:23" x14ac:dyDescent="0.2">
      <c r="C31" s="58"/>
      <c r="D31" s="58"/>
      <c r="E31" s="58"/>
      <c r="F31" s="58"/>
      <c r="G31" s="58"/>
      <c r="M31" s="58"/>
      <c r="N31" s="58"/>
      <c r="O31" s="58"/>
      <c r="P31" s="58"/>
      <c r="Q31" s="58"/>
      <c r="T31" s="176"/>
      <c r="U31" s="176"/>
      <c r="V31" s="176"/>
      <c r="W31" s="176"/>
    </row>
    <row r="32" spans="1:23" x14ac:dyDescent="0.2">
      <c r="C32" s="58"/>
      <c r="D32" s="58"/>
      <c r="E32" s="58"/>
      <c r="F32" s="58"/>
      <c r="G32" s="58"/>
      <c r="M32" s="58"/>
      <c r="N32" s="58"/>
      <c r="O32" s="58"/>
      <c r="P32" s="58"/>
      <c r="Q32" s="58"/>
      <c r="T32" s="176"/>
      <c r="U32" s="176"/>
      <c r="V32" s="176"/>
      <c r="W32" s="176"/>
    </row>
    <row r="33" spans="1:23" x14ac:dyDescent="0.2">
      <c r="C33" s="58"/>
      <c r="D33" s="58"/>
      <c r="E33" s="58"/>
      <c r="F33" s="58"/>
      <c r="G33" s="58"/>
      <c r="M33" s="58"/>
      <c r="N33" s="58"/>
      <c r="O33" s="58"/>
      <c r="P33" s="58"/>
      <c r="Q33" s="58"/>
      <c r="T33" s="176"/>
      <c r="U33" s="176"/>
      <c r="V33" s="176"/>
      <c r="W33" s="176"/>
    </row>
    <row r="34" spans="1:23" x14ac:dyDescent="0.2">
      <c r="C34" s="58"/>
      <c r="D34" s="58"/>
      <c r="E34" s="58"/>
      <c r="F34" s="58"/>
      <c r="G34" s="58"/>
      <c r="M34" s="58"/>
      <c r="N34" s="58"/>
      <c r="O34" s="58"/>
      <c r="P34" s="58"/>
      <c r="Q34" s="58"/>
      <c r="T34" s="176"/>
      <c r="U34" s="176"/>
      <c r="V34" s="176"/>
      <c r="W34" s="176"/>
    </row>
    <row r="35" spans="1:23" x14ac:dyDescent="0.2">
      <c r="C35" s="58"/>
      <c r="D35" s="58"/>
      <c r="E35" s="58"/>
      <c r="F35" s="58"/>
      <c r="G35" s="58"/>
      <c r="M35" s="58"/>
      <c r="N35" s="58"/>
      <c r="O35" s="58"/>
      <c r="P35" s="58"/>
      <c r="Q35" s="58"/>
      <c r="T35" s="176"/>
      <c r="U35" s="176"/>
      <c r="V35" s="176"/>
      <c r="W35" s="176"/>
    </row>
    <row r="36" spans="1:23" x14ac:dyDescent="0.2">
      <c r="C36" s="58"/>
      <c r="D36" s="58"/>
      <c r="E36" s="58"/>
      <c r="F36" s="58"/>
      <c r="G36" s="58"/>
      <c r="M36" s="58"/>
      <c r="N36" s="58"/>
      <c r="O36" s="58"/>
      <c r="P36" s="58"/>
      <c r="Q36" s="58"/>
    </row>
    <row r="37" spans="1:23" x14ac:dyDescent="0.2">
      <c r="C37" s="58"/>
      <c r="D37" s="58"/>
      <c r="E37" s="58"/>
      <c r="F37" s="58"/>
      <c r="G37" s="58"/>
      <c r="M37" s="58"/>
      <c r="N37" s="58"/>
      <c r="O37" s="58"/>
      <c r="P37" s="58"/>
      <c r="Q37" s="58"/>
    </row>
    <row r="38" spans="1:23" x14ac:dyDescent="0.2">
      <c r="C38" s="58"/>
      <c r="D38" s="58"/>
      <c r="E38" s="58"/>
      <c r="F38" s="58"/>
      <c r="G38" s="58"/>
      <c r="M38" s="58"/>
      <c r="N38" s="58"/>
      <c r="O38" s="58"/>
      <c r="P38" s="58"/>
      <c r="Q38" s="58"/>
    </row>
    <row r="39" spans="1:23" x14ac:dyDescent="0.2">
      <c r="C39" s="58"/>
      <c r="D39" s="58"/>
      <c r="E39" s="58"/>
      <c r="F39" s="58"/>
      <c r="G39" s="58"/>
      <c r="M39" s="58"/>
      <c r="N39" s="58"/>
      <c r="O39" s="58"/>
      <c r="P39" s="58"/>
      <c r="Q39" s="58"/>
    </row>
    <row r="40" spans="1:23" x14ac:dyDescent="0.2">
      <c r="A40" t="s">
        <v>82</v>
      </c>
      <c r="C40" s="58"/>
      <c r="D40" s="58"/>
      <c r="E40" s="58"/>
      <c r="F40" s="58"/>
      <c r="G40" s="58"/>
      <c r="M40" s="58"/>
      <c r="N40" s="58"/>
      <c r="O40" s="58"/>
      <c r="P40" s="58"/>
      <c r="Q40" s="58"/>
      <c r="T40" t="s">
        <v>87</v>
      </c>
    </row>
    <row r="42" spans="1:23" x14ac:dyDescent="0.2">
      <c r="A42" t="s">
        <v>85</v>
      </c>
      <c r="C42" s="58"/>
      <c r="D42" s="58"/>
      <c r="E42" s="58"/>
      <c r="F42" s="58"/>
      <c r="G42" s="58"/>
      <c r="K42" t="s">
        <v>86</v>
      </c>
      <c r="M42" s="58"/>
      <c r="N42" s="58"/>
      <c r="O42" s="58"/>
      <c r="P42" s="58"/>
      <c r="Q42" s="58"/>
      <c r="T42" s="176" t="s">
        <v>91</v>
      </c>
      <c r="U42" s="176"/>
      <c r="V42" s="176"/>
      <c r="W42" s="176"/>
    </row>
    <row r="43" spans="1:23" x14ac:dyDescent="0.2">
      <c r="C43" s="58"/>
      <c r="D43" s="58"/>
      <c r="E43" s="58"/>
      <c r="F43" s="58"/>
      <c r="G43" s="58"/>
      <c r="M43" s="58"/>
      <c r="N43" s="58"/>
      <c r="O43" s="58"/>
      <c r="P43" s="58"/>
      <c r="Q43" s="58"/>
      <c r="T43" s="176"/>
      <c r="U43" s="176"/>
      <c r="V43" s="176"/>
      <c r="W43" s="176"/>
    </row>
    <row r="44" spans="1:23" x14ac:dyDescent="0.2">
      <c r="C44" s="58"/>
      <c r="D44" s="58"/>
      <c r="E44" s="58"/>
      <c r="F44" s="58"/>
      <c r="G44" s="58"/>
      <c r="M44" s="58"/>
      <c r="N44" s="58"/>
      <c r="O44" s="58"/>
      <c r="P44" s="58"/>
      <c r="Q44" s="58"/>
      <c r="T44" s="176"/>
      <c r="U44" s="176"/>
      <c r="V44" s="176"/>
      <c r="W44" s="176"/>
    </row>
    <row r="45" spans="1:23" x14ac:dyDescent="0.2">
      <c r="C45" s="58"/>
      <c r="D45" s="58"/>
      <c r="E45" s="58"/>
      <c r="F45" s="58"/>
      <c r="G45" s="58"/>
      <c r="M45" s="58"/>
      <c r="N45" s="58"/>
      <c r="O45" s="58"/>
      <c r="P45" s="58"/>
      <c r="Q45" s="58"/>
      <c r="T45" s="176"/>
      <c r="U45" s="176"/>
      <c r="V45" s="176"/>
      <c r="W45" s="176"/>
    </row>
    <row r="46" spans="1:23" x14ac:dyDescent="0.2">
      <c r="C46" s="58"/>
      <c r="D46" s="58"/>
      <c r="E46" s="58"/>
      <c r="F46" s="58"/>
      <c r="G46" s="58"/>
      <c r="M46" s="58"/>
      <c r="N46" s="58"/>
      <c r="O46" s="58"/>
      <c r="P46" s="58"/>
      <c r="Q46" s="58"/>
      <c r="T46" s="176"/>
      <c r="U46" s="176"/>
      <c r="V46" s="176"/>
      <c r="W46" s="176"/>
    </row>
    <row r="47" spans="1:23" x14ac:dyDescent="0.2">
      <c r="C47" s="58"/>
      <c r="D47" s="58"/>
      <c r="E47" s="58"/>
      <c r="F47" s="58"/>
      <c r="G47" s="58"/>
      <c r="M47" s="58"/>
      <c r="N47" s="58"/>
      <c r="O47" s="58"/>
      <c r="P47" s="58"/>
      <c r="Q47" s="58"/>
      <c r="T47" s="176"/>
      <c r="U47" s="176"/>
      <c r="V47" s="176"/>
      <c r="W47" s="176"/>
    </row>
    <row r="48" spans="1:23" x14ac:dyDescent="0.2">
      <c r="C48" s="58"/>
      <c r="D48" s="58"/>
      <c r="E48" s="58"/>
      <c r="F48" s="58"/>
      <c r="G48" s="58"/>
      <c r="M48" s="58"/>
      <c r="N48" s="58"/>
      <c r="O48" s="58"/>
      <c r="P48" s="58"/>
      <c r="Q48" s="58"/>
      <c r="T48" s="176"/>
      <c r="U48" s="176"/>
      <c r="V48" s="176"/>
      <c r="W48" s="176"/>
    </row>
    <row r="49" spans="3:17" x14ac:dyDescent="0.2">
      <c r="C49" s="58"/>
      <c r="D49" s="58"/>
      <c r="E49" s="58"/>
      <c r="F49" s="58"/>
      <c r="G49" s="58"/>
      <c r="M49" s="58"/>
      <c r="N49" s="58"/>
      <c r="O49" s="58"/>
      <c r="P49" s="58"/>
      <c r="Q49" s="58"/>
    </row>
    <row r="50" spans="3:17" x14ac:dyDescent="0.2">
      <c r="C50" s="58"/>
      <c r="D50" s="58"/>
      <c r="E50" s="58"/>
      <c r="F50" s="58"/>
      <c r="G50" s="58"/>
      <c r="M50" s="58"/>
      <c r="N50" s="58"/>
      <c r="O50" s="58"/>
      <c r="P50" s="58"/>
      <c r="Q50" s="58"/>
    </row>
    <row r="51" spans="3:17" x14ac:dyDescent="0.2">
      <c r="C51" s="58"/>
      <c r="D51" s="58"/>
      <c r="E51" s="58"/>
      <c r="F51" s="58"/>
      <c r="G51" s="58"/>
      <c r="M51" s="58"/>
      <c r="N51" s="58"/>
      <c r="O51" s="58"/>
      <c r="P51" s="58"/>
      <c r="Q51" s="58"/>
    </row>
    <row r="52" spans="3:17" x14ac:dyDescent="0.2">
      <c r="C52" s="58"/>
      <c r="D52" s="58"/>
      <c r="E52" s="58"/>
      <c r="F52" s="58"/>
      <c r="G52" s="58"/>
      <c r="M52" s="58"/>
      <c r="N52" s="58"/>
      <c r="O52" s="58"/>
      <c r="P52" s="58"/>
      <c r="Q52" s="58"/>
    </row>
    <row r="53" spans="3:17" x14ac:dyDescent="0.2">
      <c r="C53" s="58"/>
      <c r="D53" s="58"/>
      <c r="E53" s="58"/>
      <c r="F53" s="58"/>
      <c r="G53" s="58"/>
      <c r="M53" s="58"/>
      <c r="N53" s="58"/>
      <c r="O53" s="58"/>
      <c r="P53" s="58"/>
      <c r="Q53" s="58"/>
    </row>
    <row r="54" spans="3:17" x14ac:dyDescent="0.2">
      <c r="C54" s="58"/>
      <c r="D54" s="58"/>
      <c r="E54" s="58"/>
      <c r="F54" s="58"/>
      <c r="G54" s="58"/>
      <c r="M54" s="58"/>
      <c r="N54" s="58"/>
      <c r="O54" s="58"/>
      <c r="P54" s="58"/>
      <c r="Q54" s="58"/>
    </row>
    <row r="55" spans="3:17" x14ac:dyDescent="0.2">
      <c r="C55" s="58"/>
      <c r="D55" s="58"/>
      <c r="E55" s="58"/>
      <c r="F55" s="58"/>
      <c r="G55" s="58"/>
      <c r="M55" s="58"/>
      <c r="N55" s="58"/>
      <c r="O55" s="58"/>
      <c r="P55" s="58"/>
      <c r="Q55" s="58"/>
    </row>
    <row r="56" spans="3:17" x14ac:dyDescent="0.2">
      <c r="C56" s="58"/>
      <c r="D56" s="58"/>
      <c r="E56" s="58"/>
      <c r="F56" s="58"/>
      <c r="G56" s="58"/>
      <c r="M56" s="58"/>
      <c r="N56" s="58"/>
      <c r="O56" s="58"/>
      <c r="P56" s="58"/>
      <c r="Q56" s="58"/>
    </row>
    <row r="57" spans="3:17" x14ac:dyDescent="0.2">
      <c r="C57" s="58"/>
      <c r="D57" s="58"/>
      <c r="E57" s="58"/>
      <c r="F57" s="58"/>
      <c r="G57" s="58"/>
      <c r="M57" s="58"/>
      <c r="N57" s="58"/>
      <c r="O57" s="58"/>
      <c r="P57" s="58"/>
      <c r="Q57" s="58"/>
    </row>
    <row r="58" spans="3:17" x14ac:dyDescent="0.2">
      <c r="C58" s="58"/>
      <c r="D58" s="58"/>
      <c r="E58" s="58"/>
      <c r="F58" s="58"/>
      <c r="G58" s="58"/>
      <c r="M58" s="58"/>
      <c r="N58" s="58"/>
      <c r="O58" s="58"/>
      <c r="P58" s="58"/>
      <c r="Q58" s="58"/>
    </row>
    <row r="59" spans="3:17" x14ac:dyDescent="0.2">
      <c r="C59" s="58"/>
      <c r="D59" s="58"/>
      <c r="E59" s="58"/>
      <c r="F59" s="58"/>
      <c r="G59" s="58"/>
      <c r="M59" s="58"/>
      <c r="N59" s="58"/>
      <c r="O59" s="58"/>
      <c r="P59" s="58"/>
      <c r="Q59" s="58"/>
    </row>
    <row r="60" spans="3:17" x14ac:dyDescent="0.2">
      <c r="C60" s="58"/>
      <c r="D60" s="58"/>
      <c r="E60" s="58"/>
      <c r="F60" s="58"/>
      <c r="G60" s="58"/>
      <c r="M60" s="58"/>
      <c r="N60" s="58"/>
      <c r="O60" s="58"/>
      <c r="P60" s="58"/>
      <c r="Q60" s="58"/>
    </row>
    <row r="61" spans="3:17" x14ac:dyDescent="0.2">
      <c r="C61" s="58"/>
      <c r="D61" s="58"/>
      <c r="E61" s="58"/>
      <c r="F61" s="58"/>
      <c r="G61" s="58"/>
      <c r="M61" s="58"/>
      <c r="N61" s="58"/>
      <c r="O61" s="58"/>
      <c r="P61" s="58"/>
      <c r="Q61" s="58"/>
    </row>
    <row r="62" spans="3:17" x14ac:dyDescent="0.2">
      <c r="C62" s="58"/>
      <c r="D62" s="58"/>
      <c r="E62" s="58"/>
      <c r="F62" s="58"/>
      <c r="G62" s="58"/>
      <c r="M62" s="58"/>
      <c r="N62" s="58"/>
      <c r="O62" s="58"/>
      <c r="P62" s="58"/>
      <c r="Q62" s="58"/>
    </row>
    <row r="63" spans="3:17" x14ac:dyDescent="0.2">
      <c r="C63" s="58"/>
      <c r="D63" s="58"/>
      <c r="E63" s="58"/>
      <c r="F63" s="58"/>
      <c r="G63" s="58"/>
      <c r="M63" s="58"/>
      <c r="N63" s="58"/>
      <c r="O63" s="58"/>
      <c r="P63" s="58"/>
      <c r="Q63" s="58"/>
    </row>
    <row r="64" spans="3:17" x14ac:dyDescent="0.2">
      <c r="C64" s="58"/>
      <c r="D64" s="58"/>
      <c r="E64" s="58"/>
      <c r="F64" s="58"/>
      <c r="G64" s="58"/>
      <c r="M64" s="58"/>
      <c r="N64" s="58"/>
      <c r="O64" s="58"/>
      <c r="P64" s="58"/>
      <c r="Q64" s="58"/>
    </row>
    <row r="65" spans="1:20" x14ac:dyDescent="0.2">
      <c r="C65" s="58"/>
      <c r="D65" s="58"/>
      <c r="E65" s="58"/>
      <c r="F65" s="58"/>
      <c r="G65" s="58"/>
      <c r="M65" s="58"/>
      <c r="N65" s="58"/>
      <c r="O65" s="58"/>
      <c r="P65" s="58"/>
      <c r="Q65" s="58"/>
    </row>
    <row r="66" spans="1:20" x14ac:dyDescent="0.2">
      <c r="A66" t="s">
        <v>82</v>
      </c>
      <c r="C66" s="58"/>
      <c r="D66" s="58"/>
      <c r="E66" s="58"/>
      <c r="F66" s="58"/>
      <c r="G66" s="58"/>
      <c r="M66" s="58"/>
      <c r="N66" s="58"/>
      <c r="O66" s="58"/>
      <c r="P66" s="58"/>
      <c r="Q66" s="58"/>
      <c r="T66" t="s">
        <v>87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3"/>
  <sheetViews>
    <sheetView workbookViewId="0">
      <selection activeCell="O12" sqref="O12"/>
    </sheetView>
  </sheetViews>
  <sheetFormatPr defaultRowHeight="12.75" x14ac:dyDescent="0.2"/>
  <sheetData>
    <row r="2" spans="2:15" ht="13.5" customHeight="1" x14ac:dyDescent="0.2">
      <c r="B2" t="s">
        <v>5</v>
      </c>
      <c r="D2" t="s">
        <v>23</v>
      </c>
      <c r="F2" t="s">
        <v>39</v>
      </c>
      <c r="H2" t="s">
        <v>50</v>
      </c>
      <c r="J2" t="s">
        <v>50</v>
      </c>
      <c r="L2" t="s">
        <v>105</v>
      </c>
      <c r="O2" t="s">
        <v>115</v>
      </c>
    </row>
    <row r="3" spans="2:15" ht="13.5" customHeight="1" x14ac:dyDescent="0.2">
      <c r="H3" t="s">
        <v>96</v>
      </c>
      <c r="J3" t="s">
        <v>97</v>
      </c>
    </row>
    <row r="4" spans="2:15" ht="13.5" customHeight="1" x14ac:dyDescent="0.2">
      <c r="E4" t="s">
        <v>40</v>
      </c>
      <c r="F4">
        <f>+'EMVI-vragenlijst'!J27</f>
        <v>0</v>
      </c>
      <c r="H4" t="e">
        <f>+'EMVI-vragenlijst'!#REF!</f>
        <v>#REF!</v>
      </c>
      <c r="J4" t="e">
        <f>+'EMVI-vragenlijst'!#REF!</f>
        <v>#REF!</v>
      </c>
    </row>
    <row r="5" spans="2:15" ht="13.5" customHeight="1" x14ac:dyDescent="0.2">
      <c r="E5" t="s">
        <v>41</v>
      </c>
      <c r="F5">
        <v>100</v>
      </c>
      <c r="H5" t="e">
        <f>+'EMVI-vragenlijst'!#REF!</f>
        <v>#REF!</v>
      </c>
      <c r="J5" t="e">
        <f>+'EMVI-vragenlijst'!#REF!</f>
        <v>#REF!</v>
      </c>
    </row>
    <row r="6" spans="2:15" ht="13.5" customHeight="1" x14ac:dyDescent="0.2">
      <c r="E6" t="s">
        <v>42</v>
      </c>
      <c r="F6">
        <f>+'EMVI-vragenlijst'!J28</f>
        <v>25</v>
      </c>
      <c r="H6">
        <v>0.25</v>
      </c>
      <c r="J6" s="133" t="e">
        <f>+'EMVI-vragenlijst'!#REF!</f>
        <v>#REF!</v>
      </c>
    </row>
    <row r="7" spans="2:15" ht="13.5" customHeight="1" x14ac:dyDescent="0.2"/>
    <row r="8" spans="2:15" x14ac:dyDescent="0.2">
      <c r="B8" t="s">
        <v>6</v>
      </c>
      <c r="D8" s="1">
        <v>1</v>
      </c>
      <c r="F8">
        <f>+F4</f>
        <v>0</v>
      </c>
      <c r="H8" s="30" t="e">
        <f>+H4</f>
        <v>#REF!</v>
      </c>
      <c r="J8" s="30" t="e">
        <f>+J4</f>
        <v>#REF!</v>
      </c>
      <c r="L8" t="s">
        <v>111</v>
      </c>
    </row>
    <row r="9" spans="2:15" x14ac:dyDescent="0.2">
      <c r="B9" t="s">
        <v>7</v>
      </c>
      <c r="D9" s="1">
        <v>1.2</v>
      </c>
      <c r="F9">
        <f>IF(+F8+$F$6&gt;$F$5,$F$5,+F8+$F$6)</f>
        <v>25</v>
      </c>
      <c r="H9" s="30" t="e">
        <f>IF(+H8+$H$6&gt;$H$5,$H$5,+H8+$H$6)</f>
        <v>#REF!</v>
      </c>
      <c r="J9" s="30" t="e">
        <f>IF(+J8+$J$6&gt;$J$5,$J$5,+J8+$J$6)</f>
        <v>#REF!</v>
      </c>
    </row>
    <row r="10" spans="2:15" x14ac:dyDescent="0.2">
      <c r="D10" s="1">
        <v>1.4</v>
      </c>
      <c r="F10">
        <f>IF(+F9+$F$6&gt;$F$5,$F$5,+F9+$F$6)</f>
        <v>50</v>
      </c>
      <c r="H10" s="30" t="e">
        <f t="shared" ref="H10:H43" si="0">IF(+H9+$H$6&gt;$H$5,$H$5,+H9+$H$6)</f>
        <v>#REF!</v>
      </c>
      <c r="J10" s="30" t="e">
        <f t="shared" ref="J10:J43" si="1">IF(+J9+$J$6&gt;$J$5,$J$5,+J9+$J$6)</f>
        <v>#REF!</v>
      </c>
      <c r="L10" t="s">
        <v>106</v>
      </c>
      <c r="O10" s="137">
        <v>45000</v>
      </c>
    </row>
    <row r="11" spans="2:15" x14ac:dyDescent="0.2">
      <c r="D11" s="1">
        <v>1.6</v>
      </c>
      <c r="F11">
        <f t="shared" ref="F11:F27" si="2">IF(+F10+$F$6&gt;$F$5,$F$5,+F10+$F$6)</f>
        <v>75</v>
      </c>
      <c r="H11" s="30" t="e">
        <f t="shared" si="0"/>
        <v>#REF!</v>
      </c>
      <c r="J11" s="30" t="e">
        <f t="shared" si="1"/>
        <v>#REF!</v>
      </c>
      <c r="L11" t="s">
        <v>107</v>
      </c>
      <c r="O11" s="137">
        <v>30000</v>
      </c>
    </row>
    <row r="12" spans="2:15" x14ac:dyDescent="0.2">
      <c r="D12" s="1">
        <v>1.8</v>
      </c>
      <c r="F12">
        <f t="shared" si="2"/>
        <v>100</v>
      </c>
      <c r="H12" s="30" t="e">
        <f t="shared" si="0"/>
        <v>#REF!</v>
      </c>
      <c r="J12" s="30" t="e">
        <f t="shared" si="1"/>
        <v>#REF!</v>
      </c>
      <c r="L12" t="s">
        <v>108</v>
      </c>
      <c r="O12" s="137">
        <v>135000</v>
      </c>
    </row>
    <row r="13" spans="2:15" x14ac:dyDescent="0.2">
      <c r="D13" s="1">
        <v>2</v>
      </c>
      <c r="F13">
        <f t="shared" si="2"/>
        <v>100</v>
      </c>
      <c r="H13" s="30" t="e">
        <f t="shared" si="0"/>
        <v>#REF!</v>
      </c>
      <c r="J13" s="30" t="e">
        <f t="shared" si="1"/>
        <v>#REF!</v>
      </c>
      <c r="L13" t="s">
        <v>109</v>
      </c>
      <c r="O13" s="137">
        <v>130000</v>
      </c>
    </row>
    <row r="14" spans="2:15" x14ac:dyDescent="0.2">
      <c r="D14" s="1">
        <v>2.2000000000000002</v>
      </c>
      <c r="F14">
        <f t="shared" si="2"/>
        <v>100</v>
      </c>
      <c r="H14" s="30" t="e">
        <f t="shared" si="0"/>
        <v>#REF!</v>
      </c>
      <c r="J14" s="30" t="e">
        <f t="shared" si="1"/>
        <v>#REF!</v>
      </c>
      <c r="L14" t="s">
        <v>114</v>
      </c>
      <c r="O14" s="137">
        <v>145000</v>
      </c>
    </row>
    <row r="15" spans="2:15" x14ac:dyDescent="0.2">
      <c r="D15" s="1">
        <v>2.4</v>
      </c>
      <c r="F15">
        <f t="shared" si="2"/>
        <v>100</v>
      </c>
      <c r="H15" s="30" t="e">
        <f t="shared" si="0"/>
        <v>#REF!</v>
      </c>
      <c r="J15" s="30" t="e">
        <f t="shared" si="1"/>
        <v>#REF!</v>
      </c>
    </row>
    <row r="16" spans="2:15" x14ac:dyDescent="0.2">
      <c r="D16" s="1">
        <v>2.6</v>
      </c>
      <c r="F16">
        <f t="shared" si="2"/>
        <v>100</v>
      </c>
      <c r="H16" s="30" t="e">
        <f t="shared" si="0"/>
        <v>#REF!</v>
      </c>
      <c r="J16" s="30" t="e">
        <f t="shared" si="1"/>
        <v>#REF!</v>
      </c>
    </row>
    <row r="17" spans="4:10" x14ac:dyDescent="0.2">
      <c r="D17" s="1">
        <v>2.8</v>
      </c>
      <c r="F17">
        <f t="shared" si="2"/>
        <v>100</v>
      </c>
      <c r="H17" s="30" t="e">
        <f t="shared" si="0"/>
        <v>#REF!</v>
      </c>
      <c r="J17" s="30" t="e">
        <f t="shared" si="1"/>
        <v>#REF!</v>
      </c>
    </row>
    <row r="18" spans="4:10" x14ac:dyDescent="0.2">
      <c r="D18" s="1">
        <v>3</v>
      </c>
      <c r="F18">
        <f t="shared" si="2"/>
        <v>100</v>
      </c>
      <c r="H18" s="30" t="e">
        <f t="shared" si="0"/>
        <v>#REF!</v>
      </c>
      <c r="J18" s="30" t="e">
        <f t="shared" si="1"/>
        <v>#REF!</v>
      </c>
    </row>
    <row r="19" spans="4:10" x14ac:dyDescent="0.2">
      <c r="D19" s="1">
        <v>3</v>
      </c>
      <c r="F19">
        <f t="shared" si="2"/>
        <v>100</v>
      </c>
      <c r="H19" s="30" t="e">
        <f t="shared" si="0"/>
        <v>#REF!</v>
      </c>
      <c r="J19" s="30" t="e">
        <f t="shared" si="1"/>
        <v>#REF!</v>
      </c>
    </row>
    <row r="20" spans="4:10" x14ac:dyDescent="0.2">
      <c r="D20" s="1">
        <v>3</v>
      </c>
      <c r="F20">
        <f t="shared" si="2"/>
        <v>100</v>
      </c>
      <c r="H20" s="30" t="e">
        <f t="shared" si="0"/>
        <v>#REF!</v>
      </c>
      <c r="J20" s="30" t="e">
        <f t="shared" si="1"/>
        <v>#REF!</v>
      </c>
    </row>
    <row r="21" spans="4:10" x14ac:dyDescent="0.2">
      <c r="D21" s="1">
        <v>3</v>
      </c>
      <c r="F21">
        <f t="shared" si="2"/>
        <v>100</v>
      </c>
      <c r="H21" s="30" t="e">
        <f t="shared" si="0"/>
        <v>#REF!</v>
      </c>
      <c r="J21" s="30" t="e">
        <f t="shared" si="1"/>
        <v>#REF!</v>
      </c>
    </row>
    <row r="22" spans="4:10" x14ac:dyDescent="0.2">
      <c r="D22" s="1">
        <v>3</v>
      </c>
      <c r="F22">
        <f t="shared" si="2"/>
        <v>100</v>
      </c>
      <c r="H22" s="30" t="e">
        <f t="shared" si="0"/>
        <v>#REF!</v>
      </c>
      <c r="J22" s="30" t="e">
        <f t="shared" si="1"/>
        <v>#REF!</v>
      </c>
    </row>
    <row r="23" spans="4:10" x14ac:dyDescent="0.2">
      <c r="D23" s="1">
        <v>3</v>
      </c>
      <c r="F23">
        <f t="shared" si="2"/>
        <v>100</v>
      </c>
      <c r="H23" s="30" t="e">
        <f t="shared" si="0"/>
        <v>#REF!</v>
      </c>
      <c r="J23" s="30" t="e">
        <f t="shared" si="1"/>
        <v>#REF!</v>
      </c>
    </row>
    <row r="24" spans="4:10" x14ac:dyDescent="0.2">
      <c r="D24" s="1">
        <v>3</v>
      </c>
      <c r="F24">
        <f t="shared" si="2"/>
        <v>100</v>
      </c>
      <c r="H24" s="30" t="e">
        <f t="shared" si="0"/>
        <v>#REF!</v>
      </c>
      <c r="J24" s="30" t="e">
        <f t="shared" si="1"/>
        <v>#REF!</v>
      </c>
    </row>
    <row r="25" spans="4:10" x14ac:dyDescent="0.2">
      <c r="D25" s="1">
        <v>3</v>
      </c>
      <c r="F25">
        <f t="shared" si="2"/>
        <v>100</v>
      </c>
      <c r="H25" s="30" t="e">
        <f t="shared" si="0"/>
        <v>#REF!</v>
      </c>
      <c r="J25" s="30" t="e">
        <f t="shared" si="1"/>
        <v>#REF!</v>
      </c>
    </row>
    <row r="26" spans="4:10" x14ac:dyDescent="0.2">
      <c r="D26" s="1">
        <v>3</v>
      </c>
      <c r="F26">
        <f t="shared" si="2"/>
        <v>100</v>
      </c>
      <c r="H26" s="30" t="e">
        <f t="shared" si="0"/>
        <v>#REF!</v>
      </c>
      <c r="J26" s="30" t="e">
        <f t="shared" si="1"/>
        <v>#REF!</v>
      </c>
    </row>
    <row r="27" spans="4:10" x14ac:dyDescent="0.2">
      <c r="D27" s="1">
        <v>3</v>
      </c>
      <c r="F27">
        <f t="shared" si="2"/>
        <v>100</v>
      </c>
      <c r="H27" s="30" t="e">
        <f t="shared" si="0"/>
        <v>#REF!</v>
      </c>
      <c r="J27" s="30" t="e">
        <f t="shared" si="1"/>
        <v>#REF!</v>
      </c>
    </row>
    <row r="28" spans="4:10" x14ac:dyDescent="0.2">
      <c r="D28" s="1">
        <v>3</v>
      </c>
      <c r="H28" s="30" t="e">
        <f t="shared" si="0"/>
        <v>#REF!</v>
      </c>
      <c r="J28" s="30" t="e">
        <f t="shared" si="1"/>
        <v>#REF!</v>
      </c>
    </row>
    <row r="29" spans="4:10" x14ac:dyDescent="0.2">
      <c r="H29" s="30" t="e">
        <f t="shared" si="0"/>
        <v>#REF!</v>
      </c>
      <c r="J29" s="30" t="e">
        <f t="shared" si="1"/>
        <v>#REF!</v>
      </c>
    </row>
    <row r="30" spans="4:10" x14ac:dyDescent="0.2">
      <c r="H30" s="30" t="e">
        <f t="shared" si="0"/>
        <v>#REF!</v>
      </c>
      <c r="J30" s="30" t="e">
        <f t="shared" si="1"/>
        <v>#REF!</v>
      </c>
    </row>
    <row r="31" spans="4:10" x14ac:dyDescent="0.2">
      <c r="H31" s="30" t="e">
        <f t="shared" si="0"/>
        <v>#REF!</v>
      </c>
      <c r="J31" s="30" t="e">
        <f t="shared" si="1"/>
        <v>#REF!</v>
      </c>
    </row>
    <row r="32" spans="4:10" x14ac:dyDescent="0.2">
      <c r="H32" s="30" t="e">
        <f t="shared" si="0"/>
        <v>#REF!</v>
      </c>
      <c r="J32" s="30" t="e">
        <f t="shared" si="1"/>
        <v>#REF!</v>
      </c>
    </row>
    <row r="33" spans="8:10" x14ac:dyDescent="0.2">
      <c r="H33" s="30" t="e">
        <f t="shared" si="0"/>
        <v>#REF!</v>
      </c>
      <c r="J33" s="30" t="e">
        <f t="shared" si="1"/>
        <v>#REF!</v>
      </c>
    </row>
    <row r="34" spans="8:10" x14ac:dyDescent="0.2">
      <c r="H34" s="30" t="e">
        <f t="shared" si="0"/>
        <v>#REF!</v>
      </c>
      <c r="J34" s="30" t="e">
        <f t="shared" si="1"/>
        <v>#REF!</v>
      </c>
    </row>
    <row r="35" spans="8:10" x14ac:dyDescent="0.2">
      <c r="H35" s="30" t="e">
        <f t="shared" si="0"/>
        <v>#REF!</v>
      </c>
      <c r="J35" s="30" t="e">
        <f t="shared" si="1"/>
        <v>#REF!</v>
      </c>
    </row>
    <row r="36" spans="8:10" x14ac:dyDescent="0.2">
      <c r="H36" s="30" t="e">
        <f t="shared" si="0"/>
        <v>#REF!</v>
      </c>
      <c r="J36" s="30" t="e">
        <f t="shared" si="1"/>
        <v>#REF!</v>
      </c>
    </row>
    <row r="37" spans="8:10" x14ac:dyDescent="0.2">
      <c r="H37" s="30" t="e">
        <f t="shared" si="0"/>
        <v>#REF!</v>
      </c>
      <c r="J37" s="30" t="e">
        <f t="shared" si="1"/>
        <v>#REF!</v>
      </c>
    </row>
    <row r="38" spans="8:10" x14ac:dyDescent="0.2">
      <c r="H38" s="30" t="e">
        <f t="shared" si="0"/>
        <v>#REF!</v>
      </c>
      <c r="J38" s="30" t="e">
        <f t="shared" si="1"/>
        <v>#REF!</v>
      </c>
    </row>
    <row r="39" spans="8:10" x14ac:dyDescent="0.2">
      <c r="H39" s="30" t="e">
        <f t="shared" si="0"/>
        <v>#REF!</v>
      </c>
      <c r="J39" s="30" t="e">
        <f t="shared" si="1"/>
        <v>#REF!</v>
      </c>
    </row>
    <row r="40" spans="8:10" x14ac:dyDescent="0.2">
      <c r="H40" s="30" t="e">
        <f t="shared" si="0"/>
        <v>#REF!</v>
      </c>
      <c r="J40" s="30" t="e">
        <f t="shared" si="1"/>
        <v>#REF!</v>
      </c>
    </row>
    <row r="41" spans="8:10" x14ac:dyDescent="0.2">
      <c r="H41" s="30" t="e">
        <f t="shared" si="0"/>
        <v>#REF!</v>
      </c>
      <c r="J41" s="30" t="e">
        <f t="shared" si="1"/>
        <v>#REF!</v>
      </c>
    </row>
    <row r="42" spans="8:10" x14ac:dyDescent="0.2">
      <c r="H42" s="30" t="e">
        <f t="shared" si="0"/>
        <v>#REF!</v>
      </c>
      <c r="J42" s="30" t="e">
        <f t="shared" si="1"/>
        <v>#REF!</v>
      </c>
    </row>
    <row r="43" spans="8:10" x14ac:dyDescent="0.2">
      <c r="H43" s="30" t="e">
        <f t="shared" si="0"/>
        <v>#REF!</v>
      </c>
      <c r="J43" s="30" t="e">
        <f t="shared" si="1"/>
        <v>#REF!</v>
      </c>
    </row>
  </sheetData>
  <sheetProtection algorithmName="SHA-512" hashValue="ev/4o6LZLg15ZhJqtLxbFrnlL+21bU3QECVkSLuDLbJz2Y2UHqEFGi7d91WSXPwVCxIK9reXp4CTPc3WMCs5Aw==" saltValue="3zozKMdVRP1yBI0fIMpX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2021-04-01T13:23:43Z</dcterms:modified>
</cp:coreProperties>
</file>