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328"/>
  <workbookPr/>
  <mc:AlternateContent xmlns:mc="http://schemas.openxmlformats.org/markup-compatibility/2006">
    <mc:Choice Requires="x15">
      <x15ac:absPath xmlns:x15ac="http://schemas.microsoft.com/office/spreadsheetml/2010/11/ac" url="https://inholland-my.sharepoint.com/personal/jos_brands_inholland_nl/Documents/Desktop/Meubilair/5. Aanbestedingsdocumenten Tenderned/"/>
    </mc:Choice>
  </mc:AlternateContent>
  <xr:revisionPtr revIDLastSave="214" documentId="8_{87E3E90B-EF1C-4759-9E16-564011219FB3}" xr6:coauthVersionLast="45" xr6:coauthVersionMax="45" xr10:uidLastSave="{FD989D7B-4D74-46EF-9D94-287473780C35}"/>
  <bookViews>
    <workbookView xWindow="28680" yWindow="-120" windowWidth="29040" windowHeight="15840" xr2:uid="{00000000-000D-0000-FFFF-FFFF00000000}"/>
  </bookViews>
  <sheets>
    <sheet name=" Beoordelingsmodel, BIJLAGE C" sheetId="2" r:id="rId1"/>
    <sheet name="Blad1" sheetId="9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6" i="2" l="1"/>
  <c r="D46" i="2" l="1"/>
  <c r="L44" i="2" l="1"/>
  <c r="J47" i="2"/>
  <c r="H47" i="2"/>
  <c r="H45" i="2"/>
  <c r="L41" i="2"/>
  <c r="L40" i="2"/>
  <c r="L38" i="2"/>
  <c r="J41" i="2"/>
  <c r="J40" i="2"/>
  <c r="J38" i="2"/>
  <c r="H41" i="2"/>
  <c r="L34" i="2"/>
  <c r="L32" i="2"/>
  <c r="J34" i="2"/>
  <c r="J32" i="2"/>
  <c r="H34" i="2"/>
  <c r="L28" i="2"/>
  <c r="L26" i="2"/>
  <c r="J28" i="2"/>
  <c r="J26" i="2"/>
  <c r="H28" i="2"/>
  <c r="H26" i="2"/>
  <c r="F44" i="2"/>
  <c r="F41" i="2"/>
  <c r="F34" i="2"/>
  <c r="F33" i="2"/>
  <c r="F28" i="2"/>
  <c r="F26" i="2"/>
  <c r="D45" i="2"/>
  <c r="D40" i="2"/>
  <c r="D34" i="2"/>
  <c r="D33" i="2"/>
  <c r="D28" i="2"/>
  <c r="D26" i="2"/>
  <c r="C44" i="2" l="1"/>
  <c r="D44" i="2" s="1"/>
  <c r="C38" i="2"/>
  <c r="C39" i="2" l="1"/>
  <c r="D38" i="2"/>
  <c r="H38" i="2"/>
  <c r="F38" i="2"/>
  <c r="D39" i="2"/>
  <c r="H39" i="2"/>
  <c r="F39" i="2"/>
  <c r="C47" i="2"/>
  <c r="C46" i="2"/>
  <c r="L39" i="2"/>
  <c r="J39" i="2"/>
  <c r="C40" i="2"/>
  <c r="H44" i="2"/>
  <c r="J44" i="2"/>
  <c r="C45" i="2"/>
  <c r="J45" i="2" s="1"/>
  <c r="D47" i="2" l="1"/>
  <c r="L47" i="2"/>
  <c r="F47" i="2"/>
  <c r="F46" i="2"/>
  <c r="L46" i="2"/>
  <c r="J46" i="2"/>
  <c r="H46" i="2"/>
  <c r="L45" i="2"/>
  <c r="F45" i="2"/>
  <c r="H40" i="2"/>
  <c r="F40" i="2"/>
  <c r="C32" i="2"/>
  <c r="H32" i="2" s="1"/>
  <c r="C28" i="2"/>
  <c r="F32" i="2" l="1"/>
  <c r="D32" i="2"/>
  <c r="C34" i="2"/>
  <c r="C27" i="2"/>
  <c r="F27" i="2" l="1"/>
  <c r="D27" i="2"/>
  <c r="H27" i="2"/>
  <c r="L27" i="2"/>
  <c r="J27" i="2"/>
  <c r="C41" i="2"/>
  <c r="D41" i="2" s="1"/>
  <c r="C35" i="2"/>
  <c r="C33" i="2"/>
  <c r="C29" i="2"/>
  <c r="L35" i="2" l="1"/>
  <c r="F35" i="2"/>
  <c r="H35" i="2"/>
  <c r="J35" i="2"/>
  <c r="D35" i="2"/>
  <c r="J29" i="2"/>
  <c r="F29" i="2"/>
  <c r="L29" i="2"/>
  <c r="D29" i="2"/>
  <c r="D49" i="2" s="1"/>
  <c r="H29" i="2"/>
  <c r="L33" i="2"/>
  <c r="J33" i="2"/>
  <c r="H33" i="2"/>
  <c r="L49" i="2" l="1"/>
  <c r="F49" i="2"/>
  <c r="H49" i="2"/>
  <c r="J49" i="2"/>
  <c r="F50" i="2" l="1"/>
  <c r="H50" i="2"/>
  <c r="J50" i="2"/>
  <c r="D50" i="2"/>
  <c r="L50" i="2"/>
</calcChain>
</file>

<file path=xl/sharedStrings.xml><?xml version="1.0" encoding="utf-8"?>
<sst xmlns="http://schemas.openxmlformats.org/spreadsheetml/2006/main" count="65" uniqueCount="42">
  <si>
    <t>Voorbeeld en ter informatie voor de inschrijvers</t>
  </si>
  <si>
    <t>Gunnen op waarde (GOW)</t>
  </si>
  <si>
    <t xml:space="preserve"> </t>
  </si>
  <si>
    <t>Projectnummer: 3900-2020-0008</t>
  </si>
  <si>
    <t>Maximaal prijsplafond*</t>
  </si>
  <si>
    <t>Uitsluitingsgronden</t>
  </si>
  <si>
    <t>Geschiktheidseisen</t>
  </si>
  <si>
    <t>Selectiecriteria</t>
  </si>
  <si>
    <t>Controle bewijsstukken</t>
  </si>
  <si>
    <t>Ranking</t>
  </si>
  <si>
    <t>Inschrijver 1</t>
  </si>
  <si>
    <t>ja</t>
  </si>
  <si>
    <t>nvt</t>
  </si>
  <si>
    <t>Inschrijver 2</t>
  </si>
  <si>
    <t>Inschrijver 3</t>
  </si>
  <si>
    <t>Inschrijver 4</t>
  </si>
  <si>
    <t>Inschrijver 5</t>
  </si>
  <si>
    <t xml:space="preserve">Inschrijver 2 </t>
  </si>
  <si>
    <t>Onderdeel</t>
  </si>
  <si>
    <t>Inschrijfprijs</t>
  </si>
  <si>
    <t>Cijfer:</t>
  </si>
  <si>
    <t>Laagste fictieve inschrijfprijs</t>
  </si>
  <si>
    <t>Concensus cijfer beoordelingscommissie</t>
  </si>
  <si>
    <t>Cijfer 10 = goed</t>
  </si>
  <si>
    <t>Cijfer 7   = voldoende</t>
  </si>
  <si>
    <t>Cijfer 4   = onvoldoende</t>
  </si>
  <si>
    <t>Cijfer 1   = slecht</t>
  </si>
  <si>
    <t>Beoordeling conform aanbestedingsleidraad:</t>
  </si>
  <si>
    <t>1. Individuele cijfertoekenning (1 ,4, 7 of 10) door lid van het beoordelingsteam</t>
  </si>
  <si>
    <t>2. Cijfertoekenning door middel van concensus in het beoordelingsteam = eindcijfer per onderdeel</t>
  </si>
  <si>
    <t>3. De inschrijver met het laagste fictieve inschrijfbedrag in regel 49, komt na de verificatietest en stand still periode, in aanmerking voor de opdracht</t>
  </si>
  <si>
    <t>* Voorschriften:</t>
  </si>
  <si>
    <t xml:space="preserve">             a) een prijsplafondbedrag is geen maximaal budgetbedrag;</t>
  </si>
  <si>
    <t xml:space="preserve">             b) alle bedragen zijn exclusief BTW;</t>
  </si>
  <si>
    <r>
      <t xml:space="preserve">             </t>
    </r>
    <r>
      <rPr>
        <sz val="10"/>
        <color theme="1"/>
        <rFont val="Arial"/>
        <family val="2"/>
      </rPr>
      <t>c) jaarlijkse indexatie op tarieven is mogelijk</t>
    </r>
    <r>
      <rPr>
        <b/>
        <sz val="10"/>
        <color theme="1"/>
        <rFont val="Arial"/>
        <family val="2"/>
      </rPr>
      <t xml:space="preserve"> </t>
    </r>
    <r>
      <rPr>
        <sz val="10"/>
        <color theme="1"/>
        <rFont val="Arial"/>
        <family val="2"/>
      </rPr>
      <t>conform de raamovereenkomst;</t>
    </r>
  </si>
  <si>
    <t xml:space="preserve">             d) prijsplafond = knock out criterium.</t>
  </si>
  <si>
    <t>ja/nee</t>
  </si>
  <si>
    <t>nee/ja</t>
  </si>
  <si>
    <t>SCG 1: Duurzaamheidsplan 30%</t>
  </si>
  <si>
    <t>SCG 2: Projectplan 15%</t>
  </si>
  <si>
    <t xml:space="preserve">SGC 3: SLA 15% </t>
  </si>
  <si>
    <t>SGC 4: Gebruikerstest bureaustoel 10%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</si>
</sst>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20"/>
      <color theme="1"/>
      <name val="Arial"/>
      <family val="2"/>
    </font>
    <font>
      <b/>
      <sz val="11"/>
      <color theme="1"/>
      <name val="Arial"/>
      <family val="2"/>
    </font>
    <font>
      <b/>
      <sz val="11"/>
      <color theme="0" tint="-0.34998626667073579"/>
      <name val="Arial"/>
      <family val="2"/>
    </font>
    <font>
      <sz val="11"/>
      <color theme="0" tint="-0.34998626667073579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1" fillId="0" borderId="10" xfId="0" applyFont="1" applyBorder="1"/>
    <xf numFmtId="0" fontId="1" fillId="0" borderId="0" xfId="0" applyFont="1" applyBorder="1"/>
    <xf numFmtId="164" fontId="1" fillId="0" borderId="0" xfId="0" applyNumberFormat="1" applyFont="1" applyBorder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 applyBorder="1"/>
    <xf numFmtId="0" fontId="1" fillId="2" borderId="0" xfId="0" applyFont="1" applyFill="1" applyAlignment="1">
      <alignment horizontal="center"/>
    </xf>
    <xf numFmtId="0" fontId="5" fillId="2" borderId="0" xfId="0" applyFont="1" applyFill="1" applyBorder="1" applyAlignment="1">
      <alignment horizontal="center"/>
    </xf>
    <xf numFmtId="0" fontId="3" fillId="0" borderId="0" xfId="0" applyFont="1" applyFill="1" applyBorder="1"/>
    <xf numFmtId="0" fontId="1" fillId="0" borderId="0" xfId="0" applyFont="1" applyFill="1" applyBorder="1"/>
    <xf numFmtId="164" fontId="1" fillId="2" borderId="0" xfId="0" applyNumberFormat="1" applyFont="1" applyFill="1" applyAlignment="1">
      <alignment horizontal="center"/>
    </xf>
    <xf numFmtId="0" fontId="3" fillId="0" borderId="0" xfId="0" applyFont="1" applyAlignment="1">
      <alignment horizontal="right"/>
    </xf>
    <xf numFmtId="0" fontId="3" fillId="2" borderId="0" xfId="0" applyFont="1" applyFill="1" applyAlignment="1">
      <alignment horizontal="center"/>
    </xf>
    <xf numFmtId="0" fontId="1" fillId="0" borderId="0" xfId="0" applyFont="1" applyAlignment="1">
      <alignment horizontal="left"/>
    </xf>
    <xf numFmtId="164" fontId="1" fillId="0" borderId="0" xfId="0" applyNumberFormat="1" applyFont="1" applyAlignment="1">
      <alignment horizontal="right"/>
    </xf>
    <xf numFmtId="164" fontId="1" fillId="3" borderId="15" xfId="0" applyNumberFormat="1" applyFont="1" applyFill="1" applyBorder="1"/>
    <xf numFmtId="0" fontId="1" fillId="3" borderId="0" xfId="0" applyFont="1" applyFill="1"/>
    <xf numFmtId="0" fontId="3" fillId="3" borderId="0" xfId="0" applyFont="1" applyFill="1" applyAlignment="1">
      <alignment horizontal="right"/>
    </xf>
    <xf numFmtId="0" fontId="1" fillId="3" borderId="0" xfId="0" applyFont="1" applyFill="1" applyAlignment="1">
      <alignment horizontal="left"/>
    </xf>
    <xf numFmtId="164" fontId="1" fillId="3" borderId="0" xfId="0" applyNumberFormat="1" applyFont="1" applyFill="1" applyAlignment="1">
      <alignment horizontal="right"/>
    </xf>
    <xf numFmtId="164" fontId="1" fillId="3" borderId="0" xfId="0" applyNumberFormat="1" applyFont="1" applyFill="1"/>
    <xf numFmtId="164" fontId="1" fillId="3" borderId="0" xfId="0" applyNumberFormat="1" applyFont="1" applyFill="1" applyBorder="1"/>
    <xf numFmtId="0" fontId="3" fillId="0" borderId="0" xfId="0" applyFont="1" applyAlignment="1">
      <alignment horizontal="left"/>
    </xf>
    <xf numFmtId="0" fontId="3" fillId="2" borderId="0" xfId="0" applyNumberFormat="1" applyFont="1" applyFill="1" applyAlignment="1">
      <alignment horizontal="center"/>
    </xf>
    <xf numFmtId="164" fontId="1" fillId="0" borderId="0" xfId="0" applyNumberFormat="1" applyFont="1"/>
    <xf numFmtId="0" fontId="6" fillId="0" borderId="0" xfId="0" applyFont="1"/>
    <xf numFmtId="0" fontId="7" fillId="0" borderId="0" xfId="0" applyFont="1"/>
    <xf numFmtId="164" fontId="3" fillId="3" borderId="9" xfId="0" applyNumberFormat="1" applyFont="1" applyFill="1" applyBorder="1" applyAlignment="1">
      <alignment horizontal="center"/>
    </xf>
    <xf numFmtId="0" fontId="1" fillId="3" borderId="0" xfId="0" applyFont="1" applyFill="1" applyAlignment="1">
      <alignment horizontal="center"/>
    </xf>
    <xf numFmtId="164" fontId="3" fillId="0" borderId="9" xfId="0" applyNumberFormat="1" applyFont="1" applyFill="1" applyBorder="1" applyAlignment="1">
      <alignment horizontal="center"/>
    </xf>
    <xf numFmtId="0" fontId="8" fillId="0" borderId="13" xfId="0" applyFont="1" applyBorder="1"/>
    <xf numFmtId="0" fontId="8" fillId="0" borderId="14" xfId="0" applyFont="1" applyBorder="1"/>
    <xf numFmtId="0" fontId="8" fillId="0" borderId="0" xfId="0" applyFont="1" applyBorder="1"/>
    <xf numFmtId="0" fontId="8" fillId="0" borderId="1" xfId="0" applyFont="1" applyBorder="1"/>
    <xf numFmtId="0" fontId="8" fillId="0" borderId="7" xfId="0" applyFont="1" applyBorder="1"/>
    <xf numFmtId="0" fontId="8" fillId="0" borderId="3" xfId="0" applyFont="1" applyBorder="1"/>
    <xf numFmtId="0" fontId="9" fillId="0" borderId="0" xfId="0" applyFont="1" applyBorder="1"/>
    <xf numFmtId="0" fontId="9" fillId="0" borderId="3" xfId="0" applyFont="1" applyBorder="1"/>
    <xf numFmtId="3" fontId="8" fillId="0" borderId="0" xfId="0" applyNumberFormat="1" applyFont="1" applyBorder="1"/>
    <xf numFmtId="0" fontId="8" fillId="0" borderId="5" xfId="0" applyFont="1" applyBorder="1"/>
    <xf numFmtId="0" fontId="8" fillId="0" borderId="8" xfId="0" applyFont="1" applyBorder="1"/>
    <xf numFmtId="3" fontId="1" fillId="0" borderId="8" xfId="0" applyNumberFormat="1" applyFont="1" applyBorder="1"/>
    <xf numFmtId="164" fontId="8" fillId="0" borderId="8" xfId="0" applyNumberFormat="1" applyFont="1" applyBorder="1"/>
    <xf numFmtId="0" fontId="8" fillId="0" borderId="0" xfId="0" applyFont="1" applyBorder="1" applyAlignment="1">
      <alignment horizontal="left"/>
    </xf>
    <xf numFmtId="164" fontId="1" fillId="0" borderId="0" xfId="0" applyNumberFormat="1" applyFont="1" applyBorder="1"/>
    <xf numFmtId="0" fontId="8" fillId="0" borderId="2" xfId="0" applyFont="1" applyBorder="1" applyAlignment="1">
      <alignment horizontal="left"/>
    </xf>
    <xf numFmtId="0" fontId="1" fillId="0" borderId="0" xfId="0" applyFont="1" applyBorder="1" applyAlignment="1">
      <alignment horizontal="left"/>
    </xf>
    <xf numFmtId="0" fontId="8" fillId="0" borderId="3" xfId="0" applyFont="1" applyBorder="1" applyAlignment="1">
      <alignment horizontal="left"/>
    </xf>
    <xf numFmtId="0" fontId="8" fillId="0" borderId="4" xfId="0" applyFont="1" applyBorder="1" applyAlignment="1">
      <alignment horizontal="left"/>
    </xf>
    <xf numFmtId="0" fontId="9" fillId="0" borderId="4" xfId="0" applyFont="1" applyBorder="1" applyAlignment="1">
      <alignment horizontal="left"/>
    </xf>
    <xf numFmtId="0" fontId="9" fillId="0" borderId="3" xfId="0" applyFont="1" applyBorder="1" applyAlignment="1">
      <alignment horizontal="left"/>
    </xf>
    <xf numFmtId="0" fontId="9" fillId="0" borderId="0" xfId="0" applyFont="1" applyBorder="1" applyAlignment="1">
      <alignment horizontal="left"/>
    </xf>
    <xf numFmtId="0" fontId="1" fillId="0" borderId="4" xfId="0" applyFont="1" applyBorder="1"/>
    <xf numFmtId="0" fontId="3" fillId="0" borderId="0" xfId="0" applyFont="1" applyBorder="1" applyAlignment="1">
      <alignment horizontal="left"/>
    </xf>
    <xf numFmtId="0" fontId="1" fillId="0" borderId="8" xfId="0" applyFont="1" applyBorder="1"/>
    <xf numFmtId="0" fontId="1" fillId="0" borderId="6" xfId="0" applyFont="1" applyBorder="1"/>
    <xf numFmtId="164" fontId="3" fillId="0" borderId="11" xfId="0" applyNumberFormat="1" applyFont="1" applyBorder="1" applyAlignment="1">
      <alignment horizontal="center"/>
    </xf>
    <xf numFmtId="0" fontId="1" fillId="0" borderId="2" xfId="0" applyFont="1" applyBorder="1"/>
    <xf numFmtId="0" fontId="1" fillId="0" borderId="1" xfId="0" applyFont="1" applyBorder="1"/>
    <xf numFmtId="0" fontId="1" fillId="0" borderId="7" xfId="0" applyFont="1" applyBorder="1"/>
    <xf numFmtId="0" fontId="1" fillId="0" borderId="5" xfId="0" applyFont="1" applyBorder="1"/>
    <xf numFmtId="0" fontId="1" fillId="0" borderId="12" xfId="0" applyFont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cap="all" spc="5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Uitslag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cap="all" spc="5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l-N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gradFill flip="none" rotWithShape="1">
              <a:gsLst>
                <a:gs pos="0">
                  <a:schemeClr val="accent1"/>
                </a:gs>
                <a:gs pos="75000">
                  <a:schemeClr val="accent1">
                    <a:lumMod val="60000"/>
                    <a:lumOff val="40000"/>
                  </a:schemeClr>
                </a:gs>
                <a:gs pos="51000">
                  <a:schemeClr val="accent1">
                    <a:alpha val="75000"/>
                  </a:schemeClr>
                </a:gs>
                <a:gs pos="100000">
                  <a:schemeClr val="accent1">
                    <a:lumMod val="20000"/>
                    <a:lumOff val="80000"/>
                    <a:alpha val="15000"/>
                  </a:schemeClr>
                </a:gs>
              </a:gsLst>
              <a:lin ang="5400000" scaled="0"/>
            </a:gra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nl-N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(' Beoordelingsmodel, BIJLAGE C'!$D$22,' Beoordelingsmodel, BIJLAGE C'!$F$22,' Beoordelingsmodel, BIJLAGE C'!$H$22,' Beoordelingsmodel, BIJLAGE C'!$J$22,' Beoordelingsmodel, BIJLAGE C'!$L$22)</c:f>
              <c:strCache>
                <c:ptCount val="5"/>
                <c:pt idx="0">
                  <c:v>Inschrijver 1</c:v>
                </c:pt>
                <c:pt idx="1">
                  <c:v>Inschrijver 2 </c:v>
                </c:pt>
                <c:pt idx="2">
                  <c:v>Inschrijver 3</c:v>
                </c:pt>
                <c:pt idx="3">
                  <c:v>Inschrijver 4</c:v>
                </c:pt>
                <c:pt idx="4">
                  <c:v>Inschrijver 5</c:v>
                </c:pt>
              </c:strCache>
            </c:strRef>
          </c:cat>
          <c:val>
            <c:numRef>
              <c:f>(' Beoordelingsmodel, BIJLAGE C'!$D$49,' Beoordelingsmodel, BIJLAGE C'!$F$49,' Beoordelingsmodel, BIJLAGE C'!$H$49,' Beoordelingsmodel, BIJLAGE C'!$J$49,' Beoordelingsmodel, BIJLAGE C'!$L$49)</c:f>
              <c:numCache>
                <c:formatCode>"€"\ #,##0</c:formatCode>
                <c:ptCount val="5"/>
                <c:pt idx="0">
                  <c:v>91000</c:v>
                </c:pt>
                <c:pt idx="1">
                  <c:v>91000</c:v>
                </c:pt>
                <c:pt idx="2">
                  <c:v>91000</c:v>
                </c:pt>
                <c:pt idx="3">
                  <c:v>91000</c:v>
                </c:pt>
                <c:pt idx="4">
                  <c:v>41000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958-469C-892C-59ABA546E1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55"/>
        <c:overlap val="-70"/>
        <c:axId val="166284464"/>
        <c:axId val="221881112"/>
      </c:barChart>
      <c:catAx>
        <c:axId val="1662844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221881112"/>
        <c:crosses val="autoZero"/>
        <c:auto val="1"/>
        <c:lblAlgn val="ctr"/>
        <c:lblOffset val="100"/>
        <c:noMultiLvlLbl val="0"/>
      </c:catAx>
      <c:valAx>
        <c:axId val="221881112"/>
        <c:scaling>
          <c:orientation val="minMax"/>
        </c:scaling>
        <c:delete val="0"/>
        <c:axPos val="l"/>
        <c:majorGridlines>
          <c:spPr>
            <a:ln w="9525" cap="flat" cmpd="sng" algn="ctr">
              <a:gradFill>
                <a:gsLst>
                  <a:gs pos="100000">
                    <a:schemeClr val="tx1">
                      <a:lumMod val="5000"/>
                      <a:lumOff val="95000"/>
                    </a:schemeClr>
                  </a:gs>
                  <a:gs pos="0">
                    <a:schemeClr val="tx1">
                      <a:lumMod val="25000"/>
                      <a:lumOff val="75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&quot;€&quot;\ 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16628446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nl-N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1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bg1"/>
    </cs:fontRef>
    <cs:spPr>
      <a:solidFill>
        <a:schemeClr val="tx1">
          <a:lumMod val="50000"/>
          <a:lumOff val="50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gradFill flip="none" rotWithShape="1">
        <a:gsLst>
          <a:gs pos="0">
            <a:schemeClr val="phClr"/>
          </a:gs>
          <a:gs pos="75000">
            <a:schemeClr val="phClr">
              <a:lumMod val="60000"/>
              <a:lumOff val="40000"/>
            </a:schemeClr>
          </a:gs>
          <a:gs pos="51000">
            <a:schemeClr val="phClr">
              <a:alpha val="75000"/>
            </a:schemeClr>
          </a:gs>
          <a:gs pos="100000">
            <a:schemeClr val="phClr">
              <a:lumMod val="20000"/>
              <a:lumOff val="80000"/>
              <a:alpha val="15000"/>
            </a:schemeClr>
          </a:gs>
        </a:gsLst>
        <a:lin ang="5400000" scaled="0"/>
      </a:gra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gradFill flip="none" rotWithShape="1">
        <a:gsLst>
          <a:gs pos="0">
            <a:schemeClr val="phClr"/>
          </a:gs>
          <a:gs pos="75000">
            <a:schemeClr val="phClr">
              <a:lumMod val="60000"/>
              <a:lumOff val="40000"/>
            </a:schemeClr>
          </a:gs>
          <a:gs pos="51000">
            <a:schemeClr val="phClr">
              <a:alpha val="75000"/>
            </a:schemeClr>
          </a:gs>
          <a:gs pos="100000">
            <a:schemeClr val="phClr">
              <a:lumMod val="20000"/>
              <a:lumOff val="80000"/>
              <a:alpha val="15000"/>
            </a:schemeClr>
          </a:gs>
        </a:gsLst>
        <a:lin ang="5400000" scaled="0"/>
      </a:gra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gradFill flip="none" rotWithShape="1">
        <a:gsLst>
          <a:gs pos="0">
            <a:schemeClr val="phClr"/>
          </a:gs>
          <a:gs pos="75000">
            <a:schemeClr val="phClr">
              <a:lumMod val="60000"/>
              <a:lumOff val="40000"/>
            </a:schemeClr>
          </a:gs>
          <a:gs pos="51000">
            <a:schemeClr val="phClr">
              <a:alpha val="75000"/>
            </a:schemeClr>
          </a:gs>
          <a:gs pos="100000">
            <a:schemeClr val="phClr">
              <a:lumMod val="20000"/>
              <a:lumOff val="80000"/>
              <a:alpha val="15000"/>
            </a:schemeClr>
          </a:gs>
        </a:gsLst>
        <a:lin ang="5400000" scaled="0"/>
      </a:gradFill>
      <a:ln w="9525" cap="flat" cmpd="sng" algn="ctr">
        <a:solidFill>
          <a:schemeClr val="phClr">
            <a:shade val="95000"/>
          </a:schemeClr>
        </a:solidFill>
        <a:round/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tx1">
                <a:lumMod val="5000"/>
                <a:lumOff val="95000"/>
              </a:schemeClr>
            </a:gs>
            <a:gs pos="0">
              <a:schemeClr val="tx1">
                <a:lumMod val="25000"/>
                <a:lumOff val="75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tx1">
                <a:lumMod val="5000"/>
                <a:lumOff val="95000"/>
              </a:schemeClr>
            </a:gs>
            <a:gs pos="0">
              <a:schemeClr val="tx1">
                <a:lumMod val="25000"/>
                <a:lumOff val="75000"/>
              </a:schemeClr>
            </a:gs>
          </a:gsLst>
          <a:lin ang="5400000" scaled="0"/>
        </a:gra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  <a:headEnd type="none" w="sm" len="sm"/>
        <a:tailEnd type="none" w="sm" len="sm"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800" b="1" kern="1200" cap="all" spc="5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18098</xdr:colOff>
      <xdr:row>27</xdr:row>
      <xdr:rowOff>95249</xdr:rowOff>
    </xdr:from>
    <xdr:to>
      <xdr:col>20</xdr:col>
      <xdr:colOff>119063</xdr:colOff>
      <xdr:row>47</xdr:row>
      <xdr:rowOff>26670</xdr:rowOff>
    </xdr:to>
    <xdr:graphicFrame macro="">
      <xdr:nvGraphicFramePr>
        <xdr:cNvPr id="3" name="Grafiek 8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609599</xdr:colOff>
      <xdr:row>1</xdr:row>
      <xdr:rowOff>38100</xdr:rowOff>
    </xdr:from>
    <xdr:to>
      <xdr:col>1</xdr:col>
      <xdr:colOff>2265044</xdr:colOff>
      <xdr:row>7</xdr:row>
      <xdr:rowOff>17736</xdr:rowOff>
    </xdr:to>
    <xdr:pic>
      <xdr:nvPicPr>
        <xdr:cNvPr id="5" name="Picture 2">
          <a:extLst>
            <a:ext uri="{FF2B5EF4-FFF2-40B4-BE49-F238E27FC236}">
              <a16:creationId xmlns:a16="http://schemas.microsoft.com/office/drawing/2014/main" id="{C9B522C7-FC9A-4772-BA64-B6D62BCBD48C}"/>
            </a:ext>
          </a:extLst>
        </xdr:cNvPr>
        <xdr:cNvPicPr/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609599" y="219075"/>
          <a:ext cx="2257425" cy="102044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8:Q79"/>
  <sheetViews>
    <sheetView showGridLines="0" tabSelected="1" zoomScale="101" zoomScaleNormal="80" workbookViewId="0">
      <selection activeCell="V37" sqref="V37"/>
    </sheetView>
  </sheetViews>
  <sheetFormatPr defaultColWidth="8.88671875" defaultRowHeight="13.8" x14ac:dyDescent="0.25"/>
  <cols>
    <col min="1" max="1" width="8.88671875" style="1"/>
    <col min="2" max="2" width="38.88671875" style="1" customWidth="1"/>
    <col min="3" max="3" width="16.6640625" style="1" customWidth="1"/>
    <col min="4" max="4" width="13.6640625" style="1" customWidth="1"/>
    <col min="5" max="5" width="5.6640625" style="1" customWidth="1"/>
    <col min="6" max="6" width="13.6640625" style="1" customWidth="1"/>
    <col min="7" max="7" width="5.6640625" style="1" customWidth="1"/>
    <col min="8" max="8" width="13.6640625" style="1" customWidth="1"/>
    <col min="9" max="9" width="5.6640625" style="1" customWidth="1"/>
    <col min="10" max="10" width="13.6640625" style="1" customWidth="1"/>
    <col min="11" max="11" width="5.6640625" style="1" customWidth="1"/>
    <col min="12" max="12" width="13.6640625" style="1" customWidth="1"/>
    <col min="13" max="16384" width="8.88671875" style="1"/>
  </cols>
  <sheetData>
    <row r="8" spans="2:12" ht="24.6" x14ac:dyDescent="0.4">
      <c r="B8" s="1" t="s">
        <v>0</v>
      </c>
      <c r="F8" s="2" t="s">
        <v>1</v>
      </c>
      <c r="G8" s="2"/>
      <c r="H8" s="2"/>
      <c r="I8" s="2"/>
      <c r="J8" s="3"/>
    </row>
    <row r="9" spans="2:12" x14ac:dyDescent="0.25">
      <c r="F9" s="1" t="s">
        <v>2</v>
      </c>
    </row>
    <row r="10" spans="2:12" x14ac:dyDescent="0.25">
      <c r="B10" s="1" t="s">
        <v>3</v>
      </c>
    </row>
    <row r="11" spans="2:12" ht="14.4" thickBot="1" x14ac:dyDescent="0.3"/>
    <row r="12" spans="2:12" ht="14.4" thickBot="1" x14ac:dyDescent="0.3">
      <c r="B12" s="4" t="s">
        <v>4</v>
      </c>
      <c r="C12" s="61">
        <v>300000</v>
      </c>
    </row>
    <row r="13" spans="2:12" x14ac:dyDescent="0.25">
      <c r="B13" s="5"/>
      <c r="C13" s="6"/>
    </row>
    <row r="14" spans="2:12" x14ac:dyDescent="0.25">
      <c r="B14" s="5"/>
      <c r="C14" s="6"/>
      <c r="D14" s="7" t="s">
        <v>5</v>
      </c>
      <c r="E14" s="7"/>
      <c r="F14" s="7" t="s">
        <v>6</v>
      </c>
      <c r="G14" s="7"/>
      <c r="H14" s="8" t="s">
        <v>7</v>
      </c>
      <c r="I14" s="9"/>
      <c r="J14" s="7" t="s">
        <v>8</v>
      </c>
      <c r="K14" s="9"/>
      <c r="L14" s="9"/>
    </row>
    <row r="15" spans="2:12" x14ac:dyDescent="0.25">
      <c r="B15" s="5"/>
      <c r="C15" s="6"/>
      <c r="D15" s="7"/>
      <c r="E15" s="7"/>
      <c r="F15" s="7"/>
      <c r="G15" s="7"/>
      <c r="H15" s="8" t="s">
        <v>9</v>
      </c>
      <c r="I15" s="9"/>
      <c r="J15" s="7"/>
      <c r="K15" s="9"/>
      <c r="L15" s="9"/>
    </row>
    <row r="16" spans="2:12" x14ac:dyDescent="0.25">
      <c r="C16" s="10" t="s">
        <v>10</v>
      </c>
      <c r="D16" s="11" t="s">
        <v>37</v>
      </c>
      <c r="E16" s="9"/>
      <c r="F16" s="11" t="s">
        <v>11</v>
      </c>
      <c r="G16" s="9"/>
      <c r="H16" s="12" t="s">
        <v>12</v>
      </c>
      <c r="J16" s="11" t="s">
        <v>36</v>
      </c>
    </row>
    <row r="17" spans="2:13" ht="14.25" customHeight="1" x14ac:dyDescent="0.25">
      <c r="C17" s="10" t="s">
        <v>13</v>
      </c>
      <c r="D17" s="11" t="s">
        <v>37</v>
      </c>
      <c r="E17" s="9"/>
      <c r="F17" s="11" t="s">
        <v>11</v>
      </c>
      <c r="G17" s="9"/>
      <c r="H17" s="12" t="s">
        <v>12</v>
      </c>
      <c r="J17" s="11" t="s">
        <v>36</v>
      </c>
    </row>
    <row r="18" spans="2:13" x14ac:dyDescent="0.25">
      <c r="C18" s="13" t="s">
        <v>14</v>
      </c>
      <c r="D18" s="11" t="s">
        <v>37</v>
      </c>
      <c r="E18" s="9"/>
      <c r="F18" s="11" t="s">
        <v>11</v>
      </c>
      <c r="G18" s="9"/>
      <c r="H18" s="12" t="s">
        <v>12</v>
      </c>
      <c r="J18" s="11" t="s">
        <v>36</v>
      </c>
    </row>
    <row r="19" spans="2:13" x14ac:dyDescent="0.25">
      <c r="C19" s="13" t="s">
        <v>15</v>
      </c>
      <c r="D19" s="11" t="s">
        <v>37</v>
      </c>
      <c r="E19" s="9"/>
      <c r="F19" s="11" t="s">
        <v>11</v>
      </c>
      <c r="G19" s="9"/>
      <c r="H19" s="12" t="s">
        <v>12</v>
      </c>
      <c r="J19" s="11" t="s">
        <v>36</v>
      </c>
    </row>
    <row r="20" spans="2:13" x14ac:dyDescent="0.25">
      <c r="C20" s="13" t="s">
        <v>16</v>
      </c>
      <c r="D20" s="11" t="s">
        <v>37</v>
      </c>
      <c r="E20" s="9"/>
      <c r="F20" s="11" t="s">
        <v>11</v>
      </c>
      <c r="G20" s="9"/>
      <c r="H20" s="12" t="s">
        <v>12</v>
      </c>
      <c r="J20" s="11" t="s">
        <v>36</v>
      </c>
    </row>
    <row r="21" spans="2:13" x14ac:dyDescent="0.25">
      <c r="B21" s="14"/>
      <c r="D21" s="9"/>
      <c r="E21" s="9"/>
      <c r="F21" s="9"/>
      <c r="G21" s="9"/>
      <c r="H21" s="9"/>
    </row>
    <row r="22" spans="2:13" x14ac:dyDescent="0.25">
      <c r="D22" s="7" t="s">
        <v>10</v>
      </c>
      <c r="E22" s="9"/>
      <c r="F22" s="7" t="s">
        <v>17</v>
      </c>
      <c r="G22" s="9"/>
      <c r="H22" s="7" t="s">
        <v>14</v>
      </c>
      <c r="I22" s="9"/>
      <c r="J22" s="7" t="s">
        <v>15</v>
      </c>
      <c r="K22" s="9"/>
      <c r="L22" s="7" t="s">
        <v>16</v>
      </c>
    </row>
    <row r="23" spans="2:13" x14ac:dyDescent="0.25">
      <c r="B23" s="3" t="s">
        <v>18</v>
      </c>
      <c r="C23" s="3" t="s">
        <v>19</v>
      </c>
      <c r="D23" s="15">
        <v>250000</v>
      </c>
      <c r="E23" s="9"/>
      <c r="F23" s="15">
        <v>250000</v>
      </c>
      <c r="G23" s="9"/>
      <c r="H23" s="15">
        <v>250000</v>
      </c>
      <c r="I23" s="9"/>
      <c r="J23" s="15">
        <v>250000</v>
      </c>
      <c r="K23" s="9"/>
      <c r="L23" s="15">
        <v>200000</v>
      </c>
    </row>
    <row r="25" spans="2:13" x14ac:dyDescent="0.25">
      <c r="B25" s="3" t="s">
        <v>38</v>
      </c>
      <c r="C25" s="16" t="s">
        <v>20</v>
      </c>
      <c r="D25" s="17">
        <v>10</v>
      </c>
      <c r="E25" s="16"/>
      <c r="F25" s="17">
        <v>10</v>
      </c>
      <c r="G25" s="16"/>
      <c r="H25" s="17">
        <v>10</v>
      </c>
      <c r="I25" s="16"/>
      <c r="J25" s="17">
        <v>10</v>
      </c>
      <c r="K25" s="16"/>
      <c r="L25" s="17">
        <v>10</v>
      </c>
    </row>
    <row r="26" spans="2:13" x14ac:dyDescent="0.25">
      <c r="B26" s="18">
        <v>10</v>
      </c>
      <c r="C26" s="19">
        <f>(C12*30%)</f>
        <v>90000</v>
      </c>
      <c r="D26" s="20">
        <f>IF(D25=B26,C26,0)</f>
        <v>90000</v>
      </c>
      <c r="E26" s="21"/>
      <c r="F26" s="20">
        <f>IF(F25=B26,C26,0)</f>
        <v>90000</v>
      </c>
      <c r="G26" s="21"/>
      <c r="H26" s="20">
        <f>IF(H25=B26,C26,0)</f>
        <v>90000</v>
      </c>
      <c r="I26" s="21"/>
      <c r="J26" s="20">
        <f>IF(J25=B26,C26,0)</f>
        <v>90000</v>
      </c>
      <c r="K26" s="22"/>
      <c r="L26" s="20">
        <f>IF(L25=B26,C26,0)</f>
        <v>90000</v>
      </c>
    </row>
    <row r="27" spans="2:13" x14ac:dyDescent="0.25">
      <c r="B27" s="18">
        <v>7</v>
      </c>
      <c r="C27" s="19">
        <f>SUM(C26*0.7)</f>
        <v>62999.999999999993</v>
      </c>
      <c r="D27" s="20">
        <f>IF(D25=B27,C27,0)</f>
        <v>0</v>
      </c>
      <c r="E27" s="21"/>
      <c r="F27" s="20">
        <f>IF(F25=B27,C27,0)</f>
        <v>0</v>
      </c>
      <c r="G27" s="21"/>
      <c r="H27" s="20">
        <f>IF(H25=B27,C27,0)</f>
        <v>0</v>
      </c>
      <c r="I27" s="21"/>
      <c r="J27" s="20">
        <f>IF(J25=B27,C27,0)</f>
        <v>0</v>
      </c>
      <c r="K27" s="21"/>
      <c r="L27" s="20">
        <f>IF(L25=B27,C27,0)</f>
        <v>0</v>
      </c>
    </row>
    <row r="28" spans="2:13" x14ac:dyDescent="0.25">
      <c r="B28" s="18">
        <v>4</v>
      </c>
      <c r="C28" s="19">
        <f>SUM(C26*0.4)</f>
        <v>36000</v>
      </c>
      <c r="D28" s="20">
        <f>IF(D25=B28,C28,0)</f>
        <v>0</v>
      </c>
      <c r="E28" s="21"/>
      <c r="F28" s="20">
        <f>IF(F25=B28,C28,0)</f>
        <v>0</v>
      </c>
      <c r="G28" s="21"/>
      <c r="H28" s="20">
        <f>IF(H25=B28,C28,0)</f>
        <v>0</v>
      </c>
      <c r="I28" s="21"/>
      <c r="J28" s="20">
        <f>IF(J25=B28,C28,0)</f>
        <v>0</v>
      </c>
      <c r="K28" s="21"/>
      <c r="L28" s="20">
        <f>IF(L25=B28,C28,0)</f>
        <v>0</v>
      </c>
    </row>
    <row r="29" spans="2:13" x14ac:dyDescent="0.25">
      <c r="B29" s="18">
        <v>1</v>
      </c>
      <c r="C29" s="19">
        <f>SUM(C26*0.1)</f>
        <v>9000</v>
      </c>
      <c r="D29" s="20">
        <f>IF(D25=B29,C29,0)</f>
        <v>0</v>
      </c>
      <c r="E29" s="21"/>
      <c r="F29" s="20">
        <f>IF(F25=B29,C29,0)</f>
        <v>0</v>
      </c>
      <c r="G29" s="21"/>
      <c r="H29" s="20">
        <f>IF(H25=B29,C29,0)</f>
        <v>0</v>
      </c>
      <c r="I29" s="21"/>
      <c r="J29" s="20">
        <f>IF(J25=B29,C29,0)</f>
        <v>0</v>
      </c>
      <c r="K29" s="21"/>
      <c r="L29" s="20">
        <f>IF(L25=B29,C29,0)</f>
        <v>0</v>
      </c>
    </row>
    <row r="30" spans="2:13" x14ac:dyDescent="0.25">
      <c r="B30" s="23"/>
      <c r="C30" s="24"/>
      <c r="D30" s="25"/>
      <c r="E30" s="21"/>
      <c r="F30" s="25"/>
      <c r="G30" s="21"/>
      <c r="H30" s="25"/>
      <c r="I30" s="21"/>
      <c r="J30" s="25"/>
      <c r="K30" s="21"/>
      <c r="L30" s="25"/>
      <c r="M30" s="21"/>
    </row>
    <row r="31" spans="2:13" x14ac:dyDescent="0.25">
      <c r="B31" s="3" t="s">
        <v>39</v>
      </c>
      <c r="C31" s="16" t="s">
        <v>20</v>
      </c>
      <c r="D31" s="17">
        <v>10</v>
      </c>
      <c r="E31" s="21"/>
      <c r="F31" s="17">
        <v>10</v>
      </c>
      <c r="G31" s="21"/>
      <c r="H31" s="17">
        <v>10</v>
      </c>
      <c r="I31" s="21"/>
      <c r="J31" s="17">
        <v>10</v>
      </c>
      <c r="K31" s="21"/>
      <c r="L31" s="17">
        <v>10</v>
      </c>
    </row>
    <row r="32" spans="2:13" x14ac:dyDescent="0.25">
      <c r="B32" s="18">
        <v>10</v>
      </c>
      <c r="C32" s="19">
        <f>(C12*15%)</f>
        <v>45000</v>
      </c>
      <c r="D32" s="20">
        <f>IF(D31=B32,C32,0)</f>
        <v>45000</v>
      </c>
      <c r="E32" s="21"/>
      <c r="F32" s="20">
        <f>IF(F31=B32,C32,0)</f>
        <v>45000</v>
      </c>
      <c r="G32" s="21"/>
      <c r="H32" s="20">
        <f>IF(H31=B32,C32,0)</f>
        <v>45000</v>
      </c>
      <c r="I32" s="21"/>
      <c r="J32" s="20">
        <f>IF(J31=B32,C32,0)</f>
        <v>45000</v>
      </c>
      <c r="K32" s="21"/>
      <c r="L32" s="20">
        <f>IF(L31=B32,C32,0)</f>
        <v>45000</v>
      </c>
    </row>
    <row r="33" spans="2:12" x14ac:dyDescent="0.25">
      <c r="B33" s="18">
        <v>7</v>
      </c>
      <c r="C33" s="19">
        <f>SUM(C32*0.7)</f>
        <v>31499.999999999996</v>
      </c>
      <c r="D33" s="20">
        <f>IF(D31=B33,C33,0)</f>
        <v>0</v>
      </c>
      <c r="E33" s="21"/>
      <c r="F33" s="20">
        <f>IF(F31=B33,C33,0)</f>
        <v>0</v>
      </c>
      <c r="G33" s="21"/>
      <c r="H33" s="20">
        <f>IF(H31=B33,C33,0)</f>
        <v>0</v>
      </c>
      <c r="I33" s="21"/>
      <c r="J33" s="20">
        <f>IF(J31=B33,C33,0)</f>
        <v>0</v>
      </c>
      <c r="K33" s="21"/>
      <c r="L33" s="20">
        <f>IF(L31=B33,C33,0)</f>
        <v>0</v>
      </c>
    </row>
    <row r="34" spans="2:12" x14ac:dyDescent="0.25">
      <c r="B34" s="18">
        <v>4</v>
      </c>
      <c r="C34" s="19">
        <f>SUM(C32*0.4)</f>
        <v>18000</v>
      </c>
      <c r="D34" s="20">
        <f>IF(D31=B34,C34,0)</f>
        <v>0</v>
      </c>
      <c r="E34" s="21"/>
      <c r="F34" s="20">
        <f>IF(F31=B34,C34,0)</f>
        <v>0</v>
      </c>
      <c r="G34" s="21"/>
      <c r="H34" s="20">
        <f>IF(H31=B34,C34,0)</f>
        <v>0</v>
      </c>
      <c r="I34" s="21"/>
      <c r="J34" s="20">
        <f>IF(J31=B34,C34,0)</f>
        <v>0</v>
      </c>
      <c r="K34" s="21"/>
      <c r="L34" s="20">
        <f>IF(L31=B34,C34,0)</f>
        <v>0</v>
      </c>
    </row>
    <row r="35" spans="2:12" x14ac:dyDescent="0.25">
      <c r="B35" s="18">
        <v>1</v>
      </c>
      <c r="C35" s="19">
        <f>SUM(C32*0.1)</f>
        <v>4500</v>
      </c>
      <c r="D35" s="20">
        <f>IF(D31=B35,C35,0)</f>
        <v>0</v>
      </c>
      <c r="E35" s="21"/>
      <c r="F35" s="20">
        <f>IF(F31=B35,C35,0)</f>
        <v>0</v>
      </c>
      <c r="G35" s="21"/>
      <c r="H35" s="20">
        <f>IF(H31=B35,C35,0)</f>
        <v>0</v>
      </c>
      <c r="I35" s="21"/>
      <c r="J35" s="20">
        <f>IF(J31=B35,C35,0)</f>
        <v>0</v>
      </c>
      <c r="K35" s="21"/>
      <c r="L35" s="20">
        <f>IF(L31=B35,C35,0)</f>
        <v>0</v>
      </c>
    </row>
    <row r="36" spans="2:12" x14ac:dyDescent="0.25">
      <c r="B36" s="23"/>
      <c r="C36" s="24"/>
      <c r="D36" s="25"/>
      <c r="E36" s="21"/>
      <c r="F36" s="25"/>
      <c r="G36" s="21"/>
      <c r="H36" s="25"/>
      <c r="I36" s="21"/>
      <c r="J36" s="25"/>
      <c r="K36" s="21"/>
      <c r="L36" s="26"/>
    </row>
    <row r="37" spans="2:12" x14ac:dyDescent="0.25">
      <c r="B37" s="3" t="s">
        <v>40</v>
      </c>
      <c r="C37" s="16" t="s">
        <v>20</v>
      </c>
      <c r="D37" s="17">
        <v>10</v>
      </c>
      <c r="E37" s="21"/>
      <c r="F37" s="17">
        <v>10</v>
      </c>
      <c r="G37" s="21"/>
      <c r="H37" s="17">
        <v>10</v>
      </c>
      <c r="I37" s="21"/>
      <c r="J37" s="17">
        <v>10</v>
      </c>
      <c r="K37" s="21"/>
      <c r="L37" s="17">
        <v>10</v>
      </c>
    </row>
    <row r="38" spans="2:12" x14ac:dyDescent="0.25">
      <c r="B38" s="18">
        <v>10</v>
      </c>
      <c r="C38" s="19">
        <f>(C12*15%)</f>
        <v>45000</v>
      </c>
      <c r="D38" s="20">
        <f>IF(D37=B38,C38,0)</f>
        <v>45000</v>
      </c>
      <c r="E38" s="21"/>
      <c r="F38" s="20">
        <f>IF(F37=B38,C38,0)</f>
        <v>45000</v>
      </c>
      <c r="G38" s="21"/>
      <c r="H38" s="20">
        <f>IF(H37=B38,C38,0)</f>
        <v>45000</v>
      </c>
      <c r="I38" s="21"/>
      <c r="J38" s="20">
        <f>IF(J37=B38,C38,0)</f>
        <v>45000</v>
      </c>
      <c r="K38" s="21"/>
      <c r="L38" s="20">
        <f>IF(L37=B38,C38,0)</f>
        <v>45000</v>
      </c>
    </row>
    <row r="39" spans="2:12" x14ac:dyDescent="0.25">
      <c r="B39" s="18">
        <v>7</v>
      </c>
      <c r="C39" s="19">
        <f>SUM(C38*0.7)</f>
        <v>31499.999999999996</v>
      </c>
      <c r="D39" s="20">
        <f>IF(D37=B39,C39,0)</f>
        <v>0</v>
      </c>
      <c r="E39" s="21"/>
      <c r="F39" s="20">
        <f>IF(F37=B39,C39,0)</f>
        <v>0</v>
      </c>
      <c r="G39" s="21"/>
      <c r="H39" s="20">
        <f>IF(H37=B39,C39,0)</f>
        <v>0</v>
      </c>
      <c r="I39" s="21"/>
      <c r="J39" s="20">
        <f>IF(J37=B39,C39,0)</f>
        <v>0</v>
      </c>
      <c r="K39" s="21"/>
      <c r="L39" s="20">
        <f>IF(L37=B39,C39,0)</f>
        <v>0</v>
      </c>
    </row>
    <row r="40" spans="2:12" x14ac:dyDescent="0.25">
      <c r="B40" s="18">
        <v>4</v>
      </c>
      <c r="C40" s="19">
        <f>SUM(C38*0.4)</f>
        <v>18000</v>
      </c>
      <c r="D40" s="20">
        <f>IF(D37=B40,C40,0)</f>
        <v>0</v>
      </c>
      <c r="E40" s="21"/>
      <c r="F40" s="20">
        <f>IF(F37=B40,C40,0)</f>
        <v>0</v>
      </c>
      <c r="G40" s="21"/>
      <c r="H40" s="20">
        <f>IF(H37=B40,C40,0)</f>
        <v>0</v>
      </c>
      <c r="I40" s="21"/>
      <c r="J40" s="20">
        <f>IF(J37=B40,C40,0)</f>
        <v>0</v>
      </c>
      <c r="K40" s="21"/>
      <c r="L40" s="20">
        <f>IF(L37=B40,C40,0)</f>
        <v>0</v>
      </c>
    </row>
    <row r="41" spans="2:12" x14ac:dyDescent="0.25">
      <c r="B41" s="18">
        <v>1</v>
      </c>
      <c r="C41" s="19">
        <f>SUM(C38*0.1)</f>
        <v>4500</v>
      </c>
      <c r="D41" s="20">
        <f>IF(D37=B41,C41,0)</f>
        <v>0</v>
      </c>
      <c r="E41" s="21"/>
      <c r="F41" s="20">
        <f>IF(F37=B41,C41,0)</f>
        <v>0</v>
      </c>
      <c r="G41" s="21"/>
      <c r="H41" s="20">
        <f>IF(H37=B41,C41,0)</f>
        <v>0</v>
      </c>
      <c r="I41" s="21"/>
      <c r="J41" s="20">
        <f>IF(J37=B41,C41,0)</f>
        <v>0</v>
      </c>
      <c r="K41" s="21"/>
      <c r="L41" s="20">
        <f>IF(L37=B41,C41,0)</f>
        <v>0</v>
      </c>
    </row>
    <row r="42" spans="2:12" x14ac:dyDescent="0.25">
      <c r="B42" s="23"/>
      <c r="C42" s="24"/>
      <c r="D42" s="25"/>
      <c r="E42" s="21"/>
      <c r="F42" s="25"/>
      <c r="G42" s="21"/>
      <c r="H42" s="25"/>
      <c r="I42" s="21"/>
      <c r="J42" s="25"/>
      <c r="K42" s="21"/>
      <c r="L42" s="25"/>
    </row>
    <row r="43" spans="2:12" x14ac:dyDescent="0.25">
      <c r="B43" s="27" t="s">
        <v>41</v>
      </c>
      <c r="C43" s="16" t="s">
        <v>20</v>
      </c>
      <c r="D43" s="28">
        <v>4</v>
      </c>
      <c r="E43" s="21"/>
      <c r="F43" s="17">
        <v>4</v>
      </c>
      <c r="G43" s="21"/>
      <c r="H43" s="17">
        <v>4</v>
      </c>
      <c r="I43" s="21"/>
      <c r="J43" s="17">
        <v>4</v>
      </c>
      <c r="K43" s="21"/>
      <c r="L43" s="17">
        <v>4</v>
      </c>
    </row>
    <row r="44" spans="2:12" x14ac:dyDescent="0.25">
      <c r="B44" s="18">
        <v>10</v>
      </c>
      <c r="C44" s="19">
        <f>(C12*10%)</f>
        <v>30000</v>
      </c>
      <c r="D44" s="20">
        <f>IF(D43=B44,C44,0)</f>
        <v>0</v>
      </c>
      <c r="E44" s="21"/>
      <c r="F44" s="20">
        <f>IF(F43=B44,C44,0)</f>
        <v>0</v>
      </c>
      <c r="G44" s="21"/>
      <c r="H44" s="20">
        <f>IF(H43=B44,C44,0)</f>
        <v>0</v>
      </c>
      <c r="I44" s="21"/>
      <c r="J44" s="20">
        <f>IF(J43=B44,C44,0)</f>
        <v>0</v>
      </c>
      <c r="K44" s="21"/>
      <c r="L44" s="20">
        <f>IF(L43=B44,C44,0)</f>
        <v>0</v>
      </c>
    </row>
    <row r="45" spans="2:12" x14ac:dyDescent="0.25">
      <c r="B45" s="18">
        <v>7</v>
      </c>
      <c r="C45" s="19">
        <f>SUM(C44*0.7)</f>
        <v>21000</v>
      </c>
      <c r="D45" s="20">
        <f>IF(D43=B45,C45,0)</f>
        <v>0</v>
      </c>
      <c r="E45" s="21"/>
      <c r="F45" s="20">
        <f>IF(F43=B45,C45,0)</f>
        <v>0</v>
      </c>
      <c r="G45" s="21"/>
      <c r="H45" s="20">
        <f>IF(H43=B45,C45,0)</f>
        <v>0</v>
      </c>
      <c r="I45" s="21"/>
      <c r="J45" s="20">
        <f>IF(J43=B45,C45,0)</f>
        <v>0</v>
      </c>
      <c r="K45" s="21"/>
      <c r="L45" s="20">
        <f>IF(L43=B45,C45,0)</f>
        <v>0</v>
      </c>
    </row>
    <row r="46" spans="2:12" x14ac:dyDescent="0.25">
      <c r="B46" s="18">
        <v>4</v>
      </c>
      <c r="C46" s="19">
        <f>SUM(C44*-0.7)</f>
        <v>-21000</v>
      </c>
      <c r="D46" s="20">
        <f>IF(D43=B46,C46,0)</f>
        <v>-21000</v>
      </c>
      <c r="E46" s="21"/>
      <c r="F46" s="20">
        <f>IF(F43=B46,C46,0)</f>
        <v>-21000</v>
      </c>
      <c r="G46" s="21"/>
      <c r="H46" s="20">
        <f>IF(H43=B46,C46,0)</f>
        <v>-21000</v>
      </c>
      <c r="I46" s="21"/>
      <c r="J46" s="20">
        <f>IF(J43=B46,C46,0)</f>
        <v>-21000</v>
      </c>
      <c r="K46" s="21"/>
      <c r="L46" s="20">
        <f>IF(L43=B46,C46,0)</f>
        <v>-21000</v>
      </c>
    </row>
    <row r="47" spans="2:12" x14ac:dyDescent="0.25">
      <c r="B47" s="18">
        <v>1</v>
      </c>
      <c r="C47" s="19">
        <f>SUM(C44*-1)</f>
        <v>-30000</v>
      </c>
      <c r="D47" s="20">
        <f>IF(D43=B47,C47,0)</f>
        <v>0</v>
      </c>
      <c r="E47" s="21"/>
      <c r="F47" s="20">
        <f>IF(F43=B47,C47,0)</f>
        <v>0</v>
      </c>
      <c r="G47" s="21"/>
      <c r="H47" s="20">
        <f>IF(H43=B47,C47,0)</f>
        <v>0</v>
      </c>
      <c r="I47" s="21"/>
      <c r="J47" s="20">
        <f>IF(J43=B47,C47,0)</f>
        <v>0</v>
      </c>
      <c r="K47" s="21"/>
      <c r="L47" s="20">
        <f>IF(L43=B47,C47,0)</f>
        <v>0</v>
      </c>
    </row>
    <row r="48" spans="2:12" ht="14.4" thickBot="1" x14ac:dyDescent="0.3">
      <c r="B48" s="18"/>
      <c r="D48" s="29"/>
      <c r="F48" s="29"/>
      <c r="H48" s="29"/>
      <c r="J48" s="29"/>
      <c r="L48" s="29"/>
    </row>
    <row r="49" spans="2:12" ht="16.2" thickBot="1" x14ac:dyDescent="0.35">
      <c r="B49" s="30" t="s">
        <v>21</v>
      </c>
      <c r="C49" s="31"/>
      <c r="D49" s="32">
        <f>SUM(D23-D26-D27-D28-D29-D32-D33-D34-D35-D38-D39-D40-D41-D44-D46-D47)</f>
        <v>91000</v>
      </c>
      <c r="E49" s="9"/>
      <c r="F49" s="32">
        <f>SUM(F23-F26-F27-F28-F29-F32-F33-F34-F35-F38-F39-F40-F41-F44-F45-F46-F47)</f>
        <v>91000</v>
      </c>
      <c r="G49" s="33"/>
      <c r="H49" s="32">
        <f>SUM(H23-H26-H27-H28-H29-H32-H33-H34-H35-H38-H39-H40-H41-H44-H45-H46-I56-H47)</f>
        <v>91000</v>
      </c>
      <c r="I49" s="33"/>
      <c r="J49" s="32">
        <f>SUM(J23-J26-J27-J28-J29-J32-J33-J34-J35-J38-J39-J40-J41-J44-J45-J46-J47)</f>
        <v>91000</v>
      </c>
      <c r="K49" s="33"/>
      <c r="L49" s="34">
        <f>SUM(L23-L26-L27-L28-L29-L32-L33-L34-L35-L38-L39-L40-L41-L44-L45-L46-L47)</f>
        <v>41000</v>
      </c>
    </row>
    <row r="50" spans="2:12" x14ac:dyDescent="0.25">
      <c r="D50" s="9" t="str">
        <f>IF(AND(D49&lt;F49,D49&lt;H49,D49&lt;J49,D49&lt;L49),"WINNAAR","niet de winnaar")</f>
        <v>niet de winnaar</v>
      </c>
      <c r="E50" s="9"/>
      <c r="F50" s="9" t="str">
        <f>IF(AND(F49&lt;D49,F49&lt;H49,F49&lt;J49,F49&lt;L49),"WINNAAR","niet de winnaar")</f>
        <v>niet de winnaar</v>
      </c>
      <c r="G50" s="9"/>
      <c r="H50" s="9" t="str">
        <f>IF(AND(H49&lt;D49,H49&lt;F49,H49&lt;J49,H49&lt;L49),"WINNAAR","niet de winnaar")</f>
        <v>niet de winnaar</v>
      </c>
      <c r="I50" s="9"/>
      <c r="J50" s="9" t="str">
        <f>IF(AND(J49&lt;D49,J49&lt;F49,J49&lt;H49,J49&lt;L49),"WINNAAR","niet de winnaar")</f>
        <v>niet de winnaar</v>
      </c>
      <c r="K50" s="9"/>
      <c r="L50" s="9" t="str">
        <f>IF(AND(L49&lt;D49,L49&lt;F49,L49&lt;H49,L49&lt;J49),"WINNAAR","niet de winnaar")</f>
        <v>WINNAAR</v>
      </c>
    </row>
    <row r="51" spans="2:12" x14ac:dyDescent="0.25">
      <c r="D51" s="9"/>
      <c r="L51" s="9"/>
    </row>
    <row r="52" spans="2:12" x14ac:dyDescent="0.25">
      <c r="B52" s="66"/>
      <c r="D52" s="9"/>
      <c r="L52" s="9"/>
    </row>
    <row r="53" spans="2:12" x14ac:dyDescent="0.25">
      <c r="B53" s="35" t="s">
        <v>22</v>
      </c>
    </row>
    <row r="54" spans="2:12" x14ac:dyDescent="0.25">
      <c r="B54" s="35" t="s">
        <v>23</v>
      </c>
    </row>
    <row r="55" spans="2:12" x14ac:dyDescent="0.25">
      <c r="B55" s="35" t="s">
        <v>24</v>
      </c>
    </row>
    <row r="56" spans="2:12" x14ac:dyDescent="0.25">
      <c r="B56" s="35" t="s">
        <v>25</v>
      </c>
      <c r="D56" s="29"/>
    </row>
    <row r="57" spans="2:12" x14ac:dyDescent="0.25">
      <c r="B57" s="35" t="s">
        <v>26</v>
      </c>
    </row>
    <row r="58" spans="2:12" x14ac:dyDescent="0.25">
      <c r="B58" s="36"/>
    </row>
    <row r="59" spans="2:12" x14ac:dyDescent="0.25">
      <c r="B59" s="5"/>
      <c r="D59" s="37"/>
      <c r="E59" s="5"/>
      <c r="F59" s="5"/>
      <c r="G59" s="5"/>
      <c r="H59" s="5"/>
      <c r="I59" s="5"/>
      <c r="J59" s="5"/>
      <c r="K59" s="5"/>
      <c r="L59" s="5"/>
    </row>
    <row r="60" spans="2:12" x14ac:dyDescent="0.25">
      <c r="B60" s="38"/>
      <c r="C60" s="39"/>
      <c r="D60" s="39"/>
      <c r="E60" s="39"/>
      <c r="F60" s="39"/>
      <c r="G60" s="39"/>
      <c r="H60" s="39"/>
      <c r="I60" s="39"/>
      <c r="J60" s="39"/>
      <c r="K60" s="62"/>
      <c r="L60" s="5"/>
    </row>
    <row r="61" spans="2:12" x14ac:dyDescent="0.25">
      <c r="B61" s="40" t="s">
        <v>27</v>
      </c>
      <c r="C61" s="37"/>
      <c r="D61" s="37"/>
      <c r="E61" s="37"/>
      <c r="F61" s="37"/>
      <c r="G61" s="37"/>
      <c r="H61" s="37"/>
      <c r="I61" s="37"/>
      <c r="J61" s="37"/>
      <c r="K61" s="57"/>
      <c r="L61" s="5"/>
    </row>
    <row r="62" spans="2:12" x14ac:dyDescent="0.25">
      <c r="B62" s="40" t="s">
        <v>28</v>
      </c>
      <c r="C62" s="37"/>
      <c r="D62" s="37"/>
      <c r="E62" s="37"/>
      <c r="F62" s="37"/>
      <c r="G62" s="37"/>
      <c r="H62" s="37"/>
      <c r="I62" s="37"/>
      <c r="J62" s="37"/>
      <c r="K62" s="57"/>
      <c r="L62" s="5"/>
    </row>
    <row r="63" spans="2:12" x14ac:dyDescent="0.25">
      <c r="B63" s="40" t="s">
        <v>29</v>
      </c>
      <c r="C63" s="37"/>
      <c r="D63" s="41"/>
      <c r="E63" s="37"/>
      <c r="F63" s="37"/>
      <c r="G63" s="37"/>
      <c r="H63" s="37"/>
      <c r="I63" s="37"/>
      <c r="J63" s="37"/>
      <c r="K63" s="57"/>
      <c r="L63" s="5"/>
    </row>
    <row r="64" spans="2:12" x14ac:dyDescent="0.25">
      <c r="B64" s="42" t="s">
        <v>30</v>
      </c>
      <c r="C64" s="41"/>
      <c r="D64" s="43"/>
      <c r="E64" s="41"/>
      <c r="F64" s="41"/>
      <c r="G64" s="41"/>
      <c r="H64" s="41"/>
      <c r="I64" s="37"/>
      <c r="J64" s="37"/>
      <c r="K64" s="57"/>
      <c r="L64" s="5"/>
    </row>
    <row r="65" spans="2:17" x14ac:dyDescent="0.25">
      <c r="B65" s="44"/>
      <c r="C65" s="45"/>
      <c r="D65" s="46"/>
      <c r="E65" s="47"/>
      <c r="F65" s="47"/>
      <c r="G65" s="47"/>
      <c r="H65" s="45"/>
      <c r="I65" s="45"/>
      <c r="J65" s="45"/>
      <c r="K65" s="60"/>
      <c r="L65" s="5"/>
    </row>
    <row r="66" spans="2:17" x14ac:dyDescent="0.25">
      <c r="B66" s="5"/>
      <c r="C66" s="5"/>
      <c r="D66" s="48"/>
      <c r="E66" s="49"/>
      <c r="F66" s="49"/>
      <c r="G66" s="49"/>
      <c r="H66" s="5"/>
      <c r="I66" s="5"/>
      <c r="J66" s="5"/>
      <c r="K66" s="5"/>
      <c r="L66" s="5"/>
    </row>
    <row r="67" spans="2:17" x14ac:dyDescent="0.25">
      <c r="B67" s="63"/>
      <c r="C67" s="64"/>
      <c r="D67" s="50"/>
      <c r="E67" s="49"/>
      <c r="F67" s="49"/>
      <c r="G67" s="49"/>
      <c r="H67" s="5"/>
      <c r="I67" s="5"/>
      <c r="J67" s="5"/>
      <c r="K67" s="5"/>
      <c r="L67" s="5"/>
    </row>
    <row r="68" spans="2:17" x14ac:dyDescent="0.25">
      <c r="B68" s="52" t="s">
        <v>31</v>
      </c>
      <c r="C68" s="48"/>
      <c r="D68" s="53"/>
      <c r="E68" s="51"/>
      <c r="F68" s="51"/>
      <c r="G68" s="51"/>
      <c r="H68" s="51"/>
      <c r="I68" s="51"/>
      <c r="J68" s="51"/>
      <c r="K68" s="5"/>
      <c r="L68" s="5"/>
      <c r="M68" s="5"/>
      <c r="N68" s="5"/>
      <c r="O68" s="5"/>
      <c r="P68" s="5"/>
      <c r="Q68" s="5"/>
    </row>
    <row r="69" spans="2:17" x14ac:dyDescent="0.25">
      <c r="B69" s="52" t="s">
        <v>32</v>
      </c>
      <c r="C69" s="48"/>
      <c r="D69" s="53"/>
      <c r="E69" s="51"/>
      <c r="F69" s="51"/>
      <c r="G69" s="51"/>
      <c r="H69" s="51"/>
      <c r="I69" s="51"/>
      <c r="J69" s="51"/>
      <c r="K69" s="5"/>
      <c r="L69" s="5"/>
      <c r="M69" s="5"/>
      <c r="N69" s="5"/>
      <c r="O69" s="5"/>
      <c r="P69" s="5"/>
      <c r="Q69" s="5"/>
    </row>
    <row r="70" spans="2:17" x14ac:dyDescent="0.25">
      <c r="B70" s="52" t="s">
        <v>33</v>
      </c>
      <c r="C70" s="48"/>
      <c r="D70" s="54"/>
      <c r="E70" s="51"/>
      <c r="F70" s="51"/>
      <c r="G70" s="51"/>
      <c r="H70" s="51"/>
      <c r="I70" s="51"/>
      <c r="J70" s="51"/>
      <c r="K70" s="5"/>
      <c r="L70" s="5"/>
      <c r="M70" s="5"/>
      <c r="N70" s="5"/>
      <c r="O70" s="5"/>
      <c r="P70" s="5"/>
      <c r="Q70" s="5"/>
    </row>
    <row r="71" spans="2:17" x14ac:dyDescent="0.25">
      <c r="B71" s="55" t="s">
        <v>34</v>
      </c>
      <c r="C71" s="56"/>
      <c r="D71" s="57"/>
      <c r="E71" s="58"/>
      <c r="F71" s="58"/>
      <c r="G71" s="58"/>
      <c r="H71" s="58"/>
      <c r="I71" s="58"/>
      <c r="J71" s="58"/>
      <c r="K71" s="10"/>
      <c r="L71" s="10"/>
      <c r="M71" s="10"/>
      <c r="N71" s="5"/>
      <c r="O71" s="5"/>
      <c r="P71" s="5"/>
      <c r="Q71" s="5"/>
    </row>
    <row r="72" spans="2:17" x14ac:dyDescent="0.25">
      <c r="B72" s="40" t="s">
        <v>35</v>
      </c>
      <c r="C72" s="5"/>
      <c r="D72" s="57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</row>
    <row r="73" spans="2:17" x14ac:dyDescent="0.25">
      <c r="B73" s="65"/>
      <c r="C73" s="59"/>
      <c r="D73" s="60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</row>
    <row r="74" spans="2:17" x14ac:dyDescent="0.25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</row>
    <row r="75" spans="2:17" x14ac:dyDescent="0.25"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</row>
    <row r="76" spans="2:17" x14ac:dyDescent="0.25"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</row>
    <row r="77" spans="2:17" x14ac:dyDescent="0.25"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</row>
    <row r="78" spans="2:17" x14ac:dyDescent="0.25"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</row>
    <row r="79" spans="2:17" x14ac:dyDescent="0.25">
      <c r="B79" s="5"/>
      <c r="C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</row>
  </sheetData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"/>
  <sheetViews>
    <sheetView workbookViewId="0">
      <selection activeCell="O20" sqref="O20"/>
    </sheetView>
  </sheetViews>
  <sheetFormatPr defaultRowHeight="14.4" x14ac:dyDescent="0.3"/>
  <cols>
    <col min="4" max="4" width="8.88671875" customWidth="1"/>
  </cols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8FE8A8130872C449536BD5D64C60EB2" ma:contentTypeVersion="8" ma:contentTypeDescription="Een nieuw document maken." ma:contentTypeScope="" ma:versionID="a01c016f6fa73baa7c9d7e712e5b3962">
  <xsd:schema xmlns:xsd="http://www.w3.org/2001/XMLSchema" xmlns:xs="http://www.w3.org/2001/XMLSchema" xmlns:p="http://schemas.microsoft.com/office/2006/metadata/properties" xmlns:ns2="456a02a0-9bdb-4c37-bf8d-63a96087b279" xmlns:ns3="fa51f7aa-dadc-49eb-8e6a-4532869d3e7b" targetNamespace="http://schemas.microsoft.com/office/2006/metadata/properties" ma:root="true" ma:fieldsID="88e1aa8dd01d0f6c8524ab46928c90ff" ns2:_="" ns3:_="">
    <xsd:import namespace="456a02a0-9bdb-4c37-bf8d-63a96087b279"/>
    <xsd:import namespace="fa51f7aa-dadc-49eb-8e6a-4532869d3e7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56a02a0-9bdb-4c37-bf8d-63a96087b27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a51f7aa-dadc-49eb-8e6a-4532869d3e7b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4313E20-57C5-4750-B856-C6F9550EEEF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56a02a0-9bdb-4c37-bf8d-63a96087b279"/>
    <ds:schemaRef ds:uri="fa51f7aa-dadc-49eb-8e6a-4532869d3e7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EABE546-FD7F-44C8-A55E-68B15D676933}">
  <ds:schemaRefs>
    <ds:schemaRef ds:uri="http://schemas.microsoft.com/office/infopath/2007/PartnerControls"/>
    <ds:schemaRef ds:uri="fa51f7aa-dadc-49eb-8e6a-4532869d3e7b"/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456a02a0-9bdb-4c37-bf8d-63a96087b279"/>
    <ds:schemaRef ds:uri="http://purl.org/dc/dcmitype/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0D836031-0EC9-4BFB-A115-DD52461076A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 Beoordelingsmodel, BIJLAGE C</vt:lpstr>
      <vt:lpstr>Blad1</vt:lpstr>
    </vt:vector>
  </TitlesOfParts>
  <Manager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Brands, Jos</dc:creator>
  <cp:keywords/>
  <dc:description/>
  <cp:lastModifiedBy>Brands, Jos</cp:lastModifiedBy>
  <cp:revision/>
  <dcterms:created xsi:type="dcterms:W3CDTF">2017-03-09T07:43:52Z</dcterms:created>
  <dcterms:modified xsi:type="dcterms:W3CDTF">2020-12-03T20:34:24Z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0x01010008FE8A8130872C449536BD5D64C60EB2</vt:lpwstr>
  </property>
</Properties>
</file>