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inkada.sharepoint.com/Gedeelde documenten/10 Projecten/Meerwaarde/Busvervoer 2020/NvI/3e NvI/"/>
    </mc:Choice>
  </mc:AlternateContent>
  <xr:revisionPtr revIDLastSave="7" documentId="8_{742D8DDF-95F5-4DF5-9076-E9E43D91A489}" xr6:coauthVersionLast="46" xr6:coauthVersionMax="46" xr10:uidLastSave="{E26BA6AE-2CAF-4914-853F-BE3B26EB876C}"/>
  <bookViews>
    <workbookView xWindow="-28920" yWindow="-120" windowWidth="29040" windowHeight="15840" xr2:uid="{00000000-000D-0000-FFFF-FFFF00000000}"/>
  </bookViews>
  <sheets>
    <sheet name="Meerwaarde" sheetId="1" r:id="rId1"/>
  </sheets>
  <definedNames>
    <definedName name="_xlnm._FilterDatabase" localSheetId="0" hidden="1">Meerwaarde!$A$15:$A$54</definedName>
    <definedName name="_xlnm.Print_Area" localSheetId="0">Meerwaarde!$A$1:$AD$94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74" i="1" l="1"/>
  <c r="AD77" i="1" s="1"/>
  <c r="AP70" i="1"/>
  <c r="AT72" i="1"/>
  <c r="AT69" i="1"/>
  <c r="AT70" i="1"/>
  <c r="AT71" i="1"/>
  <c r="AT73" i="1"/>
  <c r="AS69" i="1"/>
  <c r="AS70" i="1"/>
  <c r="AS71" i="1"/>
  <c r="AS72" i="1"/>
  <c r="AS73" i="1"/>
  <c r="AR69" i="1"/>
  <c r="AR70" i="1"/>
  <c r="AR71" i="1"/>
  <c r="AR72" i="1"/>
  <c r="AR73" i="1"/>
  <c r="AQ69" i="1"/>
  <c r="AQ70" i="1"/>
  <c r="AQ71" i="1"/>
  <c r="AQ72" i="1"/>
  <c r="AQ73" i="1"/>
  <c r="AP73" i="1"/>
  <c r="AP69" i="1"/>
  <c r="AP71" i="1"/>
  <c r="AP72" i="1"/>
  <c r="AO69" i="1"/>
  <c r="AO70" i="1"/>
  <c r="AO71" i="1"/>
  <c r="AO72" i="1"/>
  <c r="AO73" i="1"/>
  <c r="AP59" i="1"/>
  <c r="AT57" i="1"/>
  <c r="AT44" i="1"/>
  <c r="AT19" i="1"/>
  <c r="AS20" i="1"/>
  <c r="AS17" i="1"/>
  <c r="AS18" i="1"/>
  <c r="AS19"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Q17" i="1"/>
  <c r="AQ18" i="1"/>
  <c r="AQ19" i="1"/>
  <c r="AQ20" i="1"/>
  <c r="AQ21" i="1"/>
  <c r="AQ22" i="1"/>
  <c r="AQ23" i="1"/>
  <c r="AQ24" i="1"/>
  <c r="AQ25" i="1"/>
  <c r="AQ26" i="1"/>
  <c r="AQ27" i="1"/>
  <c r="AQ28" i="1"/>
  <c r="AQ29" i="1"/>
  <c r="AQ30" i="1"/>
  <c r="AQ31" i="1"/>
  <c r="AQ32" i="1"/>
  <c r="AQ33" i="1"/>
  <c r="AQ34" i="1"/>
  <c r="AQ35" i="1"/>
  <c r="AQ36" i="1"/>
  <c r="AQ37" i="1"/>
  <c r="AQ38" i="1"/>
  <c r="AQ39" i="1"/>
  <c r="AQ40" i="1"/>
  <c r="AQ41" i="1"/>
  <c r="AQ42" i="1"/>
  <c r="AQ43" i="1"/>
  <c r="AQ44" i="1"/>
  <c r="AQ45" i="1"/>
  <c r="AQ46" i="1"/>
  <c r="AQ47" i="1"/>
  <c r="AQ48" i="1"/>
  <c r="AQ49" i="1"/>
  <c r="AQ50" i="1"/>
  <c r="AQ51" i="1"/>
  <c r="AQ52" i="1"/>
  <c r="AQ53" i="1"/>
  <c r="AQ54" i="1"/>
  <c r="AQ55" i="1"/>
  <c r="AQ56" i="1"/>
  <c r="AQ57" i="1"/>
  <c r="AQ58" i="1"/>
  <c r="AQ59" i="1"/>
  <c r="AP17" i="1"/>
  <c r="AP18" i="1"/>
  <c r="AP19" i="1"/>
  <c r="AP20" i="1"/>
  <c r="AP21" i="1"/>
  <c r="AP22" i="1"/>
  <c r="AP23" i="1"/>
  <c r="AP24" i="1"/>
  <c r="AP25" i="1"/>
  <c r="AP26" i="1"/>
  <c r="AP27" i="1"/>
  <c r="AP28" i="1"/>
  <c r="AP29" i="1"/>
  <c r="AP30" i="1"/>
  <c r="AP31" i="1"/>
  <c r="AT31" i="1" s="1"/>
  <c r="AP32" i="1"/>
  <c r="AP33" i="1"/>
  <c r="AP34" i="1"/>
  <c r="AP35" i="1"/>
  <c r="AT35" i="1" s="1"/>
  <c r="AP36" i="1"/>
  <c r="AP37" i="1"/>
  <c r="AP38" i="1"/>
  <c r="AP39" i="1"/>
  <c r="AP40" i="1"/>
  <c r="AP41" i="1"/>
  <c r="AP42" i="1"/>
  <c r="AP43" i="1"/>
  <c r="AP44" i="1"/>
  <c r="AP45" i="1"/>
  <c r="AP46" i="1"/>
  <c r="AP47" i="1"/>
  <c r="AT47" i="1" s="1"/>
  <c r="AP48" i="1"/>
  <c r="AP49" i="1"/>
  <c r="AP50" i="1"/>
  <c r="AP51" i="1"/>
  <c r="AT51" i="1" s="1"/>
  <c r="AP52" i="1"/>
  <c r="AP53" i="1"/>
  <c r="AP54" i="1"/>
  <c r="AP55" i="1"/>
  <c r="AP56" i="1"/>
  <c r="AP57" i="1"/>
  <c r="AP58"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T17" i="1"/>
  <c r="AT18" i="1"/>
  <c r="AT21" i="1"/>
  <c r="AT22" i="1"/>
  <c r="AT23" i="1"/>
  <c r="AT25" i="1"/>
  <c r="AT26" i="1"/>
  <c r="AT27" i="1"/>
  <c r="AT29" i="1"/>
  <c r="AT30" i="1"/>
  <c r="AT33" i="1"/>
  <c r="AT34" i="1"/>
  <c r="AT37" i="1"/>
  <c r="AT38" i="1"/>
  <c r="AT39" i="1"/>
  <c r="AT41" i="1"/>
  <c r="AT42" i="1"/>
  <c r="AT43" i="1"/>
  <c r="AT45" i="1"/>
  <c r="AT46" i="1"/>
  <c r="AT49" i="1"/>
  <c r="AT50" i="1"/>
  <c r="AT53" i="1"/>
  <c r="AT54" i="1"/>
  <c r="AT55" i="1"/>
  <c r="AT58" i="1"/>
  <c r="AT59" i="1"/>
  <c r="Z68" i="1"/>
  <c r="AA68" i="1"/>
  <c r="AB68" i="1"/>
  <c r="AD71" i="1"/>
  <c r="AD69" i="1"/>
  <c r="AD70" i="1"/>
  <c r="AD72" i="1"/>
  <c r="AD73" i="1"/>
  <c r="AD68" i="1"/>
  <c r="AT56" i="1" l="1"/>
  <c r="AT52" i="1"/>
  <c r="AC52" i="1" s="1"/>
  <c r="AT48" i="1"/>
  <c r="AT40" i="1"/>
  <c r="AT36" i="1"/>
  <c r="AT32" i="1"/>
  <c r="AT28" i="1"/>
  <c r="AT24" i="1"/>
  <c r="AT20" i="1"/>
  <c r="AF69" i="1"/>
  <c r="AF70" i="1"/>
  <c r="AF71" i="1"/>
  <c r="AF72" i="1"/>
  <c r="AF73" i="1"/>
  <c r="AL73" i="1"/>
  <c r="AJ73" i="1"/>
  <c r="AI73" i="1"/>
  <c r="AK73" i="1" s="1"/>
  <c r="AM73" i="1" s="1"/>
  <c r="AH73" i="1"/>
  <c r="AG73" i="1"/>
  <c r="AL72" i="1"/>
  <c r="AJ72" i="1"/>
  <c r="AI72" i="1"/>
  <c r="AH72" i="1"/>
  <c r="AG72" i="1"/>
  <c r="AL71" i="1"/>
  <c r="AJ71" i="1"/>
  <c r="AI71" i="1"/>
  <c r="AH71" i="1"/>
  <c r="AG71" i="1"/>
  <c r="AL70" i="1"/>
  <c r="AJ70" i="1"/>
  <c r="AI70" i="1"/>
  <c r="AH70" i="1"/>
  <c r="AG70" i="1"/>
  <c r="AL69" i="1"/>
  <c r="AJ69" i="1"/>
  <c r="AI69" i="1"/>
  <c r="AK69" i="1" s="1"/>
  <c r="AM69" i="1" s="1"/>
  <c r="AH69" i="1"/>
  <c r="AG69" i="1"/>
  <c r="AJ68" i="1"/>
  <c r="AI68" i="1"/>
  <c r="AH68" i="1"/>
  <c r="AG68" i="1"/>
  <c r="AF68" i="1"/>
  <c r="AA73" i="1"/>
  <c r="Y73" i="1"/>
  <c r="X73" i="1"/>
  <c r="V73" i="1"/>
  <c r="U73" i="1"/>
  <c r="S73" i="1"/>
  <c r="R73" i="1"/>
  <c r="P73" i="1"/>
  <c r="O73" i="1"/>
  <c r="M73" i="1"/>
  <c r="L73" i="1"/>
  <c r="AA72" i="1"/>
  <c r="Y72" i="1"/>
  <c r="X72" i="1"/>
  <c r="V72" i="1"/>
  <c r="U72" i="1"/>
  <c r="S72" i="1"/>
  <c r="R72" i="1"/>
  <c r="P72" i="1"/>
  <c r="O72" i="1"/>
  <c r="M72" i="1"/>
  <c r="L72" i="1"/>
  <c r="AA71" i="1"/>
  <c r="Y71" i="1"/>
  <c r="X71" i="1"/>
  <c r="V71" i="1"/>
  <c r="U71" i="1"/>
  <c r="S71" i="1"/>
  <c r="R71" i="1"/>
  <c r="P71" i="1"/>
  <c r="O71" i="1"/>
  <c r="M71" i="1"/>
  <c r="L71" i="1"/>
  <c r="AA70" i="1"/>
  <c r="Y70" i="1"/>
  <c r="X70" i="1"/>
  <c r="V70" i="1"/>
  <c r="U70" i="1"/>
  <c r="S70" i="1"/>
  <c r="R70" i="1"/>
  <c r="P70" i="1"/>
  <c r="O70" i="1"/>
  <c r="M70" i="1"/>
  <c r="L70" i="1"/>
  <c r="AA69" i="1"/>
  <c r="Y69" i="1"/>
  <c r="X69" i="1"/>
  <c r="V69" i="1"/>
  <c r="U69" i="1"/>
  <c r="S69" i="1"/>
  <c r="R69" i="1"/>
  <c r="P69" i="1"/>
  <c r="O69" i="1"/>
  <c r="M69" i="1"/>
  <c r="L69" i="1"/>
  <c r="AL59" i="1"/>
  <c r="AJ59" i="1"/>
  <c r="AI59" i="1"/>
  <c r="AH59" i="1"/>
  <c r="AG59" i="1"/>
  <c r="AF59" i="1"/>
  <c r="AC59" i="1"/>
  <c r="AA59" i="1"/>
  <c r="Y59" i="1"/>
  <c r="X59" i="1"/>
  <c r="V59" i="1"/>
  <c r="U59" i="1"/>
  <c r="S59" i="1"/>
  <c r="R59" i="1"/>
  <c r="P59" i="1"/>
  <c r="O59" i="1"/>
  <c r="M59" i="1"/>
  <c r="L59" i="1"/>
  <c r="AL58" i="1"/>
  <c r="AJ58" i="1"/>
  <c r="AI58" i="1"/>
  <c r="AH58" i="1"/>
  <c r="AG58" i="1"/>
  <c r="AF58" i="1"/>
  <c r="AC58" i="1"/>
  <c r="AA58" i="1"/>
  <c r="Y58" i="1"/>
  <c r="X58" i="1"/>
  <c r="V58" i="1"/>
  <c r="U58" i="1"/>
  <c r="S58" i="1"/>
  <c r="R58" i="1"/>
  <c r="P58" i="1"/>
  <c r="O58" i="1"/>
  <c r="M58" i="1"/>
  <c r="L58" i="1"/>
  <c r="AL57" i="1"/>
  <c r="AJ57" i="1"/>
  <c r="AI57" i="1"/>
  <c r="AH57" i="1"/>
  <c r="AG57" i="1"/>
  <c r="AF57" i="1"/>
  <c r="AC57" i="1"/>
  <c r="AA57" i="1"/>
  <c r="Y57" i="1"/>
  <c r="X57" i="1"/>
  <c r="V57" i="1"/>
  <c r="U57" i="1"/>
  <c r="S57" i="1"/>
  <c r="R57" i="1"/>
  <c r="P57" i="1"/>
  <c r="O57" i="1"/>
  <c r="M57" i="1"/>
  <c r="L57" i="1"/>
  <c r="AL56" i="1"/>
  <c r="AJ56" i="1"/>
  <c r="AI56" i="1"/>
  <c r="AH56" i="1"/>
  <c r="AG56" i="1"/>
  <c r="AF56" i="1"/>
  <c r="AC56" i="1"/>
  <c r="AA56" i="1"/>
  <c r="Y56" i="1"/>
  <c r="X56" i="1"/>
  <c r="V56" i="1"/>
  <c r="U56" i="1"/>
  <c r="S56" i="1"/>
  <c r="R56" i="1"/>
  <c r="P56" i="1"/>
  <c r="O56" i="1"/>
  <c r="M56" i="1"/>
  <c r="L56" i="1"/>
  <c r="AL55" i="1"/>
  <c r="AJ55" i="1"/>
  <c r="AI55" i="1"/>
  <c r="AH55" i="1"/>
  <c r="AG55" i="1"/>
  <c r="AF55" i="1"/>
  <c r="AC55" i="1"/>
  <c r="AA55" i="1"/>
  <c r="Y55" i="1"/>
  <c r="X55" i="1"/>
  <c r="V55" i="1"/>
  <c r="U55" i="1"/>
  <c r="S55" i="1"/>
  <c r="R55" i="1"/>
  <c r="P55" i="1"/>
  <c r="O55" i="1"/>
  <c r="M55" i="1"/>
  <c r="L55" i="1"/>
  <c r="AL54" i="1"/>
  <c r="AJ54" i="1"/>
  <c r="AI54" i="1"/>
  <c r="AH54" i="1"/>
  <c r="AG54" i="1"/>
  <c r="AF54" i="1"/>
  <c r="AC54" i="1"/>
  <c r="AA54" i="1"/>
  <c r="Y54" i="1"/>
  <c r="X54" i="1"/>
  <c r="V54" i="1"/>
  <c r="U54" i="1"/>
  <c r="S54" i="1"/>
  <c r="R54" i="1"/>
  <c r="P54" i="1"/>
  <c r="O54" i="1"/>
  <c r="M54" i="1"/>
  <c r="L54" i="1"/>
  <c r="AL53" i="1"/>
  <c r="AJ53" i="1"/>
  <c r="AI53" i="1"/>
  <c r="AH53" i="1"/>
  <c r="AG53" i="1"/>
  <c r="AF53" i="1"/>
  <c r="AC53" i="1"/>
  <c r="AA53" i="1"/>
  <c r="Y53" i="1"/>
  <c r="X53" i="1"/>
  <c r="V53" i="1"/>
  <c r="U53" i="1"/>
  <c r="S53" i="1"/>
  <c r="R53" i="1"/>
  <c r="P53" i="1"/>
  <c r="O53" i="1"/>
  <c r="M53" i="1"/>
  <c r="L53" i="1"/>
  <c r="AL52" i="1"/>
  <c r="AJ52" i="1"/>
  <c r="AI52" i="1"/>
  <c r="AH52" i="1"/>
  <c r="AG52" i="1"/>
  <c r="AF52" i="1"/>
  <c r="AA52" i="1"/>
  <c r="Y52" i="1"/>
  <c r="X52" i="1"/>
  <c r="V52" i="1"/>
  <c r="U52" i="1"/>
  <c r="S52" i="1"/>
  <c r="R52" i="1"/>
  <c r="P52" i="1"/>
  <c r="O52" i="1"/>
  <c r="M52" i="1"/>
  <c r="L52" i="1"/>
  <c r="AL51" i="1"/>
  <c r="AJ51" i="1"/>
  <c r="AI51" i="1"/>
  <c r="AH51" i="1"/>
  <c r="AG51" i="1"/>
  <c r="AF51" i="1"/>
  <c r="AC51" i="1"/>
  <c r="AA51" i="1"/>
  <c r="Y51" i="1"/>
  <c r="X51" i="1"/>
  <c r="V51" i="1"/>
  <c r="U51" i="1"/>
  <c r="S51" i="1"/>
  <c r="R51" i="1"/>
  <c r="P51" i="1"/>
  <c r="O51" i="1"/>
  <c r="M51" i="1"/>
  <c r="L51" i="1"/>
  <c r="AK72" i="1" l="1"/>
  <c r="AM72" i="1" s="1"/>
  <c r="AK71" i="1"/>
  <c r="AM71" i="1" s="1"/>
  <c r="AK70" i="1"/>
  <c r="AM70" i="1" s="1"/>
  <c r="Z72" i="1"/>
  <c r="AB72" i="1" s="1"/>
  <c r="Z51" i="1"/>
  <c r="AB51" i="1" s="1"/>
  <c r="AD51" i="1" s="1"/>
  <c r="AK56" i="1"/>
  <c r="AM56" i="1" s="1"/>
  <c r="Z58" i="1"/>
  <c r="AB58" i="1" s="1"/>
  <c r="AD58" i="1" s="1"/>
  <c r="AK58" i="1"/>
  <c r="AM58" i="1" s="1"/>
  <c r="Z69" i="1"/>
  <c r="AB69" i="1" s="1"/>
  <c r="Z71" i="1"/>
  <c r="AB71" i="1" s="1"/>
  <c r="Z70" i="1"/>
  <c r="AB70" i="1" s="1"/>
  <c r="Z73" i="1"/>
  <c r="AB73" i="1" s="1"/>
  <c r="Z52" i="1"/>
  <c r="AB52" i="1" s="1"/>
  <c r="AD52" i="1" s="1"/>
  <c r="AK52" i="1"/>
  <c r="AM52" i="1" s="1"/>
  <c r="Z54" i="1"/>
  <c r="AB54" i="1" s="1"/>
  <c r="AD54" i="1" s="1"/>
  <c r="AK54" i="1"/>
  <c r="AM54" i="1" s="1"/>
  <c r="Z56" i="1"/>
  <c r="AB56" i="1" s="1"/>
  <c r="AD56" i="1" s="1"/>
  <c r="AK51" i="1"/>
  <c r="AM51" i="1" s="1"/>
  <c r="Z53" i="1"/>
  <c r="AB53" i="1" s="1"/>
  <c r="AD53" i="1" s="1"/>
  <c r="AK53" i="1"/>
  <c r="AM53" i="1" s="1"/>
  <c r="Z55" i="1"/>
  <c r="AB55" i="1" s="1"/>
  <c r="AD55" i="1" s="1"/>
  <c r="AK55" i="1"/>
  <c r="AM55" i="1" s="1"/>
  <c r="Z57" i="1"/>
  <c r="AB57" i="1" s="1"/>
  <c r="AD57" i="1" s="1"/>
  <c r="AK57" i="1"/>
  <c r="AM57" i="1" s="1"/>
  <c r="Z59" i="1"/>
  <c r="AB59" i="1" s="1"/>
  <c r="AD59" i="1" s="1"/>
  <c r="AK59" i="1"/>
  <c r="AM59" i="1" s="1"/>
  <c r="L68" i="1" l="1"/>
  <c r="L74" i="1" s="1"/>
  <c r="M68" i="1"/>
  <c r="M74" i="1" s="1"/>
  <c r="O68" i="1"/>
  <c r="O74" i="1" s="1"/>
  <c r="P68" i="1"/>
  <c r="P74" i="1" s="1"/>
  <c r="R68" i="1"/>
  <c r="R74" i="1" s="1"/>
  <c r="S68" i="1"/>
  <c r="S74" i="1" s="1"/>
  <c r="U68" i="1"/>
  <c r="U74" i="1" s="1"/>
  <c r="V68" i="1"/>
  <c r="V74" i="1" s="1"/>
  <c r="X68" i="1"/>
  <c r="X74" i="1" s="1"/>
  <c r="Y68" i="1"/>
  <c r="Y74" i="1" s="1"/>
  <c r="AA23" i="1" l="1"/>
  <c r="AC24" i="1"/>
  <c r="AC25" i="1"/>
  <c r="AI33" i="1"/>
  <c r="AH40" i="1"/>
  <c r="Y44" i="1"/>
  <c r="AC49" i="1"/>
  <c r="AC50" i="1"/>
  <c r="Y43" i="1"/>
  <c r="Y45" i="1"/>
  <c r="Y46" i="1"/>
  <c r="Y47" i="1"/>
  <c r="Y48" i="1"/>
  <c r="Y49" i="1"/>
  <c r="Y50" i="1"/>
  <c r="X42" i="1"/>
  <c r="X43" i="1"/>
  <c r="X44" i="1"/>
  <c r="X45" i="1"/>
  <c r="X46" i="1"/>
  <c r="X47" i="1"/>
  <c r="X48" i="1"/>
  <c r="X49" i="1"/>
  <c r="X50" i="1"/>
  <c r="V42" i="1"/>
  <c r="V43" i="1"/>
  <c r="V44" i="1"/>
  <c r="V45" i="1"/>
  <c r="V46" i="1"/>
  <c r="V47" i="1"/>
  <c r="V48" i="1"/>
  <c r="V49" i="1"/>
  <c r="V50" i="1"/>
  <c r="U41" i="1"/>
  <c r="U42" i="1"/>
  <c r="U43" i="1"/>
  <c r="U44" i="1"/>
  <c r="U45" i="1"/>
  <c r="U46" i="1"/>
  <c r="U47" i="1"/>
  <c r="U48" i="1"/>
  <c r="U49" i="1"/>
  <c r="U50" i="1"/>
  <c r="S40" i="1"/>
  <c r="S41" i="1"/>
  <c r="S42" i="1"/>
  <c r="S43" i="1"/>
  <c r="S44" i="1"/>
  <c r="S45" i="1"/>
  <c r="S46" i="1"/>
  <c r="S47" i="1"/>
  <c r="S48" i="1"/>
  <c r="S49" i="1"/>
  <c r="S50" i="1"/>
  <c r="R40" i="1"/>
  <c r="R41" i="1"/>
  <c r="R42" i="1"/>
  <c r="R43" i="1"/>
  <c r="R44" i="1"/>
  <c r="R45" i="1"/>
  <c r="R46" i="1"/>
  <c r="R47" i="1"/>
  <c r="R48" i="1"/>
  <c r="R49" i="1"/>
  <c r="R50" i="1"/>
  <c r="P47" i="1"/>
  <c r="P48" i="1"/>
  <c r="P49" i="1"/>
  <c r="P50" i="1"/>
  <c r="O48" i="1"/>
  <c r="O49" i="1"/>
  <c r="O50" i="1"/>
  <c r="M50" i="1"/>
  <c r="Z74" i="1" l="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I17" i="1"/>
  <c r="AI18" i="1"/>
  <c r="AI19" i="1"/>
  <c r="AI20" i="1"/>
  <c r="AI21" i="1"/>
  <c r="AI22" i="1"/>
  <c r="AI23" i="1"/>
  <c r="AI24" i="1"/>
  <c r="AI25" i="1"/>
  <c r="AI26" i="1"/>
  <c r="AI27" i="1"/>
  <c r="AI28" i="1"/>
  <c r="AI29" i="1"/>
  <c r="AI30" i="1"/>
  <c r="AI31" i="1"/>
  <c r="AI32" i="1"/>
  <c r="AI34" i="1"/>
  <c r="AI35" i="1"/>
  <c r="AI36" i="1"/>
  <c r="AI37" i="1"/>
  <c r="AI38" i="1"/>
  <c r="AI39" i="1"/>
  <c r="AI40" i="1"/>
  <c r="AI41" i="1"/>
  <c r="AI42" i="1"/>
  <c r="AI43" i="1"/>
  <c r="AI44" i="1"/>
  <c r="AI45" i="1"/>
  <c r="AI46" i="1"/>
  <c r="AI47" i="1"/>
  <c r="AI48" i="1"/>
  <c r="AI49" i="1"/>
  <c r="AI50" i="1"/>
  <c r="AH17" i="1"/>
  <c r="AH18" i="1"/>
  <c r="AH19" i="1"/>
  <c r="AH20" i="1"/>
  <c r="AH21" i="1"/>
  <c r="AH22" i="1"/>
  <c r="AH23" i="1"/>
  <c r="AH24" i="1"/>
  <c r="AH25" i="1"/>
  <c r="AH26" i="1"/>
  <c r="AH27" i="1"/>
  <c r="AH28" i="1"/>
  <c r="AH29" i="1"/>
  <c r="AH30" i="1"/>
  <c r="AH31" i="1"/>
  <c r="AH32" i="1"/>
  <c r="AH33" i="1"/>
  <c r="AH34" i="1"/>
  <c r="AH35" i="1"/>
  <c r="AH36" i="1"/>
  <c r="AH37" i="1"/>
  <c r="AH38" i="1"/>
  <c r="AH39" i="1"/>
  <c r="AH41" i="1"/>
  <c r="AH42" i="1"/>
  <c r="AH43" i="1"/>
  <c r="AH44" i="1"/>
  <c r="AH45" i="1"/>
  <c r="AH46" i="1"/>
  <c r="AH47" i="1"/>
  <c r="AH48" i="1"/>
  <c r="AH49" i="1"/>
  <c r="AH50" i="1"/>
  <c r="AG47"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8" i="1"/>
  <c r="AG49" i="1"/>
  <c r="AG50"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16" i="1"/>
  <c r="L42" i="1"/>
  <c r="AK50" i="1" l="1"/>
  <c r="AM50" i="1" s="1"/>
  <c r="AK46" i="1"/>
  <c r="AM46" i="1" s="1"/>
  <c r="AK42" i="1"/>
  <c r="AM42" i="1" s="1"/>
  <c r="AK48" i="1"/>
  <c r="AM48" i="1" s="1"/>
  <c r="AK40" i="1"/>
  <c r="AM40" i="1" s="1"/>
  <c r="AK36" i="1"/>
  <c r="AM36" i="1" s="1"/>
  <c r="AK32" i="1"/>
  <c r="AM32" i="1" s="1"/>
  <c r="AK28" i="1"/>
  <c r="AM28" i="1" s="1"/>
  <c r="AK25" i="1"/>
  <c r="AM25" i="1" s="1"/>
  <c r="AK23" i="1"/>
  <c r="AM23" i="1" s="1"/>
  <c r="AK19" i="1"/>
  <c r="AM19" i="1" s="1"/>
  <c r="AK43" i="1"/>
  <c r="AM43" i="1" s="1"/>
  <c r="AK38" i="1"/>
  <c r="AM38" i="1" s="1"/>
  <c r="AK34" i="1"/>
  <c r="AM34" i="1" s="1"/>
  <c r="AK30" i="1"/>
  <c r="AM30" i="1" s="1"/>
  <c r="AK27" i="1"/>
  <c r="AM27" i="1" s="1"/>
  <c r="AK47" i="1"/>
  <c r="AM47" i="1" s="1"/>
  <c r="AK22" i="1"/>
  <c r="AM22" i="1" s="1"/>
  <c r="AK21" i="1"/>
  <c r="AM21" i="1" s="1"/>
  <c r="AK17" i="1"/>
  <c r="AM17" i="1" s="1"/>
  <c r="AK49" i="1"/>
  <c r="AM49" i="1" s="1"/>
  <c r="AK45" i="1"/>
  <c r="AM45" i="1" s="1"/>
  <c r="AK41" i="1"/>
  <c r="AM41" i="1" s="1"/>
  <c r="AK37" i="1"/>
  <c r="AM37" i="1" s="1"/>
  <c r="AK33" i="1"/>
  <c r="AM33" i="1" s="1"/>
  <c r="AK29" i="1"/>
  <c r="AM29" i="1" s="1"/>
  <c r="AK26" i="1"/>
  <c r="AM26" i="1" s="1"/>
  <c r="AK24" i="1"/>
  <c r="AM24" i="1" s="1"/>
  <c r="AK20" i="1"/>
  <c r="AM20" i="1" s="1"/>
  <c r="AK44" i="1"/>
  <c r="AM44" i="1" s="1"/>
  <c r="AK39" i="1"/>
  <c r="AM39" i="1" s="1"/>
  <c r="AK35" i="1"/>
  <c r="AM35" i="1" s="1"/>
  <c r="AK31" i="1"/>
  <c r="AM31" i="1" s="1"/>
  <c r="AK18" i="1"/>
  <c r="AM18" i="1" s="1"/>
  <c r="AA50" i="1"/>
  <c r="AA49" i="1"/>
  <c r="M49" i="1"/>
  <c r="M25" i="1" l="1"/>
  <c r="P25" i="1"/>
  <c r="S25" i="1"/>
  <c r="V25" i="1"/>
  <c r="Y25" i="1"/>
  <c r="AA25" i="1"/>
  <c r="O25" i="1"/>
  <c r="R25" i="1"/>
  <c r="U25" i="1"/>
  <c r="X25" i="1"/>
  <c r="M24" i="1"/>
  <c r="P24" i="1"/>
  <c r="S24" i="1"/>
  <c r="V24" i="1"/>
  <c r="Y24" i="1"/>
  <c r="O24" i="1"/>
  <c r="R24" i="1"/>
  <c r="U24" i="1"/>
  <c r="X24" i="1"/>
  <c r="AA24" i="1"/>
  <c r="L24" i="1"/>
  <c r="L17" i="1"/>
  <c r="L18" i="1"/>
  <c r="L19" i="1"/>
  <c r="L20" i="1"/>
  <c r="L21" i="1"/>
  <c r="L22" i="1"/>
  <c r="L23" i="1"/>
  <c r="L25" i="1"/>
  <c r="L26" i="1"/>
  <c r="L27" i="1"/>
  <c r="L28" i="1"/>
  <c r="L29" i="1"/>
  <c r="L30" i="1"/>
  <c r="L31" i="1"/>
  <c r="L32" i="1"/>
  <c r="L33" i="1"/>
  <c r="L34" i="1"/>
  <c r="L35" i="1"/>
  <c r="L36" i="1"/>
  <c r="L37" i="1"/>
  <c r="L38" i="1"/>
  <c r="L39" i="1"/>
  <c r="L40" i="1"/>
  <c r="L41" i="1"/>
  <c r="L43" i="1"/>
  <c r="L44" i="1"/>
  <c r="L45" i="1"/>
  <c r="L46" i="1"/>
  <c r="L47" i="1"/>
  <c r="L48" i="1"/>
  <c r="L49" i="1"/>
  <c r="Z49" i="1" s="1"/>
  <c r="AB49" i="1" s="1"/>
  <c r="AD49" i="1" s="1"/>
  <c r="L50" i="1"/>
  <c r="Z50" i="1" s="1"/>
  <c r="AB50" i="1" s="1"/>
  <c r="AD50" i="1" s="1"/>
  <c r="Z24" i="1" l="1"/>
  <c r="AB24" i="1" s="1"/>
  <c r="AD24" i="1" s="1"/>
  <c r="Z25" i="1"/>
  <c r="AB25" i="1" s="1"/>
  <c r="AD25" i="1" s="1"/>
  <c r="AS68" i="1" l="1"/>
  <c r="AR68" i="1"/>
  <c r="AQ68" i="1"/>
  <c r="AP68" i="1"/>
  <c r="AO68" i="1"/>
  <c r="AA17" i="1"/>
  <c r="AA18" i="1"/>
  <c r="AA19" i="1"/>
  <c r="AA20" i="1"/>
  <c r="AA21" i="1"/>
  <c r="AA22" i="1"/>
  <c r="AA26" i="1"/>
  <c r="AA27" i="1"/>
  <c r="AA28" i="1"/>
  <c r="AA29" i="1"/>
  <c r="AA30" i="1"/>
  <c r="AA31" i="1"/>
  <c r="AA32" i="1"/>
  <c r="AA33" i="1"/>
  <c r="AA34" i="1"/>
  <c r="AA35" i="1"/>
  <c r="AA36" i="1"/>
  <c r="AA37" i="1"/>
  <c r="AA38" i="1"/>
  <c r="AA39" i="1"/>
  <c r="AA40" i="1"/>
  <c r="AA41" i="1"/>
  <c r="AA42" i="1"/>
  <c r="AA43" i="1"/>
  <c r="AA44" i="1"/>
  <c r="AA45" i="1"/>
  <c r="AA46" i="1"/>
  <c r="AA47" i="1"/>
  <c r="AA48" i="1"/>
  <c r="Y17" i="1"/>
  <c r="Y18" i="1"/>
  <c r="Y19" i="1"/>
  <c r="Y20" i="1"/>
  <c r="Y21" i="1"/>
  <c r="Y22" i="1"/>
  <c r="Y23" i="1"/>
  <c r="Y26" i="1"/>
  <c r="Y27" i="1"/>
  <c r="Y28" i="1"/>
  <c r="Y29" i="1"/>
  <c r="Y30" i="1"/>
  <c r="Y31" i="1"/>
  <c r="Y32" i="1"/>
  <c r="Y33" i="1"/>
  <c r="Y34" i="1"/>
  <c r="Y35" i="1"/>
  <c r="Y36" i="1"/>
  <c r="Y37" i="1"/>
  <c r="Y38" i="1"/>
  <c r="Y39" i="1"/>
  <c r="Y40" i="1"/>
  <c r="Y41" i="1"/>
  <c r="Y42" i="1"/>
  <c r="X17" i="1"/>
  <c r="X18" i="1"/>
  <c r="X19" i="1"/>
  <c r="X20" i="1"/>
  <c r="X21" i="1"/>
  <c r="X22" i="1"/>
  <c r="X23" i="1"/>
  <c r="X26" i="1"/>
  <c r="X27" i="1"/>
  <c r="X28" i="1"/>
  <c r="X29" i="1"/>
  <c r="X30" i="1"/>
  <c r="X31" i="1"/>
  <c r="X32" i="1"/>
  <c r="X33" i="1"/>
  <c r="X34" i="1"/>
  <c r="X35" i="1"/>
  <c r="X36" i="1"/>
  <c r="X37" i="1"/>
  <c r="X38" i="1"/>
  <c r="X39" i="1"/>
  <c r="X40" i="1"/>
  <c r="X41" i="1"/>
  <c r="V17" i="1"/>
  <c r="V18" i="1"/>
  <c r="V19" i="1"/>
  <c r="V20" i="1"/>
  <c r="V21" i="1"/>
  <c r="V22" i="1"/>
  <c r="V23" i="1"/>
  <c r="V26" i="1"/>
  <c r="V27" i="1"/>
  <c r="V28" i="1"/>
  <c r="V29" i="1"/>
  <c r="V30" i="1"/>
  <c r="V31" i="1"/>
  <c r="V32" i="1"/>
  <c r="V33" i="1"/>
  <c r="V34" i="1"/>
  <c r="V35" i="1"/>
  <c r="V36" i="1"/>
  <c r="V37" i="1"/>
  <c r="V38" i="1"/>
  <c r="V39" i="1"/>
  <c r="V40" i="1"/>
  <c r="V41" i="1"/>
  <c r="U17" i="1"/>
  <c r="U18" i="1"/>
  <c r="U19" i="1"/>
  <c r="U20" i="1"/>
  <c r="U21" i="1"/>
  <c r="U22" i="1"/>
  <c r="U23" i="1"/>
  <c r="U26" i="1"/>
  <c r="U27" i="1"/>
  <c r="U28" i="1"/>
  <c r="U29" i="1"/>
  <c r="U30" i="1"/>
  <c r="U31" i="1"/>
  <c r="U32" i="1"/>
  <c r="U33" i="1"/>
  <c r="U34" i="1"/>
  <c r="U35" i="1"/>
  <c r="U36" i="1"/>
  <c r="U37" i="1"/>
  <c r="U38" i="1"/>
  <c r="U39" i="1"/>
  <c r="U40" i="1"/>
  <c r="S17" i="1"/>
  <c r="S18" i="1"/>
  <c r="S19" i="1"/>
  <c r="S20" i="1"/>
  <c r="S21" i="1"/>
  <c r="S22" i="1"/>
  <c r="S23" i="1"/>
  <c r="S26" i="1"/>
  <c r="S27" i="1"/>
  <c r="S28" i="1"/>
  <c r="S29" i="1"/>
  <c r="S30" i="1"/>
  <c r="S31" i="1"/>
  <c r="S32" i="1"/>
  <c r="S33" i="1"/>
  <c r="S34" i="1"/>
  <c r="S35" i="1"/>
  <c r="S36" i="1"/>
  <c r="S37" i="1"/>
  <c r="S38" i="1"/>
  <c r="S39" i="1"/>
  <c r="R17" i="1"/>
  <c r="R18" i="1"/>
  <c r="R19" i="1"/>
  <c r="R20" i="1"/>
  <c r="R21" i="1"/>
  <c r="R22" i="1"/>
  <c r="R23" i="1"/>
  <c r="R26" i="1"/>
  <c r="R27" i="1"/>
  <c r="R28" i="1"/>
  <c r="R29" i="1"/>
  <c r="R30" i="1"/>
  <c r="R31" i="1"/>
  <c r="R32" i="1"/>
  <c r="R33" i="1"/>
  <c r="R34" i="1"/>
  <c r="R35" i="1"/>
  <c r="R36" i="1"/>
  <c r="R37" i="1"/>
  <c r="R38" i="1"/>
  <c r="R39" i="1"/>
  <c r="P17" i="1"/>
  <c r="P18" i="1"/>
  <c r="P19" i="1"/>
  <c r="P20" i="1"/>
  <c r="P21" i="1"/>
  <c r="P22" i="1"/>
  <c r="P23" i="1"/>
  <c r="P26" i="1"/>
  <c r="P27" i="1"/>
  <c r="P28" i="1"/>
  <c r="P29" i="1"/>
  <c r="P30" i="1"/>
  <c r="P31" i="1"/>
  <c r="P32" i="1"/>
  <c r="P33" i="1"/>
  <c r="P34" i="1"/>
  <c r="P35" i="1"/>
  <c r="P36" i="1"/>
  <c r="P37" i="1"/>
  <c r="P38" i="1"/>
  <c r="P39" i="1"/>
  <c r="P40" i="1"/>
  <c r="P41" i="1"/>
  <c r="P42" i="1"/>
  <c r="P43" i="1"/>
  <c r="P44" i="1"/>
  <c r="P45" i="1"/>
  <c r="P46" i="1"/>
  <c r="O17" i="1"/>
  <c r="O18" i="1"/>
  <c r="O19" i="1"/>
  <c r="O20" i="1"/>
  <c r="O21" i="1"/>
  <c r="O22" i="1"/>
  <c r="O23" i="1"/>
  <c r="O26" i="1"/>
  <c r="O27" i="1"/>
  <c r="O28" i="1"/>
  <c r="O29" i="1"/>
  <c r="O30" i="1"/>
  <c r="O31" i="1"/>
  <c r="O32" i="1"/>
  <c r="O33" i="1"/>
  <c r="O34" i="1"/>
  <c r="O35" i="1"/>
  <c r="O36" i="1"/>
  <c r="O37" i="1"/>
  <c r="O38" i="1"/>
  <c r="O39" i="1"/>
  <c r="O40" i="1"/>
  <c r="O41" i="1"/>
  <c r="O42" i="1"/>
  <c r="O43" i="1"/>
  <c r="O44" i="1"/>
  <c r="O45" i="1"/>
  <c r="O46" i="1"/>
  <c r="O47" i="1"/>
  <c r="M17" i="1"/>
  <c r="M18" i="1"/>
  <c r="M19" i="1"/>
  <c r="M20" i="1"/>
  <c r="M21" i="1"/>
  <c r="M22" i="1"/>
  <c r="M23" i="1"/>
  <c r="M26" i="1"/>
  <c r="M27" i="1"/>
  <c r="M28" i="1"/>
  <c r="M29" i="1"/>
  <c r="M30" i="1"/>
  <c r="M31" i="1"/>
  <c r="M32" i="1"/>
  <c r="M33" i="1"/>
  <c r="M34" i="1"/>
  <c r="M35" i="1"/>
  <c r="M36" i="1"/>
  <c r="M37" i="1"/>
  <c r="M38" i="1"/>
  <c r="M39" i="1"/>
  <c r="M40" i="1"/>
  <c r="M41" i="1"/>
  <c r="M42" i="1"/>
  <c r="M43" i="1"/>
  <c r="M44" i="1"/>
  <c r="M45" i="1"/>
  <c r="M46" i="1"/>
  <c r="M47" i="1"/>
  <c r="M48" i="1"/>
  <c r="Z48" i="1" s="1"/>
  <c r="Z47" i="1" l="1"/>
  <c r="AB47" i="1" s="1"/>
  <c r="AB48" i="1"/>
  <c r="Z44" i="1"/>
  <c r="AB44" i="1" s="1"/>
  <c r="Z23" i="1"/>
  <c r="AB23" i="1" s="1"/>
  <c r="Z35" i="1"/>
  <c r="AB35" i="1" s="1"/>
  <c r="Z46" i="1"/>
  <c r="AB46" i="1" s="1"/>
  <c r="Z45" i="1"/>
  <c r="AB45" i="1" s="1"/>
  <c r="Z20" i="1"/>
  <c r="AB20" i="1" s="1"/>
  <c r="Z34" i="1"/>
  <c r="AB34" i="1" s="1"/>
  <c r="Z41" i="1"/>
  <c r="AB41" i="1" s="1"/>
  <c r="Z29" i="1"/>
  <c r="AB29" i="1" s="1"/>
  <c r="Z30" i="1"/>
  <c r="AB30" i="1" s="1"/>
  <c r="Z19" i="1"/>
  <c r="AB19" i="1" s="1"/>
  <c r="AC34" i="1"/>
  <c r="AC22" i="1"/>
  <c r="Z43" i="1"/>
  <c r="AB43" i="1" s="1"/>
  <c r="Z39" i="1"/>
  <c r="AB39" i="1" s="1"/>
  <c r="Z31" i="1"/>
  <c r="AB31" i="1" s="1"/>
  <c r="Z22" i="1"/>
  <c r="AB22" i="1" s="1"/>
  <c r="Z18" i="1"/>
  <c r="AB18" i="1" s="1"/>
  <c r="Z37" i="1"/>
  <c r="AB37" i="1" s="1"/>
  <c r="Z33" i="1"/>
  <c r="AB33" i="1" s="1"/>
  <c r="Z26" i="1"/>
  <c r="AB26" i="1" s="1"/>
  <c r="Z42" i="1"/>
  <c r="AB42" i="1" s="1"/>
  <c r="Z38" i="1"/>
  <c r="AB38" i="1" s="1"/>
  <c r="Z27" i="1"/>
  <c r="AB27" i="1" s="1"/>
  <c r="AC33" i="1"/>
  <c r="AC29" i="1"/>
  <c r="AC27" i="1"/>
  <c r="Z21" i="1"/>
  <c r="AB21" i="1" s="1"/>
  <c r="AC48" i="1"/>
  <c r="AC26" i="1"/>
  <c r="Z17" i="1"/>
  <c r="AB17" i="1" s="1"/>
  <c r="Z40" i="1"/>
  <c r="AB40" i="1" s="1"/>
  <c r="Z36" i="1"/>
  <c r="AB36" i="1" s="1"/>
  <c r="Z32" i="1"/>
  <c r="AB32" i="1" s="1"/>
  <c r="Z28" i="1"/>
  <c r="AB28" i="1" s="1"/>
  <c r="AT68" i="1"/>
  <c r="AC28" i="1"/>
  <c r="AC23" i="1"/>
  <c r="AD28" i="1" l="1"/>
  <c r="AD23" i="1"/>
  <c r="AD27" i="1"/>
  <c r="AD48" i="1"/>
  <c r="AD26" i="1"/>
  <c r="AD22" i="1"/>
  <c r="AD34" i="1"/>
  <c r="AD33" i="1"/>
  <c r="AL68" i="1"/>
  <c r="AK68" i="1"/>
  <c r="AC32" i="1" l="1"/>
  <c r="AD32" i="1" s="1"/>
  <c r="AM68" i="1"/>
  <c r="AL16" i="1"/>
  <c r="AC45" i="1" l="1"/>
  <c r="AD45" i="1" s="1"/>
  <c r="AC40" i="1"/>
  <c r="AD40" i="1" s="1"/>
  <c r="AC37" i="1"/>
  <c r="AD37" i="1" s="1"/>
  <c r="AC31" i="1"/>
  <c r="AD31" i="1" s="1"/>
  <c r="AC18" i="1"/>
  <c r="AD18" i="1" s="1"/>
  <c r="AC47" i="1"/>
  <c r="AD47" i="1" s="1"/>
  <c r="AC43" i="1"/>
  <c r="AD43" i="1" s="1"/>
  <c r="AC39" i="1"/>
  <c r="AD39" i="1" s="1"/>
  <c r="AC36" i="1"/>
  <c r="AD36" i="1" s="1"/>
  <c r="AC30" i="1"/>
  <c r="AD30" i="1" s="1"/>
  <c r="AC21" i="1"/>
  <c r="AD21" i="1" s="1"/>
  <c r="AC17" i="1"/>
  <c r="AD17" i="1" s="1"/>
  <c r="AC46" i="1"/>
  <c r="AD46" i="1" s="1"/>
  <c r="AC42" i="1"/>
  <c r="AD42" i="1" s="1"/>
  <c r="AC38" i="1"/>
  <c r="AD38" i="1" s="1"/>
  <c r="AC35" i="1"/>
  <c r="AD35" i="1" s="1"/>
  <c r="AD29" i="1"/>
  <c r="AC20" i="1"/>
  <c r="AD20" i="1" s="1"/>
  <c r="AC19" i="1"/>
  <c r="AD19" i="1" s="1"/>
  <c r="AC44" i="1"/>
  <c r="AD44" i="1" s="1"/>
  <c r="AC41" i="1"/>
  <c r="AD41" i="1" s="1"/>
  <c r="AO16" i="1"/>
  <c r="AA16" i="1"/>
  <c r="L16" i="1" l="1"/>
  <c r="L60" i="1" s="1"/>
  <c r="M16" i="1"/>
  <c r="M60" i="1" s="1"/>
  <c r="Y16" i="1" l="1"/>
  <c r="Y60" i="1" s="1"/>
  <c r="V16" i="1"/>
  <c r="V60" i="1" s="1"/>
  <c r="S16" i="1"/>
  <c r="S60" i="1" s="1"/>
  <c r="P16" i="1"/>
  <c r="P60" i="1" s="1"/>
  <c r="AR16" i="1" l="1"/>
  <c r="AS16" i="1" l="1"/>
  <c r="AQ16" i="1"/>
  <c r="AP16" i="1"/>
  <c r="AJ16" i="1"/>
  <c r="AI16" i="1"/>
  <c r="AH16" i="1"/>
  <c r="AG16" i="1"/>
  <c r="AK16" i="1" l="1"/>
  <c r="AM16" i="1" s="1"/>
  <c r="AT16" i="1"/>
  <c r="AC16" i="1" s="1"/>
  <c r="X16" i="1" l="1"/>
  <c r="X60" i="1" s="1"/>
  <c r="U16" i="1"/>
  <c r="U60" i="1" s="1"/>
  <c r="R16" i="1"/>
  <c r="R60" i="1" s="1"/>
  <c r="O16" i="1"/>
  <c r="O60" i="1" s="1"/>
  <c r="Z16" i="1" l="1"/>
  <c r="AB16" i="1" l="1"/>
  <c r="AD16" i="1" s="1"/>
  <c r="Z60" i="1"/>
  <c r="AD60" i="1" l="1"/>
</calcChain>
</file>

<file path=xl/sharedStrings.xml><?xml version="1.0" encoding="utf-8"?>
<sst xmlns="http://schemas.openxmlformats.org/spreadsheetml/2006/main" count="278" uniqueCount="104">
  <si>
    <t>Bestemming</t>
  </si>
  <si>
    <t>Periode</t>
  </si>
  <si>
    <t>Aantal type 1</t>
  </si>
  <si>
    <t>Aantal type 2</t>
  </si>
  <si>
    <t>Aantal type 3</t>
  </si>
  <si>
    <t>Kosten per rit</t>
  </si>
  <si>
    <t>Type bus</t>
  </si>
  <si>
    <t>km prijs</t>
  </si>
  <si>
    <t>Inzet prijs</t>
  </si>
  <si>
    <t>Aantal type 4</t>
  </si>
  <si>
    <t>Aantal type 5</t>
  </si>
  <si>
    <t>Aantal te vervoeren personen</t>
  </si>
  <si>
    <t>Inschrijver dient de lichtblauw gearceerde cellen in te vullen</t>
  </si>
  <si>
    <t>Bustarief type 1 (0 t/m 20 pers)</t>
  </si>
  <si>
    <t>Bustarief type 2 (21 t/m 50 pers)</t>
  </si>
  <si>
    <t>Bustarief type 3 (51 t/m 60 pers)</t>
  </si>
  <si>
    <t>Bustarief type 4 (61 t/m 70 pers)</t>
  </si>
  <si>
    <t xml:space="preserve">Bustarief type 5 (71 t/m 92 pers) </t>
  </si>
  <si>
    <t>Vertrektijd naar bestemming 
(heenweg)</t>
  </si>
  <si>
    <t>Bestemmingen, aantal leerlingen en aantal km veranderen jaarlijks. Aan deze opgave zijn geen rechten te ontlenen.</t>
  </si>
  <si>
    <t>Naam Inschrijver</t>
  </si>
  <si>
    <t>Naam ondertekenaar</t>
  </si>
  <si>
    <t>Handtekening</t>
  </si>
  <si>
    <t>Datum</t>
  </si>
  <si>
    <t>Totaal (bedrag t.b.v gunning)</t>
  </si>
  <si>
    <t>Wachttarief</t>
  </si>
  <si>
    <t>Door Inschrijver ingevulde aantal te vervoeren personen:</t>
  </si>
  <si>
    <t>Type 1</t>
  </si>
  <si>
    <t>Type 2</t>
  </si>
  <si>
    <t>Type 3</t>
  </si>
  <si>
    <t>Type 4</t>
  </si>
  <si>
    <t>Type 5</t>
  </si>
  <si>
    <t>Aantal  te vervoeren personen conform aanvraag</t>
  </si>
  <si>
    <t>Conclusie</t>
  </si>
  <si>
    <t>Minimumtarief van toepassing?</t>
  </si>
  <si>
    <t>Totaal minimum tarief</t>
  </si>
  <si>
    <t>Totaal personen</t>
  </si>
  <si>
    <t>Minimum-tarief</t>
  </si>
  <si>
    <t>Aantal km (retour)</t>
  </si>
  <si>
    <t>Wacht-uren</t>
  </si>
  <si>
    <t>Eendaagse ritten Nederland en Buitenland</t>
  </si>
  <si>
    <t>Totaalprijs ééndaagse ritten</t>
  </si>
  <si>
    <t>Totaal incl. wachttarief</t>
  </si>
  <si>
    <t>Prijs per km *</t>
  </si>
  <si>
    <r>
      <t>Minimumtarief t.b.v. ééndaagse ritten</t>
    </r>
    <r>
      <rPr>
        <sz val="10"/>
        <color theme="0"/>
        <rFont val="Arial"/>
        <family val="2"/>
      </rPr>
      <t>*</t>
    </r>
    <r>
      <rPr>
        <b/>
        <sz val="10"/>
        <color theme="0"/>
        <rFont val="Arial"/>
        <family val="2"/>
      </rPr>
      <t>*</t>
    </r>
  </si>
  <si>
    <r>
      <t xml:space="preserve">Wachttarief 
per uur </t>
    </r>
    <r>
      <rPr>
        <sz val="10"/>
        <color theme="0"/>
        <rFont val="Arial"/>
        <family val="2"/>
      </rPr>
      <t>***</t>
    </r>
  </si>
  <si>
    <t>Toelichting calculatieblad:</t>
  </si>
  <si>
    <t>Inzet uurtarief 
chauffeur ****</t>
  </si>
  <si>
    <t>**** 'Inzet uurtarief chauffeur' is het uurtarief van de chauffeur. Het uurtarief bestaat uit de componenten salaris en sociale lasten. Meer- of minderuren worden afgerekend tegen het door inschrijver geoffreerde uurtarief.</t>
  </si>
  <si>
    <t>*** 'Wachttarief per uur' is het tarief voor de uren waarop de chauffeur (na de heenweg en voor de terugweg van de rit) dient te wachten. Meer- of minder wachturen worden afgerekend tegen het door inschrijver geoffreerde tarief voor de betreffende type bus.</t>
  </si>
  <si>
    <t>Tussentijdse verplaatsingen *****</t>
  </si>
  <si>
    <t>***** 'Tussentijdse verplaatsingen' geeft per rit aan of de bus tussentijds verplaatst dient  te worden.</t>
  </si>
  <si>
    <t>Reisuren per bus</t>
  </si>
  <si>
    <t>De blauwe velden 'prijs per km', 'minimumtarief t.b.v. ééndaagse ritten', 'wachttarief per uur' en 'inzet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</si>
  <si>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De kolommen met 'aantal per type' dienen alleen ingevuld te worden als u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AM. Hierin is deze conclusie opgenomen. Indien niet alle te vervoeren personen mee kunnen in een betreffende rit, wordt in kolom AM de cel roodgekleurd met een minteken en een aantal (zie voorbeeld hieronder). Dit aantal geeft aan hoeveel personen niet mee kunnen bij de betreffende rit. Als dit voorkomt, dient inschrijver een aanpassing te doen in het 'aantal per type' totdat de cel in kolom AM niet meer negatief/roodgekleurd is.</t>
  </si>
  <si>
    <t>Aankomsttijd bij vertrekplaats
(terugweg)</t>
  </si>
  <si>
    <t>* 'Prijs per km' is de prijs per kilometer per type bus. Dit tarief bestaat uit de componenten brandstof, afschrijving en onderhoud.</t>
  </si>
  <si>
    <t>Meerdaagse ritten Nederland en Buitenland</t>
  </si>
  <si>
    <t>Bus moet blijven</t>
  </si>
  <si>
    <t>Totaal meerdaagse ritten Nederland en Buitenland</t>
  </si>
  <si>
    <t>** 'Minimumtarief t.b.v. ééndaagse ritten' is het tarief wat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€ 175,-
▪Type 2 (21 t/m 50 personen): € 225,-
▪Type 3 (51 t/m 60 personen): € 300,-
▪Type 4 (61 t/m 70 personen): € 325,-
▪Type 5 (71 t/m 92 personen): € 350,-</t>
  </si>
  <si>
    <t>Totaalprijs meerdaagse ritten</t>
  </si>
  <si>
    <t>Vertrek-plaats</t>
  </si>
  <si>
    <t>Ja</t>
  </si>
  <si>
    <t>Woerden</t>
  </si>
  <si>
    <t>Barneveld</t>
  </si>
  <si>
    <t>Utrecht</t>
  </si>
  <si>
    <t>Veenendaal</t>
  </si>
  <si>
    <t>Den Haag</t>
  </si>
  <si>
    <t>Harlingen</t>
  </si>
  <si>
    <t>Biddinghuizen</t>
  </si>
  <si>
    <t>Nijmegen</t>
  </si>
  <si>
    <t>Winterberg</t>
  </si>
  <si>
    <t>Amsterdam</t>
  </si>
  <si>
    <t>Dinslaken</t>
  </si>
  <si>
    <t>Rijssen</t>
  </si>
  <si>
    <t>Kaatsheuvel</t>
  </si>
  <si>
    <t>Berlijn</t>
  </si>
  <si>
    <t>Hilversum</t>
  </si>
  <si>
    <t>Maasvlakte Rotterdam</t>
  </si>
  <si>
    <t>Wekerom</t>
  </si>
  <si>
    <t>Deventer</t>
  </si>
  <si>
    <t>Amersfoort</t>
  </si>
  <si>
    <t>Hoogeveen</t>
  </si>
  <si>
    <t>Ede</t>
  </si>
  <si>
    <t>Nijkerk</t>
  </si>
  <si>
    <t>Renswoude</t>
  </si>
  <si>
    <t>Woudenberg</t>
  </si>
  <si>
    <t>3-6 t/m 8-6-2019</t>
  </si>
  <si>
    <t>Battle (UK)</t>
  </si>
  <si>
    <t>3-6 t/m 7-6-2019</t>
  </si>
  <si>
    <t>Avranches (FR)</t>
  </si>
  <si>
    <t xml:space="preserve">Zell am See  (AT) </t>
  </si>
  <si>
    <t>Fischbach (DU)</t>
  </si>
  <si>
    <t>Toscane (IT)</t>
  </si>
  <si>
    <t>Harrochov (CZ)</t>
  </si>
  <si>
    <t>Barvaux</t>
  </si>
  <si>
    <t>Nee</t>
  </si>
  <si>
    <t>Barvaux (enkele rit)</t>
  </si>
  <si>
    <t>Barneveld (enkele rit)</t>
  </si>
  <si>
    <t>Harlingen (enkele rit)</t>
  </si>
  <si>
    <t>Referentienummer: 2021/0324RN</t>
  </si>
  <si>
    <t>Bijkomende kosten voor extra chauffeur (indien van toepassing)</t>
  </si>
  <si>
    <t>Bijlage 5. Calculatieblad Busvervoer - De Meerwarde bij NvI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</si>
</sst>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6" x14ac:knownFonts="1">
    <font>
      <sz val="10"/>
      <name val="Arial"/>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theme="0"/>
      <name val="Arial"/>
      <family val="2"/>
    </font>
    <font>
      <sz val="10"/>
      <color rgb="FFFF0000"/>
      <name val="Arial"/>
      <family val="2"/>
    </font>
    <font>
      <b/>
      <sz val="10"/>
      <color indexed="9"/>
      <name val="Arial"/>
      <family val="2"/>
    </font>
    <font>
      <sz val="10"/>
      <name val="Arial"/>
      <family val="2"/>
    </font>
  </fonts>
  <fills count="8">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top/>
      <bottom style="thin">
        <color indexed="64"/>
      </bottom>
      <diagonal/>
    </border>
  </borders>
  <cellStyleXfs count="2">
    <xf numFmtId="0" fontId="0" fillId="0" borderId="0"/>
    <xf numFmtId="0" fontId="8" fillId="0" borderId="0"/>
  </cellStyleXfs>
  <cellXfs count="184">
    <xf numFmtId="0" fontId="0" fillId="0" borderId="0" xfId="0"/>
    <xf numFmtId="0" fontId="4" fillId="0" borderId="0" xfId="0" applyFont="1"/>
    <xf numFmtId="0" fontId="5" fillId="0" borderId="0" xfId="0" applyFont="1"/>
    <xf numFmtId="0" fontId="8" fillId="0" borderId="0" xfId="0" applyFont="1"/>
    <xf numFmtId="0" fontId="2" fillId="0" borderId="0" xfId="0" applyFont="1" applyBorder="1"/>
    <xf numFmtId="164" fontId="2" fillId="0" borderId="0" xfId="0" applyNumberFormat="1" applyFont="1" applyBorder="1"/>
    <xf numFmtId="0" fontId="2" fillId="0" borderId="0" xfId="0" applyFont="1"/>
    <xf numFmtId="0" fontId="0" fillId="3" borderId="10" xfId="0" applyFill="1" applyBorder="1"/>
    <xf numFmtId="0" fontId="6" fillId="2" borderId="6" xfId="0" applyFont="1" applyFill="1" applyBorder="1"/>
    <xf numFmtId="0" fontId="6" fillId="2" borderId="7" xfId="0" applyFont="1" applyFill="1" applyBorder="1"/>
    <xf numFmtId="0" fontId="2" fillId="2" borderId="7" xfId="0" applyFont="1" applyFill="1" applyBorder="1"/>
    <xf numFmtId="0" fontId="9" fillId="4" borderId="2" xfId="0" applyFont="1" applyFill="1" applyBorder="1" applyAlignment="1">
      <alignment horizontal="center"/>
    </xf>
    <xf numFmtId="0" fontId="9" fillId="4" borderId="2" xfId="0" applyFont="1" applyFill="1" applyBorder="1" applyAlignment="1">
      <alignment horizontal="center" wrapText="1"/>
    </xf>
    <xf numFmtId="0" fontId="9" fillId="4" borderId="9" xfId="0" applyFont="1" applyFill="1" applyBorder="1" applyAlignment="1">
      <alignment horizontal="center" wrapText="1"/>
    </xf>
    <xf numFmtId="0" fontId="11" fillId="4" borderId="2" xfId="0" applyFont="1" applyFill="1" applyBorder="1"/>
    <xf numFmtId="0" fontId="8" fillId="0" borderId="11" xfId="0" applyFont="1" applyBorder="1"/>
    <xf numFmtId="0" fontId="8" fillId="0" borderId="2" xfId="0" applyFont="1" applyBorder="1"/>
    <xf numFmtId="0" fontId="9" fillId="4" borderId="1" xfId="0" applyFont="1" applyFill="1" applyBorder="1" applyAlignment="1">
      <alignment horizontal="center" wrapText="1"/>
    </xf>
    <xf numFmtId="0" fontId="9" fillId="4" borderId="4" xfId="0" applyFont="1" applyFill="1" applyBorder="1" applyAlignment="1">
      <alignment horizontal="center"/>
    </xf>
    <xf numFmtId="0" fontId="9" fillId="4" borderId="4" xfId="0" applyFont="1" applyFill="1" applyBorder="1" applyAlignment="1">
      <alignment horizontal="center" wrapText="1"/>
    </xf>
    <xf numFmtId="0" fontId="7" fillId="3" borderId="14" xfId="0" applyNumberFormat="1" applyFont="1" applyFill="1" applyBorder="1" applyAlignment="1">
      <alignment horizontal="center" vertical="center"/>
    </xf>
    <xf numFmtId="164" fontId="7" fillId="0" borderId="18" xfId="0" applyNumberFormat="1" applyFont="1" applyFill="1" applyBorder="1" applyAlignment="1">
      <alignment horizontal="center" vertical="center"/>
    </xf>
    <xf numFmtId="164" fontId="7" fillId="0" borderId="15" xfId="0" applyNumberFormat="1" applyFont="1" applyBorder="1" applyAlignment="1">
      <alignment horizontal="center" vertical="center"/>
    </xf>
    <xf numFmtId="0" fontId="7" fillId="3" borderId="14" xfId="0" applyFont="1" applyFill="1" applyBorder="1" applyAlignment="1">
      <alignment horizontal="center" vertical="center"/>
    </xf>
    <xf numFmtId="164" fontId="7" fillId="0" borderId="15" xfId="0" applyNumberFormat="1" applyFont="1" applyFill="1" applyBorder="1" applyAlignment="1">
      <alignment horizontal="center" vertical="center"/>
    </xf>
    <xf numFmtId="164" fontId="7" fillId="0" borderId="18" xfId="0" applyNumberFormat="1" applyFont="1" applyBorder="1" applyAlignment="1">
      <alignment horizontal="center" vertical="center"/>
    </xf>
    <xf numFmtId="0" fontId="7" fillId="3" borderId="16" xfId="0" applyNumberFormat="1" applyFont="1" applyFill="1" applyBorder="1" applyAlignment="1">
      <alignment horizontal="center" vertical="center"/>
    </xf>
    <xf numFmtId="164" fontId="7" fillId="0" borderId="10" xfId="0" applyNumberFormat="1" applyFont="1" applyFill="1" applyBorder="1" applyAlignment="1">
      <alignment horizontal="center" vertical="center"/>
    </xf>
    <xf numFmtId="164" fontId="7" fillId="0" borderId="17" xfId="0" applyNumberFormat="1" applyFont="1" applyBorder="1" applyAlignment="1">
      <alignment horizontal="center" vertical="center"/>
    </xf>
    <xf numFmtId="0" fontId="7" fillId="3" borderId="16" xfId="0" applyFont="1" applyFill="1" applyBorder="1" applyAlignment="1">
      <alignment horizontal="center" vertical="center"/>
    </xf>
    <xf numFmtId="164" fontId="7" fillId="0" borderId="17" xfId="0" applyNumberFormat="1" applyFont="1" applyFill="1" applyBorder="1" applyAlignment="1">
      <alignment horizontal="center" vertical="center"/>
    </xf>
    <xf numFmtId="164" fontId="7" fillId="0" borderId="10" xfId="0" applyNumberFormat="1" applyFont="1" applyBorder="1" applyAlignment="1">
      <alignment horizontal="center" vertical="center"/>
    </xf>
    <xf numFmtId="0" fontId="0" fillId="0" borderId="0" xfId="0" applyBorder="1" applyAlignment="1">
      <alignment vertical="center"/>
    </xf>
    <xf numFmtId="0" fontId="8" fillId="0" borderId="1" xfId="0" applyFont="1" applyBorder="1" applyAlignment="1">
      <alignment vertical="center"/>
    </xf>
    <xf numFmtId="0" fontId="8" fillId="0" borderId="19" xfId="0" applyFont="1" applyBorder="1" applyAlignment="1">
      <alignment vertical="center"/>
    </xf>
    <xf numFmtId="0" fontId="7" fillId="0" borderId="10" xfId="0" applyFont="1" applyFill="1" applyBorder="1" applyAlignment="1">
      <alignment horizontal="center" vertical="center"/>
    </xf>
    <xf numFmtId="0" fontId="0" fillId="0" borderId="0" xfId="0" applyAlignment="1">
      <alignment horizontal="center" vertical="center"/>
    </xf>
    <xf numFmtId="0" fontId="2" fillId="2" borderId="8" xfId="0" applyFont="1" applyFill="1" applyBorder="1"/>
    <xf numFmtId="0" fontId="5" fillId="0" borderId="0" xfId="0" applyFont="1" applyAlignment="1">
      <alignment horizontal="center"/>
    </xf>
    <xf numFmtId="0" fontId="0" fillId="0" borderId="0" xfId="0" applyAlignment="1">
      <alignment horizontal="center"/>
    </xf>
    <xf numFmtId="0" fontId="2" fillId="2" borderId="7" xfId="0" applyFont="1" applyFill="1" applyBorder="1" applyAlignment="1">
      <alignment horizontal="center"/>
    </xf>
    <xf numFmtId="0" fontId="8" fillId="0" borderId="21" xfId="0" applyFont="1" applyFill="1" applyBorder="1" applyAlignment="1">
      <alignment vertical="center"/>
    </xf>
    <xf numFmtId="0" fontId="8" fillId="0" borderId="22" xfId="0" applyFont="1" applyFill="1" applyBorder="1"/>
    <xf numFmtId="0" fontId="11" fillId="4" borderId="1" xfId="0" applyFont="1" applyFill="1" applyBorder="1" applyAlignment="1">
      <alignment vertical="center"/>
    </xf>
    <xf numFmtId="0" fontId="7" fillId="0" borderId="0" xfId="0" applyFont="1"/>
    <xf numFmtId="0" fontId="7" fillId="0" borderId="0" xfId="0" applyFont="1" applyBorder="1"/>
    <xf numFmtId="164" fontId="6" fillId="2" borderId="7" xfId="0" applyNumberFormat="1" applyFont="1" applyFill="1" applyBorder="1"/>
    <xf numFmtId="164" fontId="6" fillId="0" borderId="0" xfId="0" applyNumberFormat="1" applyFont="1" applyBorder="1"/>
    <xf numFmtId="0" fontId="13" fillId="0" borderId="0" xfId="0" applyFont="1"/>
    <xf numFmtId="0" fontId="14" fillId="6" borderId="10" xfId="0" applyFont="1" applyFill="1" applyBorder="1" applyAlignment="1">
      <alignment horizontal="left" vertical="center"/>
    </xf>
    <xf numFmtId="0" fontId="3" fillId="2" borderId="6" xfId="0" applyFont="1" applyFill="1" applyBorder="1" applyAlignment="1">
      <alignment vertical="center"/>
    </xf>
    <xf numFmtId="0" fontId="0" fillId="2" borderId="7" xfId="0" applyFill="1" applyBorder="1"/>
    <xf numFmtId="0" fontId="0" fillId="2" borderId="7" xfId="0" applyFill="1" applyBorder="1" applyAlignment="1">
      <alignment horizontal="center" vertical="center"/>
    </xf>
    <xf numFmtId="0" fontId="8" fillId="2" borderId="7" xfId="0" applyFont="1" applyFill="1" applyBorder="1"/>
    <xf numFmtId="0" fontId="2" fillId="2" borderId="7" xfId="0" applyFont="1" applyFill="1" applyBorder="1" applyAlignment="1">
      <alignment vertical="center"/>
    </xf>
    <xf numFmtId="164" fontId="2" fillId="2" borderId="8" xfId="0" applyNumberFormat="1" applyFont="1" applyFill="1" applyBorder="1" applyAlignment="1">
      <alignment horizontal="center" vertical="center"/>
    </xf>
    <xf numFmtId="0" fontId="9" fillId="4" borderId="10" xfId="0" applyFont="1" applyFill="1" applyBorder="1" applyAlignment="1">
      <alignment horizontal="center" wrapText="1"/>
    </xf>
    <xf numFmtId="0" fontId="9" fillId="4" borderId="0" xfId="0" applyFont="1" applyFill="1" applyBorder="1" applyAlignment="1">
      <alignment horizontal="center" wrapText="1"/>
    </xf>
    <xf numFmtId="0" fontId="10" fillId="4" borderId="13" xfId="0" applyFont="1" applyFill="1" applyBorder="1" applyAlignment="1">
      <alignment vertical="center"/>
    </xf>
    <xf numFmtId="0" fontId="10" fillId="4" borderId="11" xfId="0" applyFont="1" applyFill="1" applyBorder="1" applyAlignment="1">
      <alignment vertical="center"/>
    </xf>
    <xf numFmtId="0" fontId="10" fillId="4" borderId="12" xfId="0" applyFont="1" applyFill="1" applyBorder="1" applyAlignment="1">
      <alignment vertical="center"/>
    </xf>
    <xf numFmtId="2" fontId="7" fillId="0" borderId="13" xfId="0" applyNumberFormat="1" applyFont="1" applyFill="1" applyBorder="1" applyAlignment="1">
      <alignment horizontal="center" vertical="center"/>
    </xf>
    <xf numFmtId="164" fontId="7" fillId="0" borderId="30" xfId="0" applyNumberFormat="1" applyFont="1" applyBorder="1" applyAlignment="1">
      <alignment horizontal="center" vertical="center"/>
    </xf>
    <xf numFmtId="164" fontId="7" fillId="0" borderId="13"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7" fillId="0" borderId="26" xfId="0" applyNumberFormat="1" applyFont="1" applyBorder="1" applyAlignment="1">
      <alignment horizontal="center" vertical="center"/>
    </xf>
    <xf numFmtId="0" fontId="7" fillId="0" borderId="10" xfId="0" applyFont="1" applyBorder="1" applyAlignment="1">
      <alignment horizontal="center"/>
    </xf>
    <xf numFmtId="0" fontId="6" fillId="0" borderId="10" xfId="0" applyFont="1" applyBorder="1" applyAlignment="1">
      <alignment horizontal="center"/>
    </xf>
    <xf numFmtId="0" fontId="7" fillId="0" borderId="10" xfId="0" applyFont="1" applyFill="1" applyBorder="1" applyAlignment="1">
      <alignment horizontal="center"/>
    </xf>
    <xf numFmtId="44" fontId="7" fillId="0" borderId="10" xfId="0" applyNumberFormat="1" applyFont="1" applyBorder="1"/>
    <xf numFmtId="44" fontId="6" fillId="5" borderId="10" xfId="0" applyNumberFormat="1" applyFont="1" applyFill="1" applyBorder="1"/>
    <xf numFmtId="0" fontId="7" fillId="3" borderId="35" xfId="0" applyNumberFormat="1" applyFont="1" applyFill="1" applyBorder="1" applyAlignment="1">
      <alignment horizontal="center" vertical="center"/>
    </xf>
    <xf numFmtId="164" fontId="7" fillId="0" borderId="36" xfId="0" applyNumberFormat="1" applyFont="1" applyFill="1" applyBorder="1" applyAlignment="1">
      <alignment horizontal="center" vertical="center"/>
    </xf>
    <xf numFmtId="164" fontId="7" fillId="0" borderId="37" xfId="0" applyNumberFormat="1" applyFont="1" applyBorder="1" applyAlignment="1">
      <alignment horizontal="center" vertical="center"/>
    </xf>
    <xf numFmtId="0" fontId="7" fillId="3" borderId="35" xfId="0" applyFont="1" applyFill="1" applyBorder="1" applyAlignment="1">
      <alignment horizontal="center" vertical="center"/>
    </xf>
    <xf numFmtId="164" fontId="7" fillId="0" borderId="37" xfId="0" applyNumberFormat="1" applyFont="1" applyFill="1" applyBorder="1" applyAlignment="1">
      <alignment horizontal="center" vertical="center"/>
    </xf>
    <xf numFmtId="164" fontId="7" fillId="0" borderId="36" xfId="0" applyNumberFormat="1" applyFont="1" applyBorder="1" applyAlignment="1">
      <alignment horizontal="center" vertical="center"/>
    </xf>
    <xf numFmtId="164" fontId="7" fillId="0" borderId="38" xfId="0" applyNumberFormat="1" applyFont="1" applyBorder="1" applyAlignment="1">
      <alignment horizontal="center" vertical="center"/>
    </xf>
    <xf numFmtId="164" fontId="7" fillId="0" borderId="39" xfId="0" applyNumberFormat="1" applyFont="1" applyBorder="1" applyAlignment="1">
      <alignment horizontal="center" vertical="center"/>
    </xf>
    <xf numFmtId="0" fontId="7" fillId="0" borderId="10" xfId="0" applyFont="1" applyFill="1" applyBorder="1"/>
    <xf numFmtId="0" fontId="7" fillId="0" borderId="10" xfId="0" applyFont="1" applyBorder="1" applyAlignment="1">
      <alignment horizontal="center" vertical="center"/>
    </xf>
    <xf numFmtId="2" fontId="7" fillId="0" borderId="10" xfId="0" applyNumberFormat="1" applyFont="1" applyBorder="1"/>
    <xf numFmtId="2" fontId="7" fillId="0" borderId="10" xfId="0" applyNumberFormat="1" applyFont="1" applyFill="1" applyBorder="1"/>
    <xf numFmtId="0" fontId="7" fillId="0" borderId="10" xfId="0" applyFont="1" applyBorder="1"/>
    <xf numFmtId="20" fontId="7" fillId="0" borderId="10" xfId="0" applyNumberFormat="1" applyFont="1" applyBorder="1" applyAlignment="1">
      <alignment horizontal="right"/>
    </xf>
    <xf numFmtId="164" fontId="2" fillId="2" borderId="6"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8" xfId="0" applyNumberFormat="1" applyFont="1" applyFill="1" applyBorder="1" applyAlignment="1">
      <alignment vertical="center"/>
    </xf>
    <xf numFmtId="0" fontId="2" fillId="2" borderId="6" xfId="0" applyFont="1" applyFill="1" applyBorder="1" applyAlignment="1">
      <alignment vertical="center"/>
    </xf>
    <xf numFmtId="164" fontId="6" fillId="2" borderId="7" xfId="0" applyNumberFormat="1" applyFont="1" applyFill="1" applyBorder="1" applyAlignment="1">
      <alignment vertical="center"/>
    </xf>
    <xf numFmtId="164" fontId="6" fillId="2" borderId="8" xfId="0" applyNumberFormat="1" applyFont="1" applyFill="1" applyBorder="1" applyAlignment="1">
      <alignment vertical="center"/>
    </xf>
    <xf numFmtId="164" fontId="6" fillId="2" borderId="6" xfId="0" applyNumberFormat="1" applyFont="1" applyFill="1" applyBorder="1" applyAlignment="1">
      <alignment vertical="center"/>
    </xf>
    <xf numFmtId="164" fontId="6" fillId="2" borderId="40" xfId="0" applyNumberFormat="1" applyFont="1" applyFill="1" applyBorder="1" applyAlignment="1">
      <alignment vertical="center"/>
    </xf>
    <xf numFmtId="0" fontId="9" fillId="4" borderId="6" xfId="0" applyFont="1" applyFill="1" applyBorder="1" applyAlignment="1">
      <alignment horizontal="center" wrapText="1"/>
    </xf>
    <xf numFmtId="0" fontId="9" fillId="4" borderId="7" xfId="0" applyFont="1" applyFill="1" applyBorder="1" applyAlignment="1">
      <alignment horizontal="center" wrapText="1"/>
    </xf>
    <xf numFmtId="0" fontId="9" fillId="4" borderId="8" xfId="0" applyFont="1" applyFill="1" applyBorder="1" applyAlignment="1">
      <alignment horizontal="center"/>
    </xf>
    <xf numFmtId="0" fontId="9" fillId="4" borderId="7" xfId="0" applyFont="1" applyFill="1" applyBorder="1" applyAlignment="1">
      <alignment horizontal="center"/>
    </xf>
    <xf numFmtId="0" fontId="9" fillId="4" borderId="40" xfId="0" applyFont="1" applyFill="1" applyBorder="1" applyAlignment="1">
      <alignment horizontal="center" wrapText="1"/>
    </xf>
    <xf numFmtId="0" fontId="7" fillId="3" borderId="42" xfId="0" applyFont="1" applyFill="1" applyBorder="1" applyAlignment="1">
      <alignment horizontal="center" vertical="center"/>
    </xf>
    <xf numFmtId="0" fontId="7" fillId="3" borderId="41" xfId="0" applyNumberFormat="1"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Border="1" applyAlignment="1">
      <alignment horizontal="left"/>
    </xf>
    <xf numFmtId="0" fontId="8" fillId="0" borderId="0" xfId="0" applyFont="1" applyBorder="1" applyAlignment="1">
      <alignment horizontal="left" vertical="top" wrapText="1"/>
    </xf>
    <xf numFmtId="0" fontId="15" fillId="0" borderId="0" xfId="0" applyNumberFormat="1" applyFont="1" applyFill="1" applyBorder="1" applyAlignment="1" applyProtection="1"/>
    <xf numFmtId="14" fontId="15" fillId="0" borderId="0" xfId="0" applyNumberFormat="1" applyFont="1" applyFill="1" applyBorder="1" applyAlignment="1" applyProtection="1"/>
    <xf numFmtId="20" fontId="15" fillId="0" borderId="0" xfId="0" applyNumberFormat="1" applyFont="1" applyFill="1" applyBorder="1" applyAlignment="1" applyProtection="1"/>
    <xf numFmtId="0" fontId="9" fillId="4" borderId="0" xfId="0" applyFont="1" applyFill="1" applyBorder="1" applyAlignment="1">
      <alignment horizontal="center"/>
    </xf>
    <xf numFmtId="0" fontId="9" fillId="4" borderId="31" xfId="0" applyFont="1" applyFill="1" applyBorder="1" applyAlignment="1">
      <alignment horizontal="center" wrapText="1"/>
    </xf>
    <xf numFmtId="0" fontId="9" fillId="4" borderId="3" xfId="0" applyFont="1" applyFill="1" applyBorder="1" applyAlignment="1">
      <alignment horizontal="left"/>
    </xf>
    <xf numFmtId="2" fontId="7" fillId="0" borderId="10" xfId="0" applyNumberFormat="1" applyFont="1" applyFill="1" applyBorder="1" applyAlignment="1">
      <alignment horizontal="center" vertical="center"/>
    </xf>
    <xf numFmtId="0" fontId="2" fillId="2" borderId="5" xfId="0" applyFont="1" applyFill="1" applyBorder="1"/>
    <xf numFmtId="0" fontId="7" fillId="0" borderId="10" xfId="0" applyFont="1" applyBorder="1" applyAlignment="1">
      <alignment vertical="center"/>
    </xf>
    <xf numFmtId="14" fontId="7" fillId="0" borderId="10" xfId="0" applyNumberFormat="1" applyFont="1" applyBorder="1" applyAlignment="1">
      <alignment horizontal="right" vertical="center"/>
    </xf>
    <xf numFmtId="20" fontId="7" fillId="0" borderId="10" xfId="0" applyNumberFormat="1" applyFont="1" applyBorder="1" applyAlignment="1">
      <alignment horizontal="right" vertical="center"/>
    </xf>
    <xf numFmtId="0" fontId="7" fillId="2" borderId="7" xfId="0" applyFont="1" applyFill="1" applyBorder="1"/>
    <xf numFmtId="2" fontId="7" fillId="0" borderId="13" xfId="0" applyNumberFormat="1" applyFont="1" applyBorder="1" applyAlignment="1">
      <alignment horizontal="center"/>
    </xf>
    <xf numFmtId="2" fontId="7" fillId="0" borderId="13" xfId="0" applyNumberFormat="1" applyFont="1" applyFill="1" applyBorder="1" applyAlignment="1">
      <alignment horizontal="center"/>
    </xf>
    <xf numFmtId="0" fontId="8" fillId="0" borderId="0" xfId="0" applyFont="1" applyAlignment="1">
      <alignment horizontal="center"/>
    </xf>
    <xf numFmtId="0" fontId="7" fillId="0" borderId="10" xfId="0" applyNumberFormat="1" applyFont="1" applyFill="1" applyBorder="1" applyAlignment="1" applyProtection="1"/>
    <xf numFmtId="14" fontId="7" fillId="0" borderId="10" xfId="0" applyNumberFormat="1" applyFont="1" applyFill="1" applyBorder="1" applyAlignment="1" applyProtection="1"/>
    <xf numFmtId="20" fontId="7" fillId="0" borderId="10" xfId="0" applyNumberFormat="1" applyFont="1" applyFill="1" applyBorder="1" applyAlignment="1" applyProtection="1"/>
    <xf numFmtId="0" fontId="10" fillId="4" borderId="11" xfId="0" applyFont="1" applyFill="1" applyBorder="1" applyAlignment="1">
      <alignment horizontal="center" vertical="center"/>
    </xf>
    <xf numFmtId="0" fontId="7" fillId="0" borderId="10" xfId="0" applyNumberFormat="1" applyFont="1" applyFill="1" applyBorder="1" applyAlignment="1" applyProtection="1">
      <alignment horizontal="center"/>
    </xf>
    <xf numFmtId="0" fontId="2" fillId="2" borderId="5" xfId="0" applyFont="1" applyFill="1" applyBorder="1" applyAlignment="1">
      <alignment horizontal="center"/>
    </xf>
    <xf numFmtId="0" fontId="0" fillId="0" borderId="0" xfId="0" applyNumberFormat="1" applyFont="1" applyFill="1" applyBorder="1" applyAlignment="1" applyProtection="1">
      <alignment horizontal="center"/>
    </xf>
    <xf numFmtId="0" fontId="8" fillId="0" borderId="0" xfId="0" applyFont="1" applyBorder="1" applyAlignment="1">
      <alignment horizontal="center"/>
    </xf>
    <xf numFmtId="0" fontId="2" fillId="2" borderId="44" xfId="0" applyFont="1" applyFill="1" applyBorder="1" applyAlignment="1">
      <alignment vertical="center"/>
    </xf>
    <xf numFmtId="164" fontId="2" fillId="2" borderId="5" xfId="0" applyNumberFormat="1" applyFont="1" applyFill="1" applyBorder="1" applyAlignment="1">
      <alignment vertical="center"/>
    </xf>
    <xf numFmtId="0" fontId="7" fillId="3" borderId="45" xfId="0" applyFont="1" applyFill="1" applyBorder="1" applyAlignment="1">
      <alignment horizontal="center" vertical="center"/>
    </xf>
    <xf numFmtId="164" fontId="7" fillId="0" borderId="46" xfId="0" applyNumberFormat="1" applyFont="1" applyFill="1" applyBorder="1" applyAlignment="1">
      <alignment horizontal="center" vertical="center"/>
    </xf>
    <xf numFmtId="164" fontId="7" fillId="0" borderId="47" xfId="0" applyNumberFormat="1" applyFont="1" applyFill="1" applyBorder="1" applyAlignment="1">
      <alignment horizontal="center" vertical="center"/>
    </xf>
    <xf numFmtId="0" fontId="7" fillId="3" borderId="48"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164" fontId="7" fillId="0" borderId="50" xfId="0" applyNumberFormat="1" applyFont="1" applyBorder="1" applyAlignment="1">
      <alignment horizontal="center" vertical="center"/>
    </xf>
    <xf numFmtId="0" fontId="7" fillId="5" borderId="10" xfId="0" applyFont="1" applyFill="1" applyBorder="1" applyAlignment="1">
      <alignment horizontal="center" vertical="center"/>
    </xf>
    <xf numFmtId="2" fontId="7" fillId="5" borderId="10" xfId="0" applyNumberFormat="1" applyFont="1" applyFill="1" applyBorder="1" applyAlignment="1">
      <alignment horizontal="right" vertical="center"/>
    </xf>
    <xf numFmtId="2" fontId="7" fillId="5" borderId="13" xfId="0" applyNumberFormat="1" applyFont="1" applyFill="1" applyBorder="1" applyAlignment="1">
      <alignment horizontal="center" vertical="center"/>
    </xf>
    <xf numFmtId="164" fontId="7" fillId="3" borderId="51" xfId="0" applyNumberFormat="1" applyFont="1" applyFill="1" applyBorder="1" applyAlignment="1">
      <alignment horizontal="center" vertical="center"/>
    </xf>
    <xf numFmtId="164" fontId="7" fillId="3" borderId="52" xfId="0" applyNumberFormat="1" applyFont="1" applyFill="1" applyBorder="1" applyAlignment="1">
      <alignment horizontal="center" vertical="center"/>
    </xf>
    <xf numFmtId="0" fontId="2" fillId="3" borderId="13"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164" fontId="0" fillId="3" borderId="19" xfId="0" applyNumberFormat="1" applyFill="1" applyBorder="1" applyAlignment="1">
      <alignment vertical="center"/>
    </xf>
    <xf numFmtId="164" fontId="0" fillId="3" borderId="20" xfId="0" applyNumberFormat="1" applyFill="1" applyBorder="1" applyAlignment="1">
      <alignment vertical="center"/>
    </xf>
    <xf numFmtId="164" fontId="0" fillId="0" borderId="21" xfId="0" applyNumberFormat="1" applyFill="1" applyBorder="1" applyAlignment="1">
      <alignment vertical="center"/>
    </xf>
    <xf numFmtId="164" fontId="0" fillId="0" borderId="23" xfId="0" applyNumberFormat="1" applyFill="1" applyBorder="1" applyAlignment="1">
      <alignment vertical="center"/>
    </xf>
    <xf numFmtId="0" fontId="8" fillId="0" borderId="0" xfId="0" applyFont="1" applyBorder="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wrapText="1"/>
    </xf>
    <xf numFmtId="164" fontId="8" fillId="3" borderId="16" xfId="0" applyNumberFormat="1" applyFont="1" applyFill="1" applyBorder="1" applyAlignment="1">
      <alignment horizontal="center" vertical="center"/>
    </xf>
    <xf numFmtId="164" fontId="8" fillId="3" borderId="10" xfId="0" applyNumberFormat="1" applyFont="1" applyFill="1" applyBorder="1" applyAlignment="1">
      <alignment horizontal="center" vertical="center"/>
    </xf>
    <xf numFmtId="164" fontId="8" fillId="3" borderId="17" xfId="0" applyNumberFormat="1" applyFont="1" applyFill="1" applyBorder="1" applyAlignment="1">
      <alignment horizontal="center" vertical="center"/>
    </xf>
    <xf numFmtId="164" fontId="8" fillId="0" borderId="44"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8" fillId="0" borderId="43" xfId="0" applyNumberFormat="1" applyFont="1" applyFill="1" applyBorder="1" applyAlignment="1">
      <alignment horizontal="center" vertical="center"/>
    </xf>
    <xf numFmtId="0" fontId="6" fillId="7" borderId="29" xfId="0" applyFont="1" applyFill="1" applyBorder="1" applyAlignment="1">
      <alignment horizontal="center" wrapText="1"/>
    </xf>
    <xf numFmtId="0" fontId="6" fillId="7" borderId="28" xfId="0" applyFont="1" applyFill="1" applyBorder="1" applyAlignment="1">
      <alignment horizontal="center" wrapText="1"/>
    </xf>
    <xf numFmtId="0" fontId="6" fillId="7" borderId="34" xfId="0" applyFont="1" applyFill="1" applyBorder="1" applyAlignment="1">
      <alignment horizontal="center" wrapText="1"/>
    </xf>
    <xf numFmtId="0" fontId="6" fillId="7" borderId="13" xfId="0" applyFont="1" applyFill="1" applyBorder="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164" fontId="8" fillId="3" borderId="14" xfId="0" applyNumberFormat="1" applyFont="1" applyFill="1" applyBorder="1" applyAlignment="1">
      <alignment horizontal="center" vertical="center"/>
    </xf>
    <xf numFmtId="164" fontId="8" fillId="3" borderId="18" xfId="0" applyNumberFormat="1" applyFont="1" applyFill="1" applyBorder="1" applyAlignment="1">
      <alignment horizontal="center" vertical="center"/>
    </xf>
    <xf numFmtId="164" fontId="8" fillId="3" borderId="15" xfId="0" applyNumberFormat="1" applyFont="1" applyFill="1" applyBorder="1" applyAlignment="1">
      <alignment horizontal="center" vertical="center"/>
    </xf>
    <xf numFmtId="0" fontId="11" fillId="4" borderId="6" xfId="0" applyFont="1" applyFill="1" applyBorder="1" applyAlignment="1">
      <alignment horizontal="center" vertical="center"/>
    </xf>
    <xf numFmtId="0" fontId="11" fillId="4" borderId="8" xfId="0" applyFont="1" applyFill="1" applyBorder="1" applyAlignment="1">
      <alignment horizontal="center" vertical="center"/>
    </xf>
    <xf numFmtId="164" fontId="8" fillId="0" borderId="21" xfId="0" applyNumberFormat="1" applyFont="1" applyFill="1" applyBorder="1" applyAlignment="1">
      <alignment vertical="center"/>
    </xf>
    <xf numFmtId="164" fontId="8" fillId="0" borderId="23" xfId="0" applyNumberFormat="1" applyFont="1" applyFill="1" applyBorder="1" applyAlignment="1">
      <alignment vertical="center"/>
    </xf>
    <xf numFmtId="164" fontId="8" fillId="3" borderId="1"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3" xfId="0" applyNumberFormat="1" applyFont="1" applyFill="1" applyBorder="1" applyAlignment="1">
      <alignment horizontal="center" vertical="center"/>
    </xf>
    <xf numFmtId="164" fontId="8" fillId="3" borderId="31" xfId="0" applyNumberFormat="1" applyFont="1" applyFill="1" applyBorder="1" applyAlignment="1">
      <alignment horizontal="center" vertical="center"/>
    </xf>
    <xf numFmtId="164" fontId="8" fillId="3" borderId="32" xfId="0" applyNumberFormat="1" applyFont="1" applyFill="1" applyBorder="1" applyAlignment="1">
      <alignment horizontal="center" vertical="center"/>
    </xf>
    <xf numFmtId="164" fontId="8" fillId="3" borderId="33" xfId="0" applyNumberFormat="1" applyFont="1" applyFill="1" applyBorder="1" applyAlignment="1">
      <alignment horizontal="center" vertical="center"/>
    </xf>
    <xf numFmtId="164" fontId="0" fillId="3" borderId="27" xfId="0" applyNumberFormat="1" applyFill="1" applyBorder="1" applyAlignment="1">
      <alignment vertical="center"/>
    </xf>
    <xf numFmtId="164" fontId="0" fillId="3" borderId="24" xfId="0" applyNumberFormat="1" applyFill="1" applyBorder="1" applyAlignment="1">
      <alignment vertical="center"/>
    </xf>
    <xf numFmtId="164" fontId="8" fillId="3" borderId="27" xfId="0" applyNumberFormat="1" applyFont="1" applyFill="1" applyBorder="1" applyAlignment="1">
      <alignment vertical="center"/>
    </xf>
    <xf numFmtId="164" fontId="8" fillId="3" borderId="24" xfId="0" applyNumberFormat="1" applyFont="1" applyFill="1" applyBorder="1" applyAlignment="1">
      <alignment vertical="center"/>
    </xf>
    <xf numFmtId="164" fontId="8" fillId="3" borderId="19" xfId="0" applyNumberFormat="1" applyFont="1" applyFill="1" applyBorder="1" applyAlignment="1">
      <alignment vertical="center"/>
    </xf>
    <xf numFmtId="164" fontId="8" fillId="3" borderId="20" xfId="0" applyNumberFormat="1" applyFont="1" applyFill="1" applyBorder="1" applyAlignment="1">
      <alignment vertical="center"/>
    </xf>
  </cellXfs>
  <cellStyles count="2">
    <cellStyle name="Standaard" xfId="0" builtinId="0"/>
    <cellStyle name="Standaard 2" xfId="1" xr:uid="{00000000-0005-0000-0000-000001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52916</xdr:colOff>
      <xdr:row>86</xdr:row>
      <xdr:rowOff>258533</xdr:rowOff>
    </xdr:from>
    <xdr:to>
      <xdr:col>23</xdr:col>
      <xdr:colOff>169332</xdr:colOff>
      <xdr:row>86</xdr:row>
      <xdr:rowOff>418980</xdr:rowOff>
    </xdr:to>
    <xdr:pic>
      <xdr:nvPicPr>
        <xdr:cNvPr id="7" name="Afbeelding 6">
          <a:extLst>
            <a:ext uri="{FF2B5EF4-FFF2-40B4-BE49-F238E27FC236}">
              <a16:creationId xmlns:a16="http://schemas.microsoft.com/office/drawing/2014/main" id="{7AE4D566-426B-4016-A881-F16DB98B6C48}"/>
            </a:ext>
          </a:extLst>
        </xdr:cNvPr>
        <xdr:cNvPicPr>
          <a:picLocks noChangeAspect="1"/>
        </xdr:cNvPicPr>
      </xdr:nvPicPr>
      <xdr:blipFill rotWithShape="1">
        <a:blip xmlns:r="http://schemas.openxmlformats.org/officeDocument/2006/relationships" r:embed="rId1"/>
        <a:srcRect l="65980" t="56077" r="30721" b="42277"/>
        <a:stretch/>
      </xdr:blipFill>
      <xdr:spPr>
        <a:xfrm>
          <a:off x="17462499" y="17033116"/>
          <a:ext cx="603249" cy="160447"/>
        </a:xfrm>
        <a:prstGeom prst="rect">
          <a:avLst/>
        </a:prstGeom>
      </xdr:spPr>
    </xdr:pic>
    <xdr:clientData/>
  </xdr:twoCellAnchor>
  <xdr:twoCellAnchor editAs="oneCell">
    <xdr:from>
      <xdr:col>15</xdr:col>
      <xdr:colOff>201083</xdr:colOff>
      <xdr:row>5</xdr:row>
      <xdr:rowOff>63500</xdr:rowOff>
    </xdr:from>
    <xdr:to>
      <xdr:col>18</xdr:col>
      <xdr:colOff>525092</xdr:colOff>
      <xdr:row>11</xdr:row>
      <xdr:rowOff>17621</xdr:rowOff>
    </xdr:to>
    <xdr:pic>
      <xdr:nvPicPr>
        <xdr:cNvPr id="3" name="Afbeelding 2">
          <a:extLst>
            <a:ext uri="{FF2B5EF4-FFF2-40B4-BE49-F238E27FC236}">
              <a16:creationId xmlns:a16="http://schemas.microsoft.com/office/drawing/2014/main" id="{386A3A98-2C1F-46C5-AE84-6B32372DCEAF}"/>
            </a:ext>
          </a:extLst>
        </xdr:cNvPr>
        <xdr:cNvPicPr/>
      </xdr:nvPicPr>
      <xdr:blipFill>
        <a:blip xmlns:r="http://schemas.openxmlformats.org/officeDocument/2006/relationships" r:embed="rId2" cstate="print"/>
        <a:srcRect/>
        <a:stretch>
          <a:fillRect/>
        </a:stretch>
      </xdr:blipFill>
      <xdr:spPr bwMode="auto">
        <a:xfrm>
          <a:off x="11779250" y="941917"/>
          <a:ext cx="2229009" cy="1213537"/>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94"/>
  <sheetViews>
    <sheetView tabSelected="1" zoomScale="55" zoomScaleNormal="55" workbookViewId="0">
      <pane ySplit="15" topLeftCell="A16" activePane="bottomLeft" state="frozen"/>
      <selection pane="bottomLeft" activeCell="AL7" sqref="AL7"/>
    </sheetView>
  </sheetViews>
  <sheetFormatPr defaultRowHeight="12.75" x14ac:dyDescent="0.2"/>
  <cols>
    <col min="1" max="1" width="22.28515625" customWidth="1"/>
    <col min="2" max="2" width="11.140625" bestFit="1" customWidth="1"/>
    <col min="3" max="3" width="11.140625" style="39" customWidth="1"/>
    <col min="4" max="4" width="14.140625" bestFit="1" customWidth="1"/>
    <col min="5" max="5" width="13.140625" customWidth="1"/>
    <col min="6" max="6" width="13.7109375" customWidth="1"/>
    <col min="7" max="7" width="9.5703125" customWidth="1"/>
    <col min="8" max="8" width="15.140625" customWidth="1"/>
    <col min="9" max="9" width="7" bestFit="1" customWidth="1"/>
    <col min="10" max="10" width="9" bestFit="1" customWidth="1"/>
    <col min="11" max="11" width="7" customWidth="1"/>
    <col min="12" max="12" width="10" bestFit="1" customWidth="1"/>
    <col min="13" max="13" width="9.85546875" bestFit="1" customWidth="1"/>
    <col min="14" max="14" width="7.28515625" customWidth="1"/>
    <col min="15" max="15" width="11.5703125" bestFit="1" customWidth="1"/>
    <col min="16" max="16" width="10" bestFit="1" customWidth="1"/>
    <col min="17" max="17" width="7" customWidth="1"/>
    <col min="18" max="18" width="11.5703125" bestFit="1" customWidth="1"/>
    <col min="19" max="19" width="10" bestFit="1" customWidth="1"/>
    <col min="20" max="20" width="7" customWidth="1"/>
    <col min="21" max="21" width="11.5703125" bestFit="1" customWidth="1"/>
    <col min="22" max="22" width="10" bestFit="1" customWidth="1"/>
    <col min="23" max="23" width="7.28515625" customWidth="1"/>
    <col min="24" max="25" width="12.7109375" style="44" bestFit="1" customWidth="1"/>
    <col min="26" max="26" width="12" style="44" bestFit="1" customWidth="1"/>
    <col min="27" max="27" width="11" style="44" bestFit="1" customWidth="1"/>
    <col min="28" max="28" width="11.42578125" style="44" bestFit="1" customWidth="1"/>
    <col min="29" max="29" width="17" style="44" customWidth="1"/>
    <col min="30" max="30" width="17.5703125" style="44" bestFit="1" customWidth="1"/>
    <col min="31" max="31" width="2.140625" customWidth="1"/>
    <col min="32" max="36" width="9.140625" style="44" hidden="1" customWidth="1"/>
    <col min="37" max="37" width="9.5703125" style="44" customWidth="1"/>
    <col min="38" max="38" width="19" style="44" customWidth="1"/>
    <col min="39" max="39" width="10.85546875" style="44" customWidth="1"/>
    <col min="40" max="40" width="2" style="44" customWidth="1"/>
    <col min="41" max="46" width="12.28515625" style="44" hidden="1" customWidth="1"/>
    <col min="47" max="47" width="13.42578125" style="44" customWidth="1"/>
  </cols>
  <sheetData>
    <row r="1" spans="1:47" ht="18" x14ac:dyDescent="0.25">
      <c r="A1" s="1" t="s">
        <v>103</v>
      </c>
      <c r="B1" s="1"/>
      <c r="C1" s="38"/>
      <c r="D1" s="2"/>
      <c r="E1" s="2"/>
      <c r="F1" s="3"/>
      <c r="G1" s="2"/>
      <c r="H1" s="2"/>
      <c r="I1" s="2"/>
      <c r="J1" s="2"/>
    </row>
    <row r="2" spans="1:47" x14ac:dyDescent="0.2">
      <c r="A2" s="6" t="s">
        <v>101</v>
      </c>
      <c r="F2" s="3"/>
    </row>
    <row r="3" spans="1:47" x14ac:dyDescent="0.2">
      <c r="A3" s="6"/>
      <c r="F3" s="3"/>
    </row>
    <row r="4" spans="1:47" x14ac:dyDescent="0.2">
      <c r="C4" s="7"/>
      <c r="D4" s="3" t="s">
        <v>12</v>
      </c>
      <c r="F4" s="3"/>
    </row>
    <row r="5" spans="1:47" ht="13.5" thickBot="1" x14ac:dyDescent="0.25"/>
    <row r="6" spans="1:47" ht="36.75" customHeight="1" thickBot="1" x14ac:dyDescent="0.25">
      <c r="A6" s="43" t="s">
        <v>6</v>
      </c>
      <c r="B6" s="14"/>
      <c r="C6" s="168" t="s">
        <v>43</v>
      </c>
      <c r="D6" s="169"/>
      <c r="F6" s="162" t="s">
        <v>44</v>
      </c>
      <c r="G6" s="164"/>
      <c r="I6" s="162" t="s">
        <v>45</v>
      </c>
      <c r="J6" s="163"/>
      <c r="K6" s="164"/>
      <c r="M6" s="162" t="s">
        <v>47</v>
      </c>
      <c r="N6" s="164"/>
      <c r="W6" s="44"/>
      <c r="AE6" s="44"/>
      <c r="AP6"/>
      <c r="AQ6"/>
      <c r="AR6"/>
      <c r="AS6"/>
      <c r="AT6"/>
      <c r="AU6"/>
    </row>
    <row r="7" spans="1:47" x14ac:dyDescent="0.2">
      <c r="A7" s="33" t="s">
        <v>13</v>
      </c>
      <c r="B7" s="16"/>
      <c r="C7" s="178">
        <v>0</v>
      </c>
      <c r="D7" s="179"/>
      <c r="E7" s="32"/>
      <c r="F7" s="180">
        <v>0</v>
      </c>
      <c r="G7" s="181"/>
      <c r="H7" s="32"/>
      <c r="I7" s="165">
        <v>0</v>
      </c>
      <c r="J7" s="166"/>
      <c r="K7" s="167"/>
      <c r="L7" s="32"/>
      <c r="M7" s="172">
        <v>0</v>
      </c>
      <c r="N7" s="173"/>
      <c r="W7" s="44"/>
      <c r="AE7" s="44"/>
      <c r="AP7"/>
      <c r="AQ7"/>
      <c r="AR7"/>
      <c r="AS7"/>
      <c r="AT7"/>
      <c r="AU7"/>
    </row>
    <row r="8" spans="1:47" x14ac:dyDescent="0.2">
      <c r="A8" s="34" t="s">
        <v>14</v>
      </c>
      <c r="B8" s="15"/>
      <c r="C8" s="143">
        <v>0</v>
      </c>
      <c r="D8" s="144"/>
      <c r="E8" s="32"/>
      <c r="F8" s="182">
        <v>0</v>
      </c>
      <c r="G8" s="183"/>
      <c r="H8" s="32"/>
      <c r="I8" s="150">
        <v>0</v>
      </c>
      <c r="J8" s="151"/>
      <c r="K8" s="152"/>
      <c r="L8" s="32"/>
      <c r="M8" s="174"/>
      <c r="N8" s="175"/>
      <c r="W8" s="44"/>
      <c r="AE8" s="44"/>
      <c r="AP8"/>
      <c r="AQ8"/>
      <c r="AR8"/>
      <c r="AS8"/>
      <c r="AT8"/>
      <c r="AU8"/>
    </row>
    <row r="9" spans="1:47" x14ac:dyDescent="0.2">
      <c r="A9" s="34" t="s">
        <v>15</v>
      </c>
      <c r="B9" s="15"/>
      <c r="C9" s="143">
        <v>0</v>
      </c>
      <c r="D9" s="144"/>
      <c r="E9" s="32"/>
      <c r="F9" s="182">
        <v>0</v>
      </c>
      <c r="G9" s="183"/>
      <c r="H9" s="32"/>
      <c r="I9" s="150">
        <v>0</v>
      </c>
      <c r="J9" s="151"/>
      <c r="K9" s="152"/>
      <c r="L9" s="32"/>
      <c r="M9" s="174"/>
      <c r="N9" s="175"/>
      <c r="W9" s="44"/>
      <c r="AE9" s="44"/>
      <c r="AP9"/>
      <c r="AQ9"/>
      <c r="AR9"/>
      <c r="AS9"/>
      <c r="AT9"/>
      <c r="AU9"/>
    </row>
    <row r="10" spans="1:47" x14ac:dyDescent="0.2">
      <c r="A10" s="34" t="s">
        <v>16</v>
      </c>
      <c r="B10" s="15"/>
      <c r="C10" s="143">
        <v>0</v>
      </c>
      <c r="D10" s="144"/>
      <c r="E10" s="32"/>
      <c r="F10" s="182">
        <v>0</v>
      </c>
      <c r="G10" s="183"/>
      <c r="H10" s="32"/>
      <c r="I10" s="150">
        <v>0</v>
      </c>
      <c r="J10" s="151"/>
      <c r="K10" s="152"/>
      <c r="L10" s="32"/>
      <c r="M10" s="174"/>
      <c r="N10" s="175"/>
      <c r="W10" s="44"/>
      <c r="AE10" s="44"/>
      <c r="AP10"/>
      <c r="AQ10"/>
      <c r="AR10"/>
      <c r="AS10"/>
      <c r="AT10"/>
      <c r="AU10"/>
    </row>
    <row r="11" spans="1:47" x14ac:dyDescent="0.2">
      <c r="A11" s="34" t="s">
        <v>17</v>
      </c>
      <c r="B11" s="15"/>
      <c r="C11" s="143">
        <v>0</v>
      </c>
      <c r="D11" s="144"/>
      <c r="E11" s="32"/>
      <c r="F11" s="182">
        <v>0</v>
      </c>
      <c r="G11" s="183"/>
      <c r="H11" s="32"/>
      <c r="I11" s="150">
        <v>0</v>
      </c>
      <c r="J11" s="151"/>
      <c r="K11" s="152"/>
      <c r="L11" s="32"/>
      <c r="M11" s="176"/>
      <c r="N11" s="177"/>
      <c r="W11" s="44"/>
      <c r="AE11" s="44"/>
      <c r="AP11"/>
      <c r="AQ11"/>
      <c r="AR11"/>
      <c r="AS11"/>
      <c r="AT11"/>
      <c r="AU11"/>
    </row>
    <row r="12" spans="1:47" ht="13.5" thickBot="1" x14ac:dyDescent="0.25">
      <c r="A12" s="41"/>
      <c r="B12" s="42"/>
      <c r="C12" s="145"/>
      <c r="D12" s="146"/>
      <c r="F12" s="170"/>
      <c r="G12" s="171"/>
      <c r="I12" s="153"/>
      <c r="J12" s="154"/>
      <c r="K12" s="155"/>
      <c r="M12" s="170"/>
      <c r="N12" s="171"/>
      <c r="W12" s="44"/>
      <c r="AE12" s="44"/>
      <c r="AP12"/>
      <c r="AQ12"/>
      <c r="AR12"/>
      <c r="AS12"/>
      <c r="AT12"/>
      <c r="AU12"/>
    </row>
    <row r="13" spans="1:47" x14ac:dyDescent="0.2">
      <c r="AO13"/>
      <c r="AP13"/>
      <c r="AQ13"/>
      <c r="AR13"/>
      <c r="AS13"/>
      <c r="AT13"/>
    </row>
    <row r="14" spans="1:47" ht="27.75" customHeight="1" thickBot="1" x14ac:dyDescent="0.25">
      <c r="A14" s="58" t="s">
        <v>40</v>
      </c>
      <c r="B14" s="59"/>
      <c r="C14" s="122"/>
      <c r="D14" s="59"/>
      <c r="E14" s="59"/>
      <c r="F14" s="59"/>
      <c r="G14" s="59"/>
      <c r="H14" s="59"/>
      <c r="I14" s="59"/>
      <c r="J14" s="60"/>
      <c r="AK14" s="156" t="s">
        <v>26</v>
      </c>
      <c r="AL14" s="157"/>
      <c r="AM14" s="158"/>
      <c r="AO14" s="159" t="s">
        <v>34</v>
      </c>
      <c r="AP14" s="160"/>
      <c r="AQ14" s="160"/>
      <c r="AR14" s="160"/>
      <c r="AS14" s="160"/>
      <c r="AT14" s="161"/>
    </row>
    <row r="15" spans="1:47" ht="52.5" customHeight="1" thickBot="1" x14ac:dyDescent="0.25">
      <c r="A15" s="109" t="s">
        <v>0</v>
      </c>
      <c r="B15" s="57" t="s">
        <v>62</v>
      </c>
      <c r="C15" s="57" t="s">
        <v>11</v>
      </c>
      <c r="D15" s="107" t="s">
        <v>1</v>
      </c>
      <c r="E15" s="57" t="s">
        <v>18</v>
      </c>
      <c r="F15" s="57" t="s">
        <v>55</v>
      </c>
      <c r="G15" s="57" t="s">
        <v>38</v>
      </c>
      <c r="H15" s="57" t="s">
        <v>50</v>
      </c>
      <c r="I15" s="57" t="s">
        <v>39</v>
      </c>
      <c r="J15" s="57" t="s">
        <v>52</v>
      </c>
      <c r="K15" s="17" t="s">
        <v>2</v>
      </c>
      <c r="L15" s="12" t="s">
        <v>7</v>
      </c>
      <c r="M15" s="18" t="s">
        <v>8</v>
      </c>
      <c r="N15" s="17" t="s">
        <v>3</v>
      </c>
      <c r="O15" s="11" t="s">
        <v>7</v>
      </c>
      <c r="P15" s="19" t="s">
        <v>8</v>
      </c>
      <c r="Q15" s="17" t="s">
        <v>4</v>
      </c>
      <c r="R15" s="11" t="s">
        <v>7</v>
      </c>
      <c r="S15" s="18" t="s">
        <v>8</v>
      </c>
      <c r="T15" s="17" t="s">
        <v>9</v>
      </c>
      <c r="U15" s="11" t="s">
        <v>7</v>
      </c>
      <c r="V15" s="18" t="s">
        <v>8</v>
      </c>
      <c r="W15" s="17" t="s">
        <v>10</v>
      </c>
      <c r="X15" s="11" t="s">
        <v>7</v>
      </c>
      <c r="Y15" s="18" t="s">
        <v>8</v>
      </c>
      <c r="Z15" s="13" t="s">
        <v>5</v>
      </c>
      <c r="AA15" s="13" t="s">
        <v>25</v>
      </c>
      <c r="AB15" s="13" t="s">
        <v>42</v>
      </c>
      <c r="AC15" s="13" t="s">
        <v>37</v>
      </c>
      <c r="AD15" s="13" t="s">
        <v>41</v>
      </c>
      <c r="AE15" s="44"/>
      <c r="AF15" s="56" t="s">
        <v>27</v>
      </c>
      <c r="AG15" s="56" t="s">
        <v>28</v>
      </c>
      <c r="AH15" s="56" t="s">
        <v>29</v>
      </c>
      <c r="AI15" s="56" t="s">
        <v>30</v>
      </c>
      <c r="AJ15" s="56" t="s">
        <v>31</v>
      </c>
      <c r="AK15" s="56" t="s">
        <v>36</v>
      </c>
      <c r="AL15" s="56" t="s">
        <v>32</v>
      </c>
      <c r="AM15" s="56" t="s">
        <v>33</v>
      </c>
      <c r="AO15" s="56" t="s">
        <v>27</v>
      </c>
      <c r="AP15" s="56" t="s">
        <v>28</v>
      </c>
      <c r="AQ15" s="56" t="s">
        <v>29</v>
      </c>
      <c r="AR15" s="56" t="s">
        <v>30</v>
      </c>
      <c r="AS15" s="56" t="s">
        <v>31</v>
      </c>
      <c r="AT15" s="56" t="s">
        <v>35</v>
      </c>
    </row>
    <row r="16" spans="1:47" x14ac:dyDescent="0.2">
      <c r="A16" s="112" t="s">
        <v>64</v>
      </c>
      <c r="B16" s="112" t="s">
        <v>65</v>
      </c>
      <c r="C16" s="80">
        <v>22</v>
      </c>
      <c r="D16" s="113">
        <v>43486</v>
      </c>
      <c r="E16" s="114">
        <v>0.35416666666666669</v>
      </c>
      <c r="F16" s="114">
        <v>0.6875</v>
      </c>
      <c r="G16" s="135">
        <v>150</v>
      </c>
      <c r="H16" s="135" t="s">
        <v>63</v>
      </c>
      <c r="I16" s="136">
        <v>6.5</v>
      </c>
      <c r="J16" s="137">
        <v>2.5</v>
      </c>
      <c r="K16" s="20"/>
      <c r="L16" s="27">
        <f>$C$7*G16*K16</f>
        <v>0</v>
      </c>
      <c r="M16" s="22">
        <f>$M$7*J16*K16</f>
        <v>0</v>
      </c>
      <c r="N16" s="23"/>
      <c r="O16" s="21">
        <f t="shared" ref="O16:O50" si="0">$C$8*G16*N16</f>
        <v>0</v>
      </c>
      <c r="P16" s="24">
        <f t="shared" ref="P16:P50" si="1">$M$7*J16*N16</f>
        <v>0</v>
      </c>
      <c r="Q16" s="23"/>
      <c r="R16" s="25">
        <f t="shared" ref="R16:R50" si="2">$C$9*G16*Q16</f>
        <v>0</v>
      </c>
      <c r="S16" s="22">
        <f t="shared" ref="S16:S50" si="3">$M$7*J16*Q16</f>
        <v>0</v>
      </c>
      <c r="T16" s="20"/>
      <c r="U16" s="25">
        <f t="shared" ref="U16:U50" si="4">$C$10*G16*T16</f>
        <v>0</v>
      </c>
      <c r="V16" s="22">
        <f t="shared" ref="V16:V50" si="5">$M$7*J16*T16</f>
        <v>0</v>
      </c>
      <c r="W16" s="20"/>
      <c r="X16" s="25">
        <f t="shared" ref="X16:X50" si="6">$C$11*G16*W16</f>
        <v>0</v>
      </c>
      <c r="Y16" s="62">
        <f>$M$7*J16*W16</f>
        <v>0</v>
      </c>
      <c r="Z16" s="64">
        <f t="shared" ref="Z16:Z50" si="7">L16+M16+O16+P16+R16+S16+U16+V16+X16+Y16</f>
        <v>0</v>
      </c>
      <c r="AA16" s="64">
        <f t="shared" ref="AA16:AA50" si="8">(I16*$I$7*K16)+(I16*$I$8*N16)+(I16*$I$9*Q16)+(I16*$I$10*T16)+(I16*$I$11*W16)</f>
        <v>0</v>
      </c>
      <c r="AB16" s="64">
        <f>Z16+AA16</f>
        <v>0</v>
      </c>
      <c r="AC16" s="64">
        <f>AT16</f>
        <v>0</v>
      </c>
      <c r="AD16" s="64">
        <f>MAX(AB16:AC16)</f>
        <v>0</v>
      </c>
      <c r="AE16" s="44"/>
      <c r="AF16" s="66">
        <f>K16*20</f>
        <v>0</v>
      </c>
      <c r="AG16" s="66">
        <f t="shared" ref="AG16:AG50" si="9">N16*50</f>
        <v>0</v>
      </c>
      <c r="AH16" s="66">
        <f>Q16*60</f>
        <v>0</v>
      </c>
      <c r="AI16" s="66">
        <f>T16*70</f>
        <v>0</v>
      </c>
      <c r="AJ16" s="66">
        <f t="shared" ref="AJ16:AJ50" si="10">W16*92</f>
        <v>0</v>
      </c>
      <c r="AK16" s="67">
        <f>SUM(AF16:AJ16)</f>
        <v>0</v>
      </c>
      <c r="AL16" s="66">
        <f>C16</f>
        <v>22</v>
      </c>
      <c r="AM16" s="68">
        <f>AK16-AL16</f>
        <v>-22</v>
      </c>
      <c r="AO16" s="69">
        <f>K16*$F$7</f>
        <v>0</v>
      </c>
      <c r="AP16" s="69">
        <f t="shared" ref="AP16:AP59" si="11">N16*$F$8</f>
        <v>0</v>
      </c>
      <c r="AQ16" s="69">
        <f t="shared" ref="AQ16:AQ59" si="12">Q16*$F$9</f>
        <v>0</v>
      </c>
      <c r="AR16" s="69">
        <f t="shared" ref="AR16:AR59" si="13">T16*$F$10</f>
        <v>0</v>
      </c>
      <c r="AS16" s="69">
        <f t="shared" ref="AS16:AS59" si="14">W16*$F$11</f>
        <v>0</v>
      </c>
      <c r="AT16" s="70">
        <f>SUM(AO16:AS16)</f>
        <v>0</v>
      </c>
    </row>
    <row r="17" spans="1:46" x14ac:dyDescent="0.2">
      <c r="A17" s="112" t="s">
        <v>64</v>
      </c>
      <c r="B17" s="112" t="s">
        <v>65</v>
      </c>
      <c r="C17" s="80">
        <v>25</v>
      </c>
      <c r="D17" s="113">
        <v>43488</v>
      </c>
      <c r="E17" s="114">
        <v>0.35416666666666669</v>
      </c>
      <c r="F17" s="114">
        <v>0.6875</v>
      </c>
      <c r="G17" s="135">
        <v>150</v>
      </c>
      <c r="H17" s="135" t="s">
        <v>63</v>
      </c>
      <c r="I17" s="136">
        <v>6.5</v>
      </c>
      <c r="J17" s="137">
        <v>2.5</v>
      </c>
      <c r="K17" s="71"/>
      <c r="L17" s="27">
        <f t="shared" ref="L17:L50" si="15">$C$7*G17*K17</f>
        <v>0</v>
      </c>
      <c r="M17" s="73">
        <f t="shared" ref="M17:M50" si="16">$M$7*J17*K17</f>
        <v>0</v>
      </c>
      <c r="N17" s="74"/>
      <c r="O17" s="72">
        <f t="shared" si="0"/>
        <v>0</v>
      </c>
      <c r="P17" s="75">
        <f t="shared" si="1"/>
        <v>0</v>
      </c>
      <c r="Q17" s="74"/>
      <c r="R17" s="76">
        <f t="shared" si="2"/>
        <v>0</v>
      </c>
      <c r="S17" s="73">
        <f t="shared" si="3"/>
        <v>0</v>
      </c>
      <c r="T17" s="71"/>
      <c r="U17" s="76">
        <f t="shared" si="4"/>
        <v>0</v>
      </c>
      <c r="V17" s="73">
        <f t="shared" si="5"/>
        <v>0</v>
      </c>
      <c r="W17" s="71"/>
      <c r="X17" s="76">
        <f t="shared" si="6"/>
        <v>0</v>
      </c>
      <c r="Y17" s="77">
        <f t="shared" ref="Y17:Y50" si="17">$M$7*J17*W17</f>
        <v>0</v>
      </c>
      <c r="Z17" s="78">
        <f t="shared" si="7"/>
        <v>0</v>
      </c>
      <c r="AA17" s="78">
        <f t="shared" si="8"/>
        <v>0</v>
      </c>
      <c r="AB17" s="78">
        <f t="shared" ref="AB17:AB50" si="18">Z17+AA17</f>
        <v>0</v>
      </c>
      <c r="AC17" s="78">
        <f t="shared" ref="AC17:AC50" si="19">AT17</f>
        <v>0</v>
      </c>
      <c r="AD17" s="78">
        <f t="shared" ref="AD17:AD50" si="20">MAX(AB17:AC17)</f>
        <v>0</v>
      </c>
      <c r="AE17" s="44"/>
      <c r="AF17" s="66">
        <f t="shared" ref="AF17:AF50" si="21">K17*20</f>
        <v>0</v>
      </c>
      <c r="AG17" s="66">
        <f t="shared" si="9"/>
        <v>0</v>
      </c>
      <c r="AH17" s="66">
        <f t="shared" ref="AH17:AH50" si="22">Q17*60</f>
        <v>0</v>
      </c>
      <c r="AI17" s="66">
        <f t="shared" ref="AI17:AI50" si="23">T17*70</f>
        <v>0</v>
      </c>
      <c r="AJ17" s="66">
        <f t="shared" si="10"/>
        <v>0</v>
      </c>
      <c r="AK17" s="67">
        <f t="shared" ref="AK17:AK50" si="24">SUM(AF17:AJ17)</f>
        <v>0</v>
      </c>
      <c r="AL17" s="66">
        <f t="shared" ref="AL17:AL50" si="25">C17</f>
        <v>25</v>
      </c>
      <c r="AM17" s="68">
        <f t="shared" ref="AM17:AM50" si="26">AK17-AL17</f>
        <v>-25</v>
      </c>
      <c r="AO17" s="69">
        <f t="shared" ref="AO17:AO59" si="27">K17*$F$7</f>
        <v>0</v>
      </c>
      <c r="AP17" s="69">
        <f t="shared" si="11"/>
        <v>0</v>
      </c>
      <c r="AQ17" s="69">
        <f t="shared" si="12"/>
        <v>0</v>
      </c>
      <c r="AR17" s="69">
        <f t="shared" si="13"/>
        <v>0</v>
      </c>
      <c r="AS17" s="69">
        <f t="shared" si="14"/>
        <v>0</v>
      </c>
      <c r="AT17" s="70">
        <f t="shared" ref="AT17:AT59" si="28">SUM(AO17:AS17)</f>
        <v>0</v>
      </c>
    </row>
    <row r="18" spans="1:46" x14ac:dyDescent="0.2">
      <c r="A18" s="112" t="s">
        <v>66</v>
      </c>
      <c r="B18" s="112" t="s">
        <v>65</v>
      </c>
      <c r="C18" s="80">
        <v>90</v>
      </c>
      <c r="D18" s="113">
        <v>43500</v>
      </c>
      <c r="E18" s="114">
        <v>0.375</v>
      </c>
      <c r="F18" s="114">
        <v>0.66666666666666663</v>
      </c>
      <c r="G18" s="135">
        <v>90</v>
      </c>
      <c r="H18" s="135" t="s">
        <v>97</v>
      </c>
      <c r="I18" s="136">
        <v>5.25</v>
      </c>
      <c r="J18" s="137">
        <v>1.75</v>
      </c>
      <c r="K18" s="26"/>
      <c r="L18" s="27">
        <f t="shared" si="15"/>
        <v>0</v>
      </c>
      <c r="M18" s="28">
        <f t="shared" si="16"/>
        <v>0</v>
      </c>
      <c r="N18" s="29"/>
      <c r="O18" s="27">
        <f t="shared" si="0"/>
        <v>0</v>
      </c>
      <c r="P18" s="30">
        <f t="shared" si="1"/>
        <v>0</v>
      </c>
      <c r="Q18" s="29"/>
      <c r="R18" s="31">
        <f t="shared" si="2"/>
        <v>0</v>
      </c>
      <c r="S18" s="28">
        <f t="shared" si="3"/>
        <v>0</v>
      </c>
      <c r="T18" s="26"/>
      <c r="U18" s="31">
        <f t="shared" si="4"/>
        <v>0</v>
      </c>
      <c r="V18" s="28">
        <f t="shared" si="5"/>
        <v>0</v>
      </c>
      <c r="W18" s="26"/>
      <c r="X18" s="31">
        <f t="shared" si="6"/>
        <v>0</v>
      </c>
      <c r="Y18" s="63">
        <f t="shared" si="17"/>
        <v>0</v>
      </c>
      <c r="Z18" s="65">
        <f t="shared" si="7"/>
        <v>0</v>
      </c>
      <c r="AA18" s="65">
        <f t="shared" si="8"/>
        <v>0</v>
      </c>
      <c r="AB18" s="65">
        <f t="shared" si="18"/>
        <v>0</v>
      </c>
      <c r="AC18" s="65">
        <f t="shared" si="19"/>
        <v>0</v>
      </c>
      <c r="AD18" s="65">
        <f t="shared" si="20"/>
        <v>0</v>
      </c>
      <c r="AE18" s="44"/>
      <c r="AF18" s="66">
        <f t="shared" si="21"/>
        <v>0</v>
      </c>
      <c r="AG18" s="66">
        <f t="shared" si="9"/>
        <v>0</v>
      </c>
      <c r="AH18" s="66">
        <f t="shared" si="22"/>
        <v>0</v>
      </c>
      <c r="AI18" s="66">
        <f t="shared" si="23"/>
        <v>0</v>
      </c>
      <c r="AJ18" s="66">
        <f t="shared" si="10"/>
        <v>0</v>
      </c>
      <c r="AK18" s="67">
        <f t="shared" si="24"/>
        <v>0</v>
      </c>
      <c r="AL18" s="66">
        <f t="shared" si="25"/>
        <v>90</v>
      </c>
      <c r="AM18" s="68">
        <f t="shared" si="26"/>
        <v>-90</v>
      </c>
      <c r="AO18" s="69">
        <f t="shared" si="27"/>
        <v>0</v>
      </c>
      <c r="AP18" s="69">
        <f t="shared" si="11"/>
        <v>0</v>
      </c>
      <c r="AQ18" s="69">
        <f t="shared" si="12"/>
        <v>0</v>
      </c>
      <c r="AR18" s="69">
        <f t="shared" si="13"/>
        <v>0</v>
      </c>
      <c r="AS18" s="69">
        <f t="shared" si="14"/>
        <v>0</v>
      </c>
      <c r="AT18" s="70">
        <f t="shared" si="28"/>
        <v>0</v>
      </c>
    </row>
    <row r="19" spans="1:46" x14ac:dyDescent="0.2">
      <c r="A19" s="112" t="s">
        <v>67</v>
      </c>
      <c r="B19" s="112" t="s">
        <v>65</v>
      </c>
      <c r="C19" s="80">
        <v>34</v>
      </c>
      <c r="D19" s="113">
        <v>43539</v>
      </c>
      <c r="E19" s="114">
        <v>0.33333333333333331</v>
      </c>
      <c r="F19" s="114">
        <v>0.63541666666666663</v>
      </c>
      <c r="G19" s="135">
        <v>45</v>
      </c>
      <c r="H19" s="135" t="s">
        <v>97</v>
      </c>
      <c r="I19" s="136">
        <v>6.25</v>
      </c>
      <c r="J19" s="137">
        <v>1</v>
      </c>
      <c r="K19" s="26"/>
      <c r="L19" s="27">
        <f t="shared" si="15"/>
        <v>0</v>
      </c>
      <c r="M19" s="28">
        <f t="shared" si="16"/>
        <v>0</v>
      </c>
      <c r="N19" s="29"/>
      <c r="O19" s="27">
        <f t="shared" si="0"/>
        <v>0</v>
      </c>
      <c r="P19" s="30">
        <f t="shared" si="1"/>
        <v>0</v>
      </c>
      <c r="Q19" s="29"/>
      <c r="R19" s="31">
        <f t="shared" si="2"/>
        <v>0</v>
      </c>
      <c r="S19" s="28">
        <f t="shared" si="3"/>
        <v>0</v>
      </c>
      <c r="T19" s="26"/>
      <c r="U19" s="31">
        <f t="shared" si="4"/>
        <v>0</v>
      </c>
      <c r="V19" s="28">
        <f t="shared" si="5"/>
        <v>0</v>
      </c>
      <c r="W19" s="26"/>
      <c r="X19" s="31">
        <f t="shared" si="6"/>
        <v>0</v>
      </c>
      <c r="Y19" s="63">
        <f t="shared" si="17"/>
        <v>0</v>
      </c>
      <c r="Z19" s="65">
        <f t="shared" si="7"/>
        <v>0</v>
      </c>
      <c r="AA19" s="65">
        <f t="shared" si="8"/>
        <v>0</v>
      </c>
      <c r="AB19" s="65">
        <f t="shared" si="18"/>
        <v>0</v>
      </c>
      <c r="AC19" s="65">
        <f t="shared" si="19"/>
        <v>0</v>
      </c>
      <c r="AD19" s="65">
        <f t="shared" si="20"/>
        <v>0</v>
      </c>
      <c r="AE19" s="44"/>
      <c r="AF19" s="66">
        <f t="shared" si="21"/>
        <v>0</v>
      </c>
      <c r="AG19" s="66">
        <f t="shared" si="9"/>
        <v>0</v>
      </c>
      <c r="AH19" s="66">
        <f t="shared" si="22"/>
        <v>0</v>
      </c>
      <c r="AI19" s="66">
        <f t="shared" si="23"/>
        <v>0</v>
      </c>
      <c r="AJ19" s="66">
        <f t="shared" si="10"/>
        <v>0</v>
      </c>
      <c r="AK19" s="67">
        <f t="shared" si="24"/>
        <v>0</v>
      </c>
      <c r="AL19" s="66">
        <f t="shared" si="25"/>
        <v>34</v>
      </c>
      <c r="AM19" s="68">
        <f t="shared" si="26"/>
        <v>-34</v>
      </c>
      <c r="AO19" s="69">
        <f t="shared" si="27"/>
        <v>0</v>
      </c>
      <c r="AP19" s="69">
        <f t="shared" si="11"/>
        <v>0</v>
      </c>
      <c r="AQ19" s="69">
        <f t="shared" si="12"/>
        <v>0</v>
      </c>
      <c r="AR19" s="69">
        <f t="shared" si="13"/>
        <v>0</v>
      </c>
      <c r="AS19" s="69">
        <f t="shared" si="14"/>
        <v>0</v>
      </c>
      <c r="AT19" s="70">
        <f>SUM(AO19:AS19)</f>
        <v>0</v>
      </c>
    </row>
    <row r="20" spans="1:46" x14ac:dyDescent="0.2">
      <c r="A20" s="112" t="s">
        <v>68</v>
      </c>
      <c r="B20" s="112" t="s">
        <v>65</v>
      </c>
      <c r="C20" s="80">
        <v>160</v>
      </c>
      <c r="D20" s="113">
        <v>43621</v>
      </c>
      <c r="E20" s="114">
        <v>0.35416666666666669</v>
      </c>
      <c r="F20" s="114">
        <v>0.6875</v>
      </c>
      <c r="G20" s="66">
        <v>220</v>
      </c>
      <c r="H20" s="135" t="s">
        <v>63</v>
      </c>
      <c r="I20" s="136">
        <v>4.5</v>
      </c>
      <c r="J20" s="137">
        <v>3.5</v>
      </c>
      <c r="K20" s="26"/>
      <c r="L20" s="27">
        <f t="shared" si="15"/>
        <v>0</v>
      </c>
      <c r="M20" s="28">
        <f t="shared" si="16"/>
        <v>0</v>
      </c>
      <c r="N20" s="29"/>
      <c r="O20" s="27">
        <f t="shared" si="0"/>
        <v>0</v>
      </c>
      <c r="P20" s="30">
        <f t="shared" si="1"/>
        <v>0</v>
      </c>
      <c r="Q20" s="29"/>
      <c r="R20" s="31">
        <f t="shared" si="2"/>
        <v>0</v>
      </c>
      <c r="S20" s="28">
        <f t="shared" si="3"/>
        <v>0</v>
      </c>
      <c r="T20" s="26"/>
      <c r="U20" s="31">
        <f t="shared" si="4"/>
        <v>0</v>
      </c>
      <c r="V20" s="28">
        <f t="shared" si="5"/>
        <v>0</v>
      </c>
      <c r="W20" s="26"/>
      <c r="X20" s="31">
        <f t="shared" si="6"/>
        <v>0</v>
      </c>
      <c r="Y20" s="63">
        <f t="shared" si="17"/>
        <v>0</v>
      </c>
      <c r="Z20" s="65">
        <f t="shared" si="7"/>
        <v>0</v>
      </c>
      <c r="AA20" s="65">
        <f t="shared" si="8"/>
        <v>0</v>
      </c>
      <c r="AB20" s="65">
        <f t="shared" si="18"/>
        <v>0</v>
      </c>
      <c r="AC20" s="65">
        <f t="shared" si="19"/>
        <v>0</v>
      </c>
      <c r="AD20" s="65">
        <f t="shared" si="20"/>
        <v>0</v>
      </c>
      <c r="AF20" s="66">
        <f t="shared" si="21"/>
        <v>0</v>
      </c>
      <c r="AG20" s="66">
        <f t="shared" si="9"/>
        <v>0</v>
      </c>
      <c r="AH20" s="66">
        <f t="shared" si="22"/>
        <v>0</v>
      </c>
      <c r="AI20" s="66">
        <f t="shared" si="23"/>
        <v>0</v>
      </c>
      <c r="AJ20" s="66">
        <f t="shared" si="10"/>
        <v>0</v>
      </c>
      <c r="AK20" s="67">
        <f t="shared" si="24"/>
        <v>0</v>
      </c>
      <c r="AL20" s="66">
        <f t="shared" si="25"/>
        <v>160</v>
      </c>
      <c r="AM20" s="68">
        <f t="shared" si="26"/>
        <v>-160</v>
      </c>
      <c r="AO20" s="69">
        <f t="shared" si="27"/>
        <v>0</v>
      </c>
      <c r="AP20" s="69">
        <f t="shared" si="11"/>
        <v>0</v>
      </c>
      <c r="AQ20" s="69">
        <f t="shared" si="12"/>
        <v>0</v>
      </c>
      <c r="AR20" s="69">
        <f t="shared" si="13"/>
        <v>0</v>
      </c>
      <c r="AS20" s="69">
        <f>W20*$F$11</f>
        <v>0</v>
      </c>
      <c r="AT20" s="70">
        <f t="shared" si="28"/>
        <v>0</v>
      </c>
    </row>
    <row r="21" spans="1:46" x14ac:dyDescent="0.2">
      <c r="A21" s="112" t="s">
        <v>100</v>
      </c>
      <c r="B21" s="112" t="s">
        <v>65</v>
      </c>
      <c r="C21" s="80">
        <v>45</v>
      </c>
      <c r="D21" s="113">
        <v>43619</v>
      </c>
      <c r="E21" s="114">
        <v>0.2638888888888889</v>
      </c>
      <c r="F21" s="114">
        <v>0.3611111111111111</v>
      </c>
      <c r="G21" s="135">
        <v>370</v>
      </c>
      <c r="H21" s="135" t="s">
        <v>97</v>
      </c>
      <c r="I21" s="136">
        <v>0</v>
      </c>
      <c r="J21" s="137">
        <v>2.25</v>
      </c>
      <c r="K21" s="26"/>
      <c r="L21" s="27">
        <f t="shared" si="15"/>
        <v>0</v>
      </c>
      <c r="M21" s="28">
        <f t="shared" si="16"/>
        <v>0</v>
      </c>
      <c r="N21" s="29"/>
      <c r="O21" s="27">
        <f t="shared" si="0"/>
        <v>0</v>
      </c>
      <c r="P21" s="30">
        <f t="shared" si="1"/>
        <v>0</v>
      </c>
      <c r="Q21" s="29"/>
      <c r="R21" s="31">
        <f t="shared" si="2"/>
        <v>0</v>
      </c>
      <c r="S21" s="28">
        <f t="shared" si="3"/>
        <v>0</v>
      </c>
      <c r="T21" s="26"/>
      <c r="U21" s="31">
        <f t="shared" si="4"/>
        <v>0</v>
      </c>
      <c r="V21" s="28">
        <f t="shared" si="5"/>
        <v>0</v>
      </c>
      <c r="W21" s="26"/>
      <c r="X21" s="31">
        <f t="shared" si="6"/>
        <v>0</v>
      </c>
      <c r="Y21" s="63">
        <f t="shared" si="17"/>
        <v>0</v>
      </c>
      <c r="Z21" s="65">
        <f t="shared" si="7"/>
        <v>0</v>
      </c>
      <c r="AA21" s="65">
        <f t="shared" si="8"/>
        <v>0</v>
      </c>
      <c r="AB21" s="65">
        <f t="shared" si="18"/>
        <v>0</v>
      </c>
      <c r="AC21" s="65">
        <f t="shared" si="19"/>
        <v>0</v>
      </c>
      <c r="AD21" s="65">
        <f t="shared" si="20"/>
        <v>0</v>
      </c>
      <c r="AF21" s="66">
        <f t="shared" si="21"/>
        <v>0</v>
      </c>
      <c r="AG21" s="66">
        <f t="shared" si="9"/>
        <v>0</v>
      </c>
      <c r="AH21" s="66">
        <f t="shared" si="22"/>
        <v>0</v>
      </c>
      <c r="AI21" s="66">
        <f t="shared" si="23"/>
        <v>0</v>
      </c>
      <c r="AJ21" s="66">
        <f t="shared" si="10"/>
        <v>0</v>
      </c>
      <c r="AK21" s="67">
        <f t="shared" si="24"/>
        <v>0</v>
      </c>
      <c r="AL21" s="66">
        <f t="shared" si="25"/>
        <v>45</v>
      </c>
      <c r="AM21" s="68">
        <f t="shared" si="26"/>
        <v>-45</v>
      </c>
      <c r="AO21" s="69">
        <f t="shared" si="27"/>
        <v>0</v>
      </c>
      <c r="AP21" s="69">
        <f t="shared" si="11"/>
        <v>0</v>
      </c>
      <c r="AQ21" s="69">
        <f t="shared" si="12"/>
        <v>0</v>
      </c>
      <c r="AR21" s="69">
        <f t="shared" si="13"/>
        <v>0</v>
      </c>
      <c r="AS21" s="69">
        <f t="shared" si="14"/>
        <v>0</v>
      </c>
      <c r="AT21" s="70">
        <f t="shared" si="28"/>
        <v>0</v>
      </c>
    </row>
    <row r="22" spans="1:46" x14ac:dyDescent="0.2">
      <c r="A22" s="112" t="s">
        <v>99</v>
      </c>
      <c r="B22" s="112" t="s">
        <v>69</v>
      </c>
      <c r="C22" s="80">
        <v>45</v>
      </c>
      <c r="D22" s="113">
        <v>43622</v>
      </c>
      <c r="E22" s="114">
        <v>0.61458333333333337</v>
      </c>
      <c r="F22" s="114">
        <v>0.70833333333333337</v>
      </c>
      <c r="G22" s="135">
        <v>370</v>
      </c>
      <c r="H22" s="135" t="s">
        <v>97</v>
      </c>
      <c r="I22" s="136">
        <v>0</v>
      </c>
      <c r="J22" s="137">
        <v>2.25</v>
      </c>
      <c r="K22" s="26"/>
      <c r="L22" s="27">
        <f t="shared" si="15"/>
        <v>0</v>
      </c>
      <c r="M22" s="28">
        <f t="shared" si="16"/>
        <v>0</v>
      </c>
      <c r="N22" s="29"/>
      <c r="O22" s="27">
        <f t="shared" si="0"/>
        <v>0</v>
      </c>
      <c r="P22" s="30">
        <f t="shared" si="1"/>
        <v>0</v>
      </c>
      <c r="Q22" s="29"/>
      <c r="R22" s="31">
        <f t="shared" si="2"/>
        <v>0</v>
      </c>
      <c r="S22" s="28">
        <f t="shared" si="3"/>
        <v>0</v>
      </c>
      <c r="T22" s="26"/>
      <c r="U22" s="31">
        <f t="shared" si="4"/>
        <v>0</v>
      </c>
      <c r="V22" s="28">
        <f t="shared" si="5"/>
        <v>0</v>
      </c>
      <c r="W22" s="26"/>
      <c r="X22" s="31">
        <f t="shared" si="6"/>
        <v>0</v>
      </c>
      <c r="Y22" s="63">
        <f t="shared" si="17"/>
        <v>0</v>
      </c>
      <c r="Z22" s="65">
        <f t="shared" si="7"/>
        <v>0</v>
      </c>
      <c r="AA22" s="65">
        <f t="shared" si="8"/>
        <v>0</v>
      </c>
      <c r="AB22" s="65">
        <f t="shared" si="18"/>
        <v>0</v>
      </c>
      <c r="AC22" s="65">
        <f t="shared" si="19"/>
        <v>0</v>
      </c>
      <c r="AD22" s="65">
        <f t="shared" si="20"/>
        <v>0</v>
      </c>
      <c r="AF22" s="66">
        <f t="shared" si="21"/>
        <v>0</v>
      </c>
      <c r="AG22" s="66">
        <f t="shared" si="9"/>
        <v>0</v>
      </c>
      <c r="AH22" s="66">
        <f t="shared" si="22"/>
        <v>0</v>
      </c>
      <c r="AI22" s="66">
        <f t="shared" si="23"/>
        <v>0</v>
      </c>
      <c r="AJ22" s="66">
        <f t="shared" si="10"/>
        <v>0</v>
      </c>
      <c r="AK22" s="67">
        <f t="shared" si="24"/>
        <v>0</v>
      </c>
      <c r="AL22" s="66">
        <f t="shared" si="25"/>
        <v>45</v>
      </c>
      <c r="AM22" s="68">
        <f t="shared" si="26"/>
        <v>-45</v>
      </c>
      <c r="AO22" s="69">
        <f t="shared" si="27"/>
        <v>0</v>
      </c>
      <c r="AP22" s="69">
        <f t="shared" si="11"/>
        <v>0</v>
      </c>
      <c r="AQ22" s="69">
        <f t="shared" si="12"/>
        <v>0</v>
      </c>
      <c r="AR22" s="69">
        <f t="shared" si="13"/>
        <v>0</v>
      </c>
      <c r="AS22" s="69">
        <f t="shared" si="14"/>
        <v>0</v>
      </c>
      <c r="AT22" s="70">
        <f t="shared" si="28"/>
        <v>0</v>
      </c>
    </row>
    <row r="23" spans="1:46" x14ac:dyDescent="0.2">
      <c r="A23" s="112" t="s">
        <v>70</v>
      </c>
      <c r="B23" s="112" t="s">
        <v>65</v>
      </c>
      <c r="C23" s="80">
        <v>93</v>
      </c>
      <c r="D23" s="113">
        <v>43622</v>
      </c>
      <c r="E23" s="114">
        <v>0.375</v>
      </c>
      <c r="F23" s="114">
        <v>0.70833333333333337</v>
      </c>
      <c r="G23" s="135">
        <v>120</v>
      </c>
      <c r="H23" s="135" t="s">
        <v>97</v>
      </c>
      <c r="I23" s="136">
        <v>6.25</v>
      </c>
      <c r="J23" s="137">
        <v>1.75</v>
      </c>
      <c r="K23" s="26"/>
      <c r="L23" s="27">
        <f t="shared" si="15"/>
        <v>0</v>
      </c>
      <c r="M23" s="28">
        <f t="shared" si="16"/>
        <v>0</v>
      </c>
      <c r="N23" s="29"/>
      <c r="O23" s="27">
        <f t="shared" si="0"/>
        <v>0</v>
      </c>
      <c r="P23" s="30">
        <f t="shared" si="1"/>
        <v>0</v>
      </c>
      <c r="Q23" s="29"/>
      <c r="R23" s="31">
        <f t="shared" si="2"/>
        <v>0</v>
      </c>
      <c r="S23" s="28">
        <f t="shared" si="3"/>
        <v>0</v>
      </c>
      <c r="T23" s="26"/>
      <c r="U23" s="31">
        <f t="shared" si="4"/>
        <v>0</v>
      </c>
      <c r="V23" s="28">
        <f t="shared" si="5"/>
        <v>0</v>
      </c>
      <c r="W23" s="26"/>
      <c r="X23" s="31">
        <f t="shared" si="6"/>
        <v>0</v>
      </c>
      <c r="Y23" s="63">
        <f t="shared" si="17"/>
        <v>0</v>
      </c>
      <c r="Z23" s="65">
        <f>L23+M23+O23+P23+R23+S23+U23+V23+X23+Y23</f>
        <v>0</v>
      </c>
      <c r="AA23" s="65">
        <f>(I23*$I$7*K23)+(I23*$I$8*N23)+(I23*$I$9*Q23)+(I23*$I$10*T23)+(I23*$I$11*W23)</f>
        <v>0</v>
      </c>
      <c r="AB23" s="65">
        <f t="shared" si="18"/>
        <v>0</v>
      </c>
      <c r="AC23" s="65">
        <f t="shared" si="19"/>
        <v>0</v>
      </c>
      <c r="AD23" s="65">
        <f t="shared" si="20"/>
        <v>0</v>
      </c>
      <c r="AF23" s="66">
        <f t="shared" si="21"/>
        <v>0</v>
      </c>
      <c r="AG23" s="66">
        <f t="shared" si="9"/>
        <v>0</v>
      </c>
      <c r="AH23" s="66">
        <f t="shared" si="22"/>
        <v>0</v>
      </c>
      <c r="AI23" s="66">
        <f t="shared" si="23"/>
        <v>0</v>
      </c>
      <c r="AJ23" s="66">
        <f t="shared" si="10"/>
        <v>0</v>
      </c>
      <c r="AK23" s="67">
        <f t="shared" si="24"/>
        <v>0</v>
      </c>
      <c r="AL23" s="66">
        <f t="shared" si="25"/>
        <v>93</v>
      </c>
      <c r="AM23" s="68">
        <f t="shared" si="26"/>
        <v>-93</v>
      </c>
      <c r="AO23" s="69">
        <f t="shared" si="27"/>
        <v>0</v>
      </c>
      <c r="AP23" s="69">
        <f t="shared" si="11"/>
        <v>0</v>
      </c>
      <c r="AQ23" s="69">
        <f t="shared" si="12"/>
        <v>0</v>
      </c>
      <c r="AR23" s="69">
        <f t="shared" si="13"/>
        <v>0</v>
      </c>
      <c r="AS23" s="69">
        <f t="shared" si="14"/>
        <v>0</v>
      </c>
      <c r="AT23" s="70">
        <f t="shared" si="28"/>
        <v>0</v>
      </c>
    </row>
    <row r="24" spans="1:46" x14ac:dyDescent="0.2">
      <c r="A24" s="112" t="s">
        <v>68</v>
      </c>
      <c r="B24" s="112" t="s">
        <v>65</v>
      </c>
      <c r="C24" s="80">
        <v>118</v>
      </c>
      <c r="D24" s="113">
        <v>43752</v>
      </c>
      <c r="E24" s="114">
        <v>0.32291666666666669</v>
      </c>
      <c r="F24" s="114">
        <v>0.73958333333333337</v>
      </c>
      <c r="G24" s="66">
        <v>220</v>
      </c>
      <c r="H24" s="135" t="s">
        <v>63</v>
      </c>
      <c r="I24" s="136">
        <v>6.5</v>
      </c>
      <c r="J24" s="137">
        <v>3.5</v>
      </c>
      <c r="K24" s="26"/>
      <c r="L24" s="27">
        <f>$C$7*G24*K24</f>
        <v>0</v>
      </c>
      <c r="M24" s="28">
        <f t="shared" si="16"/>
        <v>0</v>
      </c>
      <c r="N24" s="29"/>
      <c r="O24" s="27">
        <f t="shared" si="0"/>
        <v>0</v>
      </c>
      <c r="P24" s="30">
        <f t="shared" si="1"/>
        <v>0</v>
      </c>
      <c r="Q24" s="29"/>
      <c r="R24" s="31">
        <f t="shared" si="2"/>
        <v>0</v>
      </c>
      <c r="S24" s="28">
        <f t="shared" si="3"/>
        <v>0</v>
      </c>
      <c r="T24" s="26"/>
      <c r="U24" s="31">
        <f t="shared" si="4"/>
        <v>0</v>
      </c>
      <c r="V24" s="28">
        <f t="shared" si="5"/>
        <v>0</v>
      </c>
      <c r="W24" s="26"/>
      <c r="X24" s="31">
        <f t="shared" si="6"/>
        <v>0</v>
      </c>
      <c r="Y24" s="63">
        <f t="shared" si="17"/>
        <v>0</v>
      </c>
      <c r="Z24" s="65">
        <f t="shared" si="7"/>
        <v>0</v>
      </c>
      <c r="AA24" s="65">
        <f t="shared" si="8"/>
        <v>0</v>
      </c>
      <c r="AB24" s="65">
        <f t="shared" si="18"/>
        <v>0</v>
      </c>
      <c r="AC24" s="65">
        <f t="shared" si="19"/>
        <v>0</v>
      </c>
      <c r="AD24" s="65">
        <f t="shared" si="20"/>
        <v>0</v>
      </c>
      <c r="AF24" s="66">
        <f t="shared" si="21"/>
        <v>0</v>
      </c>
      <c r="AG24" s="66">
        <f t="shared" si="9"/>
        <v>0</v>
      </c>
      <c r="AH24" s="66">
        <f t="shared" si="22"/>
        <v>0</v>
      </c>
      <c r="AI24" s="66">
        <f t="shared" si="23"/>
        <v>0</v>
      </c>
      <c r="AJ24" s="66">
        <f t="shared" si="10"/>
        <v>0</v>
      </c>
      <c r="AK24" s="67">
        <f t="shared" si="24"/>
        <v>0</v>
      </c>
      <c r="AL24" s="66">
        <f t="shared" si="25"/>
        <v>118</v>
      </c>
      <c r="AM24" s="68">
        <f t="shared" si="26"/>
        <v>-118</v>
      </c>
      <c r="AO24" s="69">
        <f t="shared" si="27"/>
        <v>0</v>
      </c>
      <c r="AP24" s="69">
        <f t="shared" si="11"/>
        <v>0</v>
      </c>
      <c r="AQ24" s="69">
        <f t="shared" si="12"/>
        <v>0</v>
      </c>
      <c r="AR24" s="69">
        <f t="shared" si="13"/>
        <v>0</v>
      </c>
      <c r="AS24" s="69">
        <f t="shared" si="14"/>
        <v>0</v>
      </c>
      <c r="AT24" s="70">
        <f t="shared" si="28"/>
        <v>0</v>
      </c>
    </row>
    <row r="25" spans="1:46" x14ac:dyDescent="0.2">
      <c r="A25" s="119" t="s">
        <v>71</v>
      </c>
      <c r="B25" s="119" t="s">
        <v>65</v>
      </c>
      <c r="C25" s="123">
        <v>64</v>
      </c>
      <c r="D25" s="120">
        <v>43550</v>
      </c>
      <c r="E25" s="121">
        <v>0.48958333333333331</v>
      </c>
      <c r="F25" s="121">
        <v>0.75</v>
      </c>
      <c r="G25" s="66">
        <v>130</v>
      </c>
      <c r="H25" s="80" t="s">
        <v>97</v>
      </c>
      <c r="I25" s="81">
        <v>4.5</v>
      </c>
      <c r="J25" s="116">
        <v>1.75</v>
      </c>
      <c r="K25" s="26"/>
      <c r="L25" s="27">
        <f t="shared" si="15"/>
        <v>0</v>
      </c>
      <c r="M25" s="28">
        <f t="shared" si="16"/>
        <v>0</v>
      </c>
      <c r="N25" s="29"/>
      <c r="O25" s="27">
        <f t="shared" si="0"/>
        <v>0</v>
      </c>
      <c r="P25" s="30">
        <f t="shared" si="1"/>
        <v>0</v>
      </c>
      <c r="Q25" s="29"/>
      <c r="R25" s="31">
        <f t="shared" si="2"/>
        <v>0</v>
      </c>
      <c r="S25" s="28">
        <f t="shared" si="3"/>
        <v>0</v>
      </c>
      <c r="T25" s="26"/>
      <c r="U25" s="31">
        <f t="shared" si="4"/>
        <v>0</v>
      </c>
      <c r="V25" s="28">
        <f t="shared" si="5"/>
        <v>0</v>
      </c>
      <c r="W25" s="26"/>
      <c r="X25" s="31">
        <f t="shared" si="6"/>
        <v>0</v>
      </c>
      <c r="Y25" s="63">
        <f t="shared" si="17"/>
        <v>0</v>
      </c>
      <c r="Z25" s="65">
        <f t="shared" si="7"/>
        <v>0</v>
      </c>
      <c r="AA25" s="65">
        <f t="shared" si="8"/>
        <v>0</v>
      </c>
      <c r="AB25" s="65">
        <f t="shared" si="18"/>
        <v>0</v>
      </c>
      <c r="AC25" s="65">
        <f t="shared" si="19"/>
        <v>0</v>
      </c>
      <c r="AD25" s="65">
        <f t="shared" si="20"/>
        <v>0</v>
      </c>
      <c r="AF25" s="66">
        <f t="shared" si="21"/>
        <v>0</v>
      </c>
      <c r="AG25" s="66">
        <f t="shared" si="9"/>
        <v>0</v>
      </c>
      <c r="AH25" s="66">
        <f t="shared" si="22"/>
        <v>0</v>
      </c>
      <c r="AI25" s="66">
        <f t="shared" si="23"/>
        <v>0</v>
      </c>
      <c r="AJ25" s="66">
        <f t="shared" si="10"/>
        <v>0</v>
      </c>
      <c r="AK25" s="67">
        <f t="shared" si="24"/>
        <v>0</v>
      </c>
      <c r="AL25" s="66">
        <f t="shared" si="25"/>
        <v>64</v>
      </c>
      <c r="AM25" s="68">
        <f t="shared" si="26"/>
        <v>-64</v>
      </c>
      <c r="AO25" s="69">
        <f t="shared" si="27"/>
        <v>0</v>
      </c>
      <c r="AP25" s="69">
        <f t="shared" si="11"/>
        <v>0</v>
      </c>
      <c r="AQ25" s="69">
        <f t="shared" si="12"/>
        <v>0</v>
      </c>
      <c r="AR25" s="69">
        <f t="shared" si="13"/>
        <v>0</v>
      </c>
      <c r="AS25" s="69">
        <f t="shared" si="14"/>
        <v>0</v>
      </c>
      <c r="AT25" s="70">
        <f t="shared" si="28"/>
        <v>0</v>
      </c>
    </row>
    <row r="26" spans="1:46" x14ac:dyDescent="0.2">
      <c r="A26" s="119" t="s">
        <v>72</v>
      </c>
      <c r="B26" s="119" t="s">
        <v>65</v>
      </c>
      <c r="C26" s="123">
        <v>136</v>
      </c>
      <c r="D26" s="120">
        <v>43496</v>
      </c>
      <c r="E26" s="121">
        <v>0.23958333333333334</v>
      </c>
      <c r="F26" s="121">
        <v>0.88541666666666663</v>
      </c>
      <c r="G26" s="68">
        <v>580</v>
      </c>
      <c r="H26" s="35" t="s">
        <v>97</v>
      </c>
      <c r="I26" s="82">
        <v>7.5</v>
      </c>
      <c r="J26" s="117">
        <v>8</v>
      </c>
      <c r="K26" s="26"/>
      <c r="L26" s="27">
        <f t="shared" si="15"/>
        <v>0</v>
      </c>
      <c r="M26" s="28">
        <f t="shared" si="16"/>
        <v>0</v>
      </c>
      <c r="N26" s="29"/>
      <c r="O26" s="27">
        <f t="shared" si="0"/>
        <v>0</v>
      </c>
      <c r="P26" s="30">
        <f t="shared" si="1"/>
        <v>0</v>
      </c>
      <c r="Q26" s="29"/>
      <c r="R26" s="31">
        <f t="shared" si="2"/>
        <v>0</v>
      </c>
      <c r="S26" s="28">
        <f t="shared" si="3"/>
        <v>0</v>
      </c>
      <c r="T26" s="26"/>
      <c r="U26" s="31">
        <f t="shared" si="4"/>
        <v>0</v>
      </c>
      <c r="V26" s="28">
        <f t="shared" si="5"/>
        <v>0</v>
      </c>
      <c r="W26" s="26"/>
      <c r="X26" s="31">
        <f t="shared" si="6"/>
        <v>0</v>
      </c>
      <c r="Y26" s="63">
        <f t="shared" si="17"/>
        <v>0</v>
      </c>
      <c r="Z26" s="65">
        <f t="shared" si="7"/>
        <v>0</v>
      </c>
      <c r="AA26" s="65">
        <f t="shared" si="8"/>
        <v>0</v>
      </c>
      <c r="AB26" s="65">
        <f t="shared" si="18"/>
        <v>0</v>
      </c>
      <c r="AC26" s="65">
        <f t="shared" si="19"/>
        <v>0</v>
      </c>
      <c r="AD26" s="65">
        <f t="shared" si="20"/>
        <v>0</v>
      </c>
      <c r="AF26" s="66">
        <f t="shared" si="21"/>
        <v>0</v>
      </c>
      <c r="AG26" s="66">
        <f t="shared" si="9"/>
        <v>0</v>
      </c>
      <c r="AH26" s="66">
        <f t="shared" si="22"/>
        <v>0</v>
      </c>
      <c r="AI26" s="66">
        <f t="shared" si="23"/>
        <v>0</v>
      </c>
      <c r="AJ26" s="66">
        <f t="shared" si="10"/>
        <v>0</v>
      </c>
      <c r="AK26" s="67">
        <f t="shared" si="24"/>
        <v>0</v>
      </c>
      <c r="AL26" s="66">
        <f t="shared" si="25"/>
        <v>136</v>
      </c>
      <c r="AM26" s="68">
        <f t="shared" si="26"/>
        <v>-136</v>
      </c>
      <c r="AO26" s="69">
        <f t="shared" si="27"/>
        <v>0</v>
      </c>
      <c r="AP26" s="69">
        <f t="shared" si="11"/>
        <v>0</v>
      </c>
      <c r="AQ26" s="69">
        <f t="shared" si="12"/>
        <v>0</v>
      </c>
      <c r="AR26" s="69">
        <f t="shared" si="13"/>
        <v>0</v>
      </c>
      <c r="AS26" s="69">
        <f t="shared" si="14"/>
        <v>0</v>
      </c>
      <c r="AT26" s="70">
        <f t="shared" si="28"/>
        <v>0</v>
      </c>
    </row>
    <row r="27" spans="1:46" x14ac:dyDescent="0.2">
      <c r="A27" s="119" t="s">
        <v>72</v>
      </c>
      <c r="B27" s="119" t="s">
        <v>65</v>
      </c>
      <c r="C27" s="123">
        <v>230</v>
      </c>
      <c r="D27" s="120">
        <v>43497</v>
      </c>
      <c r="E27" s="121">
        <v>0.23958333333333334</v>
      </c>
      <c r="F27" s="121">
        <v>0.88541666666666663</v>
      </c>
      <c r="G27" s="68">
        <v>580</v>
      </c>
      <c r="H27" s="35" t="s">
        <v>97</v>
      </c>
      <c r="I27" s="82">
        <v>7.5</v>
      </c>
      <c r="J27" s="117">
        <v>8</v>
      </c>
      <c r="K27" s="26"/>
      <c r="L27" s="27">
        <f t="shared" si="15"/>
        <v>0</v>
      </c>
      <c r="M27" s="28">
        <f t="shared" si="16"/>
        <v>0</v>
      </c>
      <c r="N27" s="29"/>
      <c r="O27" s="27">
        <f t="shared" si="0"/>
        <v>0</v>
      </c>
      <c r="P27" s="30">
        <f t="shared" si="1"/>
        <v>0</v>
      </c>
      <c r="Q27" s="29"/>
      <c r="R27" s="31">
        <f t="shared" si="2"/>
        <v>0</v>
      </c>
      <c r="S27" s="28">
        <f t="shared" si="3"/>
        <v>0</v>
      </c>
      <c r="T27" s="26"/>
      <c r="U27" s="31">
        <f t="shared" si="4"/>
        <v>0</v>
      </c>
      <c r="V27" s="28">
        <f t="shared" si="5"/>
        <v>0</v>
      </c>
      <c r="W27" s="26"/>
      <c r="X27" s="31">
        <f t="shared" si="6"/>
        <v>0</v>
      </c>
      <c r="Y27" s="63">
        <f t="shared" si="17"/>
        <v>0</v>
      </c>
      <c r="Z27" s="65">
        <f t="shared" si="7"/>
        <v>0</v>
      </c>
      <c r="AA27" s="65">
        <f t="shared" si="8"/>
        <v>0</v>
      </c>
      <c r="AB27" s="65">
        <f t="shared" si="18"/>
        <v>0</v>
      </c>
      <c r="AC27" s="65">
        <f t="shared" si="19"/>
        <v>0</v>
      </c>
      <c r="AD27" s="65">
        <f t="shared" si="20"/>
        <v>0</v>
      </c>
      <c r="AF27" s="66">
        <f t="shared" si="21"/>
        <v>0</v>
      </c>
      <c r="AG27" s="66">
        <f t="shared" si="9"/>
        <v>0</v>
      </c>
      <c r="AH27" s="66">
        <f t="shared" si="22"/>
        <v>0</v>
      </c>
      <c r="AI27" s="66">
        <f t="shared" si="23"/>
        <v>0</v>
      </c>
      <c r="AJ27" s="66">
        <f t="shared" si="10"/>
        <v>0</v>
      </c>
      <c r="AK27" s="67">
        <f t="shared" si="24"/>
        <v>0</v>
      </c>
      <c r="AL27" s="66">
        <f t="shared" si="25"/>
        <v>230</v>
      </c>
      <c r="AM27" s="68">
        <f t="shared" si="26"/>
        <v>-230</v>
      </c>
      <c r="AO27" s="69">
        <f t="shared" si="27"/>
        <v>0</v>
      </c>
      <c r="AP27" s="69">
        <f t="shared" si="11"/>
        <v>0</v>
      </c>
      <c r="AQ27" s="69">
        <f t="shared" si="12"/>
        <v>0</v>
      </c>
      <c r="AR27" s="69">
        <f t="shared" si="13"/>
        <v>0</v>
      </c>
      <c r="AS27" s="69">
        <f t="shared" si="14"/>
        <v>0</v>
      </c>
      <c r="AT27" s="70">
        <f t="shared" si="28"/>
        <v>0</v>
      </c>
    </row>
    <row r="28" spans="1:46" x14ac:dyDescent="0.2">
      <c r="A28" s="119" t="s">
        <v>65</v>
      </c>
      <c r="B28" s="119" t="s">
        <v>84</v>
      </c>
      <c r="C28" s="123">
        <v>50</v>
      </c>
      <c r="D28" s="120">
        <v>43494</v>
      </c>
      <c r="E28" s="121">
        <v>0.52083333333333337</v>
      </c>
      <c r="F28" s="121">
        <v>0.67708333333333337</v>
      </c>
      <c r="G28" s="66">
        <v>40</v>
      </c>
      <c r="H28" s="80" t="s">
        <v>97</v>
      </c>
      <c r="I28" s="81">
        <v>2.75</v>
      </c>
      <c r="J28" s="116">
        <v>1</v>
      </c>
      <c r="K28" s="26"/>
      <c r="L28" s="27">
        <f t="shared" si="15"/>
        <v>0</v>
      </c>
      <c r="M28" s="28">
        <f t="shared" si="16"/>
        <v>0</v>
      </c>
      <c r="N28" s="29"/>
      <c r="O28" s="27">
        <f t="shared" si="0"/>
        <v>0</v>
      </c>
      <c r="P28" s="30">
        <f t="shared" si="1"/>
        <v>0</v>
      </c>
      <c r="Q28" s="29"/>
      <c r="R28" s="31">
        <f t="shared" si="2"/>
        <v>0</v>
      </c>
      <c r="S28" s="28">
        <f t="shared" si="3"/>
        <v>0</v>
      </c>
      <c r="T28" s="26"/>
      <c r="U28" s="31">
        <f t="shared" si="4"/>
        <v>0</v>
      </c>
      <c r="V28" s="28">
        <f t="shared" si="5"/>
        <v>0</v>
      </c>
      <c r="W28" s="26"/>
      <c r="X28" s="31">
        <f t="shared" si="6"/>
        <v>0</v>
      </c>
      <c r="Y28" s="63">
        <f t="shared" si="17"/>
        <v>0</v>
      </c>
      <c r="Z28" s="65">
        <f t="shared" si="7"/>
        <v>0</v>
      </c>
      <c r="AA28" s="65">
        <f t="shared" si="8"/>
        <v>0</v>
      </c>
      <c r="AB28" s="65">
        <f t="shared" si="18"/>
        <v>0</v>
      </c>
      <c r="AC28" s="65">
        <f t="shared" si="19"/>
        <v>0</v>
      </c>
      <c r="AD28" s="65">
        <f t="shared" si="20"/>
        <v>0</v>
      </c>
      <c r="AF28" s="66">
        <f t="shared" si="21"/>
        <v>0</v>
      </c>
      <c r="AG28" s="66">
        <f t="shared" si="9"/>
        <v>0</v>
      </c>
      <c r="AH28" s="66">
        <f t="shared" si="22"/>
        <v>0</v>
      </c>
      <c r="AI28" s="66">
        <f t="shared" si="23"/>
        <v>0</v>
      </c>
      <c r="AJ28" s="66">
        <f t="shared" si="10"/>
        <v>0</v>
      </c>
      <c r="AK28" s="67">
        <f t="shared" si="24"/>
        <v>0</v>
      </c>
      <c r="AL28" s="66">
        <f t="shared" si="25"/>
        <v>50</v>
      </c>
      <c r="AM28" s="68">
        <f t="shared" si="26"/>
        <v>-50</v>
      </c>
      <c r="AO28" s="69">
        <f t="shared" si="27"/>
        <v>0</v>
      </c>
      <c r="AP28" s="69">
        <f t="shared" si="11"/>
        <v>0</v>
      </c>
      <c r="AQ28" s="69">
        <f t="shared" si="12"/>
        <v>0</v>
      </c>
      <c r="AR28" s="69">
        <f t="shared" si="13"/>
        <v>0</v>
      </c>
      <c r="AS28" s="69">
        <f t="shared" si="14"/>
        <v>0</v>
      </c>
      <c r="AT28" s="70">
        <f t="shared" si="28"/>
        <v>0</v>
      </c>
    </row>
    <row r="29" spans="1:46" x14ac:dyDescent="0.2">
      <c r="A29" s="119" t="s">
        <v>65</v>
      </c>
      <c r="B29" s="119" t="s">
        <v>84</v>
      </c>
      <c r="C29" s="123">
        <v>41</v>
      </c>
      <c r="D29" s="120">
        <v>43494</v>
      </c>
      <c r="E29" s="121">
        <v>0.52083333333333337</v>
      </c>
      <c r="F29" s="121">
        <v>0.67708333333333337</v>
      </c>
      <c r="G29" s="66">
        <v>40</v>
      </c>
      <c r="H29" s="80" t="s">
        <v>97</v>
      </c>
      <c r="I29" s="81">
        <v>2.75</v>
      </c>
      <c r="J29" s="116">
        <v>1</v>
      </c>
      <c r="K29" s="26"/>
      <c r="L29" s="27">
        <f t="shared" si="15"/>
        <v>0</v>
      </c>
      <c r="M29" s="28">
        <f t="shared" si="16"/>
        <v>0</v>
      </c>
      <c r="N29" s="29"/>
      <c r="O29" s="27">
        <f t="shared" si="0"/>
        <v>0</v>
      </c>
      <c r="P29" s="30">
        <f t="shared" si="1"/>
        <v>0</v>
      </c>
      <c r="Q29" s="29"/>
      <c r="R29" s="31">
        <f t="shared" si="2"/>
        <v>0</v>
      </c>
      <c r="S29" s="28">
        <f t="shared" si="3"/>
        <v>0</v>
      </c>
      <c r="T29" s="26"/>
      <c r="U29" s="31">
        <f t="shared" si="4"/>
        <v>0</v>
      </c>
      <c r="V29" s="28">
        <f t="shared" si="5"/>
        <v>0</v>
      </c>
      <c r="W29" s="26"/>
      <c r="X29" s="31">
        <f t="shared" si="6"/>
        <v>0</v>
      </c>
      <c r="Y29" s="63">
        <f t="shared" si="17"/>
        <v>0</v>
      </c>
      <c r="Z29" s="65">
        <f t="shared" si="7"/>
        <v>0</v>
      </c>
      <c r="AA29" s="65">
        <f t="shared" si="8"/>
        <v>0</v>
      </c>
      <c r="AB29" s="65">
        <f t="shared" si="18"/>
        <v>0</v>
      </c>
      <c r="AC29" s="65">
        <f t="shared" si="19"/>
        <v>0</v>
      </c>
      <c r="AD29" s="65">
        <f t="shared" si="20"/>
        <v>0</v>
      </c>
      <c r="AF29" s="66">
        <f t="shared" si="21"/>
        <v>0</v>
      </c>
      <c r="AG29" s="66">
        <f t="shared" si="9"/>
        <v>0</v>
      </c>
      <c r="AH29" s="66">
        <f t="shared" si="22"/>
        <v>0</v>
      </c>
      <c r="AI29" s="66">
        <f t="shared" si="23"/>
        <v>0</v>
      </c>
      <c r="AJ29" s="66">
        <f t="shared" si="10"/>
        <v>0</v>
      </c>
      <c r="AK29" s="67">
        <f t="shared" si="24"/>
        <v>0</v>
      </c>
      <c r="AL29" s="66">
        <f t="shared" si="25"/>
        <v>41</v>
      </c>
      <c r="AM29" s="68">
        <f t="shared" si="26"/>
        <v>-41</v>
      </c>
      <c r="AO29" s="69">
        <f t="shared" si="27"/>
        <v>0</v>
      </c>
      <c r="AP29" s="69">
        <f t="shared" si="11"/>
        <v>0</v>
      </c>
      <c r="AQ29" s="69">
        <f t="shared" si="12"/>
        <v>0</v>
      </c>
      <c r="AR29" s="69">
        <f t="shared" si="13"/>
        <v>0</v>
      </c>
      <c r="AS29" s="69">
        <f t="shared" si="14"/>
        <v>0</v>
      </c>
      <c r="AT29" s="70">
        <f t="shared" si="28"/>
        <v>0</v>
      </c>
    </row>
    <row r="30" spans="1:46" x14ac:dyDescent="0.2">
      <c r="A30" s="119" t="s">
        <v>65</v>
      </c>
      <c r="B30" s="119" t="s">
        <v>85</v>
      </c>
      <c r="C30" s="123">
        <v>24</v>
      </c>
      <c r="D30" s="120">
        <v>43494</v>
      </c>
      <c r="E30" s="121">
        <v>0.52083333333333337</v>
      </c>
      <c r="F30" s="121">
        <v>0.67708333333333337</v>
      </c>
      <c r="G30" s="66">
        <v>30</v>
      </c>
      <c r="H30" s="80" t="s">
        <v>97</v>
      </c>
      <c r="I30" s="81">
        <v>3</v>
      </c>
      <c r="J30" s="116">
        <v>0.75</v>
      </c>
      <c r="K30" s="26"/>
      <c r="L30" s="27">
        <f t="shared" si="15"/>
        <v>0</v>
      </c>
      <c r="M30" s="28">
        <f t="shared" si="16"/>
        <v>0</v>
      </c>
      <c r="N30" s="29"/>
      <c r="O30" s="27">
        <f t="shared" si="0"/>
        <v>0</v>
      </c>
      <c r="P30" s="30">
        <f t="shared" si="1"/>
        <v>0</v>
      </c>
      <c r="Q30" s="29"/>
      <c r="R30" s="31">
        <f t="shared" si="2"/>
        <v>0</v>
      </c>
      <c r="S30" s="28">
        <f t="shared" si="3"/>
        <v>0</v>
      </c>
      <c r="T30" s="26"/>
      <c r="U30" s="31">
        <f t="shared" si="4"/>
        <v>0</v>
      </c>
      <c r="V30" s="28">
        <f t="shared" si="5"/>
        <v>0</v>
      </c>
      <c r="W30" s="26"/>
      <c r="X30" s="31">
        <f t="shared" si="6"/>
        <v>0</v>
      </c>
      <c r="Y30" s="63">
        <f t="shared" si="17"/>
        <v>0</v>
      </c>
      <c r="Z30" s="65">
        <f t="shared" si="7"/>
        <v>0</v>
      </c>
      <c r="AA30" s="65">
        <f t="shared" si="8"/>
        <v>0</v>
      </c>
      <c r="AB30" s="65">
        <f t="shared" si="18"/>
        <v>0</v>
      </c>
      <c r="AC30" s="65">
        <f t="shared" si="19"/>
        <v>0</v>
      </c>
      <c r="AD30" s="65">
        <f t="shared" si="20"/>
        <v>0</v>
      </c>
      <c r="AF30" s="66">
        <f t="shared" si="21"/>
        <v>0</v>
      </c>
      <c r="AG30" s="66">
        <f t="shared" si="9"/>
        <v>0</v>
      </c>
      <c r="AH30" s="66">
        <f t="shared" si="22"/>
        <v>0</v>
      </c>
      <c r="AI30" s="66">
        <f t="shared" si="23"/>
        <v>0</v>
      </c>
      <c r="AJ30" s="66">
        <f t="shared" si="10"/>
        <v>0</v>
      </c>
      <c r="AK30" s="67">
        <f t="shared" si="24"/>
        <v>0</v>
      </c>
      <c r="AL30" s="66">
        <f t="shared" si="25"/>
        <v>24</v>
      </c>
      <c r="AM30" s="68">
        <f t="shared" si="26"/>
        <v>-24</v>
      </c>
      <c r="AO30" s="69">
        <f t="shared" si="27"/>
        <v>0</v>
      </c>
      <c r="AP30" s="69">
        <f t="shared" si="11"/>
        <v>0</v>
      </c>
      <c r="AQ30" s="69">
        <f t="shared" si="12"/>
        <v>0</v>
      </c>
      <c r="AR30" s="69">
        <f t="shared" si="13"/>
        <v>0</v>
      </c>
      <c r="AS30" s="69">
        <f t="shared" si="14"/>
        <v>0</v>
      </c>
      <c r="AT30" s="70">
        <f t="shared" si="28"/>
        <v>0</v>
      </c>
    </row>
    <row r="31" spans="1:46" x14ac:dyDescent="0.2">
      <c r="A31" s="119" t="s">
        <v>65</v>
      </c>
      <c r="B31" s="119" t="s">
        <v>86</v>
      </c>
      <c r="C31" s="123">
        <v>26</v>
      </c>
      <c r="D31" s="120">
        <v>43494</v>
      </c>
      <c r="E31" s="121">
        <v>0.52083333333333337</v>
      </c>
      <c r="F31" s="121">
        <v>0.66666666666666663</v>
      </c>
      <c r="G31" s="66">
        <v>25</v>
      </c>
      <c r="H31" s="80" t="s">
        <v>97</v>
      </c>
      <c r="I31" s="81">
        <v>2.75</v>
      </c>
      <c r="J31" s="116">
        <v>0.75</v>
      </c>
      <c r="K31" s="26"/>
      <c r="L31" s="27">
        <f t="shared" si="15"/>
        <v>0</v>
      </c>
      <c r="M31" s="28">
        <f t="shared" si="16"/>
        <v>0</v>
      </c>
      <c r="N31" s="29"/>
      <c r="O31" s="27">
        <f t="shared" si="0"/>
        <v>0</v>
      </c>
      <c r="P31" s="30">
        <f t="shared" si="1"/>
        <v>0</v>
      </c>
      <c r="Q31" s="29"/>
      <c r="R31" s="31">
        <f t="shared" si="2"/>
        <v>0</v>
      </c>
      <c r="S31" s="28">
        <f t="shared" si="3"/>
        <v>0</v>
      </c>
      <c r="T31" s="26"/>
      <c r="U31" s="31">
        <f t="shared" si="4"/>
        <v>0</v>
      </c>
      <c r="V31" s="28">
        <f t="shared" si="5"/>
        <v>0</v>
      </c>
      <c r="W31" s="26"/>
      <c r="X31" s="31">
        <f t="shared" si="6"/>
        <v>0</v>
      </c>
      <c r="Y31" s="63">
        <f t="shared" si="17"/>
        <v>0</v>
      </c>
      <c r="Z31" s="65">
        <f t="shared" si="7"/>
        <v>0</v>
      </c>
      <c r="AA31" s="65">
        <f t="shared" si="8"/>
        <v>0</v>
      </c>
      <c r="AB31" s="65">
        <f t="shared" si="18"/>
        <v>0</v>
      </c>
      <c r="AC31" s="65">
        <f t="shared" si="19"/>
        <v>0</v>
      </c>
      <c r="AD31" s="65">
        <f t="shared" si="20"/>
        <v>0</v>
      </c>
      <c r="AF31" s="66">
        <f t="shared" si="21"/>
        <v>0</v>
      </c>
      <c r="AG31" s="66">
        <f t="shared" si="9"/>
        <v>0</v>
      </c>
      <c r="AH31" s="66">
        <f t="shared" si="22"/>
        <v>0</v>
      </c>
      <c r="AI31" s="66">
        <f t="shared" si="23"/>
        <v>0</v>
      </c>
      <c r="AJ31" s="66">
        <f t="shared" si="10"/>
        <v>0</v>
      </c>
      <c r="AK31" s="67">
        <f t="shared" si="24"/>
        <v>0</v>
      </c>
      <c r="AL31" s="66">
        <f t="shared" si="25"/>
        <v>26</v>
      </c>
      <c r="AM31" s="68">
        <f t="shared" si="26"/>
        <v>-26</v>
      </c>
      <c r="AO31" s="69">
        <f t="shared" si="27"/>
        <v>0</v>
      </c>
      <c r="AP31" s="69">
        <f t="shared" si="11"/>
        <v>0</v>
      </c>
      <c r="AQ31" s="69">
        <f t="shared" si="12"/>
        <v>0</v>
      </c>
      <c r="AR31" s="69">
        <f t="shared" si="13"/>
        <v>0</v>
      </c>
      <c r="AS31" s="69">
        <f t="shared" si="14"/>
        <v>0</v>
      </c>
      <c r="AT31" s="70">
        <f t="shared" si="28"/>
        <v>0</v>
      </c>
    </row>
    <row r="32" spans="1:46" x14ac:dyDescent="0.2">
      <c r="A32" s="119" t="s">
        <v>65</v>
      </c>
      <c r="B32" s="119" t="s">
        <v>87</v>
      </c>
      <c r="C32" s="123">
        <v>52</v>
      </c>
      <c r="D32" s="120">
        <v>43494</v>
      </c>
      <c r="E32" s="121">
        <v>0.35416666666666669</v>
      </c>
      <c r="F32" s="121">
        <v>0.51041666666666663</v>
      </c>
      <c r="G32" s="66">
        <v>35</v>
      </c>
      <c r="H32" s="80" t="s">
        <v>97</v>
      </c>
      <c r="I32" s="81">
        <v>3</v>
      </c>
      <c r="J32" s="116">
        <v>0.75</v>
      </c>
      <c r="K32" s="26"/>
      <c r="L32" s="27">
        <f t="shared" si="15"/>
        <v>0</v>
      </c>
      <c r="M32" s="28">
        <f t="shared" si="16"/>
        <v>0</v>
      </c>
      <c r="N32" s="29"/>
      <c r="O32" s="27">
        <f t="shared" si="0"/>
        <v>0</v>
      </c>
      <c r="P32" s="30">
        <f t="shared" si="1"/>
        <v>0</v>
      </c>
      <c r="Q32" s="29"/>
      <c r="R32" s="31">
        <f t="shared" si="2"/>
        <v>0</v>
      </c>
      <c r="S32" s="28">
        <f t="shared" si="3"/>
        <v>0</v>
      </c>
      <c r="T32" s="26"/>
      <c r="U32" s="31">
        <f t="shared" si="4"/>
        <v>0</v>
      </c>
      <c r="V32" s="28">
        <f t="shared" si="5"/>
        <v>0</v>
      </c>
      <c r="W32" s="26"/>
      <c r="X32" s="31">
        <f t="shared" si="6"/>
        <v>0</v>
      </c>
      <c r="Y32" s="63">
        <f t="shared" si="17"/>
        <v>0</v>
      </c>
      <c r="Z32" s="65">
        <f t="shared" si="7"/>
        <v>0</v>
      </c>
      <c r="AA32" s="65">
        <f t="shared" si="8"/>
        <v>0</v>
      </c>
      <c r="AB32" s="65">
        <f t="shared" si="18"/>
        <v>0</v>
      </c>
      <c r="AC32" s="65">
        <f t="shared" si="19"/>
        <v>0</v>
      </c>
      <c r="AD32" s="65">
        <f t="shared" si="20"/>
        <v>0</v>
      </c>
      <c r="AF32" s="66">
        <f t="shared" si="21"/>
        <v>0</v>
      </c>
      <c r="AG32" s="66">
        <f t="shared" si="9"/>
        <v>0</v>
      </c>
      <c r="AH32" s="66">
        <f t="shared" si="22"/>
        <v>0</v>
      </c>
      <c r="AI32" s="66">
        <f t="shared" si="23"/>
        <v>0</v>
      </c>
      <c r="AJ32" s="66">
        <f t="shared" si="10"/>
        <v>0</v>
      </c>
      <c r="AK32" s="67">
        <f t="shared" si="24"/>
        <v>0</v>
      </c>
      <c r="AL32" s="66">
        <f t="shared" si="25"/>
        <v>52</v>
      </c>
      <c r="AM32" s="68">
        <f t="shared" si="26"/>
        <v>-52</v>
      </c>
      <c r="AO32" s="69">
        <f t="shared" si="27"/>
        <v>0</v>
      </c>
      <c r="AP32" s="69">
        <f t="shared" si="11"/>
        <v>0</v>
      </c>
      <c r="AQ32" s="69">
        <f t="shared" si="12"/>
        <v>0</v>
      </c>
      <c r="AR32" s="69">
        <f t="shared" si="13"/>
        <v>0</v>
      </c>
      <c r="AS32" s="69">
        <f t="shared" si="14"/>
        <v>0</v>
      </c>
      <c r="AT32" s="70">
        <f t="shared" si="28"/>
        <v>0</v>
      </c>
    </row>
    <row r="33" spans="1:46" x14ac:dyDescent="0.2">
      <c r="A33" s="119" t="s">
        <v>65</v>
      </c>
      <c r="B33" s="119" t="s">
        <v>84</v>
      </c>
      <c r="C33" s="123">
        <v>43</v>
      </c>
      <c r="D33" s="120">
        <v>43494</v>
      </c>
      <c r="E33" s="121">
        <v>0.35416666666666669</v>
      </c>
      <c r="F33" s="121">
        <v>0.51041666666666663</v>
      </c>
      <c r="G33" s="66">
        <v>40</v>
      </c>
      <c r="H33" s="80" t="s">
        <v>97</v>
      </c>
      <c r="I33" s="81">
        <v>2.75</v>
      </c>
      <c r="J33" s="116">
        <v>1</v>
      </c>
      <c r="K33" s="26"/>
      <c r="L33" s="27">
        <f t="shared" si="15"/>
        <v>0</v>
      </c>
      <c r="M33" s="28">
        <f t="shared" si="16"/>
        <v>0</v>
      </c>
      <c r="N33" s="29"/>
      <c r="O33" s="27">
        <f t="shared" si="0"/>
        <v>0</v>
      </c>
      <c r="P33" s="30">
        <f t="shared" si="1"/>
        <v>0</v>
      </c>
      <c r="Q33" s="29"/>
      <c r="R33" s="31">
        <f t="shared" si="2"/>
        <v>0</v>
      </c>
      <c r="S33" s="28">
        <f t="shared" si="3"/>
        <v>0</v>
      </c>
      <c r="T33" s="26"/>
      <c r="U33" s="31">
        <f t="shared" si="4"/>
        <v>0</v>
      </c>
      <c r="V33" s="28">
        <f t="shared" si="5"/>
        <v>0</v>
      </c>
      <c r="W33" s="26"/>
      <c r="X33" s="31">
        <f t="shared" si="6"/>
        <v>0</v>
      </c>
      <c r="Y33" s="63">
        <f t="shared" si="17"/>
        <v>0</v>
      </c>
      <c r="Z33" s="65">
        <f t="shared" si="7"/>
        <v>0</v>
      </c>
      <c r="AA33" s="65">
        <f t="shared" si="8"/>
        <v>0</v>
      </c>
      <c r="AB33" s="65">
        <f t="shared" si="18"/>
        <v>0</v>
      </c>
      <c r="AC33" s="65">
        <f t="shared" si="19"/>
        <v>0</v>
      </c>
      <c r="AD33" s="65">
        <f t="shared" si="20"/>
        <v>0</v>
      </c>
      <c r="AF33" s="66">
        <f t="shared" si="21"/>
        <v>0</v>
      </c>
      <c r="AG33" s="66">
        <f t="shared" si="9"/>
        <v>0</v>
      </c>
      <c r="AH33" s="66">
        <f t="shared" si="22"/>
        <v>0</v>
      </c>
      <c r="AI33" s="66">
        <f>T33*70</f>
        <v>0</v>
      </c>
      <c r="AJ33" s="66">
        <f t="shared" si="10"/>
        <v>0</v>
      </c>
      <c r="AK33" s="67">
        <f t="shared" si="24"/>
        <v>0</v>
      </c>
      <c r="AL33" s="66">
        <f t="shared" si="25"/>
        <v>43</v>
      </c>
      <c r="AM33" s="68">
        <f t="shared" si="26"/>
        <v>-43</v>
      </c>
      <c r="AO33" s="69">
        <f t="shared" si="27"/>
        <v>0</v>
      </c>
      <c r="AP33" s="69">
        <f t="shared" si="11"/>
        <v>0</v>
      </c>
      <c r="AQ33" s="69">
        <f t="shared" si="12"/>
        <v>0</v>
      </c>
      <c r="AR33" s="69">
        <f t="shared" si="13"/>
        <v>0</v>
      </c>
      <c r="AS33" s="69">
        <f t="shared" si="14"/>
        <v>0</v>
      </c>
      <c r="AT33" s="70">
        <f t="shared" si="28"/>
        <v>0</v>
      </c>
    </row>
    <row r="34" spans="1:46" x14ac:dyDescent="0.2">
      <c r="A34" s="119" t="s">
        <v>73</v>
      </c>
      <c r="B34" s="119" t="s">
        <v>65</v>
      </c>
      <c r="C34" s="123">
        <v>60</v>
      </c>
      <c r="D34" s="120">
        <v>43515</v>
      </c>
      <c r="E34" s="121">
        <v>0.3125</v>
      </c>
      <c r="F34" s="121">
        <v>0.75</v>
      </c>
      <c r="G34" s="68">
        <v>130</v>
      </c>
      <c r="H34" s="80" t="s">
        <v>97</v>
      </c>
      <c r="I34" s="81">
        <v>8.25</v>
      </c>
      <c r="J34" s="116">
        <v>2.25</v>
      </c>
      <c r="K34" s="26"/>
      <c r="L34" s="27">
        <f t="shared" si="15"/>
        <v>0</v>
      </c>
      <c r="M34" s="28">
        <f t="shared" si="16"/>
        <v>0</v>
      </c>
      <c r="N34" s="29"/>
      <c r="O34" s="27">
        <f t="shared" si="0"/>
        <v>0</v>
      </c>
      <c r="P34" s="30">
        <f t="shared" si="1"/>
        <v>0</v>
      </c>
      <c r="Q34" s="29"/>
      <c r="R34" s="31">
        <f t="shared" si="2"/>
        <v>0</v>
      </c>
      <c r="S34" s="28">
        <f t="shared" si="3"/>
        <v>0</v>
      </c>
      <c r="T34" s="26"/>
      <c r="U34" s="31">
        <f t="shared" si="4"/>
        <v>0</v>
      </c>
      <c r="V34" s="28">
        <f t="shared" si="5"/>
        <v>0</v>
      </c>
      <c r="W34" s="26"/>
      <c r="X34" s="31">
        <f t="shared" si="6"/>
        <v>0</v>
      </c>
      <c r="Y34" s="63">
        <f t="shared" si="17"/>
        <v>0</v>
      </c>
      <c r="Z34" s="65">
        <f t="shared" si="7"/>
        <v>0</v>
      </c>
      <c r="AA34" s="65">
        <f t="shared" si="8"/>
        <v>0</v>
      </c>
      <c r="AB34" s="65">
        <f t="shared" si="18"/>
        <v>0</v>
      </c>
      <c r="AC34" s="65">
        <f t="shared" si="19"/>
        <v>0</v>
      </c>
      <c r="AD34" s="65">
        <f t="shared" si="20"/>
        <v>0</v>
      </c>
      <c r="AF34" s="66">
        <f t="shared" si="21"/>
        <v>0</v>
      </c>
      <c r="AG34" s="66">
        <f t="shared" si="9"/>
        <v>0</v>
      </c>
      <c r="AH34" s="66">
        <f t="shared" si="22"/>
        <v>0</v>
      </c>
      <c r="AI34" s="66">
        <f t="shared" si="23"/>
        <v>0</v>
      </c>
      <c r="AJ34" s="66">
        <f t="shared" si="10"/>
        <v>0</v>
      </c>
      <c r="AK34" s="67">
        <f t="shared" si="24"/>
        <v>0</v>
      </c>
      <c r="AL34" s="66">
        <f t="shared" si="25"/>
        <v>60</v>
      </c>
      <c r="AM34" s="68">
        <f t="shared" si="26"/>
        <v>-60</v>
      </c>
      <c r="AO34" s="69">
        <f t="shared" si="27"/>
        <v>0</v>
      </c>
      <c r="AP34" s="69">
        <f t="shared" si="11"/>
        <v>0</v>
      </c>
      <c r="AQ34" s="69">
        <f t="shared" si="12"/>
        <v>0</v>
      </c>
      <c r="AR34" s="69">
        <f t="shared" si="13"/>
        <v>0</v>
      </c>
      <c r="AS34" s="69">
        <f t="shared" si="14"/>
        <v>0</v>
      </c>
      <c r="AT34" s="70">
        <f t="shared" si="28"/>
        <v>0</v>
      </c>
    </row>
    <row r="35" spans="1:46" x14ac:dyDescent="0.2">
      <c r="A35" s="119" t="s">
        <v>66</v>
      </c>
      <c r="B35" s="119" t="s">
        <v>65</v>
      </c>
      <c r="C35" s="123">
        <v>54</v>
      </c>
      <c r="D35" s="120">
        <v>43503</v>
      </c>
      <c r="E35" s="121">
        <v>0.36458333333333331</v>
      </c>
      <c r="F35" s="121">
        <v>0.65625</v>
      </c>
      <c r="G35" s="66">
        <v>90</v>
      </c>
      <c r="H35" s="80" t="s">
        <v>97</v>
      </c>
      <c r="I35" s="81">
        <v>5.25</v>
      </c>
      <c r="J35" s="116">
        <v>1.75</v>
      </c>
      <c r="K35" s="26"/>
      <c r="L35" s="27">
        <f t="shared" si="15"/>
        <v>0</v>
      </c>
      <c r="M35" s="28">
        <f t="shared" si="16"/>
        <v>0</v>
      </c>
      <c r="N35" s="29"/>
      <c r="O35" s="27">
        <f t="shared" si="0"/>
        <v>0</v>
      </c>
      <c r="P35" s="30">
        <f t="shared" si="1"/>
        <v>0</v>
      </c>
      <c r="Q35" s="29"/>
      <c r="R35" s="31">
        <f t="shared" si="2"/>
        <v>0</v>
      </c>
      <c r="S35" s="28">
        <f t="shared" si="3"/>
        <v>0</v>
      </c>
      <c r="T35" s="26"/>
      <c r="U35" s="31">
        <f t="shared" si="4"/>
        <v>0</v>
      </c>
      <c r="V35" s="28">
        <f t="shared" si="5"/>
        <v>0</v>
      </c>
      <c r="W35" s="26"/>
      <c r="X35" s="31">
        <f t="shared" si="6"/>
        <v>0</v>
      </c>
      <c r="Y35" s="63">
        <f t="shared" si="17"/>
        <v>0</v>
      </c>
      <c r="Z35" s="65">
        <f>L35+M35+O35+P35+R35+S35+U35+V35+X35+Y35</f>
        <v>0</v>
      </c>
      <c r="AA35" s="65">
        <f t="shared" si="8"/>
        <v>0</v>
      </c>
      <c r="AB35" s="65">
        <f t="shared" si="18"/>
        <v>0</v>
      </c>
      <c r="AC35" s="65">
        <f t="shared" si="19"/>
        <v>0</v>
      </c>
      <c r="AD35" s="65">
        <f t="shared" si="20"/>
        <v>0</v>
      </c>
      <c r="AF35" s="66">
        <f t="shared" si="21"/>
        <v>0</v>
      </c>
      <c r="AG35" s="66">
        <f t="shared" si="9"/>
        <v>0</v>
      </c>
      <c r="AH35" s="66">
        <f t="shared" si="22"/>
        <v>0</v>
      </c>
      <c r="AI35" s="66">
        <f t="shared" si="23"/>
        <v>0</v>
      </c>
      <c r="AJ35" s="66">
        <f t="shared" si="10"/>
        <v>0</v>
      </c>
      <c r="AK35" s="67">
        <f t="shared" si="24"/>
        <v>0</v>
      </c>
      <c r="AL35" s="66">
        <f t="shared" si="25"/>
        <v>54</v>
      </c>
      <c r="AM35" s="68">
        <f t="shared" si="26"/>
        <v>-54</v>
      </c>
      <c r="AO35" s="69">
        <f t="shared" si="27"/>
        <v>0</v>
      </c>
      <c r="AP35" s="69">
        <f t="shared" si="11"/>
        <v>0</v>
      </c>
      <c r="AQ35" s="69">
        <f t="shared" si="12"/>
        <v>0</v>
      </c>
      <c r="AR35" s="69">
        <f t="shared" si="13"/>
        <v>0</v>
      </c>
      <c r="AS35" s="69">
        <f t="shared" si="14"/>
        <v>0</v>
      </c>
      <c r="AT35" s="70">
        <f t="shared" si="28"/>
        <v>0</v>
      </c>
    </row>
    <row r="36" spans="1:46" x14ac:dyDescent="0.2">
      <c r="A36" s="119" t="s">
        <v>74</v>
      </c>
      <c r="B36" s="119" t="s">
        <v>65</v>
      </c>
      <c r="C36" s="123">
        <v>90</v>
      </c>
      <c r="D36" s="120">
        <v>43545</v>
      </c>
      <c r="E36" s="121">
        <v>0.33333333333333331</v>
      </c>
      <c r="F36" s="121">
        <v>0.69791666666666663</v>
      </c>
      <c r="G36" s="66">
        <v>255</v>
      </c>
      <c r="H36" s="80" t="s">
        <v>97</v>
      </c>
      <c r="I36" s="81">
        <v>5.5</v>
      </c>
      <c r="J36" s="116">
        <v>3.25</v>
      </c>
      <c r="K36" s="26"/>
      <c r="L36" s="27">
        <f t="shared" si="15"/>
        <v>0</v>
      </c>
      <c r="M36" s="28">
        <f t="shared" si="16"/>
        <v>0</v>
      </c>
      <c r="N36" s="29"/>
      <c r="O36" s="27">
        <f t="shared" si="0"/>
        <v>0</v>
      </c>
      <c r="P36" s="30">
        <f t="shared" si="1"/>
        <v>0</v>
      </c>
      <c r="Q36" s="29"/>
      <c r="R36" s="31">
        <f t="shared" si="2"/>
        <v>0</v>
      </c>
      <c r="S36" s="28">
        <f t="shared" si="3"/>
        <v>0</v>
      </c>
      <c r="T36" s="26"/>
      <c r="U36" s="31">
        <f t="shared" si="4"/>
        <v>0</v>
      </c>
      <c r="V36" s="28">
        <f t="shared" si="5"/>
        <v>0</v>
      </c>
      <c r="W36" s="26"/>
      <c r="X36" s="31">
        <f t="shared" si="6"/>
        <v>0</v>
      </c>
      <c r="Y36" s="63">
        <f t="shared" si="17"/>
        <v>0</v>
      </c>
      <c r="Z36" s="65">
        <f t="shared" si="7"/>
        <v>0</v>
      </c>
      <c r="AA36" s="65">
        <f t="shared" si="8"/>
        <v>0</v>
      </c>
      <c r="AB36" s="65">
        <f t="shared" si="18"/>
        <v>0</v>
      </c>
      <c r="AC36" s="65">
        <f t="shared" si="19"/>
        <v>0</v>
      </c>
      <c r="AD36" s="65">
        <f t="shared" si="20"/>
        <v>0</v>
      </c>
      <c r="AF36" s="66">
        <f t="shared" si="21"/>
        <v>0</v>
      </c>
      <c r="AG36" s="66">
        <f t="shared" si="9"/>
        <v>0</v>
      </c>
      <c r="AH36" s="66">
        <f t="shared" si="22"/>
        <v>0</v>
      </c>
      <c r="AI36" s="66">
        <f t="shared" si="23"/>
        <v>0</v>
      </c>
      <c r="AJ36" s="66">
        <f t="shared" si="10"/>
        <v>0</v>
      </c>
      <c r="AK36" s="67">
        <f t="shared" si="24"/>
        <v>0</v>
      </c>
      <c r="AL36" s="66">
        <f t="shared" si="25"/>
        <v>90</v>
      </c>
      <c r="AM36" s="68">
        <f t="shared" si="26"/>
        <v>-90</v>
      </c>
      <c r="AO36" s="69">
        <f t="shared" si="27"/>
        <v>0</v>
      </c>
      <c r="AP36" s="69">
        <f t="shared" si="11"/>
        <v>0</v>
      </c>
      <c r="AQ36" s="69">
        <f t="shared" si="12"/>
        <v>0</v>
      </c>
      <c r="AR36" s="69">
        <f t="shared" si="13"/>
        <v>0</v>
      </c>
      <c r="AS36" s="69">
        <f t="shared" si="14"/>
        <v>0</v>
      </c>
      <c r="AT36" s="70">
        <f t="shared" si="28"/>
        <v>0</v>
      </c>
    </row>
    <row r="37" spans="1:46" x14ac:dyDescent="0.2">
      <c r="A37" s="119" t="s">
        <v>75</v>
      </c>
      <c r="B37" s="119" t="s">
        <v>65</v>
      </c>
      <c r="C37" s="123">
        <v>30</v>
      </c>
      <c r="D37" s="120">
        <v>43546</v>
      </c>
      <c r="E37" s="121">
        <v>0.32291666666666669</v>
      </c>
      <c r="F37" s="121">
        <v>0.55208333333333337</v>
      </c>
      <c r="G37" s="66">
        <v>160</v>
      </c>
      <c r="H37" s="80" t="s">
        <v>97</v>
      </c>
      <c r="I37" s="81">
        <v>3.25</v>
      </c>
      <c r="J37" s="116">
        <v>2.25</v>
      </c>
      <c r="K37" s="26"/>
      <c r="L37" s="27">
        <f t="shared" si="15"/>
        <v>0</v>
      </c>
      <c r="M37" s="28">
        <f t="shared" si="16"/>
        <v>0</v>
      </c>
      <c r="N37" s="29"/>
      <c r="O37" s="27">
        <f t="shared" si="0"/>
        <v>0</v>
      </c>
      <c r="P37" s="30">
        <f t="shared" si="1"/>
        <v>0</v>
      </c>
      <c r="Q37" s="29"/>
      <c r="R37" s="31">
        <f t="shared" si="2"/>
        <v>0</v>
      </c>
      <c r="S37" s="28">
        <f t="shared" si="3"/>
        <v>0</v>
      </c>
      <c r="T37" s="26"/>
      <c r="U37" s="31">
        <f t="shared" si="4"/>
        <v>0</v>
      </c>
      <c r="V37" s="28">
        <f t="shared" si="5"/>
        <v>0</v>
      </c>
      <c r="W37" s="26"/>
      <c r="X37" s="31">
        <f t="shared" si="6"/>
        <v>0</v>
      </c>
      <c r="Y37" s="63">
        <f t="shared" si="17"/>
        <v>0</v>
      </c>
      <c r="Z37" s="65">
        <f t="shared" si="7"/>
        <v>0</v>
      </c>
      <c r="AA37" s="65">
        <f t="shared" si="8"/>
        <v>0</v>
      </c>
      <c r="AB37" s="65">
        <f t="shared" si="18"/>
        <v>0</v>
      </c>
      <c r="AC37" s="65">
        <f t="shared" si="19"/>
        <v>0</v>
      </c>
      <c r="AD37" s="65">
        <f t="shared" si="20"/>
        <v>0</v>
      </c>
      <c r="AF37" s="66">
        <f t="shared" si="21"/>
        <v>0</v>
      </c>
      <c r="AG37" s="66">
        <f t="shared" si="9"/>
        <v>0</v>
      </c>
      <c r="AH37" s="66">
        <f t="shared" si="22"/>
        <v>0</v>
      </c>
      <c r="AI37" s="66">
        <f t="shared" si="23"/>
        <v>0</v>
      </c>
      <c r="AJ37" s="66">
        <f t="shared" si="10"/>
        <v>0</v>
      </c>
      <c r="AK37" s="67">
        <f t="shared" si="24"/>
        <v>0</v>
      </c>
      <c r="AL37" s="66">
        <f t="shared" si="25"/>
        <v>30</v>
      </c>
      <c r="AM37" s="68">
        <f t="shared" si="26"/>
        <v>-30</v>
      </c>
      <c r="AO37" s="69">
        <f t="shared" si="27"/>
        <v>0</v>
      </c>
      <c r="AP37" s="69">
        <f t="shared" si="11"/>
        <v>0</v>
      </c>
      <c r="AQ37" s="69">
        <f t="shared" si="12"/>
        <v>0</v>
      </c>
      <c r="AR37" s="69">
        <f t="shared" si="13"/>
        <v>0</v>
      </c>
      <c r="AS37" s="69">
        <f t="shared" si="14"/>
        <v>0</v>
      </c>
      <c r="AT37" s="70">
        <f t="shared" si="28"/>
        <v>0</v>
      </c>
    </row>
    <row r="38" spans="1:46" x14ac:dyDescent="0.2">
      <c r="A38" s="119" t="s">
        <v>76</v>
      </c>
      <c r="B38" s="119" t="s">
        <v>65</v>
      </c>
      <c r="C38" s="123">
        <v>196</v>
      </c>
      <c r="D38" s="120">
        <v>43573</v>
      </c>
      <c r="E38" s="121">
        <v>0.36458333333333331</v>
      </c>
      <c r="F38" s="121">
        <v>0.79166666666666663</v>
      </c>
      <c r="G38" s="66">
        <v>220</v>
      </c>
      <c r="H38" s="80" t="s">
        <v>97</v>
      </c>
      <c r="I38" s="81">
        <v>7.25</v>
      </c>
      <c r="J38" s="116">
        <v>3</v>
      </c>
      <c r="K38" s="26"/>
      <c r="L38" s="27">
        <f t="shared" si="15"/>
        <v>0</v>
      </c>
      <c r="M38" s="28">
        <f t="shared" si="16"/>
        <v>0</v>
      </c>
      <c r="N38" s="29"/>
      <c r="O38" s="27">
        <f t="shared" si="0"/>
        <v>0</v>
      </c>
      <c r="P38" s="30">
        <f t="shared" si="1"/>
        <v>0</v>
      </c>
      <c r="Q38" s="29"/>
      <c r="R38" s="31">
        <f t="shared" si="2"/>
        <v>0</v>
      </c>
      <c r="S38" s="28">
        <f t="shared" si="3"/>
        <v>0</v>
      </c>
      <c r="T38" s="26"/>
      <c r="U38" s="31">
        <f t="shared" si="4"/>
        <v>0</v>
      </c>
      <c r="V38" s="28">
        <f t="shared" si="5"/>
        <v>0</v>
      </c>
      <c r="W38" s="26"/>
      <c r="X38" s="31">
        <f t="shared" si="6"/>
        <v>0</v>
      </c>
      <c r="Y38" s="63">
        <f t="shared" si="17"/>
        <v>0</v>
      </c>
      <c r="Z38" s="65">
        <f t="shared" si="7"/>
        <v>0</v>
      </c>
      <c r="AA38" s="65">
        <f t="shared" si="8"/>
        <v>0</v>
      </c>
      <c r="AB38" s="65">
        <f t="shared" si="18"/>
        <v>0</v>
      </c>
      <c r="AC38" s="65">
        <f t="shared" si="19"/>
        <v>0</v>
      </c>
      <c r="AD38" s="65">
        <f t="shared" si="20"/>
        <v>0</v>
      </c>
      <c r="AF38" s="66">
        <f t="shared" si="21"/>
        <v>0</v>
      </c>
      <c r="AG38" s="66">
        <f t="shared" si="9"/>
        <v>0</v>
      </c>
      <c r="AH38" s="66">
        <f t="shared" si="22"/>
        <v>0</v>
      </c>
      <c r="AI38" s="66">
        <f t="shared" si="23"/>
        <v>0</v>
      </c>
      <c r="AJ38" s="66">
        <f t="shared" si="10"/>
        <v>0</v>
      </c>
      <c r="AK38" s="67">
        <f t="shared" si="24"/>
        <v>0</v>
      </c>
      <c r="AL38" s="66">
        <f t="shared" si="25"/>
        <v>196</v>
      </c>
      <c r="AM38" s="68">
        <f t="shared" si="26"/>
        <v>-196</v>
      </c>
      <c r="AO38" s="69">
        <f t="shared" si="27"/>
        <v>0</v>
      </c>
      <c r="AP38" s="69">
        <f t="shared" si="11"/>
        <v>0</v>
      </c>
      <c r="AQ38" s="69">
        <f t="shared" si="12"/>
        <v>0</v>
      </c>
      <c r="AR38" s="69">
        <f t="shared" si="13"/>
        <v>0</v>
      </c>
      <c r="AS38" s="69">
        <f t="shared" si="14"/>
        <v>0</v>
      </c>
      <c r="AT38" s="70">
        <f t="shared" si="28"/>
        <v>0</v>
      </c>
    </row>
    <row r="39" spans="1:46" x14ac:dyDescent="0.2">
      <c r="A39" s="119" t="s">
        <v>70</v>
      </c>
      <c r="B39" s="119" t="s">
        <v>65</v>
      </c>
      <c r="C39" s="123">
        <v>226</v>
      </c>
      <c r="D39" s="120">
        <v>43573</v>
      </c>
      <c r="E39" s="121">
        <v>0.375</v>
      </c>
      <c r="F39" s="121">
        <v>0.76041666666666663</v>
      </c>
      <c r="G39" s="66">
        <v>120</v>
      </c>
      <c r="H39" s="80" t="s">
        <v>97</v>
      </c>
      <c r="I39" s="81">
        <v>7.5</v>
      </c>
      <c r="J39" s="116">
        <v>1.75</v>
      </c>
      <c r="K39" s="26"/>
      <c r="L39" s="27">
        <f t="shared" si="15"/>
        <v>0</v>
      </c>
      <c r="M39" s="28">
        <f t="shared" si="16"/>
        <v>0</v>
      </c>
      <c r="N39" s="29"/>
      <c r="O39" s="27">
        <f t="shared" si="0"/>
        <v>0</v>
      </c>
      <c r="P39" s="30">
        <f t="shared" si="1"/>
        <v>0</v>
      </c>
      <c r="Q39" s="29"/>
      <c r="R39" s="31">
        <f t="shared" si="2"/>
        <v>0</v>
      </c>
      <c r="S39" s="28">
        <f t="shared" si="3"/>
        <v>0</v>
      </c>
      <c r="T39" s="26"/>
      <c r="U39" s="31">
        <f t="shared" si="4"/>
        <v>0</v>
      </c>
      <c r="V39" s="28">
        <f t="shared" si="5"/>
        <v>0</v>
      </c>
      <c r="W39" s="26"/>
      <c r="X39" s="31">
        <f t="shared" si="6"/>
        <v>0</v>
      </c>
      <c r="Y39" s="63">
        <f t="shared" si="17"/>
        <v>0</v>
      </c>
      <c r="Z39" s="65">
        <f t="shared" si="7"/>
        <v>0</v>
      </c>
      <c r="AA39" s="65">
        <f t="shared" si="8"/>
        <v>0</v>
      </c>
      <c r="AB39" s="65">
        <f t="shared" si="18"/>
        <v>0</v>
      </c>
      <c r="AC39" s="65">
        <f t="shared" si="19"/>
        <v>0</v>
      </c>
      <c r="AD39" s="65">
        <f t="shared" si="20"/>
        <v>0</v>
      </c>
      <c r="AF39" s="66">
        <f t="shared" si="21"/>
        <v>0</v>
      </c>
      <c r="AG39" s="66">
        <f t="shared" si="9"/>
        <v>0</v>
      </c>
      <c r="AH39" s="66">
        <f t="shared" si="22"/>
        <v>0</v>
      </c>
      <c r="AI39" s="66">
        <f t="shared" si="23"/>
        <v>0</v>
      </c>
      <c r="AJ39" s="66">
        <f t="shared" si="10"/>
        <v>0</v>
      </c>
      <c r="AK39" s="67">
        <f t="shared" si="24"/>
        <v>0</v>
      </c>
      <c r="AL39" s="66">
        <f t="shared" si="25"/>
        <v>226</v>
      </c>
      <c r="AM39" s="68">
        <f t="shared" si="26"/>
        <v>-226</v>
      </c>
      <c r="AO39" s="69">
        <f t="shared" si="27"/>
        <v>0</v>
      </c>
      <c r="AP39" s="69">
        <f t="shared" si="11"/>
        <v>0</v>
      </c>
      <c r="AQ39" s="69">
        <f t="shared" si="12"/>
        <v>0</v>
      </c>
      <c r="AR39" s="69">
        <f t="shared" si="13"/>
        <v>0</v>
      </c>
      <c r="AS39" s="69">
        <f t="shared" si="14"/>
        <v>0</v>
      </c>
      <c r="AT39" s="70">
        <f t="shared" si="28"/>
        <v>0</v>
      </c>
    </row>
    <row r="40" spans="1:46" x14ac:dyDescent="0.2">
      <c r="A40" s="119" t="s">
        <v>77</v>
      </c>
      <c r="B40" s="119" t="s">
        <v>65</v>
      </c>
      <c r="C40" s="123">
        <v>90</v>
      </c>
      <c r="D40" s="120">
        <v>43573</v>
      </c>
      <c r="E40" s="121">
        <v>0.11458333333333333</v>
      </c>
      <c r="F40" s="121">
        <v>0.14583333333333334</v>
      </c>
      <c r="G40" s="68">
        <v>1250</v>
      </c>
      <c r="H40" s="80" t="s">
        <v>97</v>
      </c>
      <c r="I40" s="82">
        <v>10.75</v>
      </c>
      <c r="J40" s="117">
        <v>14</v>
      </c>
      <c r="K40" s="26"/>
      <c r="L40" s="27">
        <f t="shared" si="15"/>
        <v>0</v>
      </c>
      <c r="M40" s="28">
        <f t="shared" si="16"/>
        <v>0</v>
      </c>
      <c r="N40" s="29"/>
      <c r="O40" s="27">
        <f t="shared" si="0"/>
        <v>0</v>
      </c>
      <c r="P40" s="30">
        <f t="shared" si="1"/>
        <v>0</v>
      </c>
      <c r="Q40" s="29"/>
      <c r="R40" s="31">
        <f t="shared" si="2"/>
        <v>0</v>
      </c>
      <c r="S40" s="28">
        <f t="shared" si="3"/>
        <v>0</v>
      </c>
      <c r="T40" s="26"/>
      <c r="U40" s="31">
        <f t="shared" si="4"/>
        <v>0</v>
      </c>
      <c r="V40" s="28">
        <f t="shared" si="5"/>
        <v>0</v>
      </c>
      <c r="W40" s="26"/>
      <c r="X40" s="31">
        <f t="shared" si="6"/>
        <v>0</v>
      </c>
      <c r="Y40" s="63">
        <f t="shared" si="17"/>
        <v>0</v>
      </c>
      <c r="Z40" s="65">
        <f t="shared" si="7"/>
        <v>0</v>
      </c>
      <c r="AA40" s="65">
        <f t="shared" si="8"/>
        <v>0</v>
      </c>
      <c r="AB40" s="65">
        <f t="shared" si="18"/>
        <v>0</v>
      </c>
      <c r="AC40" s="65">
        <f t="shared" si="19"/>
        <v>0</v>
      </c>
      <c r="AD40" s="65">
        <f t="shared" si="20"/>
        <v>0</v>
      </c>
      <c r="AF40" s="66">
        <f t="shared" si="21"/>
        <v>0</v>
      </c>
      <c r="AG40" s="66">
        <f t="shared" si="9"/>
        <v>0</v>
      </c>
      <c r="AH40" s="66">
        <f>Q40*60</f>
        <v>0</v>
      </c>
      <c r="AI40" s="66">
        <f t="shared" si="23"/>
        <v>0</v>
      </c>
      <c r="AJ40" s="66">
        <f t="shared" si="10"/>
        <v>0</v>
      </c>
      <c r="AK40" s="67">
        <f t="shared" si="24"/>
        <v>0</v>
      </c>
      <c r="AL40" s="66">
        <f t="shared" si="25"/>
        <v>90</v>
      </c>
      <c r="AM40" s="68">
        <f t="shared" si="26"/>
        <v>-90</v>
      </c>
      <c r="AO40" s="69">
        <f t="shared" si="27"/>
        <v>0</v>
      </c>
      <c r="AP40" s="69">
        <f t="shared" si="11"/>
        <v>0</v>
      </c>
      <c r="AQ40" s="69">
        <f t="shared" si="12"/>
        <v>0</v>
      </c>
      <c r="AR40" s="69">
        <f t="shared" si="13"/>
        <v>0</v>
      </c>
      <c r="AS40" s="69">
        <f t="shared" si="14"/>
        <v>0</v>
      </c>
      <c r="AT40" s="70">
        <f t="shared" si="28"/>
        <v>0</v>
      </c>
    </row>
    <row r="41" spans="1:46" x14ac:dyDescent="0.2">
      <c r="A41" s="119" t="s">
        <v>67</v>
      </c>
      <c r="B41" s="119" t="s">
        <v>65</v>
      </c>
      <c r="C41" s="123">
        <v>78</v>
      </c>
      <c r="D41" s="120">
        <v>43566</v>
      </c>
      <c r="E41" s="121">
        <v>0.32291666666666669</v>
      </c>
      <c r="F41" s="121">
        <v>0.6875</v>
      </c>
      <c r="G41" s="66">
        <v>45</v>
      </c>
      <c r="H41" s="80" t="s">
        <v>97</v>
      </c>
      <c r="I41" s="81">
        <v>7.75</v>
      </c>
      <c r="J41" s="116">
        <v>1</v>
      </c>
      <c r="K41" s="26"/>
      <c r="L41" s="27">
        <f t="shared" si="15"/>
        <v>0</v>
      </c>
      <c r="M41" s="28">
        <f t="shared" si="16"/>
        <v>0</v>
      </c>
      <c r="N41" s="29"/>
      <c r="O41" s="27">
        <f t="shared" si="0"/>
        <v>0</v>
      </c>
      <c r="P41" s="30">
        <f t="shared" si="1"/>
        <v>0</v>
      </c>
      <c r="Q41" s="29"/>
      <c r="R41" s="31">
        <f t="shared" si="2"/>
        <v>0</v>
      </c>
      <c r="S41" s="28">
        <f t="shared" si="3"/>
        <v>0</v>
      </c>
      <c r="T41" s="26"/>
      <c r="U41" s="31">
        <f t="shared" si="4"/>
        <v>0</v>
      </c>
      <c r="V41" s="28">
        <f t="shared" si="5"/>
        <v>0</v>
      </c>
      <c r="W41" s="26"/>
      <c r="X41" s="31">
        <f t="shared" si="6"/>
        <v>0</v>
      </c>
      <c r="Y41" s="63">
        <f t="shared" si="17"/>
        <v>0</v>
      </c>
      <c r="Z41" s="65">
        <f t="shared" si="7"/>
        <v>0</v>
      </c>
      <c r="AA41" s="65">
        <f t="shared" si="8"/>
        <v>0</v>
      </c>
      <c r="AB41" s="65">
        <f t="shared" si="18"/>
        <v>0</v>
      </c>
      <c r="AC41" s="65">
        <f t="shared" si="19"/>
        <v>0</v>
      </c>
      <c r="AD41" s="65">
        <f t="shared" si="20"/>
        <v>0</v>
      </c>
      <c r="AF41" s="66">
        <f t="shared" si="21"/>
        <v>0</v>
      </c>
      <c r="AG41" s="66">
        <f t="shared" si="9"/>
        <v>0</v>
      </c>
      <c r="AH41" s="66">
        <f t="shared" si="22"/>
        <v>0</v>
      </c>
      <c r="AI41" s="66">
        <f t="shared" si="23"/>
        <v>0</v>
      </c>
      <c r="AJ41" s="66">
        <f t="shared" si="10"/>
        <v>0</v>
      </c>
      <c r="AK41" s="67">
        <f t="shared" si="24"/>
        <v>0</v>
      </c>
      <c r="AL41" s="66">
        <f t="shared" si="25"/>
        <v>78</v>
      </c>
      <c r="AM41" s="68">
        <f t="shared" si="26"/>
        <v>-78</v>
      </c>
      <c r="AO41" s="69">
        <f t="shared" si="27"/>
        <v>0</v>
      </c>
      <c r="AP41" s="69">
        <f t="shared" si="11"/>
        <v>0</v>
      </c>
      <c r="AQ41" s="69">
        <f t="shared" si="12"/>
        <v>0</v>
      </c>
      <c r="AR41" s="69">
        <f t="shared" si="13"/>
        <v>0</v>
      </c>
      <c r="AS41" s="69">
        <f t="shared" si="14"/>
        <v>0</v>
      </c>
      <c r="AT41" s="70">
        <f t="shared" si="28"/>
        <v>0</v>
      </c>
    </row>
    <row r="42" spans="1:46" x14ac:dyDescent="0.2">
      <c r="A42" s="119" t="s">
        <v>78</v>
      </c>
      <c r="B42" s="119" t="s">
        <v>65</v>
      </c>
      <c r="C42" s="123">
        <v>60</v>
      </c>
      <c r="D42" s="120">
        <v>43620</v>
      </c>
      <c r="E42" s="121">
        <v>0.53125</v>
      </c>
      <c r="F42" s="121">
        <v>0.76041666666666663</v>
      </c>
      <c r="G42" s="66">
        <v>80</v>
      </c>
      <c r="H42" s="80" t="s">
        <v>97</v>
      </c>
      <c r="I42" s="81">
        <v>4.25</v>
      </c>
      <c r="J42" s="116">
        <v>1.25</v>
      </c>
      <c r="K42" s="26"/>
      <c r="L42" s="27">
        <f>$C$7*G42*K42</f>
        <v>0</v>
      </c>
      <c r="M42" s="28">
        <f t="shared" si="16"/>
        <v>0</v>
      </c>
      <c r="N42" s="29"/>
      <c r="O42" s="27">
        <f t="shared" si="0"/>
        <v>0</v>
      </c>
      <c r="P42" s="30">
        <f t="shared" si="1"/>
        <v>0</v>
      </c>
      <c r="Q42" s="29"/>
      <c r="R42" s="31">
        <f t="shared" si="2"/>
        <v>0</v>
      </c>
      <c r="S42" s="28">
        <f t="shared" si="3"/>
        <v>0</v>
      </c>
      <c r="T42" s="26"/>
      <c r="U42" s="31">
        <f t="shared" si="4"/>
        <v>0</v>
      </c>
      <c r="V42" s="28">
        <f t="shared" si="5"/>
        <v>0</v>
      </c>
      <c r="W42" s="26"/>
      <c r="X42" s="31">
        <f t="shared" si="6"/>
        <v>0</v>
      </c>
      <c r="Y42" s="63">
        <f t="shared" si="17"/>
        <v>0</v>
      </c>
      <c r="Z42" s="65">
        <f t="shared" si="7"/>
        <v>0</v>
      </c>
      <c r="AA42" s="65">
        <f t="shared" si="8"/>
        <v>0</v>
      </c>
      <c r="AB42" s="65">
        <f t="shared" si="18"/>
        <v>0</v>
      </c>
      <c r="AC42" s="65">
        <f t="shared" si="19"/>
        <v>0</v>
      </c>
      <c r="AD42" s="65">
        <f t="shared" si="20"/>
        <v>0</v>
      </c>
      <c r="AF42" s="66">
        <f t="shared" si="21"/>
        <v>0</v>
      </c>
      <c r="AG42" s="66">
        <f t="shared" si="9"/>
        <v>0</v>
      </c>
      <c r="AH42" s="66">
        <f t="shared" si="22"/>
        <v>0</v>
      </c>
      <c r="AI42" s="66">
        <f t="shared" si="23"/>
        <v>0</v>
      </c>
      <c r="AJ42" s="66">
        <f t="shared" si="10"/>
        <v>0</v>
      </c>
      <c r="AK42" s="67">
        <f t="shared" si="24"/>
        <v>0</v>
      </c>
      <c r="AL42" s="66">
        <f t="shared" si="25"/>
        <v>60</v>
      </c>
      <c r="AM42" s="68">
        <f t="shared" si="26"/>
        <v>-60</v>
      </c>
      <c r="AO42" s="69">
        <f t="shared" si="27"/>
        <v>0</v>
      </c>
      <c r="AP42" s="69">
        <f t="shared" si="11"/>
        <v>0</v>
      </c>
      <c r="AQ42" s="69">
        <f t="shared" si="12"/>
        <v>0</v>
      </c>
      <c r="AR42" s="69">
        <f t="shared" si="13"/>
        <v>0</v>
      </c>
      <c r="AS42" s="69">
        <f t="shared" si="14"/>
        <v>0</v>
      </c>
      <c r="AT42" s="70">
        <f t="shared" si="28"/>
        <v>0</v>
      </c>
    </row>
    <row r="43" spans="1:46" x14ac:dyDescent="0.2">
      <c r="A43" s="119" t="s">
        <v>78</v>
      </c>
      <c r="B43" s="119" t="s">
        <v>65</v>
      </c>
      <c r="C43" s="123">
        <v>60</v>
      </c>
      <c r="D43" s="120">
        <v>43622</v>
      </c>
      <c r="E43" s="121">
        <v>0.36458333333333331</v>
      </c>
      <c r="F43" s="121">
        <v>0.58333333333333337</v>
      </c>
      <c r="G43" s="66">
        <v>80</v>
      </c>
      <c r="H43" s="80" t="s">
        <v>97</v>
      </c>
      <c r="I43" s="81">
        <v>4</v>
      </c>
      <c r="J43" s="116">
        <v>1.25</v>
      </c>
      <c r="K43" s="26"/>
      <c r="L43" s="27">
        <f t="shared" si="15"/>
        <v>0</v>
      </c>
      <c r="M43" s="28">
        <f t="shared" si="16"/>
        <v>0</v>
      </c>
      <c r="N43" s="29"/>
      <c r="O43" s="27">
        <f t="shared" si="0"/>
        <v>0</v>
      </c>
      <c r="P43" s="30">
        <f t="shared" si="1"/>
        <v>0</v>
      </c>
      <c r="Q43" s="29"/>
      <c r="R43" s="31">
        <f t="shared" si="2"/>
        <v>0</v>
      </c>
      <c r="S43" s="28">
        <f t="shared" si="3"/>
        <v>0</v>
      </c>
      <c r="T43" s="26"/>
      <c r="U43" s="31">
        <f t="shared" si="4"/>
        <v>0</v>
      </c>
      <c r="V43" s="28">
        <f t="shared" si="5"/>
        <v>0</v>
      </c>
      <c r="W43" s="26"/>
      <c r="X43" s="31">
        <f t="shared" si="6"/>
        <v>0</v>
      </c>
      <c r="Y43" s="63">
        <f t="shared" si="17"/>
        <v>0</v>
      </c>
      <c r="Z43" s="65">
        <f t="shared" si="7"/>
        <v>0</v>
      </c>
      <c r="AA43" s="65">
        <f t="shared" si="8"/>
        <v>0</v>
      </c>
      <c r="AB43" s="65">
        <f t="shared" si="18"/>
        <v>0</v>
      </c>
      <c r="AC43" s="65">
        <f t="shared" si="19"/>
        <v>0</v>
      </c>
      <c r="AD43" s="65">
        <f t="shared" si="20"/>
        <v>0</v>
      </c>
      <c r="AF43" s="66">
        <f t="shared" si="21"/>
        <v>0</v>
      </c>
      <c r="AG43" s="66">
        <f t="shared" si="9"/>
        <v>0</v>
      </c>
      <c r="AH43" s="66">
        <f t="shared" si="22"/>
        <v>0</v>
      </c>
      <c r="AI43" s="66">
        <f t="shared" si="23"/>
        <v>0</v>
      </c>
      <c r="AJ43" s="66">
        <f t="shared" si="10"/>
        <v>0</v>
      </c>
      <c r="AK43" s="67">
        <f t="shared" si="24"/>
        <v>0</v>
      </c>
      <c r="AL43" s="66">
        <f t="shared" si="25"/>
        <v>60</v>
      </c>
      <c r="AM43" s="68">
        <f t="shared" si="26"/>
        <v>-60</v>
      </c>
      <c r="AO43" s="69">
        <f t="shared" si="27"/>
        <v>0</v>
      </c>
      <c r="AP43" s="69">
        <f t="shared" si="11"/>
        <v>0</v>
      </c>
      <c r="AQ43" s="69">
        <f t="shared" si="12"/>
        <v>0</v>
      </c>
      <c r="AR43" s="69">
        <f t="shared" si="13"/>
        <v>0</v>
      </c>
      <c r="AS43" s="69">
        <f t="shared" si="14"/>
        <v>0</v>
      </c>
      <c r="AT43" s="70">
        <f t="shared" si="28"/>
        <v>0</v>
      </c>
    </row>
    <row r="44" spans="1:46" x14ac:dyDescent="0.2">
      <c r="A44" s="119" t="s">
        <v>78</v>
      </c>
      <c r="B44" s="119" t="s">
        <v>65</v>
      </c>
      <c r="C44" s="123">
        <v>62</v>
      </c>
      <c r="D44" s="120">
        <v>43622</v>
      </c>
      <c r="E44" s="121">
        <v>0.53125</v>
      </c>
      <c r="F44" s="121">
        <v>0.75</v>
      </c>
      <c r="G44" s="66">
        <v>80</v>
      </c>
      <c r="H44" s="80" t="s">
        <v>97</v>
      </c>
      <c r="I44" s="81">
        <v>4</v>
      </c>
      <c r="J44" s="116">
        <v>1.25</v>
      </c>
      <c r="K44" s="26"/>
      <c r="L44" s="27">
        <f t="shared" si="15"/>
        <v>0</v>
      </c>
      <c r="M44" s="28">
        <f t="shared" si="16"/>
        <v>0</v>
      </c>
      <c r="N44" s="29"/>
      <c r="O44" s="27">
        <f t="shared" si="0"/>
        <v>0</v>
      </c>
      <c r="P44" s="30">
        <f t="shared" si="1"/>
        <v>0</v>
      </c>
      <c r="Q44" s="29"/>
      <c r="R44" s="31">
        <f t="shared" si="2"/>
        <v>0</v>
      </c>
      <c r="S44" s="28">
        <f t="shared" si="3"/>
        <v>0</v>
      </c>
      <c r="T44" s="26"/>
      <c r="U44" s="31">
        <f t="shared" si="4"/>
        <v>0</v>
      </c>
      <c r="V44" s="28">
        <f t="shared" si="5"/>
        <v>0</v>
      </c>
      <c r="W44" s="26"/>
      <c r="X44" s="31">
        <f t="shared" si="6"/>
        <v>0</v>
      </c>
      <c r="Y44" s="63">
        <f>$M$7*J44*W44</f>
        <v>0</v>
      </c>
      <c r="Z44" s="65">
        <f t="shared" si="7"/>
        <v>0</v>
      </c>
      <c r="AA44" s="65">
        <f t="shared" si="8"/>
        <v>0</v>
      </c>
      <c r="AB44" s="65">
        <f t="shared" si="18"/>
        <v>0</v>
      </c>
      <c r="AC44" s="65">
        <f t="shared" si="19"/>
        <v>0</v>
      </c>
      <c r="AD44" s="65">
        <f t="shared" si="20"/>
        <v>0</v>
      </c>
      <c r="AF44" s="66">
        <f t="shared" si="21"/>
        <v>0</v>
      </c>
      <c r="AG44" s="66">
        <f t="shared" si="9"/>
        <v>0</v>
      </c>
      <c r="AH44" s="66">
        <f t="shared" si="22"/>
        <v>0</v>
      </c>
      <c r="AI44" s="66">
        <f t="shared" si="23"/>
        <v>0</v>
      </c>
      <c r="AJ44" s="66">
        <f t="shared" si="10"/>
        <v>0</v>
      </c>
      <c r="AK44" s="67">
        <f t="shared" si="24"/>
        <v>0</v>
      </c>
      <c r="AL44" s="66">
        <f t="shared" si="25"/>
        <v>62</v>
      </c>
      <c r="AM44" s="68">
        <f t="shared" si="26"/>
        <v>-62</v>
      </c>
      <c r="AO44" s="69">
        <f t="shared" si="27"/>
        <v>0</v>
      </c>
      <c r="AP44" s="69">
        <f t="shared" si="11"/>
        <v>0</v>
      </c>
      <c r="AQ44" s="69">
        <f t="shared" si="12"/>
        <v>0</v>
      </c>
      <c r="AR44" s="69">
        <f t="shared" si="13"/>
        <v>0</v>
      </c>
      <c r="AS44" s="69">
        <f t="shared" si="14"/>
        <v>0</v>
      </c>
      <c r="AT44" s="70">
        <f>SUM(AO44:AS44)</f>
        <v>0</v>
      </c>
    </row>
    <row r="45" spans="1:46" x14ac:dyDescent="0.2">
      <c r="A45" s="119" t="s">
        <v>79</v>
      </c>
      <c r="B45" s="119" t="s">
        <v>65</v>
      </c>
      <c r="C45" s="123">
        <v>62</v>
      </c>
      <c r="D45" s="120">
        <v>43634</v>
      </c>
      <c r="E45" s="121">
        <v>0.30208333333333331</v>
      </c>
      <c r="F45" s="121">
        <v>0.72916666666666663</v>
      </c>
      <c r="G45" s="66">
        <v>300</v>
      </c>
      <c r="H45" s="80" t="s">
        <v>97</v>
      </c>
      <c r="I45" s="81">
        <v>6.25</v>
      </c>
      <c r="J45" s="116">
        <v>4</v>
      </c>
      <c r="K45" s="26"/>
      <c r="L45" s="27">
        <f t="shared" si="15"/>
        <v>0</v>
      </c>
      <c r="M45" s="28">
        <f t="shared" si="16"/>
        <v>0</v>
      </c>
      <c r="N45" s="29"/>
      <c r="O45" s="27">
        <f t="shared" si="0"/>
        <v>0</v>
      </c>
      <c r="P45" s="30">
        <f t="shared" si="1"/>
        <v>0</v>
      </c>
      <c r="Q45" s="29"/>
      <c r="R45" s="31">
        <f t="shared" si="2"/>
        <v>0</v>
      </c>
      <c r="S45" s="28">
        <f t="shared" si="3"/>
        <v>0</v>
      </c>
      <c r="T45" s="26"/>
      <c r="U45" s="31">
        <f t="shared" si="4"/>
        <v>0</v>
      </c>
      <c r="V45" s="28">
        <f t="shared" si="5"/>
        <v>0</v>
      </c>
      <c r="W45" s="26"/>
      <c r="X45" s="31">
        <f t="shared" si="6"/>
        <v>0</v>
      </c>
      <c r="Y45" s="63">
        <f t="shared" si="17"/>
        <v>0</v>
      </c>
      <c r="Z45" s="65">
        <f>L45+M45+O45+P45+R45+S45+U45+V45+X45+Y45</f>
        <v>0</v>
      </c>
      <c r="AA45" s="65">
        <f t="shared" si="8"/>
        <v>0</v>
      </c>
      <c r="AB45" s="65">
        <f t="shared" si="18"/>
        <v>0</v>
      </c>
      <c r="AC45" s="65">
        <f t="shared" si="19"/>
        <v>0</v>
      </c>
      <c r="AD45" s="65">
        <f t="shared" si="20"/>
        <v>0</v>
      </c>
      <c r="AF45" s="66">
        <f t="shared" si="21"/>
        <v>0</v>
      </c>
      <c r="AG45" s="66">
        <f t="shared" si="9"/>
        <v>0</v>
      </c>
      <c r="AH45" s="66">
        <f t="shared" si="22"/>
        <v>0</v>
      </c>
      <c r="AI45" s="66">
        <f t="shared" si="23"/>
        <v>0</v>
      </c>
      <c r="AJ45" s="66">
        <f t="shared" si="10"/>
        <v>0</v>
      </c>
      <c r="AK45" s="67">
        <f t="shared" si="24"/>
        <v>0</v>
      </c>
      <c r="AL45" s="66">
        <f t="shared" si="25"/>
        <v>62</v>
      </c>
      <c r="AM45" s="68">
        <f t="shared" si="26"/>
        <v>-62</v>
      </c>
      <c r="AO45" s="69">
        <f t="shared" si="27"/>
        <v>0</v>
      </c>
      <c r="AP45" s="69">
        <f t="shared" si="11"/>
        <v>0</v>
      </c>
      <c r="AQ45" s="69">
        <f t="shared" si="12"/>
        <v>0</v>
      </c>
      <c r="AR45" s="69">
        <f t="shared" si="13"/>
        <v>0</v>
      </c>
      <c r="AS45" s="69">
        <f t="shared" si="14"/>
        <v>0</v>
      </c>
      <c r="AT45" s="70">
        <f t="shared" si="28"/>
        <v>0</v>
      </c>
    </row>
    <row r="46" spans="1:46" x14ac:dyDescent="0.2">
      <c r="A46" s="119" t="s">
        <v>70</v>
      </c>
      <c r="B46" s="119" t="s">
        <v>65</v>
      </c>
      <c r="C46" s="123">
        <v>83</v>
      </c>
      <c r="D46" s="120">
        <v>43613</v>
      </c>
      <c r="E46" s="121">
        <v>0.52083333333333337</v>
      </c>
      <c r="F46" s="121">
        <v>0.86458333333333337</v>
      </c>
      <c r="G46" s="66">
        <v>120</v>
      </c>
      <c r="H46" s="80" t="s">
        <v>97</v>
      </c>
      <c r="I46" s="81">
        <v>6.5</v>
      </c>
      <c r="J46" s="116">
        <v>1.75</v>
      </c>
      <c r="K46" s="26"/>
      <c r="L46" s="27">
        <f t="shared" si="15"/>
        <v>0</v>
      </c>
      <c r="M46" s="28">
        <f t="shared" si="16"/>
        <v>0</v>
      </c>
      <c r="N46" s="29"/>
      <c r="O46" s="27">
        <f t="shared" si="0"/>
        <v>0</v>
      </c>
      <c r="P46" s="30">
        <f t="shared" si="1"/>
        <v>0</v>
      </c>
      <c r="Q46" s="29"/>
      <c r="R46" s="31">
        <f t="shared" si="2"/>
        <v>0</v>
      </c>
      <c r="S46" s="28">
        <f t="shared" si="3"/>
        <v>0</v>
      </c>
      <c r="T46" s="26"/>
      <c r="U46" s="31">
        <f t="shared" si="4"/>
        <v>0</v>
      </c>
      <c r="V46" s="28">
        <f t="shared" si="5"/>
        <v>0</v>
      </c>
      <c r="W46" s="26"/>
      <c r="X46" s="31">
        <f t="shared" si="6"/>
        <v>0</v>
      </c>
      <c r="Y46" s="63">
        <f t="shared" si="17"/>
        <v>0</v>
      </c>
      <c r="Z46" s="65">
        <f t="shared" si="7"/>
        <v>0</v>
      </c>
      <c r="AA46" s="65">
        <f t="shared" si="8"/>
        <v>0</v>
      </c>
      <c r="AB46" s="65">
        <f>Z46+AA46</f>
        <v>0</v>
      </c>
      <c r="AC46" s="65">
        <f t="shared" si="19"/>
        <v>0</v>
      </c>
      <c r="AD46" s="65">
        <f t="shared" si="20"/>
        <v>0</v>
      </c>
      <c r="AF46" s="66">
        <f t="shared" si="21"/>
        <v>0</v>
      </c>
      <c r="AG46" s="66">
        <f t="shared" si="9"/>
        <v>0</v>
      </c>
      <c r="AH46" s="66">
        <f t="shared" si="22"/>
        <v>0</v>
      </c>
      <c r="AI46" s="66">
        <f t="shared" si="23"/>
        <v>0</v>
      </c>
      <c r="AJ46" s="66">
        <f t="shared" si="10"/>
        <v>0</v>
      </c>
      <c r="AK46" s="67">
        <f t="shared" si="24"/>
        <v>0</v>
      </c>
      <c r="AL46" s="66">
        <f t="shared" si="25"/>
        <v>83</v>
      </c>
      <c r="AM46" s="68">
        <f t="shared" si="26"/>
        <v>-83</v>
      </c>
      <c r="AO46" s="69">
        <f t="shared" si="27"/>
        <v>0</v>
      </c>
      <c r="AP46" s="69">
        <f t="shared" si="11"/>
        <v>0</v>
      </c>
      <c r="AQ46" s="69">
        <f t="shared" si="12"/>
        <v>0</v>
      </c>
      <c r="AR46" s="69">
        <f t="shared" si="13"/>
        <v>0</v>
      </c>
      <c r="AS46" s="69">
        <f t="shared" si="14"/>
        <v>0</v>
      </c>
      <c r="AT46" s="70">
        <f t="shared" si="28"/>
        <v>0</v>
      </c>
    </row>
    <row r="47" spans="1:46" x14ac:dyDescent="0.2">
      <c r="A47" s="119" t="s">
        <v>70</v>
      </c>
      <c r="B47" s="119" t="s">
        <v>65</v>
      </c>
      <c r="C47" s="123">
        <v>196</v>
      </c>
      <c r="D47" s="120">
        <v>43622</v>
      </c>
      <c r="E47" s="121">
        <v>0.39583333333333331</v>
      </c>
      <c r="F47" s="121">
        <v>0.67708333333333337</v>
      </c>
      <c r="G47" s="66">
        <v>120</v>
      </c>
      <c r="H47" s="80" t="s">
        <v>97</v>
      </c>
      <c r="I47" s="81">
        <v>5</v>
      </c>
      <c r="J47" s="116">
        <v>1.75</v>
      </c>
      <c r="K47" s="26"/>
      <c r="L47" s="27">
        <f t="shared" si="15"/>
        <v>0</v>
      </c>
      <c r="M47" s="28">
        <f t="shared" si="16"/>
        <v>0</v>
      </c>
      <c r="N47" s="29"/>
      <c r="O47" s="27">
        <f t="shared" si="0"/>
        <v>0</v>
      </c>
      <c r="P47" s="30">
        <f t="shared" si="1"/>
        <v>0</v>
      </c>
      <c r="Q47" s="29"/>
      <c r="R47" s="31">
        <f t="shared" si="2"/>
        <v>0</v>
      </c>
      <c r="S47" s="28">
        <f t="shared" si="3"/>
        <v>0</v>
      </c>
      <c r="T47" s="26"/>
      <c r="U47" s="31">
        <f t="shared" si="4"/>
        <v>0</v>
      </c>
      <c r="V47" s="28">
        <f t="shared" si="5"/>
        <v>0</v>
      </c>
      <c r="W47" s="26"/>
      <c r="X47" s="31">
        <f t="shared" si="6"/>
        <v>0</v>
      </c>
      <c r="Y47" s="63">
        <f t="shared" si="17"/>
        <v>0</v>
      </c>
      <c r="Z47" s="65">
        <f t="shared" si="7"/>
        <v>0</v>
      </c>
      <c r="AA47" s="65">
        <f t="shared" si="8"/>
        <v>0</v>
      </c>
      <c r="AB47" s="65">
        <f t="shared" si="18"/>
        <v>0</v>
      </c>
      <c r="AC47" s="65">
        <f t="shared" si="19"/>
        <v>0</v>
      </c>
      <c r="AD47" s="65">
        <f t="shared" si="20"/>
        <v>0</v>
      </c>
      <c r="AF47" s="66">
        <f t="shared" si="21"/>
        <v>0</v>
      </c>
      <c r="AG47" s="66">
        <f>N47*50</f>
        <v>0</v>
      </c>
      <c r="AH47" s="66">
        <f t="shared" si="22"/>
        <v>0</v>
      </c>
      <c r="AI47" s="66">
        <f t="shared" si="23"/>
        <v>0</v>
      </c>
      <c r="AJ47" s="66">
        <f t="shared" si="10"/>
        <v>0</v>
      </c>
      <c r="AK47" s="67">
        <f t="shared" si="24"/>
        <v>0</v>
      </c>
      <c r="AL47" s="66">
        <f t="shared" si="25"/>
        <v>196</v>
      </c>
      <c r="AM47" s="68">
        <f t="shared" si="26"/>
        <v>-196</v>
      </c>
      <c r="AO47" s="69">
        <f t="shared" si="27"/>
        <v>0</v>
      </c>
      <c r="AP47" s="69">
        <f t="shared" si="11"/>
        <v>0</v>
      </c>
      <c r="AQ47" s="69">
        <f t="shared" si="12"/>
        <v>0</v>
      </c>
      <c r="AR47" s="69">
        <f t="shared" si="13"/>
        <v>0</v>
      </c>
      <c r="AS47" s="69">
        <f t="shared" si="14"/>
        <v>0</v>
      </c>
      <c r="AT47" s="70">
        <f t="shared" si="28"/>
        <v>0</v>
      </c>
    </row>
    <row r="48" spans="1:46" x14ac:dyDescent="0.2">
      <c r="A48" s="119" t="s">
        <v>75</v>
      </c>
      <c r="B48" s="119" t="s">
        <v>65</v>
      </c>
      <c r="C48" s="123">
        <v>10</v>
      </c>
      <c r="D48" s="120">
        <v>43605</v>
      </c>
      <c r="E48" s="121">
        <v>0.32291666666666669</v>
      </c>
      <c r="F48" s="121">
        <v>0.5625</v>
      </c>
      <c r="G48" s="66">
        <v>160</v>
      </c>
      <c r="H48" s="80" t="s">
        <v>97</v>
      </c>
      <c r="I48" s="81">
        <v>3.5</v>
      </c>
      <c r="J48" s="116">
        <v>2.25</v>
      </c>
      <c r="K48" s="26"/>
      <c r="L48" s="27">
        <f t="shared" si="15"/>
        <v>0</v>
      </c>
      <c r="M48" s="28">
        <f t="shared" si="16"/>
        <v>0</v>
      </c>
      <c r="N48" s="29"/>
      <c r="O48" s="27">
        <f t="shared" si="0"/>
        <v>0</v>
      </c>
      <c r="P48" s="30">
        <f t="shared" si="1"/>
        <v>0</v>
      </c>
      <c r="Q48" s="29"/>
      <c r="R48" s="31">
        <f t="shared" si="2"/>
        <v>0</v>
      </c>
      <c r="S48" s="28">
        <f t="shared" si="3"/>
        <v>0</v>
      </c>
      <c r="T48" s="26"/>
      <c r="U48" s="31">
        <f t="shared" si="4"/>
        <v>0</v>
      </c>
      <c r="V48" s="28">
        <f t="shared" si="5"/>
        <v>0</v>
      </c>
      <c r="W48" s="26"/>
      <c r="X48" s="31">
        <f t="shared" si="6"/>
        <v>0</v>
      </c>
      <c r="Y48" s="63">
        <f t="shared" si="17"/>
        <v>0</v>
      </c>
      <c r="Z48" s="65">
        <f t="shared" si="7"/>
        <v>0</v>
      </c>
      <c r="AA48" s="65">
        <f t="shared" si="8"/>
        <v>0</v>
      </c>
      <c r="AB48" s="65">
        <f t="shared" si="18"/>
        <v>0</v>
      </c>
      <c r="AC48" s="65">
        <f t="shared" si="19"/>
        <v>0</v>
      </c>
      <c r="AD48" s="65">
        <f t="shared" si="20"/>
        <v>0</v>
      </c>
      <c r="AF48" s="66">
        <f t="shared" si="21"/>
        <v>0</v>
      </c>
      <c r="AG48" s="66">
        <f t="shared" si="9"/>
        <v>0</v>
      </c>
      <c r="AH48" s="66">
        <f t="shared" si="22"/>
        <v>0</v>
      </c>
      <c r="AI48" s="66">
        <f t="shared" si="23"/>
        <v>0</v>
      </c>
      <c r="AJ48" s="66">
        <f t="shared" si="10"/>
        <v>0</v>
      </c>
      <c r="AK48" s="67">
        <f t="shared" si="24"/>
        <v>0</v>
      </c>
      <c r="AL48" s="66">
        <f t="shared" si="25"/>
        <v>10</v>
      </c>
      <c r="AM48" s="68">
        <f t="shared" si="26"/>
        <v>-10</v>
      </c>
      <c r="AO48" s="69">
        <f t="shared" si="27"/>
        <v>0</v>
      </c>
      <c r="AP48" s="69">
        <f t="shared" si="11"/>
        <v>0</v>
      </c>
      <c r="AQ48" s="69">
        <f t="shared" si="12"/>
        <v>0</v>
      </c>
      <c r="AR48" s="69">
        <f t="shared" si="13"/>
        <v>0</v>
      </c>
      <c r="AS48" s="69">
        <f t="shared" si="14"/>
        <v>0</v>
      </c>
      <c r="AT48" s="70">
        <f t="shared" si="28"/>
        <v>0</v>
      </c>
    </row>
    <row r="49" spans="1:46" x14ac:dyDescent="0.2">
      <c r="A49" s="119" t="s">
        <v>68</v>
      </c>
      <c r="B49" s="119" t="s">
        <v>65</v>
      </c>
      <c r="C49" s="123">
        <v>54</v>
      </c>
      <c r="D49" s="120">
        <v>43767</v>
      </c>
      <c r="E49" s="121">
        <v>0.41666666666666669</v>
      </c>
      <c r="F49" s="121">
        <v>0.82291666666666663</v>
      </c>
      <c r="G49" s="66">
        <v>220</v>
      </c>
      <c r="H49" s="80" t="s">
        <v>97</v>
      </c>
      <c r="I49" s="81">
        <v>6.75</v>
      </c>
      <c r="J49" s="116">
        <v>3</v>
      </c>
      <c r="K49" s="26"/>
      <c r="L49" s="27">
        <f t="shared" si="15"/>
        <v>0</v>
      </c>
      <c r="M49" s="28">
        <f t="shared" si="16"/>
        <v>0</v>
      </c>
      <c r="N49" s="29"/>
      <c r="O49" s="27">
        <f t="shared" si="0"/>
        <v>0</v>
      </c>
      <c r="P49" s="30">
        <f t="shared" si="1"/>
        <v>0</v>
      </c>
      <c r="Q49" s="29"/>
      <c r="R49" s="31">
        <f t="shared" si="2"/>
        <v>0</v>
      </c>
      <c r="S49" s="28">
        <f t="shared" si="3"/>
        <v>0</v>
      </c>
      <c r="T49" s="26"/>
      <c r="U49" s="31">
        <f t="shared" si="4"/>
        <v>0</v>
      </c>
      <c r="V49" s="28">
        <f t="shared" si="5"/>
        <v>0</v>
      </c>
      <c r="W49" s="26"/>
      <c r="X49" s="31">
        <f t="shared" si="6"/>
        <v>0</v>
      </c>
      <c r="Y49" s="63">
        <f t="shared" si="17"/>
        <v>0</v>
      </c>
      <c r="Z49" s="65">
        <f t="shared" si="7"/>
        <v>0</v>
      </c>
      <c r="AA49" s="65">
        <f t="shared" si="8"/>
        <v>0</v>
      </c>
      <c r="AB49" s="65">
        <f t="shared" si="18"/>
        <v>0</v>
      </c>
      <c r="AC49" s="65">
        <f t="shared" si="19"/>
        <v>0</v>
      </c>
      <c r="AD49" s="65">
        <f t="shared" si="20"/>
        <v>0</v>
      </c>
      <c r="AF49" s="66">
        <f t="shared" si="21"/>
        <v>0</v>
      </c>
      <c r="AG49" s="66">
        <f t="shared" si="9"/>
        <v>0</v>
      </c>
      <c r="AH49" s="66">
        <f t="shared" si="22"/>
        <v>0</v>
      </c>
      <c r="AI49" s="66">
        <f t="shared" si="23"/>
        <v>0</v>
      </c>
      <c r="AJ49" s="66">
        <f t="shared" si="10"/>
        <v>0</v>
      </c>
      <c r="AK49" s="67">
        <f t="shared" si="24"/>
        <v>0</v>
      </c>
      <c r="AL49" s="66">
        <f t="shared" si="25"/>
        <v>54</v>
      </c>
      <c r="AM49" s="68">
        <f t="shared" si="26"/>
        <v>-54</v>
      </c>
      <c r="AO49" s="69">
        <f t="shared" si="27"/>
        <v>0</v>
      </c>
      <c r="AP49" s="69">
        <f t="shared" si="11"/>
        <v>0</v>
      </c>
      <c r="AQ49" s="69">
        <f t="shared" si="12"/>
        <v>0</v>
      </c>
      <c r="AR49" s="69">
        <f t="shared" si="13"/>
        <v>0</v>
      </c>
      <c r="AS49" s="69">
        <f t="shared" si="14"/>
        <v>0</v>
      </c>
      <c r="AT49" s="70">
        <f t="shared" si="28"/>
        <v>0</v>
      </c>
    </row>
    <row r="50" spans="1:46" x14ac:dyDescent="0.2">
      <c r="A50" s="119" t="s">
        <v>68</v>
      </c>
      <c r="B50" s="119" t="s">
        <v>65</v>
      </c>
      <c r="C50" s="123">
        <v>70</v>
      </c>
      <c r="D50" s="120">
        <v>43733</v>
      </c>
      <c r="E50" s="121">
        <v>0.35416666666666669</v>
      </c>
      <c r="F50" s="121">
        <v>0.75</v>
      </c>
      <c r="G50" s="66">
        <v>220</v>
      </c>
      <c r="H50" s="80" t="s">
        <v>97</v>
      </c>
      <c r="I50" s="81">
        <v>6.5</v>
      </c>
      <c r="J50" s="116">
        <v>3</v>
      </c>
      <c r="K50" s="26"/>
      <c r="L50" s="27">
        <f t="shared" si="15"/>
        <v>0</v>
      </c>
      <c r="M50" s="28">
        <f t="shared" si="16"/>
        <v>0</v>
      </c>
      <c r="N50" s="29"/>
      <c r="O50" s="27">
        <f t="shared" si="0"/>
        <v>0</v>
      </c>
      <c r="P50" s="30">
        <f t="shared" si="1"/>
        <v>0</v>
      </c>
      <c r="Q50" s="29"/>
      <c r="R50" s="31">
        <f t="shared" si="2"/>
        <v>0</v>
      </c>
      <c r="S50" s="28">
        <f t="shared" si="3"/>
        <v>0</v>
      </c>
      <c r="T50" s="26"/>
      <c r="U50" s="31">
        <f t="shared" si="4"/>
        <v>0</v>
      </c>
      <c r="V50" s="28">
        <f t="shared" si="5"/>
        <v>0</v>
      </c>
      <c r="W50" s="26"/>
      <c r="X50" s="31">
        <f t="shared" si="6"/>
        <v>0</v>
      </c>
      <c r="Y50" s="63">
        <f t="shared" si="17"/>
        <v>0</v>
      </c>
      <c r="Z50" s="65">
        <f t="shared" si="7"/>
        <v>0</v>
      </c>
      <c r="AA50" s="65">
        <f t="shared" si="8"/>
        <v>0</v>
      </c>
      <c r="AB50" s="65">
        <f t="shared" si="18"/>
        <v>0</v>
      </c>
      <c r="AC50" s="65">
        <f t="shared" si="19"/>
        <v>0</v>
      </c>
      <c r="AD50" s="65">
        <f t="shared" si="20"/>
        <v>0</v>
      </c>
      <c r="AF50" s="66">
        <f t="shared" si="21"/>
        <v>0</v>
      </c>
      <c r="AG50" s="66">
        <f t="shared" si="9"/>
        <v>0</v>
      </c>
      <c r="AH50" s="66">
        <f t="shared" si="22"/>
        <v>0</v>
      </c>
      <c r="AI50" s="66">
        <f t="shared" si="23"/>
        <v>0</v>
      </c>
      <c r="AJ50" s="66">
        <f t="shared" si="10"/>
        <v>0</v>
      </c>
      <c r="AK50" s="67">
        <f t="shared" si="24"/>
        <v>0</v>
      </c>
      <c r="AL50" s="66">
        <f t="shared" si="25"/>
        <v>70</v>
      </c>
      <c r="AM50" s="68">
        <f t="shared" si="26"/>
        <v>-70</v>
      </c>
      <c r="AO50" s="69">
        <f t="shared" si="27"/>
        <v>0</v>
      </c>
      <c r="AP50" s="69">
        <f t="shared" si="11"/>
        <v>0</v>
      </c>
      <c r="AQ50" s="69">
        <f t="shared" si="12"/>
        <v>0</v>
      </c>
      <c r="AR50" s="69">
        <f t="shared" si="13"/>
        <v>0</v>
      </c>
      <c r="AS50" s="69">
        <f t="shared" si="14"/>
        <v>0</v>
      </c>
      <c r="AT50" s="70">
        <f t="shared" si="28"/>
        <v>0</v>
      </c>
    </row>
    <row r="51" spans="1:46" x14ac:dyDescent="0.2">
      <c r="A51" s="119" t="s">
        <v>70</v>
      </c>
      <c r="B51" s="119" t="s">
        <v>65</v>
      </c>
      <c r="C51" s="123">
        <v>100</v>
      </c>
      <c r="D51" s="120">
        <v>43718</v>
      </c>
      <c r="E51" s="121">
        <v>0.36458333333333331</v>
      </c>
      <c r="F51" s="121">
        <v>0.70833333333333337</v>
      </c>
      <c r="G51" s="66">
        <v>120</v>
      </c>
      <c r="H51" s="80" t="s">
        <v>97</v>
      </c>
      <c r="I51" s="81">
        <v>6.5</v>
      </c>
      <c r="J51" s="116">
        <v>1.75</v>
      </c>
      <c r="K51" s="26"/>
      <c r="L51" s="27">
        <f t="shared" ref="L51:L59" si="29">$C$7*G51*K51</f>
        <v>0</v>
      </c>
      <c r="M51" s="28">
        <f t="shared" ref="M51:M59" si="30">$M$7*J51*K51</f>
        <v>0</v>
      </c>
      <c r="N51" s="29"/>
      <c r="O51" s="27">
        <f t="shared" ref="O51:O59" si="31">$C$8*G51*N51</f>
        <v>0</v>
      </c>
      <c r="P51" s="30">
        <f t="shared" ref="P51:P59" si="32">$M$7*J51*N51</f>
        <v>0</v>
      </c>
      <c r="Q51" s="29"/>
      <c r="R51" s="31">
        <f t="shared" ref="R51:R59" si="33">$C$9*G51*Q51</f>
        <v>0</v>
      </c>
      <c r="S51" s="28">
        <f t="shared" ref="S51:S59" si="34">$M$7*J51*Q51</f>
        <v>0</v>
      </c>
      <c r="T51" s="26"/>
      <c r="U51" s="31">
        <f t="shared" ref="U51:U59" si="35">$C$10*G51*T51</f>
        <v>0</v>
      </c>
      <c r="V51" s="28">
        <f t="shared" ref="V51:V59" si="36">$M$7*J51*T51</f>
        <v>0</v>
      </c>
      <c r="W51" s="26"/>
      <c r="X51" s="31">
        <f t="shared" ref="X51:X59" si="37">$C$11*G51*W51</f>
        <v>0</v>
      </c>
      <c r="Y51" s="63">
        <f t="shared" ref="Y51:Y59" si="38">$M$7*J51*W51</f>
        <v>0</v>
      </c>
      <c r="Z51" s="65">
        <f t="shared" ref="Z51:Z59" si="39">L51+M51+O51+P51+R51+S51+U51+V51+X51+Y51</f>
        <v>0</v>
      </c>
      <c r="AA51" s="65">
        <f t="shared" ref="AA51:AA59" si="40">(I51*$I$7*K51)+(I51*$I$8*N51)+(I51*$I$9*Q51)+(I51*$I$10*T51)+(I51*$I$11*W51)</f>
        <v>0</v>
      </c>
      <c r="AB51" s="65">
        <f t="shared" ref="AB51:AB59" si="41">Z51+AA51</f>
        <v>0</v>
      </c>
      <c r="AC51" s="65">
        <f t="shared" ref="AC51:AC59" si="42">AT51</f>
        <v>0</v>
      </c>
      <c r="AD51" s="65">
        <f t="shared" ref="AD51:AD59" si="43">MAX(AB51:AC51)</f>
        <v>0</v>
      </c>
      <c r="AF51" s="66">
        <f t="shared" ref="AF51:AF59" si="44">K51*20</f>
        <v>0</v>
      </c>
      <c r="AG51" s="66">
        <f t="shared" ref="AG51:AG59" si="45">N51*50</f>
        <v>0</v>
      </c>
      <c r="AH51" s="66">
        <f t="shared" ref="AH51:AH59" si="46">Q51*60</f>
        <v>0</v>
      </c>
      <c r="AI51" s="66">
        <f t="shared" ref="AI51:AI59" si="47">T51*70</f>
        <v>0</v>
      </c>
      <c r="AJ51" s="66">
        <f t="shared" ref="AJ51:AJ59" si="48">W51*92</f>
        <v>0</v>
      </c>
      <c r="AK51" s="67">
        <f t="shared" ref="AK51:AK59" si="49">SUM(AF51:AJ51)</f>
        <v>0</v>
      </c>
      <c r="AL51" s="66">
        <f t="shared" ref="AL51:AL59" si="50">C51</f>
        <v>100</v>
      </c>
      <c r="AM51" s="68">
        <f t="shared" ref="AM51:AM59" si="51">AK51-AL51</f>
        <v>-100</v>
      </c>
      <c r="AO51" s="69">
        <f t="shared" si="27"/>
        <v>0</v>
      </c>
      <c r="AP51" s="69">
        <f t="shared" si="11"/>
        <v>0</v>
      </c>
      <c r="AQ51" s="69">
        <f t="shared" si="12"/>
        <v>0</v>
      </c>
      <c r="AR51" s="69">
        <f t="shared" si="13"/>
        <v>0</v>
      </c>
      <c r="AS51" s="69">
        <f t="shared" si="14"/>
        <v>0</v>
      </c>
      <c r="AT51" s="70">
        <f t="shared" si="28"/>
        <v>0</v>
      </c>
    </row>
    <row r="52" spans="1:46" x14ac:dyDescent="0.2">
      <c r="A52" s="119" t="s">
        <v>80</v>
      </c>
      <c r="B52" s="119" t="s">
        <v>65</v>
      </c>
      <c r="C52" s="123">
        <v>35</v>
      </c>
      <c r="D52" s="120">
        <v>43712</v>
      </c>
      <c r="E52" s="121">
        <v>0.35416666666666669</v>
      </c>
      <c r="F52" s="121">
        <v>0.51388888888888895</v>
      </c>
      <c r="G52" s="66">
        <v>25</v>
      </c>
      <c r="H52" s="80" t="s">
        <v>97</v>
      </c>
      <c r="I52" s="81">
        <v>3</v>
      </c>
      <c r="J52" s="116">
        <v>0.75</v>
      </c>
      <c r="K52" s="26"/>
      <c r="L52" s="27">
        <f t="shared" si="29"/>
        <v>0</v>
      </c>
      <c r="M52" s="28">
        <f t="shared" si="30"/>
        <v>0</v>
      </c>
      <c r="N52" s="29"/>
      <c r="O52" s="27">
        <f t="shared" si="31"/>
        <v>0</v>
      </c>
      <c r="P52" s="30">
        <f t="shared" si="32"/>
        <v>0</v>
      </c>
      <c r="Q52" s="29"/>
      <c r="R52" s="31">
        <f t="shared" si="33"/>
        <v>0</v>
      </c>
      <c r="S52" s="28">
        <f t="shared" si="34"/>
        <v>0</v>
      </c>
      <c r="T52" s="26"/>
      <c r="U52" s="31">
        <f t="shared" si="35"/>
        <v>0</v>
      </c>
      <c r="V52" s="28">
        <f t="shared" si="36"/>
        <v>0</v>
      </c>
      <c r="W52" s="26"/>
      <c r="X52" s="31">
        <f t="shared" si="37"/>
        <v>0</v>
      </c>
      <c r="Y52" s="63">
        <f t="shared" si="38"/>
        <v>0</v>
      </c>
      <c r="Z52" s="65">
        <f t="shared" si="39"/>
        <v>0</v>
      </c>
      <c r="AA52" s="65">
        <f t="shared" si="40"/>
        <v>0</v>
      </c>
      <c r="AB52" s="65">
        <f t="shared" si="41"/>
        <v>0</v>
      </c>
      <c r="AC52" s="65">
        <f t="shared" si="42"/>
        <v>0</v>
      </c>
      <c r="AD52" s="65">
        <f t="shared" si="43"/>
        <v>0</v>
      </c>
      <c r="AF52" s="66">
        <f t="shared" si="44"/>
        <v>0</v>
      </c>
      <c r="AG52" s="66">
        <f t="shared" si="45"/>
        <v>0</v>
      </c>
      <c r="AH52" s="66">
        <f t="shared" si="46"/>
        <v>0</v>
      </c>
      <c r="AI52" s="66">
        <f t="shared" si="47"/>
        <v>0</v>
      </c>
      <c r="AJ52" s="66">
        <f t="shared" si="48"/>
        <v>0</v>
      </c>
      <c r="AK52" s="67">
        <f t="shared" si="49"/>
        <v>0</v>
      </c>
      <c r="AL52" s="66">
        <f t="shared" si="50"/>
        <v>35</v>
      </c>
      <c r="AM52" s="68">
        <f t="shared" si="51"/>
        <v>-35</v>
      </c>
      <c r="AO52" s="69">
        <f t="shared" si="27"/>
        <v>0</v>
      </c>
      <c r="AP52" s="69">
        <f t="shared" si="11"/>
        <v>0</v>
      </c>
      <c r="AQ52" s="69">
        <f t="shared" si="12"/>
        <v>0</v>
      </c>
      <c r="AR52" s="69">
        <f t="shared" si="13"/>
        <v>0</v>
      </c>
      <c r="AS52" s="69">
        <f t="shared" si="14"/>
        <v>0</v>
      </c>
      <c r="AT52" s="70">
        <f t="shared" si="28"/>
        <v>0</v>
      </c>
    </row>
    <row r="53" spans="1:46" x14ac:dyDescent="0.2">
      <c r="A53" s="119" t="s">
        <v>81</v>
      </c>
      <c r="B53" s="119" t="s">
        <v>65</v>
      </c>
      <c r="C53" s="123">
        <v>436</v>
      </c>
      <c r="D53" s="120">
        <v>43791</v>
      </c>
      <c r="E53" s="121">
        <v>0.44791666666666669</v>
      </c>
      <c r="F53" s="121">
        <v>0.66666666666666663</v>
      </c>
      <c r="G53" s="66">
        <v>110</v>
      </c>
      <c r="H53" s="80" t="s">
        <v>97</v>
      </c>
      <c r="I53" s="81">
        <v>3.5</v>
      </c>
      <c r="J53" s="116">
        <v>1.75</v>
      </c>
      <c r="K53" s="26"/>
      <c r="L53" s="27">
        <f t="shared" si="29"/>
        <v>0</v>
      </c>
      <c r="M53" s="28">
        <f t="shared" si="30"/>
        <v>0</v>
      </c>
      <c r="N53" s="29"/>
      <c r="O53" s="27">
        <f t="shared" si="31"/>
        <v>0</v>
      </c>
      <c r="P53" s="30">
        <f t="shared" si="32"/>
        <v>0</v>
      </c>
      <c r="Q53" s="29"/>
      <c r="R53" s="31">
        <f t="shared" si="33"/>
        <v>0</v>
      </c>
      <c r="S53" s="28">
        <f t="shared" si="34"/>
        <v>0</v>
      </c>
      <c r="T53" s="26"/>
      <c r="U53" s="31">
        <f t="shared" si="35"/>
        <v>0</v>
      </c>
      <c r="V53" s="28">
        <f t="shared" si="36"/>
        <v>0</v>
      </c>
      <c r="W53" s="26"/>
      <c r="X53" s="31">
        <f t="shared" si="37"/>
        <v>0</v>
      </c>
      <c r="Y53" s="63">
        <f t="shared" si="38"/>
        <v>0</v>
      </c>
      <c r="Z53" s="65">
        <f t="shared" si="39"/>
        <v>0</v>
      </c>
      <c r="AA53" s="65">
        <f t="shared" si="40"/>
        <v>0</v>
      </c>
      <c r="AB53" s="65">
        <f t="shared" si="41"/>
        <v>0</v>
      </c>
      <c r="AC53" s="65">
        <f t="shared" si="42"/>
        <v>0</v>
      </c>
      <c r="AD53" s="65">
        <f t="shared" si="43"/>
        <v>0</v>
      </c>
      <c r="AF53" s="66">
        <f t="shared" si="44"/>
        <v>0</v>
      </c>
      <c r="AG53" s="66">
        <f t="shared" si="45"/>
        <v>0</v>
      </c>
      <c r="AH53" s="66">
        <f t="shared" si="46"/>
        <v>0</v>
      </c>
      <c r="AI53" s="66">
        <f t="shared" si="47"/>
        <v>0</v>
      </c>
      <c r="AJ53" s="66">
        <f t="shared" si="48"/>
        <v>0</v>
      </c>
      <c r="AK53" s="67">
        <f t="shared" si="49"/>
        <v>0</v>
      </c>
      <c r="AL53" s="66">
        <f t="shared" si="50"/>
        <v>436</v>
      </c>
      <c r="AM53" s="68">
        <f t="shared" si="51"/>
        <v>-436</v>
      </c>
      <c r="AO53" s="69">
        <f t="shared" si="27"/>
        <v>0</v>
      </c>
      <c r="AP53" s="69">
        <f t="shared" si="11"/>
        <v>0</v>
      </c>
      <c r="AQ53" s="69">
        <f t="shared" si="12"/>
        <v>0</v>
      </c>
      <c r="AR53" s="69">
        <f t="shared" si="13"/>
        <v>0</v>
      </c>
      <c r="AS53" s="69">
        <f t="shared" si="14"/>
        <v>0</v>
      </c>
      <c r="AT53" s="70">
        <f t="shared" si="28"/>
        <v>0</v>
      </c>
    </row>
    <row r="54" spans="1:46" x14ac:dyDescent="0.2">
      <c r="A54" s="119" t="s">
        <v>71</v>
      </c>
      <c r="B54" s="119" t="s">
        <v>65</v>
      </c>
      <c r="C54" s="123">
        <v>67</v>
      </c>
      <c r="D54" s="120">
        <v>43789</v>
      </c>
      <c r="E54" s="121">
        <v>0.35416666666666669</v>
      </c>
      <c r="F54" s="121">
        <v>0.625</v>
      </c>
      <c r="G54" s="66">
        <v>130</v>
      </c>
      <c r="H54" s="80" t="s">
        <v>97</v>
      </c>
      <c r="I54" s="81">
        <v>4.75</v>
      </c>
      <c r="J54" s="116">
        <v>1.75</v>
      </c>
      <c r="K54" s="26"/>
      <c r="L54" s="27">
        <f t="shared" si="29"/>
        <v>0</v>
      </c>
      <c r="M54" s="28">
        <f t="shared" si="30"/>
        <v>0</v>
      </c>
      <c r="N54" s="29"/>
      <c r="O54" s="27">
        <f t="shared" si="31"/>
        <v>0</v>
      </c>
      <c r="P54" s="30">
        <f t="shared" si="32"/>
        <v>0</v>
      </c>
      <c r="Q54" s="29"/>
      <c r="R54" s="31">
        <f t="shared" si="33"/>
        <v>0</v>
      </c>
      <c r="S54" s="28">
        <f t="shared" si="34"/>
        <v>0</v>
      </c>
      <c r="T54" s="26"/>
      <c r="U54" s="31">
        <f t="shared" si="35"/>
        <v>0</v>
      </c>
      <c r="V54" s="28">
        <f t="shared" si="36"/>
        <v>0</v>
      </c>
      <c r="W54" s="26"/>
      <c r="X54" s="31">
        <f t="shared" si="37"/>
        <v>0</v>
      </c>
      <c r="Y54" s="63">
        <f t="shared" si="38"/>
        <v>0</v>
      </c>
      <c r="Z54" s="65">
        <f t="shared" si="39"/>
        <v>0</v>
      </c>
      <c r="AA54" s="65">
        <f t="shared" si="40"/>
        <v>0</v>
      </c>
      <c r="AB54" s="65">
        <f t="shared" si="41"/>
        <v>0</v>
      </c>
      <c r="AC54" s="65">
        <f t="shared" si="42"/>
        <v>0</v>
      </c>
      <c r="AD54" s="65">
        <f t="shared" si="43"/>
        <v>0</v>
      </c>
      <c r="AF54" s="66">
        <f t="shared" si="44"/>
        <v>0</v>
      </c>
      <c r="AG54" s="66">
        <f t="shared" si="45"/>
        <v>0</v>
      </c>
      <c r="AH54" s="66">
        <f t="shared" si="46"/>
        <v>0</v>
      </c>
      <c r="AI54" s="66">
        <f t="shared" si="47"/>
        <v>0</v>
      </c>
      <c r="AJ54" s="66">
        <f t="shared" si="48"/>
        <v>0</v>
      </c>
      <c r="AK54" s="67">
        <f t="shared" si="49"/>
        <v>0</v>
      </c>
      <c r="AL54" s="66">
        <f t="shared" si="50"/>
        <v>67</v>
      </c>
      <c r="AM54" s="68">
        <f t="shared" si="51"/>
        <v>-67</v>
      </c>
      <c r="AO54" s="69">
        <f t="shared" si="27"/>
        <v>0</v>
      </c>
      <c r="AP54" s="69">
        <f t="shared" si="11"/>
        <v>0</v>
      </c>
      <c r="AQ54" s="69">
        <f t="shared" si="12"/>
        <v>0</v>
      </c>
      <c r="AR54" s="69">
        <f t="shared" si="13"/>
        <v>0</v>
      </c>
      <c r="AS54" s="69">
        <f t="shared" si="14"/>
        <v>0</v>
      </c>
      <c r="AT54" s="70">
        <f t="shared" si="28"/>
        <v>0</v>
      </c>
    </row>
    <row r="55" spans="1:46" x14ac:dyDescent="0.2">
      <c r="A55" s="119" t="s">
        <v>78</v>
      </c>
      <c r="B55" s="119" t="s">
        <v>65</v>
      </c>
      <c r="C55" s="123">
        <v>54</v>
      </c>
      <c r="D55" s="120">
        <v>43818</v>
      </c>
      <c r="E55" s="121">
        <v>0.52083333333333337</v>
      </c>
      <c r="F55" s="121">
        <v>0.76041666666666663</v>
      </c>
      <c r="G55" s="66">
        <v>80</v>
      </c>
      <c r="H55" s="80" t="s">
        <v>97</v>
      </c>
      <c r="I55" s="81">
        <v>4.5</v>
      </c>
      <c r="J55" s="116">
        <v>1.25</v>
      </c>
      <c r="K55" s="26"/>
      <c r="L55" s="27">
        <f t="shared" si="29"/>
        <v>0</v>
      </c>
      <c r="M55" s="28">
        <f t="shared" si="30"/>
        <v>0</v>
      </c>
      <c r="N55" s="29"/>
      <c r="O55" s="27">
        <f t="shared" si="31"/>
        <v>0</v>
      </c>
      <c r="P55" s="30">
        <f t="shared" si="32"/>
        <v>0</v>
      </c>
      <c r="Q55" s="29"/>
      <c r="R55" s="31">
        <f t="shared" si="33"/>
        <v>0</v>
      </c>
      <c r="S55" s="28">
        <f t="shared" si="34"/>
        <v>0</v>
      </c>
      <c r="T55" s="26"/>
      <c r="U55" s="31">
        <f t="shared" si="35"/>
        <v>0</v>
      </c>
      <c r="V55" s="28">
        <f t="shared" si="36"/>
        <v>0</v>
      </c>
      <c r="W55" s="26"/>
      <c r="X55" s="31">
        <f t="shared" si="37"/>
        <v>0</v>
      </c>
      <c r="Y55" s="63">
        <f t="shared" si="38"/>
        <v>0</v>
      </c>
      <c r="Z55" s="65">
        <f t="shared" si="39"/>
        <v>0</v>
      </c>
      <c r="AA55" s="65">
        <f t="shared" si="40"/>
        <v>0</v>
      </c>
      <c r="AB55" s="65">
        <f t="shared" si="41"/>
        <v>0</v>
      </c>
      <c r="AC55" s="65">
        <f t="shared" si="42"/>
        <v>0</v>
      </c>
      <c r="AD55" s="65">
        <f t="shared" si="43"/>
        <v>0</v>
      </c>
      <c r="AF55" s="66">
        <f t="shared" si="44"/>
        <v>0</v>
      </c>
      <c r="AG55" s="66">
        <f t="shared" si="45"/>
        <v>0</v>
      </c>
      <c r="AH55" s="66">
        <f t="shared" si="46"/>
        <v>0</v>
      </c>
      <c r="AI55" s="66">
        <f t="shared" si="47"/>
        <v>0</v>
      </c>
      <c r="AJ55" s="66">
        <f t="shared" si="48"/>
        <v>0</v>
      </c>
      <c r="AK55" s="67">
        <f t="shared" si="49"/>
        <v>0</v>
      </c>
      <c r="AL55" s="66">
        <f t="shared" si="50"/>
        <v>54</v>
      </c>
      <c r="AM55" s="68">
        <f t="shared" si="51"/>
        <v>-54</v>
      </c>
      <c r="AO55" s="69">
        <f t="shared" si="27"/>
        <v>0</v>
      </c>
      <c r="AP55" s="69">
        <f t="shared" si="11"/>
        <v>0</v>
      </c>
      <c r="AQ55" s="69">
        <f t="shared" si="12"/>
        <v>0</v>
      </c>
      <c r="AR55" s="69">
        <f t="shared" si="13"/>
        <v>0</v>
      </c>
      <c r="AS55" s="69">
        <f t="shared" si="14"/>
        <v>0</v>
      </c>
      <c r="AT55" s="70">
        <f t="shared" si="28"/>
        <v>0</v>
      </c>
    </row>
    <row r="56" spans="1:46" x14ac:dyDescent="0.2">
      <c r="A56" s="119" t="s">
        <v>82</v>
      </c>
      <c r="B56" s="119" t="s">
        <v>65</v>
      </c>
      <c r="C56" s="123">
        <v>15</v>
      </c>
      <c r="D56" s="120">
        <v>43816</v>
      </c>
      <c r="E56" s="121">
        <v>0.32291666666666669</v>
      </c>
      <c r="F56" s="121">
        <v>0.64583333333333337</v>
      </c>
      <c r="G56" s="66">
        <v>45</v>
      </c>
      <c r="H56" s="80" t="s">
        <v>97</v>
      </c>
      <c r="I56" s="81">
        <v>6.75</v>
      </c>
      <c r="J56" s="116">
        <v>1</v>
      </c>
      <c r="K56" s="99"/>
      <c r="L56" s="27">
        <f t="shared" si="29"/>
        <v>0</v>
      </c>
      <c r="M56" s="28">
        <f t="shared" si="30"/>
        <v>0</v>
      </c>
      <c r="N56" s="29"/>
      <c r="O56" s="27">
        <f t="shared" si="31"/>
        <v>0</v>
      </c>
      <c r="P56" s="30">
        <f t="shared" si="32"/>
        <v>0</v>
      </c>
      <c r="Q56" s="29"/>
      <c r="R56" s="31">
        <f t="shared" si="33"/>
        <v>0</v>
      </c>
      <c r="S56" s="28">
        <f t="shared" si="34"/>
        <v>0</v>
      </c>
      <c r="T56" s="26"/>
      <c r="U56" s="31">
        <f t="shared" si="35"/>
        <v>0</v>
      </c>
      <c r="V56" s="28">
        <f t="shared" si="36"/>
        <v>0</v>
      </c>
      <c r="W56" s="26"/>
      <c r="X56" s="31">
        <f t="shared" si="37"/>
        <v>0</v>
      </c>
      <c r="Y56" s="63">
        <f t="shared" si="38"/>
        <v>0</v>
      </c>
      <c r="Z56" s="65">
        <f t="shared" si="39"/>
        <v>0</v>
      </c>
      <c r="AA56" s="65">
        <f t="shared" si="40"/>
        <v>0</v>
      </c>
      <c r="AB56" s="65">
        <f t="shared" si="41"/>
        <v>0</v>
      </c>
      <c r="AC56" s="65">
        <f t="shared" si="42"/>
        <v>0</v>
      </c>
      <c r="AD56" s="65">
        <f t="shared" si="43"/>
        <v>0</v>
      </c>
      <c r="AF56" s="66">
        <f t="shared" si="44"/>
        <v>0</v>
      </c>
      <c r="AG56" s="66">
        <f t="shared" si="45"/>
        <v>0</v>
      </c>
      <c r="AH56" s="66">
        <f t="shared" si="46"/>
        <v>0</v>
      </c>
      <c r="AI56" s="66">
        <f t="shared" si="47"/>
        <v>0</v>
      </c>
      <c r="AJ56" s="66">
        <f t="shared" si="48"/>
        <v>0</v>
      </c>
      <c r="AK56" s="67">
        <f t="shared" si="49"/>
        <v>0</v>
      </c>
      <c r="AL56" s="66">
        <f t="shared" si="50"/>
        <v>15</v>
      </c>
      <c r="AM56" s="68">
        <f t="shared" si="51"/>
        <v>-15</v>
      </c>
      <c r="AO56" s="69">
        <f t="shared" si="27"/>
        <v>0</v>
      </c>
      <c r="AP56" s="69">
        <f t="shared" si="11"/>
        <v>0</v>
      </c>
      <c r="AQ56" s="69">
        <f t="shared" si="12"/>
        <v>0</v>
      </c>
      <c r="AR56" s="69">
        <f t="shared" si="13"/>
        <v>0</v>
      </c>
      <c r="AS56" s="69">
        <f t="shared" si="14"/>
        <v>0</v>
      </c>
      <c r="AT56" s="70">
        <f t="shared" si="28"/>
        <v>0</v>
      </c>
    </row>
    <row r="57" spans="1:46" x14ac:dyDescent="0.2">
      <c r="A57" s="119" t="s">
        <v>83</v>
      </c>
      <c r="B57" s="119" t="s">
        <v>65</v>
      </c>
      <c r="C57" s="123">
        <v>20</v>
      </c>
      <c r="D57" s="120">
        <v>43816</v>
      </c>
      <c r="E57" s="121">
        <v>0.32291666666666669</v>
      </c>
      <c r="F57" s="121">
        <v>0.6875</v>
      </c>
      <c r="G57" s="66">
        <v>255</v>
      </c>
      <c r="H57" s="80" t="s">
        <v>97</v>
      </c>
      <c r="I57" s="81">
        <v>5.75</v>
      </c>
      <c r="J57" s="116">
        <v>3</v>
      </c>
      <c r="K57" s="99"/>
      <c r="L57" s="27">
        <f t="shared" si="29"/>
        <v>0</v>
      </c>
      <c r="M57" s="28">
        <f t="shared" si="30"/>
        <v>0</v>
      </c>
      <c r="N57" s="29"/>
      <c r="O57" s="27">
        <f t="shared" si="31"/>
        <v>0</v>
      </c>
      <c r="P57" s="30">
        <f t="shared" si="32"/>
        <v>0</v>
      </c>
      <c r="Q57" s="29"/>
      <c r="R57" s="31">
        <f t="shared" si="33"/>
        <v>0</v>
      </c>
      <c r="S57" s="28">
        <f t="shared" si="34"/>
        <v>0</v>
      </c>
      <c r="T57" s="26"/>
      <c r="U57" s="31">
        <f t="shared" si="35"/>
        <v>0</v>
      </c>
      <c r="V57" s="28">
        <f t="shared" si="36"/>
        <v>0</v>
      </c>
      <c r="W57" s="26"/>
      <c r="X57" s="31">
        <f t="shared" si="37"/>
        <v>0</v>
      </c>
      <c r="Y57" s="63">
        <f t="shared" si="38"/>
        <v>0</v>
      </c>
      <c r="Z57" s="65">
        <f t="shared" si="39"/>
        <v>0</v>
      </c>
      <c r="AA57" s="65">
        <f t="shared" si="40"/>
        <v>0</v>
      </c>
      <c r="AB57" s="65">
        <f t="shared" si="41"/>
        <v>0</v>
      </c>
      <c r="AC57" s="65">
        <f t="shared" si="42"/>
        <v>0</v>
      </c>
      <c r="AD57" s="65">
        <f t="shared" si="43"/>
        <v>0</v>
      </c>
      <c r="AF57" s="66">
        <f t="shared" si="44"/>
        <v>0</v>
      </c>
      <c r="AG57" s="66">
        <f t="shared" si="45"/>
        <v>0</v>
      </c>
      <c r="AH57" s="66">
        <f t="shared" si="46"/>
        <v>0</v>
      </c>
      <c r="AI57" s="66">
        <f t="shared" si="47"/>
        <v>0</v>
      </c>
      <c r="AJ57" s="66">
        <f t="shared" si="48"/>
        <v>0</v>
      </c>
      <c r="AK57" s="67">
        <f t="shared" si="49"/>
        <v>0</v>
      </c>
      <c r="AL57" s="66">
        <f t="shared" si="50"/>
        <v>20</v>
      </c>
      <c r="AM57" s="68">
        <f t="shared" si="51"/>
        <v>-20</v>
      </c>
      <c r="AO57" s="69">
        <f t="shared" si="27"/>
        <v>0</v>
      </c>
      <c r="AP57" s="69">
        <f t="shared" si="11"/>
        <v>0</v>
      </c>
      <c r="AQ57" s="69">
        <f t="shared" si="12"/>
        <v>0</v>
      </c>
      <c r="AR57" s="69">
        <f t="shared" si="13"/>
        <v>0</v>
      </c>
      <c r="AS57" s="69">
        <f t="shared" si="14"/>
        <v>0</v>
      </c>
      <c r="AT57" s="70">
        <f>SUM(AO57:AS57)</f>
        <v>0</v>
      </c>
    </row>
    <row r="58" spans="1:46" x14ac:dyDescent="0.2">
      <c r="A58" s="119" t="s">
        <v>98</v>
      </c>
      <c r="B58" s="119" t="s">
        <v>65</v>
      </c>
      <c r="C58" s="123">
        <v>52</v>
      </c>
      <c r="D58" s="120">
        <v>43619</v>
      </c>
      <c r="E58" s="121"/>
      <c r="F58" s="121"/>
      <c r="G58" s="66">
        <v>590</v>
      </c>
      <c r="H58" s="80" t="s">
        <v>97</v>
      </c>
      <c r="I58" s="81">
        <v>0</v>
      </c>
      <c r="J58" s="116">
        <v>7</v>
      </c>
      <c r="K58" s="99"/>
      <c r="L58" s="27">
        <f t="shared" si="29"/>
        <v>0</v>
      </c>
      <c r="M58" s="28">
        <f t="shared" si="30"/>
        <v>0</v>
      </c>
      <c r="N58" s="29"/>
      <c r="O58" s="27">
        <f t="shared" si="31"/>
        <v>0</v>
      </c>
      <c r="P58" s="30">
        <f t="shared" si="32"/>
        <v>0</v>
      </c>
      <c r="Q58" s="29"/>
      <c r="R58" s="31">
        <f t="shared" si="33"/>
        <v>0</v>
      </c>
      <c r="S58" s="28">
        <f t="shared" si="34"/>
        <v>0</v>
      </c>
      <c r="T58" s="26"/>
      <c r="U58" s="31">
        <f t="shared" si="35"/>
        <v>0</v>
      </c>
      <c r="V58" s="28">
        <f t="shared" si="36"/>
        <v>0</v>
      </c>
      <c r="W58" s="26"/>
      <c r="X58" s="31">
        <f t="shared" si="37"/>
        <v>0</v>
      </c>
      <c r="Y58" s="63">
        <f t="shared" si="38"/>
        <v>0</v>
      </c>
      <c r="Z58" s="65">
        <f t="shared" si="39"/>
        <v>0</v>
      </c>
      <c r="AA58" s="65">
        <f t="shared" si="40"/>
        <v>0</v>
      </c>
      <c r="AB58" s="65">
        <f t="shared" si="41"/>
        <v>0</v>
      </c>
      <c r="AC58" s="65">
        <f t="shared" si="42"/>
        <v>0</v>
      </c>
      <c r="AD58" s="65">
        <f t="shared" si="43"/>
        <v>0</v>
      </c>
      <c r="AF58" s="66">
        <f t="shared" si="44"/>
        <v>0</v>
      </c>
      <c r="AG58" s="66">
        <f t="shared" si="45"/>
        <v>0</v>
      </c>
      <c r="AH58" s="66">
        <f t="shared" si="46"/>
        <v>0</v>
      </c>
      <c r="AI58" s="66">
        <f t="shared" si="47"/>
        <v>0</v>
      </c>
      <c r="AJ58" s="66">
        <f t="shared" si="48"/>
        <v>0</v>
      </c>
      <c r="AK58" s="67">
        <f t="shared" si="49"/>
        <v>0</v>
      </c>
      <c r="AL58" s="66">
        <f t="shared" si="50"/>
        <v>52</v>
      </c>
      <c r="AM58" s="68">
        <f t="shared" si="51"/>
        <v>-52</v>
      </c>
      <c r="AO58" s="69">
        <f t="shared" si="27"/>
        <v>0</v>
      </c>
      <c r="AP58" s="69">
        <f t="shared" si="11"/>
        <v>0</v>
      </c>
      <c r="AQ58" s="69">
        <f t="shared" si="12"/>
        <v>0</v>
      </c>
      <c r="AR58" s="69">
        <f t="shared" si="13"/>
        <v>0</v>
      </c>
      <c r="AS58" s="69">
        <f t="shared" si="14"/>
        <v>0</v>
      </c>
      <c r="AT58" s="70">
        <f t="shared" si="28"/>
        <v>0</v>
      </c>
    </row>
    <row r="59" spans="1:46" ht="13.5" thickBot="1" x14ac:dyDescent="0.25">
      <c r="A59" s="119" t="s">
        <v>99</v>
      </c>
      <c r="B59" s="119" t="s">
        <v>96</v>
      </c>
      <c r="C59" s="123">
        <v>52</v>
      </c>
      <c r="D59" s="120">
        <v>43623</v>
      </c>
      <c r="E59" s="121"/>
      <c r="F59" s="121"/>
      <c r="G59" s="66">
        <v>590</v>
      </c>
      <c r="H59" s="80" t="s">
        <v>97</v>
      </c>
      <c r="I59" s="81">
        <v>0</v>
      </c>
      <c r="J59" s="116">
        <v>7</v>
      </c>
      <c r="K59" s="99"/>
      <c r="L59" s="27">
        <f t="shared" si="29"/>
        <v>0</v>
      </c>
      <c r="M59" s="28">
        <f t="shared" si="30"/>
        <v>0</v>
      </c>
      <c r="N59" s="29"/>
      <c r="O59" s="27">
        <f t="shared" si="31"/>
        <v>0</v>
      </c>
      <c r="P59" s="30">
        <f t="shared" si="32"/>
        <v>0</v>
      </c>
      <c r="Q59" s="29"/>
      <c r="R59" s="31">
        <f t="shared" si="33"/>
        <v>0</v>
      </c>
      <c r="S59" s="28">
        <f t="shared" si="34"/>
        <v>0</v>
      </c>
      <c r="T59" s="26"/>
      <c r="U59" s="31">
        <f t="shared" si="35"/>
        <v>0</v>
      </c>
      <c r="V59" s="28">
        <f t="shared" si="36"/>
        <v>0</v>
      </c>
      <c r="W59" s="26"/>
      <c r="X59" s="31">
        <f t="shared" si="37"/>
        <v>0</v>
      </c>
      <c r="Y59" s="63">
        <f t="shared" si="38"/>
        <v>0</v>
      </c>
      <c r="Z59" s="65">
        <f t="shared" si="39"/>
        <v>0</v>
      </c>
      <c r="AA59" s="65">
        <f t="shared" si="40"/>
        <v>0</v>
      </c>
      <c r="AB59" s="65">
        <f t="shared" si="41"/>
        <v>0</v>
      </c>
      <c r="AC59" s="65">
        <f t="shared" si="42"/>
        <v>0</v>
      </c>
      <c r="AD59" s="65">
        <f t="shared" si="43"/>
        <v>0</v>
      </c>
      <c r="AF59" s="66">
        <f t="shared" si="44"/>
        <v>0</v>
      </c>
      <c r="AG59" s="66">
        <f t="shared" si="45"/>
        <v>0</v>
      </c>
      <c r="AH59" s="66">
        <f t="shared" si="46"/>
        <v>0</v>
      </c>
      <c r="AI59" s="66">
        <f t="shared" si="47"/>
        <v>0</v>
      </c>
      <c r="AJ59" s="66">
        <f t="shared" si="48"/>
        <v>0</v>
      </c>
      <c r="AK59" s="67">
        <f t="shared" si="49"/>
        <v>0</v>
      </c>
      <c r="AL59" s="66">
        <f t="shared" si="50"/>
        <v>52</v>
      </c>
      <c r="AM59" s="68">
        <f t="shared" si="51"/>
        <v>-52</v>
      </c>
      <c r="AO59" s="69">
        <f t="shared" si="27"/>
        <v>0</v>
      </c>
      <c r="AP59" s="69">
        <f>N59*$F$8</f>
        <v>0</v>
      </c>
      <c r="AQ59" s="69">
        <f t="shared" si="12"/>
        <v>0</v>
      </c>
      <c r="AR59" s="69">
        <f t="shared" si="13"/>
        <v>0</v>
      </c>
      <c r="AS59" s="69">
        <f t="shared" si="14"/>
        <v>0</v>
      </c>
      <c r="AT59" s="70">
        <f t="shared" si="28"/>
        <v>0</v>
      </c>
    </row>
    <row r="60" spans="1:46" ht="13.5" thickBot="1" x14ac:dyDescent="0.25">
      <c r="A60" s="111"/>
      <c r="B60" s="111"/>
      <c r="C60" s="124"/>
      <c r="D60" s="111"/>
      <c r="E60" s="111"/>
      <c r="F60" s="111"/>
      <c r="G60" s="111"/>
      <c r="H60" s="111"/>
      <c r="I60" s="111"/>
      <c r="J60" s="111"/>
      <c r="K60" s="85"/>
      <c r="L60" s="86">
        <f>SUM(L16:L59)</f>
        <v>0</v>
      </c>
      <c r="M60" s="87">
        <f>SUM(M16:M59)</f>
        <v>0</v>
      </c>
      <c r="N60" s="88"/>
      <c r="O60" s="86">
        <f>SUM(O16:O59)</f>
        <v>0</v>
      </c>
      <c r="P60" s="87">
        <f>SUM(P16:P59)</f>
        <v>0</v>
      </c>
      <c r="Q60" s="88"/>
      <c r="R60" s="86">
        <f>SUM(R16:R59)</f>
        <v>0</v>
      </c>
      <c r="S60" s="87">
        <f>SUM(S16:S59)</f>
        <v>0</v>
      </c>
      <c r="T60" s="86"/>
      <c r="U60" s="86">
        <f>SUM(U16:U59)</f>
        <v>0</v>
      </c>
      <c r="V60" s="87">
        <f>SUM(V16:V59)</f>
        <v>0</v>
      </c>
      <c r="W60" s="85"/>
      <c r="X60" s="89">
        <f>SUM(X16:X59)</f>
        <v>0</v>
      </c>
      <c r="Y60" s="90">
        <f>SUM(Y16:Y59)</f>
        <v>0</v>
      </c>
      <c r="Z60" s="91">
        <f>SUM(Z16:Z59)</f>
        <v>0</v>
      </c>
      <c r="AA60" s="91"/>
      <c r="AB60" s="91"/>
      <c r="AC60" s="91"/>
      <c r="AD60" s="92">
        <f>SUM(AD16:AD59)</f>
        <v>0</v>
      </c>
    </row>
    <row r="61" spans="1:46" x14ac:dyDescent="0.2">
      <c r="A61" s="104"/>
      <c r="B61" s="104"/>
      <c r="C61" s="125"/>
      <c r="D61" s="105"/>
      <c r="E61" s="106"/>
      <c r="F61" s="106"/>
      <c r="K61" s="5"/>
      <c r="L61" s="5"/>
      <c r="M61" s="5"/>
      <c r="N61" s="4"/>
      <c r="O61" s="5"/>
      <c r="P61" s="5"/>
      <c r="Q61" s="4"/>
      <c r="R61" s="5"/>
      <c r="S61" s="5"/>
      <c r="T61" s="5"/>
      <c r="U61" s="5"/>
      <c r="V61" s="5"/>
      <c r="W61" s="5"/>
      <c r="X61" s="47"/>
      <c r="Y61" s="47"/>
      <c r="Z61" s="45"/>
      <c r="AA61" s="45"/>
      <c r="AB61" s="45"/>
      <c r="AC61" s="45"/>
    </row>
    <row r="62" spans="1:46" x14ac:dyDescent="0.2">
      <c r="A62" s="104"/>
      <c r="B62" s="104"/>
      <c r="C62" s="125"/>
      <c r="D62" s="105"/>
      <c r="E62" s="106"/>
      <c r="F62" s="106"/>
      <c r="K62" s="5"/>
      <c r="L62" s="5"/>
      <c r="M62" s="5"/>
      <c r="N62" s="4"/>
      <c r="O62" s="5"/>
      <c r="P62" s="5"/>
      <c r="Q62" s="4"/>
      <c r="R62" s="5"/>
      <c r="S62" s="5"/>
      <c r="T62" s="5"/>
      <c r="U62" s="5"/>
      <c r="V62" s="5"/>
      <c r="W62" s="5"/>
      <c r="X62" s="47"/>
      <c r="Y62" s="47"/>
      <c r="Z62" s="45"/>
      <c r="AA62" s="45"/>
      <c r="AB62" s="45"/>
      <c r="AC62" s="45"/>
    </row>
    <row r="63" spans="1:46" x14ac:dyDescent="0.2">
      <c r="A63" s="104"/>
      <c r="B63" s="104"/>
      <c r="C63" s="125"/>
      <c r="D63" s="105"/>
      <c r="E63" s="106"/>
      <c r="F63" s="106"/>
      <c r="K63" s="5"/>
      <c r="L63" s="5"/>
      <c r="M63" s="5"/>
      <c r="N63" s="4"/>
      <c r="O63" s="5"/>
      <c r="P63" s="5"/>
      <c r="Q63" s="4"/>
      <c r="R63" s="5"/>
      <c r="S63" s="5"/>
      <c r="T63" s="5"/>
      <c r="U63" s="5"/>
      <c r="V63" s="5"/>
      <c r="W63" s="5"/>
      <c r="X63" s="47"/>
      <c r="Y63" s="47"/>
      <c r="Z63" s="45"/>
      <c r="AA63" s="45"/>
      <c r="AB63" s="45"/>
      <c r="AC63" s="45"/>
    </row>
    <row r="64" spans="1:46" x14ac:dyDescent="0.2">
      <c r="A64" s="104"/>
      <c r="B64" s="104"/>
      <c r="C64" s="125"/>
      <c r="D64" s="105"/>
      <c r="E64" s="106"/>
      <c r="F64" s="106"/>
      <c r="K64" s="5"/>
      <c r="L64" s="5"/>
      <c r="M64" s="5"/>
      <c r="N64" s="4"/>
      <c r="O64" s="5"/>
      <c r="P64" s="5"/>
      <c r="Q64" s="4"/>
      <c r="R64" s="5"/>
      <c r="S64" s="5"/>
      <c r="T64" s="5"/>
      <c r="U64" s="5"/>
      <c r="V64" s="5"/>
      <c r="W64" s="5"/>
      <c r="X64" s="47"/>
      <c r="Y64" s="47"/>
      <c r="Z64" s="45"/>
      <c r="AA64" s="45"/>
      <c r="AB64" s="45"/>
      <c r="AC64" s="45"/>
    </row>
    <row r="65" spans="1:46" x14ac:dyDescent="0.2">
      <c r="K65" s="5"/>
      <c r="L65" s="5"/>
      <c r="M65" s="5"/>
      <c r="N65" s="4"/>
      <c r="O65" s="5"/>
      <c r="P65" s="5"/>
      <c r="Q65" s="4"/>
      <c r="R65" s="5"/>
      <c r="S65" s="5"/>
      <c r="T65" s="5"/>
      <c r="U65" s="5"/>
      <c r="V65" s="5"/>
      <c r="W65" s="5"/>
      <c r="X65" s="47"/>
      <c r="Y65" s="47"/>
      <c r="Z65" s="45"/>
      <c r="AA65" s="45"/>
      <c r="AB65" s="45"/>
      <c r="AC65" s="45"/>
    </row>
    <row r="66" spans="1:46" ht="27.75" customHeight="1" thickBot="1" x14ac:dyDescent="0.25">
      <c r="A66" s="58" t="s">
        <v>57</v>
      </c>
      <c r="B66" s="59"/>
      <c r="C66" s="122"/>
      <c r="D66" s="59"/>
      <c r="E66" s="59"/>
      <c r="F66" s="59"/>
      <c r="G66" s="59"/>
      <c r="H66" s="59"/>
      <c r="I66" s="59"/>
      <c r="J66" s="60"/>
      <c r="AK66" s="156" t="s">
        <v>26</v>
      </c>
      <c r="AL66" s="157"/>
      <c r="AM66" s="158"/>
      <c r="AO66" s="159" t="s">
        <v>34</v>
      </c>
      <c r="AP66" s="160"/>
      <c r="AQ66" s="160"/>
      <c r="AR66" s="160"/>
      <c r="AS66" s="160"/>
      <c r="AT66" s="161"/>
    </row>
    <row r="67" spans="1:46" ht="48.75" thickBot="1" x14ac:dyDescent="0.25">
      <c r="A67" s="109" t="s">
        <v>0</v>
      </c>
      <c r="B67" s="57" t="s">
        <v>62</v>
      </c>
      <c r="C67" s="57" t="s">
        <v>11</v>
      </c>
      <c r="D67" s="107" t="s">
        <v>1</v>
      </c>
      <c r="E67" s="57" t="s">
        <v>18</v>
      </c>
      <c r="F67" s="57" t="s">
        <v>55</v>
      </c>
      <c r="G67" s="57" t="s">
        <v>38</v>
      </c>
      <c r="H67" s="57" t="s">
        <v>58</v>
      </c>
      <c r="I67" s="57" t="s">
        <v>39</v>
      </c>
      <c r="J67" s="108" t="s">
        <v>52</v>
      </c>
      <c r="K67" s="93" t="s">
        <v>2</v>
      </c>
      <c r="L67" s="94" t="s">
        <v>7</v>
      </c>
      <c r="M67" s="95" t="s">
        <v>8</v>
      </c>
      <c r="N67" s="17" t="s">
        <v>3</v>
      </c>
      <c r="O67" s="11" t="s">
        <v>7</v>
      </c>
      <c r="P67" s="19" t="s">
        <v>8</v>
      </c>
      <c r="Q67" s="93" t="s">
        <v>4</v>
      </c>
      <c r="R67" s="96" t="s">
        <v>7</v>
      </c>
      <c r="S67" s="96" t="s">
        <v>8</v>
      </c>
      <c r="T67" s="93" t="s">
        <v>9</v>
      </c>
      <c r="U67" s="96" t="s">
        <v>7</v>
      </c>
      <c r="V67" s="95" t="s">
        <v>8</v>
      </c>
      <c r="W67" s="93" t="s">
        <v>10</v>
      </c>
      <c r="X67" s="96" t="s">
        <v>7</v>
      </c>
      <c r="Y67" s="95" t="s">
        <v>8</v>
      </c>
      <c r="Z67" s="97" t="s">
        <v>5</v>
      </c>
      <c r="AA67" s="97" t="s">
        <v>25</v>
      </c>
      <c r="AB67" s="97" t="s">
        <v>42</v>
      </c>
      <c r="AC67" s="13" t="s">
        <v>102</v>
      </c>
      <c r="AD67" s="97" t="s">
        <v>61</v>
      </c>
      <c r="AE67" s="44"/>
      <c r="AF67" s="56" t="s">
        <v>27</v>
      </c>
      <c r="AG67" s="56" t="s">
        <v>28</v>
      </c>
      <c r="AH67" s="56" t="s">
        <v>29</v>
      </c>
      <c r="AI67" s="56" t="s">
        <v>30</v>
      </c>
      <c r="AJ67" s="56" t="s">
        <v>31</v>
      </c>
      <c r="AK67" s="56" t="s">
        <v>36</v>
      </c>
      <c r="AL67" s="56" t="s">
        <v>32</v>
      </c>
      <c r="AM67" s="56" t="s">
        <v>33</v>
      </c>
      <c r="AO67" s="56" t="s">
        <v>27</v>
      </c>
      <c r="AP67" s="56" t="s">
        <v>28</v>
      </c>
      <c r="AQ67" s="56" t="s">
        <v>29</v>
      </c>
      <c r="AR67" s="56" t="s">
        <v>30</v>
      </c>
      <c r="AS67" s="56" t="s">
        <v>31</v>
      </c>
      <c r="AT67" s="56" t="s">
        <v>35</v>
      </c>
    </row>
    <row r="68" spans="1:46" x14ac:dyDescent="0.2">
      <c r="A68" s="119" t="s">
        <v>91</v>
      </c>
      <c r="B68" s="119" t="s">
        <v>65</v>
      </c>
      <c r="C68" s="123">
        <v>60</v>
      </c>
      <c r="D68" s="120" t="s">
        <v>88</v>
      </c>
      <c r="E68" s="121">
        <v>0.21875</v>
      </c>
      <c r="F68" s="121">
        <v>0.75</v>
      </c>
      <c r="G68" s="83">
        <v>1600</v>
      </c>
      <c r="H68" s="35" t="s">
        <v>63</v>
      </c>
      <c r="I68" s="110">
        <v>32</v>
      </c>
      <c r="J68" s="61">
        <v>18</v>
      </c>
      <c r="K68" s="20"/>
      <c r="L68" s="21">
        <f t="shared" ref="L68" si="52">$C$7*G68*K68</f>
        <v>0</v>
      </c>
      <c r="M68" s="22">
        <f t="shared" ref="M68" si="53">$M$7*J68*K68</f>
        <v>0</v>
      </c>
      <c r="N68" s="23"/>
      <c r="O68" s="21">
        <f t="shared" ref="O68" si="54">$C$8*G68*N68</f>
        <v>0</v>
      </c>
      <c r="P68" s="24">
        <f t="shared" ref="P68" si="55">$M$7*J68*N68</f>
        <v>0</v>
      </c>
      <c r="Q68" s="98"/>
      <c r="R68" s="76">
        <f t="shared" ref="R68" si="56">$C$9*G68*Q68</f>
        <v>0</v>
      </c>
      <c r="S68" s="77">
        <f t="shared" ref="S68" si="57">$M$7*J68*Q68</f>
        <v>0</v>
      </c>
      <c r="T68" s="71"/>
      <c r="U68" s="76">
        <f t="shared" ref="U68" si="58">$C$10*G68*T68</f>
        <v>0</v>
      </c>
      <c r="V68" s="73">
        <f t="shared" ref="V68" si="59">$M$7*J68*T68</f>
        <v>0</v>
      </c>
      <c r="W68" s="71"/>
      <c r="X68" s="76">
        <f t="shared" ref="X68" si="60">$C$11*G68*W68</f>
        <v>0</v>
      </c>
      <c r="Y68" s="73">
        <f t="shared" ref="Y68" si="61">$M$7*J68*W68</f>
        <v>0</v>
      </c>
      <c r="Z68" s="78">
        <f>L68+M68+O68+P68+R68+S68+U68+V68+X68+Y68</f>
        <v>0</v>
      </c>
      <c r="AA68" s="78">
        <f>(I68*$I$7*K68)+(I68*$I$8*N68)+(I68*$I$9*Q68)+(I68*$I$10*T68)+(I68*$I$11*W68)</f>
        <v>0</v>
      </c>
      <c r="AB68" s="78">
        <f>Z68+AA68</f>
        <v>0</v>
      </c>
      <c r="AC68" s="138">
        <v>0</v>
      </c>
      <c r="AD68" s="73">
        <f>AB68+AC68</f>
        <v>0</v>
      </c>
      <c r="AE68" s="44"/>
      <c r="AF68" s="66">
        <f>K68*20</f>
        <v>0</v>
      </c>
      <c r="AG68" s="66">
        <f>N68*50</f>
        <v>0</v>
      </c>
      <c r="AH68" s="66">
        <f>Q68*60</f>
        <v>0</v>
      </c>
      <c r="AI68" s="66">
        <f>T68*70</f>
        <v>0</v>
      </c>
      <c r="AJ68" s="66">
        <f>W68*92</f>
        <v>0</v>
      </c>
      <c r="AK68" s="67">
        <f t="shared" ref="AK68" si="62">SUM(AF68:AJ68)</f>
        <v>0</v>
      </c>
      <c r="AL68" s="66">
        <f t="shared" ref="AL68" si="63">C68</f>
        <v>60</v>
      </c>
      <c r="AM68" s="68">
        <f t="shared" ref="AM68" si="64">AK68-AL68</f>
        <v>-60</v>
      </c>
      <c r="AO68" s="69">
        <f>K72*$F$7</f>
        <v>0</v>
      </c>
      <c r="AP68" s="69">
        <f>N72*$F$8</f>
        <v>0</v>
      </c>
      <c r="AQ68" s="69">
        <f>Q72*$F$9</f>
        <v>0</v>
      </c>
      <c r="AR68" s="69">
        <f>T72*$F$10</f>
        <v>0</v>
      </c>
      <c r="AS68" s="69">
        <f>W72*$F$11</f>
        <v>0</v>
      </c>
      <c r="AT68" s="70">
        <f>SUM(AO68:AS68)</f>
        <v>0</v>
      </c>
    </row>
    <row r="69" spans="1:46" x14ac:dyDescent="0.2">
      <c r="A69" s="119" t="s">
        <v>92</v>
      </c>
      <c r="B69" s="119" t="s">
        <v>65</v>
      </c>
      <c r="C69" s="123">
        <v>66</v>
      </c>
      <c r="D69" s="120" t="s">
        <v>88</v>
      </c>
      <c r="E69" s="121">
        <v>1.0416666666666666E-2</v>
      </c>
      <c r="F69" s="121">
        <v>0.33333333333333331</v>
      </c>
      <c r="G69" s="83">
        <v>2000</v>
      </c>
      <c r="H69" s="35" t="s">
        <v>63</v>
      </c>
      <c r="I69" s="110">
        <v>32</v>
      </c>
      <c r="J69" s="61">
        <v>22</v>
      </c>
      <c r="K69" s="71"/>
      <c r="L69" s="72">
        <f t="shared" ref="L69:L73" si="65">$C$7*G69*K69</f>
        <v>0</v>
      </c>
      <c r="M69" s="73">
        <f t="shared" ref="M69:M73" si="66">$M$7*J69*K69</f>
        <v>0</v>
      </c>
      <c r="N69" s="29"/>
      <c r="O69" s="27">
        <f t="shared" ref="O69:O73" si="67">$C$8*G69*N69</f>
        <v>0</v>
      </c>
      <c r="P69" s="30">
        <f t="shared" ref="P69:P73" si="68">$M$7*J69*N69</f>
        <v>0</v>
      </c>
      <c r="Q69" s="98"/>
      <c r="R69" s="76">
        <f t="shared" ref="R69:R73" si="69">$C$9*G69*Q69</f>
        <v>0</v>
      </c>
      <c r="S69" s="77">
        <f t="shared" ref="S69:S73" si="70">$M$7*J69*Q69</f>
        <v>0</v>
      </c>
      <c r="T69" s="71"/>
      <c r="U69" s="76">
        <f t="shared" ref="U69:U73" si="71">$C$10*G69*T69</f>
        <v>0</v>
      </c>
      <c r="V69" s="73">
        <f t="shared" ref="V69:V73" si="72">$M$7*J69*T69</f>
        <v>0</v>
      </c>
      <c r="W69" s="71"/>
      <c r="X69" s="76">
        <f t="shared" ref="X69:X73" si="73">$C$11*G69*W69</f>
        <v>0</v>
      </c>
      <c r="Y69" s="73">
        <f t="shared" ref="Y69:Y73" si="74">$M$7*J69*W69</f>
        <v>0</v>
      </c>
      <c r="Z69" s="78">
        <f t="shared" ref="Z69:Z73" si="75">L69+M69+O69+P69+R69+S69+U69+V69+X69+Y69</f>
        <v>0</v>
      </c>
      <c r="AA69" s="78">
        <f t="shared" ref="AA69:AA73" si="76">(I69*$I$7*K69)+(I69*$I$8*N69)+(I69*$I$9*Q69)+(I69*$I$10*T69)+(I69*$I$11*W69)</f>
        <v>0</v>
      </c>
      <c r="AB69" s="78">
        <f t="shared" ref="AB69:AB73" si="77">Z69+AA69</f>
        <v>0</v>
      </c>
      <c r="AC69" s="139">
        <v>0</v>
      </c>
      <c r="AD69" s="73">
        <f t="shared" ref="AD69:AD73" si="78">AB69+AC69</f>
        <v>0</v>
      </c>
      <c r="AE69" s="44"/>
      <c r="AF69" s="66">
        <f t="shared" ref="AF69:AF73" si="79">K69*20</f>
        <v>0</v>
      </c>
      <c r="AG69" s="66">
        <f t="shared" ref="AG69:AG73" si="80">N69*50</f>
        <v>0</v>
      </c>
      <c r="AH69" s="66">
        <f t="shared" ref="AH69:AH73" si="81">Q69*60</f>
        <v>0</v>
      </c>
      <c r="AI69" s="66">
        <f t="shared" ref="AI69:AI73" si="82">T69*70</f>
        <v>0</v>
      </c>
      <c r="AJ69" s="66">
        <f t="shared" ref="AJ69:AJ73" si="83">W69*92</f>
        <v>0</v>
      </c>
      <c r="AK69" s="67">
        <f t="shared" ref="AK69:AK73" si="84">SUM(AF69:AJ69)</f>
        <v>0</v>
      </c>
      <c r="AL69" s="66">
        <f t="shared" ref="AL69:AL73" si="85">C69</f>
        <v>66</v>
      </c>
      <c r="AM69" s="68">
        <f t="shared" ref="AM69:AM73" si="86">AK69-AL69</f>
        <v>-66</v>
      </c>
      <c r="AO69" s="69">
        <f t="shared" ref="AO69:AO73" si="87">K73*$F$7</f>
        <v>0</v>
      </c>
      <c r="AP69" s="69">
        <f t="shared" ref="AP69:AP72" si="88">N73*$F$8</f>
        <v>0</v>
      </c>
      <c r="AQ69" s="69">
        <f t="shared" ref="AQ69:AQ73" si="89">Q73*$F$9</f>
        <v>0</v>
      </c>
      <c r="AR69" s="69">
        <f t="shared" ref="AR69:AR73" si="90">T73*$F$10</f>
        <v>0</v>
      </c>
      <c r="AS69" s="69">
        <f t="shared" ref="AS69:AS73" si="91">W73*$F$11</f>
        <v>0</v>
      </c>
      <c r="AT69" s="70">
        <f t="shared" ref="AT69:AT73" si="92">SUM(AO69:AS69)</f>
        <v>0</v>
      </c>
    </row>
    <row r="70" spans="1:46" ht="12" customHeight="1" x14ac:dyDescent="0.2">
      <c r="A70" s="119" t="s">
        <v>93</v>
      </c>
      <c r="B70" s="119" t="s">
        <v>65</v>
      </c>
      <c r="C70" s="123">
        <v>54</v>
      </c>
      <c r="D70" s="120" t="s">
        <v>88</v>
      </c>
      <c r="E70" s="121">
        <v>0.32291666666666669</v>
      </c>
      <c r="F70" s="121">
        <v>0.78125</v>
      </c>
      <c r="G70" s="83">
        <v>850</v>
      </c>
      <c r="H70" s="35" t="s">
        <v>63</v>
      </c>
      <c r="I70" s="110">
        <v>32</v>
      </c>
      <c r="J70" s="61">
        <v>10</v>
      </c>
      <c r="K70" s="71"/>
      <c r="L70" s="72">
        <f t="shared" si="65"/>
        <v>0</v>
      </c>
      <c r="M70" s="73">
        <f t="shared" si="66"/>
        <v>0</v>
      </c>
      <c r="N70" s="29"/>
      <c r="O70" s="27">
        <f t="shared" si="67"/>
        <v>0</v>
      </c>
      <c r="P70" s="30">
        <f t="shared" si="68"/>
        <v>0</v>
      </c>
      <c r="Q70" s="98"/>
      <c r="R70" s="76">
        <f t="shared" si="69"/>
        <v>0</v>
      </c>
      <c r="S70" s="77">
        <f t="shared" si="70"/>
        <v>0</v>
      </c>
      <c r="T70" s="71"/>
      <c r="U70" s="76">
        <f t="shared" si="71"/>
        <v>0</v>
      </c>
      <c r="V70" s="73">
        <f t="shared" si="72"/>
        <v>0</v>
      </c>
      <c r="W70" s="71"/>
      <c r="X70" s="76">
        <f t="shared" si="73"/>
        <v>0</v>
      </c>
      <c r="Y70" s="73">
        <f t="shared" si="74"/>
        <v>0</v>
      </c>
      <c r="Z70" s="78">
        <f t="shared" si="75"/>
        <v>0</v>
      </c>
      <c r="AA70" s="78">
        <f t="shared" si="76"/>
        <v>0</v>
      </c>
      <c r="AB70" s="78">
        <f t="shared" si="77"/>
        <v>0</v>
      </c>
      <c r="AC70" s="139">
        <v>0</v>
      </c>
      <c r="AD70" s="73">
        <f t="shared" si="78"/>
        <v>0</v>
      </c>
      <c r="AE70" s="44"/>
      <c r="AF70" s="66">
        <f t="shared" si="79"/>
        <v>0</v>
      </c>
      <c r="AG70" s="66">
        <f t="shared" si="80"/>
        <v>0</v>
      </c>
      <c r="AH70" s="66">
        <f t="shared" si="81"/>
        <v>0</v>
      </c>
      <c r="AI70" s="66">
        <f t="shared" si="82"/>
        <v>0</v>
      </c>
      <c r="AJ70" s="66">
        <f t="shared" si="83"/>
        <v>0</v>
      </c>
      <c r="AK70" s="67">
        <f t="shared" si="84"/>
        <v>0</v>
      </c>
      <c r="AL70" s="66">
        <f t="shared" si="85"/>
        <v>54</v>
      </c>
      <c r="AM70" s="68">
        <f t="shared" si="86"/>
        <v>-54</v>
      </c>
      <c r="AO70" s="69">
        <f t="shared" si="87"/>
        <v>0</v>
      </c>
      <c r="AP70" s="69">
        <f>N74*$F$8</f>
        <v>0</v>
      </c>
      <c r="AQ70" s="69">
        <f t="shared" si="89"/>
        <v>0</v>
      </c>
      <c r="AR70" s="69">
        <f t="shared" si="90"/>
        <v>0</v>
      </c>
      <c r="AS70" s="69">
        <f t="shared" si="91"/>
        <v>0</v>
      </c>
      <c r="AT70" s="70">
        <f t="shared" si="92"/>
        <v>0</v>
      </c>
    </row>
    <row r="71" spans="1:46" x14ac:dyDescent="0.2">
      <c r="A71" s="79" t="s">
        <v>89</v>
      </c>
      <c r="B71" s="79" t="s">
        <v>65</v>
      </c>
      <c r="C71" s="66">
        <v>73</v>
      </c>
      <c r="D71" s="120" t="s">
        <v>90</v>
      </c>
      <c r="E71" s="121"/>
      <c r="F71" s="121"/>
      <c r="G71" s="83">
        <v>1100</v>
      </c>
      <c r="H71" s="35" t="s">
        <v>63</v>
      </c>
      <c r="I71" s="110">
        <v>24</v>
      </c>
      <c r="J71" s="61">
        <v>16</v>
      </c>
      <c r="K71" s="71"/>
      <c r="L71" s="72">
        <f t="shared" si="65"/>
        <v>0</v>
      </c>
      <c r="M71" s="73">
        <f t="shared" si="66"/>
        <v>0</v>
      </c>
      <c r="N71" s="29"/>
      <c r="O71" s="27">
        <f t="shared" si="67"/>
        <v>0</v>
      </c>
      <c r="P71" s="30">
        <f t="shared" si="68"/>
        <v>0</v>
      </c>
      <c r="Q71" s="98"/>
      <c r="R71" s="76">
        <f t="shared" si="69"/>
        <v>0</v>
      </c>
      <c r="S71" s="77">
        <f t="shared" si="70"/>
        <v>0</v>
      </c>
      <c r="T71" s="71"/>
      <c r="U71" s="76">
        <f t="shared" si="71"/>
        <v>0</v>
      </c>
      <c r="V71" s="73">
        <f t="shared" si="72"/>
        <v>0</v>
      </c>
      <c r="W71" s="71"/>
      <c r="X71" s="76">
        <f t="shared" si="73"/>
        <v>0</v>
      </c>
      <c r="Y71" s="73">
        <f t="shared" si="74"/>
        <v>0</v>
      </c>
      <c r="Z71" s="78">
        <f t="shared" si="75"/>
        <v>0</v>
      </c>
      <c r="AA71" s="78">
        <f t="shared" si="76"/>
        <v>0</v>
      </c>
      <c r="AB71" s="78">
        <f t="shared" si="77"/>
        <v>0</v>
      </c>
      <c r="AC71" s="139">
        <v>0</v>
      </c>
      <c r="AD71" s="73">
        <f>AB71+AC71</f>
        <v>0</v>
      </c>
      <c r="AE71" s="44"/>
      <c r="AF71" s="66">
        <f t="shared" si="79"/>
        <v>0</v>
      </c>
      <c r="AG71" s="66">
        <f t="shared" si="80"/>
        <v>0</v>
      </c>
      <c r="AH71" s="66">
        <f t="shared" si="81"/>
        <v>0</v>
      </c>
      <c r="AI71" s="66">
        <f t="shared" si="82"/>
        <v>0</v>
      </c>
      <c r="AJ71" s="66">
        <f t="shared" si="83"/>
        <v>0</v>
      </c>
      <c r="AK71" s="67">
        <f t="shared" si="84"/>
        <v>0</v>
      </c>
      <c r="AL71" s="66">
        <f t="shared" si="85"/>
        <v>73</v>
      </c>
      <c r="AM71" s="68">
        <f t="shared" si="86"/>
        <v>-73</v>
      </c>
      <c r="AO71" s="69">
        <f t="shared" si="87"/>
        <v>0</v>
      </c>
      <c r="AP71" s="69">
        <f t="shared" si="88"/>
        <v>0</v>
      </c>
      <c r="AQ71" s="69">
        <f t="shared" si="89"/>
        <v>0</v>
      </c>
      <c r="AR71" s="69">
        <f t="shared" si="90"/>
        <v>0</v>
      </c>
      <c r="AS71" s="69">
        <f t="shared" si="91"/>
        <v>0</v>
      </c>
      <c r="AT71" s="70">
        <f t="shared" si="92"/>
        <v>0</v>
      </c>
    </row>
    <row r="72" spans="1:46" x14ac:dyDescent="0.2">
      <c r="A72" s="79" t="s">
        <v>94</v>
      </c>
      <c r="B72" s="79" t="s">
        <v>65</v>
      </c>
      <c r="C72" s="66">
        <v>85</v>
      </c>
      <c r="D72" s="120" t="s">
        <v>88</v>
      </c>
      <c r="E72" s="121"/>
      <c r="F72" s="121"/>
      <c r="G72" s="83">
        <v>2800</v>
      </c>
      <c r="H72" s="35" t="s">
        <v>63</v>
      </c>
      <c r="I72" s="110">
        <v>32</v>
      </c>
      <c r="J72" s="61">
        <v>30</v>
      </c>
      <c r="K72" s="71"/>
      <c r="L72" s="72">
        <f t="shared" si="65"/>
        <v>0</v>
      </c>
      <c r="M72" s="73">
        <f t="shared" si="66"/>
        <v>0</v>
      </c>
      <c r="N72" s="29"/>
      <c r="O72" s="27">
        <f t="shared" si="67"/>
        <v>0</v>
      </c>
      <c r="P72" s="30">
        <f t="shared" si="68"/>
        <v>0</v>
      </c>
      <c r="Q72" s="98"/>
      <c r="R72" s="76">
        <f t="shared" si="69"/>
        <v>0</v>
      </c>
      <c r="S72" s="77">
        <f t="shared" si="70"/>
        <v>0</v>
      </c>
      <c r="T72" s="71"/>
      <c r="U72" s="76">
        <f t="shared" si="71"/>
        <v>0</v>
      </c>
      <c r="V72" s="73">
        <f t="shared" si="72"/>
        <v>0</v>
      </c>
      <c r="W72" s="71"/>
      <c r="X72" s="76">
        <f t="shared" si="73"/>
        <v>0</v>
      </c>
      <c r="Y72" s="73">
        <f t="shared" si="74"/>
        <v>0</v>
      </c>
      <c r="Z72" s="78">
        <f t="shared" si="75"/>
        <v>0</v>
      </c>
      <c r="AA72" s="78">
        <f t="shared" si="76"/>
        <v>0</v>
      </c>
      <c r="AB72" s="78">
        <f t="shared" si="77"/>
        <v>0</v>
      </c>
      <c r="AC72" s="139">
        <v>0</v>
      </c>
      <c r="AD72" s="73">
        <f t="shared" si="78"/>
        <v>0</v>
      </c>
      <c r="AE72" s="44"/>
      <c r="AF72" s="66">
        <f t="shared" si="79"/>
        <v>0</v>
      </c>
      <c r="AG72" s="66">
        <f t="shared" si="80"/>
        <v>0</v>
      </c>
      <c r="AH72" s="66">
        <f t="shared" si="81"/>
        <v>0</v>
      </c>
      <c r="AI72" s="66">
        <f t="shared" si="82"/>
        <v>0</v>
      </c>
      <c r="AJ72" s="66">
        <f t="shared" si="83"/>
        <v>0</v>
      </c>
      <c r="AK72" s="67">
        <f t="shared" si="84"/>
        <v>0</v>
      </c>
      <c r="AL72" s="66">
        <f t="shared" si="85"/>
        <v>85</v>
      </c>
      <c r="AM72" s="68">
        <f t="shared" si="86"/>
        <v>-85</v>
      </c>
      <c r="AO72" s="69">
        <f t="shared" si="87"/>
        <v>0</v>
      </c>
      <c r="AP72" s="69">
        <f t="shared" si="88"/>
        <v>0</v>
      </c>
      <c r="AQ72" s="69">
        <f t="shared" si="89"/>
        <v>0</v>
      </c>
      <c r="AR72" s="69">
        <f t="shared" si="90"/>
        <v>0</v>
      </c>
      <c r="AS72" s="69">
        <f t="shared" si="91"/>
        <v>0</v>
      </c>
      <c r="AT72" s="70">
        <f>SUM(AO72:AS72)</f>
        <v>0</v>
      </c>
    </row>
    <row r="73" spans="1:46" ht="13.5" thickBot="1" x14ac:dyDescent="0.25">
      <c r="A73" s="119" t="s">
        <v>95</v>
      </c>
      <c r="B73" s="79" t="s">
        <v>65</v>
      </c>
      <c r="C73" s="66">
        <v>71</v>
      </c>
      <c r="D73" s="120" t="s">
        <v>88</v>
      </c>
      <c r="E73" s="84"/>
      <c r="F73" s="84"/>
      <c r="G73" s="83">
        <v>1800</v>
      </c>
      <c r="H73" s="35" t="s">
        <v>63</v>
      </c>
      <c r="I73" s="61">
        <v>32</v>
      </c>
      <c r="J73" s="61">
        <v>20</v>
      </c>
      <c r="K73" s="132"/>
      <c r="L73" s="133">
        <f t="shared" si="65"/>
        <v>0</v>
      </c>
      <c r="M73" s="134">
        <f t="shared" si="66"/>
        <v>0</v>
      </c>
      <c r="N73" s="129"/>
      <c r="O73" s="130">
        <f t="shared" si="67"/>
        <v>0</v>
      </c>
      <c r="P73" s="131">
        <f t="shared" si="68"/>
        <v>0</v>
      </c>
      <c r="Q73" s="98"/>
      <c r="R73" s="76">
        <f t="shared" si="69"/>
        <v>0</v>
      </c>
      <c r="S73" s="77">
        <f t="shared" si="70"/>
        <v>0</v>
      </c>
      <c r="T73" s="71"/>
      <c r="U73" s="76">
        <f t="shared" si="71"/>
        <v>0</v>
      </c>
      <c r="V73" s="73">
        <f t="shared" si="72"/>
        <v>0</v>
      </c>
      <c r="W73" s="71"/>
      <c r="X73" s="76">
        <f t="shared" si="73"/>
        <v>0</v>
      </c>
      <c r="Y73" s="73">
        <f t="shared" si="74"/>
        <v>0</v>
      </c>
      <c r="Z73" s="78">
        <f t="shared" si="75"/>
        <v>0</v>
      </c>
      <c r="AA73" s="78">
        <f t="shared" si="76"/>
        <v>0</v>
      </c>
      <c r="AB73" s="78">
        <f t="shared" si="77"/>
        <v>0</v>
      </c>
      <c r="AC73" s="139">
        <v>0</v>
      </c>
      <c r="AD73" s="73">
        <f t="shared" si="78"/>
        <v>0</v>
      </c>
      <c r="AE73" s="44"/>
      <c r="AF73" s="66">
        <f t="shared" si="79"/>
        <v>0</v>
      </c>
      <c r="AG73" s="66">
        <f t="shared" si="80"/>
        <v>0</v>
      </c>
      <c r="AH73" s="66">
        <f t="shared" si="81"/>
        <v>0</v>
      </c>
      <c r="AI73" s="66">
        <f t="shared" si="82"/>
        <v>0</v>
      </c>
      <c r="AJ73" s="66">
        <f t="shared" si="83"/>
        <v>0</v>
      </c>
      <c r="AK73" s="67">
        <f t="shared" si="84"/>
        <v>0</v>
      </c>
      <c r="AL73" s="66">
        <f t="shared" si="85"/>
        <v>71</v>
      </c>
      <c r="AM73" s="68">
        <f t="shared" si="86"/>
        <v>-71</v>
      </c>
      <c r="AO73" s="69">
        <f t="shared" si="87"/>
        <v>0</v>
      </c>
      <c r="AP73" s="69">
        <f>N77*$F$8</f>
        <v>0</v>
      </c>
      <c r="AQ73" s="69">
        <f t="shared" si="89"/>
        <v>0</v>
      </c>
      <c r="AR73" s="69">
        <f t="shared" si="90"/>
        <v>0</v>
      </c>
      <c r="AS73" s="69">
        <f t="shared" si="91"/>
        <v>0</v>
      </c>
      <c r="AT73" s="70">
        <f t="shared" si="92"/>
        <v>0</v>
      </c>
    </row>
    <row r="74" spans="1:46" ht="13.5" thickBot="1" x14ac:dyDescent="0.25">
      <c r="A74" s="8" t="s">
        <v>59</v>
      </c>
      <c r="B74" s="9"/>
      <c r="C74" s="40"/>
      <c r="D74" s="10"/>
      <c r="E74" s="10"/>
      <c r="F74" s="10"/>
      <c r="G74" s="10"/>
      <c r="H74" s="10"/>
      <c r="I74" s="10"/>
      <c r="J74" s="37"/>
      <c r="K74" s="85"/>
      <c r="L74" s="86">
        <f>SUM(L68:L73)</f>
        <v>0</v>
      </c>
      <c r="M74" s="86">
        <f>SUM(M68:M73)</f>
        <v>0</v>
      </c>
      <c r="N74" s="127"/>
      <c r="O74" s="128">
        <f>SUM(O68:O73)</f>
        <v>0</v>
      </c>
      <c r="P74" s="128">
        <f>SUM(P68:P73)</f>
        <v>0</v>
      </c>
      <c r="Q74" s="54"/>
      <c r="R74" s="86">
        <f>SUM(R68:R73)</f>
        <v>0</v>
      </c>
      <c r="S74" s="86">
        <f>SUM(S68:S73)</f>
        <v>0</v>
      </c>
      <c r="T74" s="85"/>
      <c r="U74" s="86">
        <f>SUM(U68:U73)</f>
        <v>0</v>
      </c>
      <c r="V74" s="86">
        <f>SUM(V68:V73)</f>
        <v>0</v>
      </c>
      <c r="W74" s="85"/>
      <c r="X74" s="86">
        <f>SUM(X68:X73)</f>
        <v>0</v>
      </c>
      <c r="Y74" s="86">
        <f>SUM(Y68:Y73)</f>
        <v>0</v>
      </c>
      <c r="Z74" s="92">
        <f>SUM(Z68:Z73)</f>
        <v>0</v>
      </c>
      <c r="AA74" s="92"/>
      <c r="AB74" s="92"/>
      <c r="AC74" s="89"/>
      <c r="AD74" s="92">
        <f>SUM(AD68:AD73)</f>
        <v>0</v>
      </c>
    </row>
    <row r="76" spans="1:46" ht="13.5" thickBot="1" x14ac:dyDescent="0.25"/>
    <row r="77" spans="1:46" ht="22.5" customHeight="1" thickBot="1" x14ac:dyDescent="0.25">
      <c r="A77" s="50" t="s">
        <v>24</v>
      </c>
      <c r="B77" s="51"/>
      <c r="C77" s="52"/>
      <c r="D77" s="51"/>
      <c r="E77" s="51"/>
      <c r="F77" s="51"/>
      <c r="G77" s="51"/>
      <c r="H77" s="51"/>
      <c r="I77" s="51"/>
      <c r="J77" s="115"/>
      <c r="K77" s="51"/>
      <c r="L77" s="51"/>
      <c r="M77" s="51"/>
      <c r="N77" s="53"/>
      <c r="O77" s="54"/>
      <c r="P77" s="10"/>
      <c r="Q77" s="10"/>
      <c r="R77" s="10"/>
      <c r="S77" s="10"/>
      <c r="T77" s="10"/>
      <c r="U77" s="10"/>
      <c r="V77" s="10"/>
      <c r="W77" s="9"/>
      <c r="X77" s="9"/>
      <c r="Y77" s="9"/>
      <c r="Z77" s="46"/>
      <c r="AA77" s="46"/>
      <c r="AB77" s="46"/>
      <c r="AC77" s="46"/>
      <c r="AD77" s="55">
        <f>AD60+AD74</f>
        <v>0</v>
      </c>
    </row>
    <row r="79" spans="1:46" x14ac:dyDescent="0.2">
      <c r="A79" t="s">
        <v>19</v>
      </c>
      <c r="C79" s="36"/>
    </row>
    <row r="80" spans="1:46" x14ac:dyDescent="0.2">
      <c r="C80" s="36"/>
    </row>
    <row r="81" spans="1:47" x14ac:dyDescent="0.2">
      <c r="A81" s="6" t="s">
        <v>46</v>
      </c>
      <c r="C81" s="36"/>
    </row>
    <row r="82" spans="1:47" x14ac:dyDescent="0.2">
      <c r="A82" s="102" t="s">
        <v>56</v>
      </c>
      <c r="B82" s="102"/>
      <c r="C82" s="126"/>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row>
    <row r="83" spans="1:47" ht="119.25" customHeight="1" x14ac:dyDescent="0.2">
      <c r="A83" s="147" t="s">
        <v>60</v>
      </c>
      <c r="B83" s="147"/>
      <c r="C83" s="147"/>
      <c r="D83" s="147"/>
      <c r="E83" s="147"/>
      <c r="F83" s="147"/>
      <c r="G83" s="147"/>
      <c r="H83" s="147"/>
      <c r="I83" s="147"/>
      <c r="J83" s="147"/>
      <c r="K83" s="147"/>
      <c r="L83" s="147"/>
      <c r="M83" s="147"/>
      <c r="N83" s="147"/>
      <c r="O83" s="147"/>
      <c r="P83" s="147"/>
      <c r="Q83" s="147"/>
      <c r="R83" s="147"/>
      <c r="S83" s="147"/>
      <c r="T83" s="147"/>
      <c r="U83" s="147"/>
      <c r="V83" s="147"/>
      <c r="W83" s="103"/>
      <c r="X83" s="103"/>
      <c r="Y83" s="103"/>
      <c r="Z83" s="103"/>
      <c r="AA83" s="103"/>
      <c r="AB83" s="103"/>
      <c r="AC83" s="103"/>
      <c r="AD83" s="103"/>
    </row>
    <row r="84" spans="1:47" s="3" customFormat="1" x14ac:dyDescent="0.2">
      <c r="A84" s="101" t="s">
        <v>49</v>
      </c>
      <c r="B84" s="101"/>
      <c r="C84" s="118"/>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F84" s="44"/>
      <c r="AG84" s="44"/>
      <c r="AH84" s="44"/>
      <c r="AI84" s="44"/>
      <c r="AJ84" s="44"/>
      <c r="AK84" s="44"/>
      <c r="AL84" s="44"/>
      <c r="AM84" s="44"/>
      <c r="AN84" s="44"/>
      <c r="AO84" s="44"/>
      <c r="AP84" s="44"/>
      <c r="AQ84" s="44"/>
      <c r="AR84" s="44"/>
      <c r="AS84" s="44"/>
      <c r="AT84" s="44"/>
      <c r="AU84" s="44"/>
    </row>
    <row r="85" spans="1:47" x14ac:dyDescent="0.2">
      <c r="A85" s="101" t="s">
        <v>48</v>
      </c>
      <c r="B85" s="101"/>
      <c r="C85" s="118"/>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row>
    <row r="86" spans="1:47" x14ac:dyDescent="0.2">
      <c r="A86" s="101" t="s">
        <v>51</v>
      </c>
      <c r="B86" s="101"/>
      <c r="C86" s="118"/>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row>
    <row r="87" spans="1:47" ht="50.25" customHeight="1" x14ac:dyDescent="0.2">
      <c r="A87" s="148" t="s">
        <v>54</v>
      </c>
      <c r="B87" s="148"/>
      <c r="C87" s="148"/>
      <c r="D87" s="148"/>
      <c r="E87" s="148"/>
      <c r="F87" s="148"/>
      <c r="G87" s="148"/>
      <c r="H87" s="148"/>
      <c r="I87" s="148"/>
      <c r="J87" s="148"/>
      <c r="K87" s="148"/>
      <c r="L87" s="148"/>
      <c r="M87" s="148"/>
      <c r="N87" s="148"/>
      <c r="O87" s="148"/>
      <c r="P87" s="148"/>
      <c r="Q87" s="148"/>
      <c r="R87" s="148"/>
      <c r="S87" s="148"/>
      <c r="T87" s="148"/>
      <c r="U87" s="148"/>
      <c r="V87" s="148"/>
      <c r="W87" s="100"/>
      <c r="X87" s="100"/>
      <c r="Y87" s="100"/>
      <c r="Z87" s="100"/>
      <c r="AA87" s="100"/>
      <c r="AB87" s="100"/>
      <c r="AC87" s="100"/>
      <c r="AD87" s="100"/>
    </row>
    <row r="88" spans="1:47" ht="24" customHeight="1" x14ac:dyDescent="0.2">
      <c r="A88" s="149" t="s">
        <v>53</v>
      </c>
      <c r="B88" s="149"/>
      <c r="C88" s="149"/>
      <c r="D88" s="149"/>
      <c r="E88" s="149"/>
      <c r="F88" s="149"/>
      <c r="G88" s="149"/>
      <c r="H88" s="149"/>
      <c r="I88" s="149"/>
      <c r="J88" s="149"/>
      <c r="K88" s="149"/>
      <c r="L88" s="149"/>
      <c r="M88" s="149"/>
      <c r="N88" s="149"/>
      <c r="O88" s="149"/>
      <c r="P88" s="149"/>
      <c r="Q88" s="149"/>
      <c r="R88" s="149"/>
      <c r="S88" s="149"/>
      <c r="T88" s="149"/>
      <c r="U88" s="149"/>
      <c r="V88" s="149"/>
      <c r="W88" s="101"/>
      <c r="X88" s="101"/>
      <c r="Y88" s="101"/>
      <c r="Z88" s="101"/>
      <c r="AA88" s="101"/>
      <c r="AB88" s="101"/>
      <c r="AC88" s="101"/>
      <c r="AD88" s="101"/>
    </row>
    <row r="89" spans="1:47" x14ac:dyDescent="0.2">
      <c r="A89" s="48"/>
    </row>
    <row r="90" spans="1:47" x14ac:dyDescent="0.2">
      <c r="A90" s="48"/>
    </row>
    <row r="91" spans="1:47" x14ac:dyDescent="0.2">
      <c r="A91" s="49" t="s">
        <v>20</v>
      </c>
      <c r="B91" s="140"/>
      <c r="C91" s="141"/>
      <c r="D91" s="141"/>
      <c r="E91" s="141"/>
      <c r="F91" s="142"/>
    </row>
    <row r="92" spans="1:47" x14ac:dyDescent="0.2">
      <c r="A92" s="49" t="s">
        <v>21</v>
      </c>
      <c r="B92" s="140"/>
      <c r="C92" s="141"/>
      <c r="D92" s="141"/>
      <c r="E92" s="141"/>
      <c r="F92" s="142"/>
    </row>
    <row r="93" spans="1:47" ht="77.25" customHeight="1" x14ac:dyDescent="0.2">
      <c r="A93" s="49" t="s">
        <v>22</v>
      </c>
      <c r="B93" s="140"/>
      <c r="C93" s="141"/>
      <c r="D93" s="141"/>
      <c r="E93" s="141"/>
      <c r="F93" s="142"/>
    </row>
    <row r="94" spans="1:47" x14ac:dyDescent="0.2">
      <c r="A94" s="49" t="s">
        <v>23</v>
      </c>
      <c r="B94" s="140"/>
      <c r="C94" s="141"/>
      <c r="D94" s="141"/>
      <c r="E94" s="141"/>
      <c r="F94" s="142"/>
    </row>
  </sheetData>
  <mergeCells count="35">
    <mergeCell ref="C6:D6"/>
    <mergeCell ref="F12:G12"/>
    <mergeCell ref="M7:N11"/>
    <mergeCell ref="C7:D7"/>
    <mergeCell ref="C8:D8"/>
    <mergeCell ref="F7:G7"/>
    <mergeCell ref="F8:G8"/>
    <mergeCell ref="F9:G9"/>
    <mergeCell ref="C9:D9"/>
    <mergeCell ref="C10:D10"/>
    <mergeCell ref="F10:G10"/>
    <mergeCell ref="F11:G11"/>
    <mergeCell ref="F6:G6"/>
    <mergeCell ref="M6:N6"/>
    <mergeCell ref="M12:N12"/>
    <mergeCell ref="AK66:AM66"/>
    <mergeCell ref="AO66:AT66"/>
    <mergeCell ref="AK14:AM14"/>
    <mergeCell ref="AO14:AT14"/>
    <mergeCell ref="I6:K6"/>
    <mergeCell ref="I7:K7"/>
    <mergeCell ref="I8:K8"/>
    <mergeCell ref="I9:K9"/>
    <mergeCell ref="I10:K10"/>
    <mergeCell ref="B93:F93"/>
    <mergeCell ref="B94:F94"/>
    <mergeCell ref="C11:D11"/>
    <mergeCell ref="C12:D12"/>
    <mergeCell ref="B91:F91"/>
    <mergeCell ref="B92:F92"/>
    <mergeCell ref="A83:V83"/>
    <mergeCell ref="A87:V87"/>
    <mergeCell ref="A88:V88"/>
    <mergeCell ref="I11:K11"/>
    <mergeCell ref="I12:K12"/>
  </mergeCells>
  <phoneticPr fontId="1" type="noConversion"/>
  <conditionalFormatting sqref="AM68 AM16:AM50">
    <cfRule type="cellIs" dxfId="10" priority="28" operator="lessThan">
      <formula>0</formula>
    </cfRule>
  </conditionalFormatting>
  <conditionalFormatting sqref="AM51">
    <cfRule type="cellIs" dxfId="9" priority="16" operator="lessThan">
      <formula>0</formula>
    </cfRule>
  </conditionalFormatting>
  <conditionalFormatting sqref="AM52">
    <cfRule type="cellIs" dxfId="8" priority="15" operator="lessThan">
      <formula>0</formula>
    </cfRule>
  </conditionalFormatting>
  <conditionalFormatting sqref="AM53">
    <cfRule type="cellIs" dxfId="7" priority="14" operator="lessThan">
      <formula>0</formula>
    </cfRule>
  </conditionalFormatting>
  <conditionalFormatting sqref="AM54">
    <cfRule type="cellIs" dxfId="6" priority="13" operator="lessThan">
      <formula>0</formula>
    </cfRule>
  </conditionalFormatting>
  <conditionalFormatting sqref="AM55">
    <cfRule type="cellIs" dxfId="5" priority="12" operator="lessThan">
      <formula>0</formula>
    </cfRule>
  </conditionalFormatting>
  <conditionalFormatting sqref="AM56">
    <cfRule type="cellIs" dxfId="4" priority="11" operator="lessThan">
      <formula>0</formula>
    </cfRule>
  </conditionalFormatting>
  <conditionalFormatting sqref="AM57">
    <cfRule type="cellIs" dxfId="3" priority="10" operator="lessThan">
      <formula>0</formula>
    </cfRule>
  </conditionalFormatting>
  <conditionalFormatting sqref="AM58">
    <cfRule type="cellIs" dxfId="2" priority="9" operator="lessThan">
      <formula>0</formula>
    </cfRule>
  </conditionalFormatting>
  <conditionalFormatting sqref="AM59">
    <cfRule type="cellIs" dxfId="1" priority="8" operator="lessThan">
      <formula>0</formula>
    </cfRule>
  </conditionalFormatting>
  <conditionalFormatting sqref="AM69:AM73">
    <cfRule type="cellIs" dxfId="0" priority="1" operator="lessThan">
      <formula>0</formula>
    </cfRule>
  </conditionalFormatting>
  <pageMargins left="0.78740157480314965" right="0" top="0.23622047244094491" bottom="0.15748031496062992" header="0.51181102362204722" footer="0.51181102362204722"/>
  <pageSetup paperSize="8" scale="59" fitToHeight="0" orientation="landscape" r:id="rId1"/>
  <headerFooter alignWithMargins="0">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CC1DCA-99C7-43AD-828D-01372A12D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0E2EB0-0992-48F9-BEF4-065F194F0E03}">
  <ds:schemaRefs>
    <ds:schemaRef ds:uri="http://schemas.microsoft.com/office/2006/metadata/properties"/>
    <ds:schemaRef ds:uri="46c995e6-7f53-48aa-a5ad-a9d38912b46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d807127-6dfe-4777-9fc9-8a2ccfc388c3"/>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0027E213-DC0A-456D-B03B-C8FE5486BC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Meerwaarde</vt:lpstr>
      <vt:lpstr>Meerwaarde!Afdrukbereik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Marlijn Dijkhuis | Inkada Inkoop &amp; Advies</cp:lastModifiedBy>
  <cp:lastPrinted>2021-04-21T07:35:09Z</cp:lastPrinted>
  <dcterms:created xsi:type="dcterms:W3CDTF">2010-01-15T14:53:07Z</dcterms:created>
  <dcterms:modified xsi:type="dcterms:W3CDTF">2021-05-03T12:48:41Z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