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202103022 Afvalverwerking Rijksbreed\2 Aanbestedingsdocument\Bijlagen\"/>
    </mc:Choice>
  </mc:AlternateContent>
  <xr:revisionPtr revIDLastSave="0" documentId="13_ncr:1_{C22941EC-6D49-41BD-8235-55EFB79F8BAE}" xr6:coauthVersionLast="45" xr6:coauthVersionMax="45" xr10:uidLastSave="{00000000-0000-0000-0000-000000000000}"/>
  <bookViews>
    <workbookView xWindow="-120" yWindow="-120" windowWidth="21840" windowHeight="13140" xr2:uid="{14326C60-88E2-4608-B6ED-CEB1012B5FC8}"/>
  </bookViews>
  <sheets>
    <sheet name="Deelnemende diensten" sheetId="9" r:id="rId1"/>
    <sheet name="Perceel 1" sheetId="2" r:id="rId2"/>
    <sheet name="Perceel 2" sheetId="4" r:id="rId3"/>
    <sheet name="Perceel 3" sheetId="5" r:id="rId4"/>
    <sheet name="Perceel 4" sheetId="6" r:id="rId5"/>
    <sheet name="Rekenblad hoeveelheden" sheetId="1" r:id="rId6"/>
  </sheets>
  <definedNames>
    <definedName name="_xlnm._FilterDatabase" localSheetId="0" hidden="1">'Deelnemende diensten'!$A$3:$E$3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6" l="1"/>
  <c r="B4" i="5"/>
  <c r="B4" i="4"/>
  <c r="F4" i="2"/>
  <c r="E4" i="2"/>
  <c r="D4" i="2"/>
  <c r="C4" i="2"/>
  <c r="B4" i="2"/>
  <c r="B14" i="5" l="1"/>
  <c r="C14" i="5" s="1"/>
  <c r="A14" i="5"/>
  <c r="B22" i="6"/>
  <c r="C22" i="6" s="1"/>
  <c r="A22" i="6"/>
  <c r="B25" i="6"/>
  <c r="C25" i="6" s="1"/>
  <c r="A25" i="6"/>
  <c r="B14" i="6"/>
  <c r="C14" i="6" s="1"/>
  <c r="A14" i="6"/>
  <c r="B14" i="4"/>
  <c r="C14" i="4" s="1"/>
  <c r="A14" i="4"/>
  <c r="C28" i="2"/>
  <c r="G28" i="2" s="1"/>
  <c r="A28" i="2"/>
  <c r="C22" i="2"/>
  <c r="G22" i="2" s="1"/>
  <c r="A22" i="2"/>
  <c r="F14" i="2"/>
  <c r="C14" i="2"/>
  <c r="A14" i="2"/>
  <c r="G14" i="2" l="1"/>
  <c r="C27" i="2"/>
  <c r="C26" i="2"/>
  <c r="C25" i="2"/>
  <c r="C24" i="2"/>
  <c r="C19" i="2"/>
  <c r="C18" i="2"/>
  <c r="C17" i="2"/>
  <c r="C16" i="2"/>
  <c r="C13" i="2"/>
  <c r="K27" i="1"/>
  <c r="K6" i="1"/>
  <c r="K5" i="1"/>
  <c r="K7" i="1"/>
  <c r="K8" i="1"/>
  <c r="K9" i="1"/>
  <c r="K12" i="1"/>
  <c r="K14" i="1"/>
  <c r="K15" i="1"/>
  <c r="K16" i="1"/>
  <c r="K18" i="1"/>
  <c r="K20" i="1"/>
  <c r="K21" i="1"/>
  <c r="K22" i="1"/>
  <c r="K23" i="1"/>
  <c r="K24" i="1"/>
  <c r="K25" i="1"/>
  <c r="K26" i="1"/>
  <c r="K28" i="1"/>
  <c r="K29" i="1"/>
  <c r="K30" i="1"/>
  <c r="K31" i="1"/>
  <c r="K32" i="1"/>
  <c r="K33" i="1"/>
  <c r="D34" i="1"/>
  <c r="C29" i="2" l="1"/>
  <c r="B26" i="5"/>
  <c r="C26" i="5" s="1"/>
  <c r="C29" i="6"/>
  <c r="B23" i="4"/>
  <c r="C23" i="4" s="1"/>
  <c r="B20" i="4"/>
  <c r="C20" i="4" s="1"/>
  <c r="B17" i="4"/>
  <c r="C17" i="4" s="1"/>
  <c r="B16" i="4"/>
  <c r="C16" i="4" s="1"/>
  <c r="B27" i="4"/>
  <c r="C27" i="4" s="1"/>
  <c r="F25" i="2"/>
  <c r="F23" i="2"/>
  <c r="F20" i="2"/>
  <c r="F19" i="2"/>
  <c r="F18" i="2"/>
  <c r="F17" i="2"/>
  <c r="F15" i="2"/>
  <c r="F13" i="2"/>
  <c r="E27" i="2"/>
  <c r="E19" i="2"/>
  <c r="D21" i="2"/>
  <c r="G21" i="2" s="1"/>
  <c r="D20" i="2"/>
  <c r="D17" i="2"/>
  <c r="D13" i="2"/>
  <c r="G26" i="2"/>
  <c r="G24" i="2"/>
  <c r="H19" i="1"/>
  <c r="K19" i="1" s="1"/>
  <c r="H17" i="1"/>
  <c r="K17" i="1" s="1"/>
  <c r="H13" i="1"/>
  <c r="K13" i="1" s="1"/>
  <c r="H11" i="1"/>
  <c r="K11" i="1" s="1"/>
  <c r="H10" i="1"/>
  <c r="K10" i="1" s="1"/>
  <c r="H4" i="1"/>
  <c r="F16" i="2"/>
  <c r="E13" i="2"/>
  <c r="F29" i="2" l="1"/>
  <c r="B13" i="4"/>
  <c r="K4" i="1"/>
  <c r="E29" i="2"/>
  <c r="D29" i="2"/>
  <c r="G20" i="2"/>
  <c r="G27" i="2"/>
  <c r="B24" i="6" l="1"/>
  <c r="C24" i="6" s="1"/>
  <c r="B19" i="6"/>
  <c r="C19" i="6" s="1"/>
  <c r="B30" i="6"/>
  <c r="C30" i="6" s="1"/>
  <c r="B26" i="6"/>
  <c r="C26" i="6" s="1"/>
  <c r="B23" i="6"/>
  <c r="C23" i="6" s="1"/>
  <c r="B20" i="6"/>
  <c r="C20" i="6" s="1"/>
  <c r="B27" i="6"/>
  <c r="C27" i="6" s="1"/>
  <c r="B21" i="6"/>
  <c r="C21" i="6" s="1"/>
  <c r="B31" i="6"/>
  <c r="C31" i="6" s="1"/>
  <c r="B28" i="6"/>
  <c r="C28" i="6" s="1"/>
  <c r="B18" i="6"/>
  <c r="C18" i="6" s="1"/>
  <c r="B17" i="6"/>
  <c r="C17" i="6" s="1"/>
  <c r="B16" i="6"/>
  <c r="C16" i="6" s="1"/>
  <c r="B15" i="6"/>
  <c r="C15" i="6" s="1"/>
  <c r="B13" i="6"/>
  <c r="C13" i="6" s="1"/>
  <c r="B28" i="5"/>
  <c r="C28" i="5" s="1"/>
  <c r="B29" i="5"/>
  <c r="C29" i="5" s="1"/>
  <c r="B27" i="5"/>
  <c r="C27" i="5" s="1"/>
  <c r="B25" i="5"/>
  <c r="C25" i="5" s="1"/>
  <c r="B24" i="5"/>
  <c r="C24" i="5" s="1"/>
  <c r="B23" i="5"/>
  <c r="C23" i="5" s="1"/>
  <c r="B22" i="5"/>
  <c r="C22" i="5" s="1"/>
  <c r="B21" i="5"/>
  <c r="C21" i="5" s="1"/>
  <c r="B20" i="5"/>
  <c r="C20" i="5" s="1"/>
  <c r="B19" i="5"/>
  <c r="C19" i="5" s="1"/>
  <c r="B18" i="5"/>
  <c r="C18" i="5" s="1"/>
  <c r="B17" i="5"/>
  <c r="C17" i="5" s="1"/>
  <c r="B16" i="5"/>
  <c r="C16" i="5" s="1"/>
  <c r="B15" i="5"/>
  <c r="C15" i="5" s="1"/>
  <c r="B13" i="5"/>
  <c r="C13" i="5" s="1"/>
  <c r="B24" i="4"/>
  <c r="C24" i="4" s="1"/>
  <c r="B25" i="4"/>
  <c r="C25" i="4" s="1"/>
  <c r="B21" i="4"/>
  <c r="C21" i="4" s="1"/>
  <c r="B15" i="4"/>
  <c r="C15" i="4" s="1"/>
  <c r="B18" i="4"/>
  <c r="C18" i="4" s="1"/>
  <c r="B19" i="4"/>
  <c r="C19" i="4" s="1"/>
  <c r="B22" i="4"/>
  <c r="C22" i="4" s="1"/>
  <c r="C13" i="4"/>
  <c r="B26" i="4"/>
  <c r="C26" i="4" s="1"/>
  <c r="C32" i="6" l="1"/>
  <c r="B17" i="9" s="1"/>
  <c r="C17" i="9" s="1"/>
  <c r="C28" i="4"/>
  <c r="B15" i="9" s="1"/>
  <c r="C15" i="9" s="1"/>
  <c r="C30" i="5"/>
  <c r="B16" i="9" s="1"/>
  <c r="C16" i="9" s="1"/>
  <c r="B16" i="2"/>
  <c r="G16" i="2" s="1"/>
  <c r="B15" i="2"/>
  <c r="G15" i="2" s="1"/>
  <c r="B19" i="2"/>
  <c r="G19" i="2" s="1"/>
  <c r="B18" i="2"/>
  <c r="G18" i="2" s="1"/>
  <c r="B23" i="2"/>
  <c r="G23" i="2" s="1"/>
  <c r="B13" i="2"/>
  <c r="B25" i="2"/>
  <c r="G25" i="2" s="1"/>
  <c r="B17" i="2"/>
  <c r="G17" i="2" s="1"/>
  <c r="G13" i="2" l="1"/>
  <c r="G29" i="2" s="1"/>
  <c r="B29" i="2"/>
  <c r="F34" i="1"/>
  <c r="E34" i="1"/>
  <c r="H34" i="1"/>
  <c r="C34" i="1"/>
  <c r="G34" i="1"/>
  <c r="I34" i="1"/>
  <c r="J34" i="1"/>
  <c r="B14" i="9" l="1"/>
  <c r="K34" i="1"/>
  <c r="C14" i="9" l="1"/>
  <c r="C18" i="9" s="1"/>
  <c r="B18" i="9"/>
</calcChain>
</file>

<file path=xl/sharedStrings.xml><?xml version="1.0" encoding="utf-8"?>
<sst xmlns="http://schemas.openxmlformats.org/spreadsheetml/2006/main" count="224" uniqueCount="91">
  <si>
    <t>Defensie</t>
  </si>
  <si>
    <t>DJI</t>
  </si>
  <si>
    <t>NVWA</t>
  </si>
  <si>
    <t>Rechtspraak</t>
  </si>
  <si>
    <t>Tweede kamer</t>
  </si>
  <si>
    <t>Openbare Ministerie</t>
  </si>
  <si>
    <t>Raad voor de Kinderbescherming</t>
  </si>
  <si>
    <t>Totaal</t>
  </si>
  <si>
    <t>Restafval</t>
  </si>
  <si>
    <t>nvt</t>
  </si>
  <si>
    <t>Afvalwater</t>
  </si>
  <si>
    <t>Banden/Rubber</t>
  </si>
  <si>
    <t>Bouw- en sloopafval</t>
  </si>
  <si>
    <t>Elektr(on)isch afval</t>
  </si>
  <si>
    <t>Folie</t>
  </si>
  <si>
    <t>Gevaarlijk afval</t>
  </si>
  <si>
    <t>Glas</t>
  </si>
  <si>
    <t>Grond</t>
  </si>
  <si>
    <t>Hout</t>
  </si>
  <si>
    <t>Houtmot</t>
  </si>
  <si>
    <t>Kartonnen bekers</t>
  </si>
  <si>
    <t>Koffiedik</t>
  </si>
  <si>
    <t>Kunststof</t>
  </si>
  <si>
    <t>Matrassen</t>
  </si>
  <si>
    <t>Metaal</t>
  </si>
  <si>
    <t>Microbiologisch afval</t>
  </si>
  <si>
    <t>Non Ferro</t>
  </si>
  <si>
    <t>Puin</t>
  </si>
  <si>
    <t>Rubber</t>
  </si>
  <si>
    <t>Schroot</t>
  </si>
  <si>
    <t>Straalgrit</t>
  </si>
  <si>
    <t>Swill</t>
  </si>
  <si>
    <t>SZA (Ziekenhuisafval)</t>
  </si>
  <si>
    <t>Textiel</t>
  </si>
  <si>
    <t>Veegwerkzaamheden</t>
  </si>
  <si>
    <t>Vetten</t>
  </si>
  <si>
    <t>Waterige pindasaus</t>
  </si>
  <si>
    <t>Witgoed</t>
  </si>
  <si>
    <t>Afvalstromen</t>
  </si>
  <si>
    <t>Hoeveelheden (in kg) per afvalstroom / per organisatie</t>
  </si>
  <si>
    <t>Huur containers - aantal</t>
  </si>
  <si>
    <t>Huur perscontainer(s) - aantal</t>
  </si>
  <si>
    <t>Huur palletbox/ TL box / lampenbak - aantal</t>
  </si>
  <si>
    <t>Eigendom containers - aantal</t>
  </si>
  <si>
    <t>Eigendom perscontainers - aantal</t>
  </si>
  <si>
    <t>Vervuilings-
graad</t>
  </si>
  <si>
    <t>Folie/kunststoffen</t>
  </si>
  <si>
    <t>Afval/Restafval</t>
  </si>
  <si>
    <t>Aanwezige afvalstromen (in kg) - 1 juli 2021:</t>
  </si>
  <si>
    <t>Factuuradres(sen)</t>
  </si>
  <si>
    <t>Elektronisch afval</t>
  </si>
  <si>
    <t>Organisatie</t>
  </si>
  <si>
    <t>Tweede Kamer</t>
  </si>
  <si>
    <t>Laad- en losadres(sen)</t>
  </si>
  <si>
    <t>BD</t>
  </si>
  <si>
    <t>Banden/rubber</t>
  </si>
  <si>
    <t>Veegvuil</t>
  </si>
  <si>
    <t>Min. Defensie</t>
  </si>
  <si>
    <t>Non Fero</t>
  </si>
  <si>
    <t>Perceel 3: Dienst Justitiele Inrichtingen (DJI)</t>
  </si>
  <si>
    <t>Perceel 4: Ministerie van Defensie</t>
  </si>
  <si>
    <t>OM</t>
  </si>
  <si>
    <t>RvdK</t>
  </si>
  <si>
    <t>Perceel</t>
  </si>
  <si>
    <t>Deelnemende diensten</t>
  </si>
  <si>
    <t>Aantal Factuuradressen</t>
  </si>
  <si>
    <t>Wijze van factureren</t>
  </si>
  <si>
    <t xml:space="preserve">Aantal locaties </t>
  </si>
  <si>
    <t>1 verzamelfactuur</t>
  </si>
  <si>
    <t>Dienst Justitiële Inrichtingen (DJI)</t>
  </si>
  <si>
    <t>Digiinkoop</t>
  </si>
  <si>
    <t>Ministerie van Defensie</t>
  </si>
  <si>
    <t>Nederlandse Voedsel- en Warenautoriteit (NVWA)</t>
  </si>
  <si>
    <t>E-facturatie</t>
  </si>
  <si>
    <t>Openbaar Ministerie</t>
  </si>
  <si>
    <t>Raad voor de Kinderbescherming (RvdK)</t>
  </si>
  <si>
    <t>Raad voor de Rechtspraak</t>
  </si>
  <si>
    <t>16 verzamelfacturen</t>
  </si>
  <si>
    <t xml:space="preserve">2 verzamelfacturen </t>
  </si>
  <si>
    <t>Per email (pdf) / E-facturatie</t>
  </si>
  <si>
    <t>SZA (Specifiek Ziekenhuisafval)</t>
  </si>
  <si>
    <t>2 lampen 2 batterijen</t>
  </si>
  <si>
    <t>Overzicht Deelnemende diensten</t>
  </si>
  <si>
    <t>Perceelindeling</t>
  </si>
  <si>
    <t>Perceel 1: 2e Kamer / NVWA / OM / RvdK / Rechtspraak</t>
  </si>
  <si>
    <t>Perceel 2: Belastingdienst (incl. DRZ)</t>
  </si>
  <si>
    <t>Belastingdienst (incl. DRZ)</t>
  </si>
  <si>
    <t>Perceel 1: Tweede Kamder / NVWA / OM / RvdK / Rechtspraak</t>
  </si>
  <si>
    <t>ODP (over de datum producten)</t>
  </si>
  <si>
    <t>Omvang in kg per jaar</t>
  </si>
  <si>
    <t>Omvang in kg Overeenkomst (incl. opties)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</si>
</sst>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  <font>
      <b/>
      <sz val="9"/>
      <name val="Verdana"/>
      <family val="2"/>
    </font>
    <font>
      <sz val="8"/>
      <name val="Calibri"/>
      <family val="2"/>
      <scheme val="minor"/>
    </font>
    <font>
      <b/>
      <sz val="9"/>
      <color indexed="8"/>
      <name val="Verdana"/>
      <family val="2"/>
    </font>
    <font>
      <sz val="11"/>
      <color theme="1"/>
      <name val="Calibri"/>
      <family val="2"/>
      <scheme val="minor"/>
    </font>
    <font>
      <sz val="9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darkUp">
        <fgColor auto="1"/>
        <bgColor theme="0" tint="-4.9989318521683403E-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wrapText="1"/>
    </xf>
    <xf numFmtId="4" fontId="1" fillId="3" borderId="1" xfId="0" applyNumberFormat="1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4" fontId="1" fillId="5" borderId="4" xfId="0" applyNumberFormat="1" applyFont="1" applyFill="1" applyBorder="1"/>
    <xf numFmtId="3" fontId="2" fillId="0" borderId="1" xfId="0" applyNumberFormat="1" applyFont="1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right"/>
    </xf>
    <xf numFmtId="0" fontId="1" fillId="4" borderId="1" xfId="0" applyFont="1" applyFill="1" applyBorder="1"/>
    <xf numFmtId="0" fontId="5" fillId="6" borderId="1" xfId="1" applyFont="1" applyFill="1" applyBorder="1"/>
    <xf numFmtId="4" fontId="5" fillId="6" borderId="1" xfId="1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0" fontId="5" fillId="6" borderId="5" xfId="1" applyFont="1" applyFill="1" applyBorder="1"/>
    <xf numFmtId="0" fontId="1" fillId="0" borderId="0" xfId="0" applyFont="1" applyAlignment="1">
      <alignment horizontal="left"/>
    </xf>
    <xf numFmtId="0" fontId="8" fillId="3" borderId="7" xfId="1" applyFont="1" applyFill="1" applyBorder="1" applyAlignment="1">
      <alignment horizontal="right"/>
    </xf>
    <xf numFmtId="4" fontId="8" fillId="3" borderId="8" xfId="1" applyNumberFormat="1" applyFont="1" applyFill="1" applyBorder="1" applyAlignment="1"/>
    <xf numFmtId="4" fontId="2" fillId="0" borderId="1" xfId="0" applyNumberFormat="1" applyFont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4" fontId="2" fillId="0" borderId="0" xfId="0" applyNumberFormat="1" applyFont="1"/>
    <xf numFmtId="9" fontId="2" fillId="0" borderId="0" xfId="3" applyFont="1"/>
    <xf numFmtId="44" fontId="2" fillId="0" borderId="0" xfId="2" applyFont="1"/>
    <xf numFmtId="0" fontId="1" fillId="3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10" fillId="0" borderId="0" xfId="0" applyFont="1" applyFill="1"/>
    <xf numFmtId="0" fontId="6" fillId="3" borderId="1" xfId="0" applyFont="1" applyFill="1" applyBorder="1" applyAlignment="1">
      <alignment horizontal="right"/>
    </xf>
    <xf numFmtId="4" fontId="3" fillId="6" borderId="1" xfId="0" applyNumberFormat="1" applyFont="1" applyFill="1" applyBorder="1" applyAlignment="1">
      <alignment horizontal="right"/>
    </xf>
    <xf numFmtId="4" fontId="3" fillId="6" borderId="5" xfId="0" applyNumberFormat="1" applyFont="1" applyFill="1" applyBorder="1" applyAlignment="1">
      <alignment horizontal="right"/>
    </xf>
    <xf numFmtId="4" fontId="3" fillId="6" borderId="2" xfId="0" applyNumberFormat="1" applyFont="1" applyFill="1" applyBorder="1" applyAlignment="1">
      <alignment horizontal="right"/>
    </xf>
    <xf numFmtId="4" fontId="5" fillId="6" borderId="5" xfId="1" applyNumberFormat="1" applyFont="1" applyFill="1" applyBorder="1" applyAlignment="1">
      <alignment horizontal="right"/>
    </xf>
    <xf numFmtId="4" fontId="3" fillId="3" borderId="1" xfId="0" applyNumberFormat="1" applyFont="1" applyFill="1" applyBorder="1"/>
    <xf numFmtId="4" fontId="3" fillId="3" borderId="3" xfId="0" applyNumberFormat="1" applyFont="1" applyFill="1" applyBorder="1"/>
    <xf numFmtId="4" fontId="3" fillId="3" borderId="5" xfId="0" applyNumberFormat="1" applyFont="1" applyFill="1" applyBorder="1"/>
    <xf numFmtId="4" fontId="3" fillId="3" borderId="11" xfId="0" applyNumberFormat="1" applyFont="1" applyFill="1" applyBorder="1"/>
    <xf numFmtId="0" fontId="5" fillId="6" borderId="12" xfId="1" applyFont="1" applyFill="1" applyBorder="1"/>
    <xf numFmtId="4" fontId="2" fillId="6" borderId="5" xfId="0" applyNumberFormat="1" applyFont="1" applyFill="1" applyBorder="1" applyAlignment="1">
      <alignment horizontal="right"/>
    </xf>
    <xf numFmtId="4" fontId="8" fillId="3" borderId="13" xfId="1" applyNumberFormat="1" applyFont="1" applyFill="1" applyBorder="1" applyAlignment="1"/>
    <xf numFmtId="4" fontId="6" fillId="5" borderId="4" xfId="0" applyNumberFormat="1" applyFont="1" applyFill="1" applyBorder="1"/>
    <xf numFmtId="0" fontId="1" fillId="4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1" fillId="6" borderId="2" xfId="0" applyFont="1" applyFill="1" applyBorder="1" applyAlignment="1"/>
    <xf numFmtId="0" fontId="1" fillId="6" borderId="3" xfId="0" applyFont="1" applyFill="1" applyBorder="1" applyAlignment="1"/>
    <xf numFmtId="0" fontId="2" fillId="7" borderId="2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/>
    </xf>
  </cellXfs>
  <cellStyles count="4">
    <cellStyle name="Procent" xfId="3" builtinId="5"/>
    <cellStyle name="Standaard" xfId="0" builtinId="0"/>
    <cellStyle name="Standaard_Blad1_1" xfId="1" xr:uid="{0A81713A-09E2-48F2-86AE-DFFD6DAC296B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07BE-FA56-4DCF-9ED4-674589EEF02E}">
  <dimension ref="A1:H28"/>
  <sheetViews>
    <sheetView tabSelected="1" zoomScaleNormal="100" workbookViewId="0">
      <selection activeCell="A2" sqref="A2"/>
    </sheetView>
  </sheetViews>
  <sheetFormatPr defaultRowHeight="11.25" x14ac:dyDescent="0.15"/>
  <cols>
    <col min="1" max="1" width="53.28515625" style="2" customWidth="1"/>
    <col min="2" max="2" width="16" style="18" bestFit="1" customWidth="1"/>
    <col min="3" max="3" width="18.5703125" style="2" customWidth="1"/>
    <col min="4" max="4" width="28.85546875" style="2" bestFit="1" customWidth="1"/>
    <col min="5" max="5" width="27.7109375" style="2" bestFit="1" customWidth="1"/>
    <col min="6" max="16384" width="9.140625" style="2"/>
  </cols>
  <sheetData>
    <row r="1" spans="1:8" x14ac:dyDescent="0.15">
      <c r="A1" s="17" t="s">
        <v>82</v>
      </c>
    </row>
    <row r="3" spans="1:8" x14ac:dyDescent="0.15">
      <c r="A3" s="30" t="s">
        <v>64</v>
      </c>
      <c r="B3" s="26" t="s">
        <v>63</v>
      </c>
      <c r="C3" s="26" t="s">
        <v>67</v>
      </c>
      <c r="D3" s="30" t="s">
        <v>65</v>
      </c>
      <c r="E3" s="30" t="s">
        <v>66</v>
      </c>
    </row>
    <row r="4" spans="1:8" x14ac:dyDescent="0.15">
      <c r="A4" s="44" t="s">
        <v>52</v>
      </c>
      <c r="B4" s="45">
        <v>1</v>
      </c>
      <c r="C4" s="45">
        <v>3</v>
      </c>
      <c r="D4" s="44" t="s">
        <v>68</v>
      </c>
      <c r="E4" s="44" t="s">
        <v>73</v>
      </c>
      <c r="F4" s="46"/>
      <c r="G4" s="46"/>
      <c r="H4" s="46"/>
    </row>
    <row r="5" spans="1:8" x14ac:dyDescent="0.15">
      <c r="A5" s="44" t="s">
        <v>72</v>
      </c>
      <c r="B5" s="48">
        <v>1</v>
      </c>
      <c r="C5" s="48">
        <v>12</v>
      </c>
      <c r="D5" s="47" t="s">
        <v>77</v>
      </c>
      <c r="E5" s="47" t="s">
        <v>70</v>
      </c>
      <c r="F5" s="49"/>
      <c r="G5" s="46"/>
      <c r="H5" s="46"/>
    </row>
    <row r="6" spans="1:8" x14ac:dyDescent="0.15">
      <c r="A6" s="44" t="s">
        <v>74</v>
      </c>
      <c r="B6" s="45">
        <v>1</v>
      </c>
      <c r="C6" s="45">
        <v>5</v>
      </c>
      <c r="D6" s="44" t="s">
        <v>78</v>
      </c>
      <c r="E6" s="44" t="s">
        <v>73</v>
      </c>
      <c r="F6" s="46"/>
      <c r="G6" s="46"/>
      <c r="H6" s="46"/>
    </row>
    <row r="7" spans="1:8" x14ac:dyDescent="0.15">
      <c r="A7" s="44" t="s">
        <v>75</v>
      </c>
      <c r="B7" s="45">
        <v>1</v>
      </c>
      <c r="C7" s="45">
        <v>1</v>
      </c>
      <c r="D7" s="44" t="s">
        <v>78</v>
      </c>
      <c r="E7" s="44" t="s">
        <v>79</v>
      </c>
      <c r="F7" s="46"/>
      <c r="G7" s="46"/>
      <c r="H7" s="46"/>
    </row>
    <row r="8" spans="1:8" x14ac:dyDescent="0.15">
      <c r="A8" s="44" t="s">
        <v>76</v>
      </c>
      <c r="B8" s="45">
        <v>1</v>
      </c>
      <c r="C8" s="45">
        <v>36</v>
      </c>
      <c r="D8" s="44" t="s">
        <v>68</v>
      </c>
      <c r="E8" s="44" t="s">
        <v>73</v>
      </c>
      <c r="F8" s="46"/>
      <c r="G8" s="46"/>
      <c r="H8" s="46"/>
    </row>
    <row r="9" spans="1:8" x14ac:dyDescent="0.15">
      <c r="A9" s="44" t="s">
        <v>86</v>
      </c>
      <c r="B9" s="45">
        <v>2</v>
      </c>
      <c r="C9" s="45">
        <v>64</v>
      </c>
      <c r="D9" s="44" t="s">
        <v>68</v>
      </c>
      <c r="E9" s="44" t="s">
        <v>73</v>
      </c>
      <c r="F9" s="46"/>
      <c r="G9" s="46"/>
      <c r="H9" s="46"/>
    </row>
    <row r="10" spans="1:8" x14ac:dyDescent="0.15">
      <c r="A10" s="44" t="s">
        <v>69</v>
      </c>
      <c r="B10" s="45">
        <v>3</v>
      </c>
      <c r="C10" s="45">
        <v>77</v>
      </c>
      <c r="D10" s="44" t="s">
        <v>68</v>
      </c>
      <c r="E10" s="44" t="s">
        <v>73</v>
      </c>
      <c r="F10" s="46"/>
      <c r="G10" s="46"/>
      <c r="H10" s="46"/>
    </row>
    <row r="11" spans="1:8" x14ac:dyDescent="0.15">
      <c r="A11" s="44" t="s">
        <v>71</v>
      </c>
      <c r="B11" s="45">
        <v>4</v>
      </c>
      <c r="C11" s="45">
        <v>181</v>
      </c>
      <c r="D11" s="44" t="s">
        <v>68</v>
      </c>
      <c r="E11" s="44" t="s">
        <v>73</v>
      </c>
      <c r="F11" s="46"/>
      <c r="G11" s="46"/>
      <c r="H11" s="46"/>
    </row>
    <row r="13" spans="1:8" ht="33.75" x14ac:dyDescent="0.15">
      <c r="A13" s="30" t="s">
        <v>83</v>
      </c>
      <c r="B13" s="63" t="s">
        <v>89</v>
      </c>
      <c r="C13" s="63" t="s">
        <v>90</v>
      </c>
    </row>
    <row r="14" spans="1:8" x14ac:dyDescent="0.15">
      <c r="A14" s="4" t="s">
        <v>84</v>
      </c>
      <c r="B14" s="38">
        <f>'Perceel 1'!G29</f>
        <v>1834152.6757105254</v>
      </c>
      <c r="C14" s="38">
        <f>B14*1</f>
        <v>1834152.6757105254</v>
      </c>
    </row>
    <row r="15" spans="1:8" x14ac:dyDescent="0.15">
      <c r="A15" s="4" t="s">
        <v>85</v>
      </c>
      <c r="B15" s="38">
        <f>'Perceel 2'!C28</f>
        <v>2462755.8199999998</v>
      </c>
      <c r="C15" s="38">
        <f>B15*1.5</f>
        <v>3694133.7299999995</v>
      </c>
    </row>
    <row r="16" spans="1:8" x14ac:dyDescent="0.15">
      <c r="A16" s="4" t="s">
        <v>59</v>
      </c>
      <c r="B16" s="38">
        <f>'Perceel 3'!C30</f>
        <v>6981827.9000000041</v>
      </c>
      <c r="C16" s="38">
        <f>B16*2.5</f>
        <v>17454569.750000011</v>
      </c>
    </row>
    <row r="17" spans="1:4" x14ac:dyDescent="0.15">
      <c r="A17" s="4" t="s">
        <v>60</v>
      </c>
      <c r="B17" s="38">
        <f>'Perceel 4'!C32</f>
        <v>14975174.387368424</v>
      </c>
      <c r="C17" s="38">
        <f>B17*2.5</f>
        <v>37437935.968421057</v>
      </c>
    </row>
    <row r="18" spans="1:4" x14ac:dyDescent="0.15">
      <c r="A18" s="43" t="s">
        <v>7</v>
      </c>
      <c r="B18" s="39">
        <f>SUM(B14:B17)</f>
        <v>26253910.783078954</v>
      </c>
      <c r="C18" s="16">
        <f>SUM(C14:C17)</f>
        <v>60420792.12413159</v>
      </c>
    </row>
    <row r="24" spans="1:4" x14ac:dyDescent="0.15">
      <c r="C24" s="40"/>
      <c r="D24" s="41"/>
    </row>
    <row r="25" spans="1:4" x14ac:dyDescent="0.15">
      <c r="C25" s="40"/>
      <c r="D25" s="41"/>
    </row>
    <row r="26" spans="1:4" x14ac:dyDescent="0.15">
      <c r="C26" s="40"/>
      <c r="D26" s="41"/>
    </row>
    <row r="28" spans="1:4" x14ac:dyDescent="0.15">
      <c r="C28" s="42"/>
    </row>
  </sheetData>
  <autoFilter ref="A3:E3" xr:uid="{BA3BDF3F-4795-4000-B9E2-F2BD2606F338}">
    <sortState xmlns:xlrd2="http://schemas.microsoft.com/office/spreadsheetml/2017/richdata2" ref="A4:E20">
      <sortCondition ref="B3"/>
    </sortState>
  </autoFilter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89E9-EC61-41AD-8CF5-D72B9CFE6997}">
  <dimension ref="A1:G29"/>
  <sheetViews>
    <sheetView zoomScaleNormal="100" workbookViewId="0">
      <selection activeCell="B34" sqref="B34"/>
    </sheetView>
  </sheetViews>
  <sheetFormatPr defaultRowHeight="11.25" x14ac:dyDescent="0.15"/>
  <cols>
    <col min="1" max="1" width="49.5703125" style="2" bestFit="1" customWidth="1"/>
    <col min="2" max="6" width="20.7109375" style="2" customWidth="1"/>
    <col min="7" max="7" width="15.5703125" style="2" customWidth="1"/>
    <col min="8" max="16384" width="9.140625" style="2"/>
  </cols>
  <sheetData>
    <row r="1" spans="1:7" x14ac:dyDescent="0.15">
      <c r="A1" s="17" t="s">
        <v>87</v>
      </c>
    </row>
    <row r="2" spans="1:7" x14ac:dyDescent="0.15">
      <c r="A2" s="17"/>
    </row>
    <row r="3" spans="1:7" s="18" customFormat="1" x14ac:dyDescent="0.15">
      <c r="A3" s="25" t="s">
        <v>51</v>
      </c>
      <c r="B3" s="27" t="s">
        <v>52</v>
      </c>
      <c r="C3" s="27" t="s">
        <v>2</v>
      </c>
      <c r="D3" s="27" t="s">
        <v>61</v>
      </c>
      <c r="E3" s="27" t="s">
        <v>62</v>
      </c>
      <c r="F3" s="28" t="s">
        <v>3</v>
      </c>
    </row>
    <row r="4" spans="1:7" x14ac:dyDescent="0.15">
      <c r="A4" s="21" t="s">
        <v>53</v>
      </c>
      <c r="B4" s="20">
        <f>'Deelnemende diensten'!C4</f>
        <v>3</v>
      </c>
      <c r="C4" s="20">
        <f>'Deelnemende diensten'!C5</f>
        <v>12</v>
      </c>
      <c r="D4" s="20">
        <f>'Deelnemende diensten'!C6</f>
        <v>5</v>
      </c>
      <c r="E4" s="20">
        <f>'Deelnemende diensten'!C7</f>
        <v>1</v>
      </c>
      <c r="F4" s="20">
        <f>'Deelnemende diensten'!C8</f>
        <v>36</v>
      </c>
    </row>
    <row r="5" spans="1:7" x14ac:dyDescent="0.15">
      <c r="A5" s="4" t="s">
        <v>49</v>
      </c>
      <c r="B5" s="20">
        <v>1</v>
      </c>
      <c r="C5" s="20">
        <v>1</v>
      </c>
      <c r="D5" s="20">
        <v>5</v>
      </c>
      <c r="E5" s="20">
        <v>1</v>
      </c>
      <c r="F5" s="20">
        <v>36</v>
      </c>
    </row>
    <row r="6" spans="1:7" x14ac:dyDescent="0.15">
      <c r="A6" s="4" t="s">
        <v>40</v>
      </c>
      <c r="B6" s="20">
        <v>27</v>
      </c>
      <c r="C6" s="20">
        <v>46</v>
      </c>
      <c r="D6" s="20">
        <v>27</v>
      </c>
      <c r="E6" s="20">
        <v>4</v>
      </c>
      <c r="F6" s="20">
        <v>227</v>
      </c>
    </row>
    <row r="7" spans="1:7" x14ac:dyDescent="0.15">
      <c r="A7" s="4" t="s">
        <v>41</v>
      </c>
      <c r="B7" s="19" t="s">
        <v>9</v>
      </c>
      <c r="C7" s="19" t="s">
        <v>9</v>
      </c>
      <c r="D7" s="19" t="s">
        <v>9</v>
      </c>
      <c r="E7" s="19" t="s">
        <v>9</v>
      </c>
      <c r="F7" s="19">
        <v>3</v>
      </c>
    </row>
    <row r="8" spans="1:7" x14ac:dyDescent="0.15">
      <c r="A8" s="21" t="s">
        <v>42</v>
      </c>
      <c r="B8" s="20" t="s">
        <v>9</v>
      </c>
      <c r="C8" s="22" t="s">
        <v>9</v>
      </c>
      <c r="D8" s="20" t="s">
        <v>81</v>
      </c>
      <c r="E8" s="19" t="s">
        <v>9</v>
      </c>
      <c r="F8" s="20" t="s">
        <v>9</v>
      </c>
    </row>
    <row r="9" spans="1:7" x14ac:dyDescent="0.15">
      <c r="A9" s="4" t="s">
        <v>43</v>
      </c>
      <c r="B9" s="19" t="s">
        <v>9</v>
      </c>
      <c r="C9" s="19" t="s">
        <v>9</v>
      </c>
      <c r="D9" s="19" t="s">
        <v>9</v>
      </c>
      <c r="E9" s="19" t="s">
        <v>9</v>
      </c>
      <c r="F9" s="19" t="s">
        <v>9</v>
      </c>
    </row>
    <row r="10" spans="1:7" x14ac:dyDescent="0.15">
      <c r="A10" s="4" t="s">
        <v>44</v>
      </c>
      <c r="B10" s="19">
        <v>1</v>
      </c>
      <c r="C10" s="19" t="s">
        <v>9</v>
      </c>
      <c r="D10" s="19" t="s">
        <v>9</v>
      </c>
      <c r="E10" s="19" t="s">
        <v>9</v>
      </c>
      <c r="F10" s="19" t="s">
        <v>9</v>
      </c>
    </row>
    <row r="11" spans="1:7" x14ac:dyDescent="0.15">
      <c r="A11" s="67"/>
      <c r="B11" s="67"/>
      <c r="C11" s="67"/>
      <c r="D11" s="67"/>
      <c r="E11" s="67"/>
      <c r="F11" s="67"/>
    </row>
    <row r="12" spans="1:7" x14ac:dyDescent="0.15">
      <c r="A12" s="65" t="s">
        <v>48</v>
      </c>
      <c r="B12" s="66"/>
      <c r="C12" s="66"/>
      <c r="D12" s="66"/>
      <c r="E12" s="66"/>
      <c r="F12" s="66"/>
      <c r="G12" s="50" t="s">
        <v>7</v>
      </c>
    </row>
    <row r="13" spans="1:7" x14ac:dyDescent="0.15">
      <c r="A13" s="31" t="s">
        <v>47</v>
      </c>
      <c r="B13" s="33">
        <f>'Rekenblad hoeveelheden'!C4</f>
        <v>73338</v>
      </c>
      <c r="C13" s="51">
        <f>'Rekenblad hoeveelheden'!D4</f>
        <v>73235</v>
      </c>
      <c r="D13" s="51">
        <f>'Rekenblad hoeveelheden'!E4</f>
        <v>62559.38299999998</v>
      </c>
      <c r="E13" s="51">
        <f>'Rekenblad hoeveelheden'!F4</f>
        <v>24036.696000000004</v>
      </c>
      <c r="F13" s="53">
        <f>'Rekenblad hoeveelheden'!G4</f>
        <v>503274.79999999929</v>
      </c>
      <c r="G13" s="55">
        <f>SUM(B13:F13)</f>
        <v>736443.87899999926</v>
      </c>
    </row>
    <row r="14" spans="1:7" x14ac:dyDescent="0.15">
      <c r="A14" s="31" t="str">
        <f>'Rekenblad hoeveelheden'!A5</f>
        <v>Afvalwater</v>
      </c>
      <c r="B14" s="33">
        <v>0</v>
      </c>
      <c r="C14" s="51">
        <f>'Rekenblad hoeveelheden'!D5</f>
        <v>709320</v>
      </c>
      <c r="D14" s="51">
        <v>0</v>
      </c>
      <c r="E14" s="51">
        <v>0</v>
      </c>
      <c r="F14" s="53">
        <f>'Rekenblad hoeveelheden'!G5</f>
        <v>250</v>
      </c>
      <c r="G14" s="55">
        <f>SUM(B14:F14)</f>
        <v>709570</v>
      </c>
    </row>
    <row r="15" spans="1:7" x14ac:dyDescent="0.15">
      <c r="A15" s="31" t="s">
        <v>12</v>
      </c>
      <c r="B15" s="33">
        <f>'Rekenblad hoeveelheden'!C7</f>
        <v>2260</v>
      </c>
      <c r="C15" s="51">
        <v>0</v>
      </c>
      <c r="D15" s="51">
        <v>0</v>
      </c>
      <c r="E15" s="51">
        <v>0</v>
      </c>
      <c r="F15" s="53">
        <f>'Rekenblad hoeveelheden'!G7</f>
        <v>6420</v>
      </c>
      <c r="G15" s="55">
        <f t="shared" ref="G15:G28" si="0">SUM(B15:F15)</f>
        <v>8680</v>
      </c>
    </row>
    <row r="16" spans="1:7" x14ac:dyDescent="0.15">
      <c r="A16" s="31" t="s">
        <v>50</v>
      </c>
      <c r="B16" s="33">
        <f>'Rekenblad hoeveelheden'!C8</f>
        <v>280</v>
      </c>
      <c r="C16" s="51">
        <f>'Rekenblad hoeveelheden'!D8</f>
        <v>1243</v>
      </c>
      <c r="D16" s="51">
        <v>0</v>
      </c>
      <c r="E16" s="51">
        <v>0</v>
      </c>
      <c r="F16" s="53">
        <f>'Rekenblad hoeveelheden'!G8</f>
        <v>2200</v>
      </c>
      <c r="G16" s="55">
        <f t="shared" si="0"/>
        <v>3723</v>
      </c>
    </row>
    <row r="17" spans="1:7" x14ac:dyDescent="0.15">
      <c r="A17" s="31" t="s">
        <v>46</v>
      </c>
      <c r="B17" s="33">
        <f>'Rekenblad hoeveelheden'!C9</f>
        <v>5185</v>
      </c>
      <c r="C17" s="51">
        <f>'Rekenblad hoeveelheden'!D9</f>
        <v>4748</v>
      </c>
      <c r="D17" s="51">
        <f>'Rekenblad hoeveelheden'!E9</f>
        <v>1600</v>
      </c>
      <c r="E17" s="51">
        <v>0</v>
      </c>
      <c r="F17" s="53">
        <f>'Rekenblad hoeveelheden'!G9</f>
        <v>22813.288157894731</v>
      </c>
      <c r="G17" s="55">
        <f t="shared" si="0"/>
        <v>34346.288157894727</v>
      </c>
    </row>
    <row r="18" spans="1:7" x14ac:dyDescent="0.15">
      <c r="A18" s="31" t="s">
        <v>15</v>
      </c>
      <c r="B18" s="33">
        <f>'Rekenblad hoeveelheden'!C10</f>
        <v>1713</v>
      </c>
      <c r="C18" s="51">
        <f>'Rekenblad hoeveelheden'!D10</f>
        <v>4468</v>
      </c>
      <c r="D18" s="51">
        <v>0</v>
      </c>
      <c r="E18" s="51">
        <v>0</v>
      </c>
      <c r="F18" s="53">
        <f>'Rekenblad hoeveelheden'!G10</f>
        <v>3593</v>
      </c>
      <c r="G18" s="55">
        <f t="shared" si="0"/>
        <v>9774</v>
      </c>
    </row>
    <row r="19" spans="1:7" x14ac:dyDescent="0.15">
      <c r="A19" s="31" t="s">
        <v>16</v>
      </c>
      <c r="B19" s="33">
        <f>'Rekenblad hoeveelheden'!C11</f>
        <v>9701</v>
      </c>
      <c r="C19" s="51">
        <f>'Rekenblad hoeveelheden'!D11</f>
        <v>3040</v>
      </c>
      <c r="D19" s="51">
        <v>1</v>
      </c>
      <c r="E19" s="51">
        <f>'Rekenblad hoeveelheden'!F11</f>
        <v>100.8</v>
      </c>
      <c r="F19" s="53">
        <f>'Rekenblad hoeveelheden'!G11</f>
        <v>3210.700000000003</v>
      </c>
      <c r="G19" s="55">
        <f t="shared" si="0"/>
        <v>16053.500000000002</v>
      </c>
    </row>
    <row r="20" spans="1:7" x14ac:dyDescent="0.15">
      <c r="A20" s="31" t="s">
        <v>18</v>
      </c>
      <c r="B20" s="33">
        <v>0</v>
      </c>
      <c r="C20" s="51">
        <v>0</v>
      </c>
      <c r="D20" s="51">
        <f>'Rekenblad hoeveelheden'!E13</f>
        <v>1920</v>
      </c>
      <c r="E20" s="51">
        <v>0</v>
      </c>
      <c r="F20" s="53">
        <f>'Rekenblad hoeveelheden'!G13</f>
        <v>3659</v>
      </c>
      <c r="G20" s="55">
        <f t="shared" si="0"/>
        <v>5579</v>
      </c>
    </row>
    <row r="21" spans="1:7" x14ac:dyDescent="0.15">
      <c r="A21" s="31" t="s">
        <v>24</v>
      </c>
      <c r="B21" s="33">
        <v>0</v>
      </c>
      <c r="C21" s="51">
        <v>0</v>
      </c>
      <c r="D21" s="51">
        <f>'Rekenblad hoeveelheden'!E19</f>
        <v>1200</v>
      </c>
      <c r="E21" s="51">
        <v>0</v>
      </c>
      <c r="F21" s="53">
        <v>0</v>
      </c>
      <c r="G21" s="55">
        <f t="shared" si="0"/>
        <v>1200</v>
      </c>
    </row>
    <row r="22" spans="1:7" x14ac:dyDescent="0.15">
      <c r="A22" s="31" t="str">
        <f>'Rekenblad hoeveelheden'!A20</f>
        <v>Microbiologisch afval</v>
      </c>
      <c r="B22" s="33">
        <v>0</v>
      </c>
      <c r="C22" s="51">
        <f>'Rekenblad hoeveelheden'!D20</f>
        <v>9780</v>
      </c>
      <c r="D22" s="51">
        <v>0</v>
      </c>
      <c r="E22" s="51">
        <v>0</v>
      </c>
      <c r="F22" s="53">
        <v>0</v>
      </c>
      <c r="G22" s="55">
        <f t="shared" si="0"/>
        <v>9780</v>
      </c>
    </row>
    <row r="23" spans="1:7" x14ac:dyDescent="0.15">
      <c r="A23" s="31" t="s">
        <v>20</v>
      </c>
      <c r="B23" s="33">
        <f>'Rekenblad hoeveelheden'!C15</f>
        <v>316</v>
      </c>
      <c r="C23" s="51">
        <v>0</v>
      </c>
      <c r="D23" s="51">
        <v>0</v>
      </c>
      <c r="E23" s="51">
        <v>0</v>
      </c>
      <c r="F23" s="53">
        <f>'Rekenblad hoeveelheden'!G15</f>
        <v>14402</v>
      </c>
      <c r="G23" s="55">
        <f t="shared" si="0"/>
        <v>14718</v>
      </c>
    </row>
    <row r="24" spans="1:7" x14ac:dyDescent="0.15">
      <c r="A24" s="31" t="s">
        <v>29</v>
      </c>
      <c r="B24" s="33">
        <v>0</v>
      </c>
      <c r="C24" s="51">
        <f>'Rekenblad hoeveelheden'!D25</f>
        <v>84</v>
      </c>
      <c r="D24" s="51">
        <v>0</v>
      </c>
      <c r="E24" s="51">
        <v>0</v>
      </c>
      <c r="F24" s="53">
        <v>0</v>
      </c>
      <c r="G24" s="55">
        <f t="shared" si="0"/>
        <v>84</v>
      </c>
    </row>
    <row r="25" spans="1:7" x14ac:dyDescent="0.15">
      <c r="A25" s="31" t="s">
        <v>31</v>
      </c>
      <c r="B25" s="33">
        <f>'Rekenblad hoeveelheden'!C27</f>
        <v>370.60855263157896</v>
      </c>
      <c r="C25" s="51">
        <f>'Rekenblad hoeveelheden'!D27</f>
        <v>22041</v>
      </c>
      <c r="D25" s="51">
        <v>0</v>
      </c>
      <c r="E25" s="51">
        <v>0</v>
      </c>
      <c r="F25" s="53">
        <f>'Rekenblad hoeveelheden'!G27</f>
        <v>146135</v>
      </c>
      <c r="G25" s="55">
        <f t="shared" si="0"/>
        <v>168546.60855263157</v>
      </c>
    </row>
    <row r="26" spans="1:7" x14ac:dyDescent="0.15">
      <c r="A26" s="31" t="s">
        <v>80</v>
      </c>
      <c r="B26" s="33">
        <v>0</v>
      </c>
      <c r="C26" s="51">
        <f>'Rekenblad hoeveelheden'!D28</f>
        <v>25555</v>
      </c>
      <c r="D26" s="51">
        <v>0</v>
      </c>
      <c r="E26" s="51">
        <v>0</v>
      </c>
      <c r="F26" s="51">
        <v>0</v>
      </c>
      <c r="G26" s="55">
        <f t="shared" si="0"/>
        <v>25555</v>
      </c>
    </row>
    <row r="27" spans="1:7" x14ac:dyDescent="0.15">
      <c r="A27" s="31" t="s">
        <v>35</v>
      </c>
      <c r="B27" s="33">
        <v>0</v>
      </c>
      <c r="C27" s="51">
        <f>'Rekenblad hoeveelheden'!D31</f>
        <v>278</v>
      </c>
      <c r="D27" s="51">
        <v>0</v>
      </c>
      <c r="E27" s="51">
        <f>'Rekenblad hoeveelheden'!F31</f>
        <v>71.400000000000006</v>
      </c>
      <c r="F27" s="51">
        <v>0</v>
      </c>
      <c r="G27" s="55">
        <f t="shared" si="0"/>
        <v>349.4</v>
      </c>
    </row>
    <row r="28" spans="1:7" ht="12" thickBot="1" x14ac:dyDescent="0.2">
      <c r="A28" s="59" t="str">
        <f>'Rekenblad hoeveelheden'!A32</f>
        <v>Waterige pindasaus</v>
      </c>
      <c r="B28" s="60">
        <v>0</v>
      </c>
      <c r="C28" s="52">
        <f>'Rekenblad hoeveelheden'!D32</f>
        <v>89750</v>
      </c>
      <c r="D28" s="52">
        <v>0</v>
      </c>
      <c r="E28" s="52">
        <v>0</v>
      </c>
      <c r="F28" s="52">
        <v>0</v>
      </c>
      <c r="G28" s="55">
        <f t="shared" si="0"/>
        <v>89750</v>
      </c>
    </row>
    <row r="29" spans="1:7" ht="12" thickBot="1" x14ac:dyDescent="0.2">
      <c r="A29" s="36" t="s">
        <v>7</v>
      </c>
      <c r="B29" s="37">
        <f t="shared" ref="B29:G29" si="1">SUM(B13:B28)</f>
        <v>93163.608552631573</v>
      </c>
      <c r="C29" s="37">
        <f t="shared" si="1"/>
        <v>943542</v>
      </c>
      <c r="D29" s="37">
        <f t="shared" si="1"/>
        <v>67280.382999999973</v>
      </c>
      <c r="E29" s="37">
        <f t="shared" si="1"/>
        <v>24208.896000000004</v>
      </c>
      <c r="F29" s="61">
        <f t="shared" si="1"/>
        <v>705957.78815789393</v>
      </c>
      <c r="G29" s="62">
        <f t="shared" si="1"/>
        <v>1834152.6757105254</v>
      </c>
    </row>
  </sheetData>
  <mergeCells count="2">
    <mergeCell ref="A12:F12"/>
    <mergeCell ref="A11:F11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AE0A-52A5-4F32-BA4E-7833FBF530B1}">
  <dimension ref="A1:C28"/>
  <sheetViews>
    <sheetView zoomScaleNormal="100" workbookViewId="0"/>
  </sheetViews>
  <sheetFormatPr defaultRowHeight="11.25" x14ac:dyDescent="0.15"/>
  <cols>
    <col min="1" max="1" width="52.140625" style="2" customWidth="1"/>
    <col min="2" max="2" width="20.7109375" style="2" customWidth="1"/>
    <col min="3" max="3" width="14.7109375" style="2" bestFit="1" customWidth="1"/>
    <col min="4" max="16384" width="9.140625" style="2"/>
  </cols>
  <sheetData>
    <row r="1" spans="1:3" x14ac:dyDescent="0.15">
      <c r="A1" s="17" t="s">
        <v>85</v>
      </c>
    </row>
    <row r="2" spans="1:3" x14ac:dyDescent="0.15">
      <c r="A2" s="17"/>
    </row>
    <row r="3" spans="1:3" x14ac:dyDescent="0.15">
      <c r="A3" s="25" t="s">
        <v>51</v>
      </c>
      <c r="B3" s="26" t="s">
        <v>54</v>
      </c>
      <c r="C3" s="18"/>
    </row>
    <row r="4" spans="1:3" x14ac:dyDescent="0.15">
      <c r="A4" s="21" t="s">
        <v>53</v>
      </c>
      <c r="B4" s="19">
        <f>'Deelnemende diensten'!C9</f>
        <v>64</v>
      </c>
    </row>
    <row r="5" spans="1:3" x14ac:dyDescent="0.15">
      <c r="A5" s="4" t="s">
        <v>49</v>
      </c>
      <c r="B5" s="19">
        <v>1</v>
      </c>
    </row>
    <row r="6" spans="1:3" x14ac:dyDescent="0.15">
      <c r="A6" s="4" t="s">
        <v>40</v>
      </c>
      <c r="B6" s="24">
        <v>1765</v>
      </c>
    </row>
    <row r="7" spans="1:3" x14ac:dyDescent="0.15">
      <c r="A7" s="4" t="s">
        <v>41</v>
      </c>
      <c r="B7" s="19">
        <v>7</v>
      </c>
    </row>
    <row r="8" spans="1:3" x14ac:dyDescent="0.15">
      <c r="A8" s="4" t="s">
        <v>42</v>
      </c>
      <c r="B8" s="19">
        <v>153</v>
      </c>
    </row>
    <row r="9" spans="1:3" x14ac:dyDescent="0.15">
      <c r="A9" s="4" t="s">
        <v>43</v>
      </c>
      <c r="B9" s="19" t="s">
        <v>9</v>
      </c>
    </row>
    <row r="10" spans="1:3" x14ac:dyDescent="0.15">
      <c r="A10" s="4" t="s">
        <v>44</v>
      </c>
      <c r="B10" s="19" t="s">
        <v>9</v>
      </c>
    </row>
    <row r="11" spans="1:3" x14ac:dyDescent="0.15">
      <c r="A11" s="67"/>
      <c r="B11" s="67"/>
    </row>
    <row r="12" spans="1:3" x14ac:dyDescent="0.15">
      <c r="A12" s="70" t="s">
        <v>48</v>
      </c>
      <c r="B12" s="71"/>
      <c r="C12" s="29" t="s">
        <v>7</v>
      </c>
    </row>
    <row r="13" spans="1:3" x14ac:dyDescent="0.15">
      <c r="A13" s="31" t="s">
        <v>47</v>
      </c>
      <c r="B13" s="32">
        <f>'Rekenblad hoeveelheden'!H4</f>
        <v>925582.72</v>
      </c>
      <c r="C13" s="56">
        <f t="shared" ref="C13:C27" si="0">SUM(B13)</f>
        <v>925582.72</v>
      </c>
    </row>
    <row r="14" spans="1:3" x14ac:dyDescent="0.15">
      <c r="A14" s="31" t="str">
        <f>'Rekenblad hoeveelheden'!A5</f>
        <v>Afvalwater</v>
      </c>
      <c r="B14" s="32">
        <f>'Rekenblad hoeveelheden'!H5</f>
        <v>142875</v>
      </c>
      <c r="C14" s="56">
        <f t="shared" si="0"/>
        <v>142875</v>
      </c>
    </row>
    <row r="15" spans="1:3" x14ac:dyDescent="0.15">
      <c r="A15" s="31" t="s">
        <v>12</v>
      </c>
      <c r="B15" s="33">
        <f>'Rekenblad hoeveelheden'!H7</f>
        <v>6115</v>
      </c>
      <c r="C15" s="56">
        <f t="shared" si="0"/>
        <v>6115</v>
      </c>
    </row>
    <row r="16" spans="1:3" x14ac:dyDescent="0.15">
      <c r="A16" s="31" t="s">
        <v>50</v>
      </c>
      <c r="B16" s="33">
        <f>'Rekenblad hoeveelheden'!H8</f>
        <v>91660</v>
      </c>
      <c r="C16" s="56">
        <f t="shared" si="0"/>
        <v>91660</v>
      </c>
    </row>
    <row r="17" spans="1:3" x14ac:dyDescent="0.15">
      <c r="A17" s="31" t="s">
        <v>14</v>
      </c>
      <c r="B17" s="33">
        <f>'Rekenblad hoeveelheden'!H9</f>
        <v>2900</v>
      </c>
      <c r="C17" s="56">
        <f t="shared" si="0"/>
        <v>2900</v>
      </c>
    </row>
    <row r="18" spans="1:3" x14ac:dyDescent="0.15">
      <c r="A18" s="31" t="s">
        <v>15</v>
      </c>
      <c r="B18" s="33">
        <f>'Rekenblad hoeveelheden'!H10</f>
        <v>63532</v>
      </c>
      <c r="C18" s="56">
        <f t="shared" si="0"/>
        <v>63532</v>
      </c>
    </row>
    <row r="19" spans="1:3" x14ac:dyDescent="0.15">
      <c r="A19" s="31" t="s">
        <v>16</v>
      </c>
      <c r="B19" s="32">
        <f>'Rekenblad hoeveelheden'!H11</f>
        <v>11820.2</v>
      </c>
      <c r="C19" s="56">
        <f t="shared" si="0"/>
        <v>11820.2</v>
      </c>
    </row>
    <row r="20" spans="1:3" x14ac:dyDescent="0.15">
      <c r="A20" s="31" t="s">
        <v>17</v>
      </c>
      <c r="B20" s="32">
        <f>'Rekenblad hoeveelheden'!H12</f>
        <v>6340</v>
      </c>
      <c r="C20" s="56">
        <f t="shared" si="0"/>
        <v>6340</v>
      </c>
    </row>
    <row r="21" spans="1:3" x14ac:dyDescent="0.15">
      <c r="A21" s="31" t="s">
        <v>18</v>
      </c>
      <c r="B21" s="33">
        <f>'Rekenblad hoeveelheden'!H13</f>
        <v>105350</v>
      </c>
      <c r="C21" s="56">
        <f t="shared" si="0"/>
        <v>105350</v>
      </c>
    </row>
    <row r="22" spans="1:3" x14ac:dyDescent="0.15">
      <c r="A22" s="31" t="s">
        <v>20</v>
      </c>
      <c r="B22" s="32">
        <f>'Rekenblad hoeveelheden'!H15</f>
        <v>378241.40000000014</v>
      </c>
      <c r="C22" s="56">
        <f>SUM(B22)</f>
        <v>378241.40000000014</v>
      </c>
    </row>
    <row r="23" spans="1:3" x14ac:dyDescent="0.15">
      <c r="A23" s="31" t="s">
        <v>21</v>
      </c>
      <c r="B23" s="33">
        <f>'Rekenblad hoeveelheden'!H16</f>
        <v>179962.59999999992</v>
      </c>
      <c r="C23" s="56">
        <f t="shared" si="0"/>
        <v>179962.59999999992</v>
      </c>
    </row>
    <row r="24" spans="1:3" x14ac:dyDescent="0.15">
      <c r="A24" s="31" t="s">
        <v>22</v>
      </c>
      <c r="B24" s="33">
        <f>'Rekenblad hoeveelheden'!H17</f>
        <v>111281.5</v>
      </c>
      <c r="C24" s="56">
        <f t="shared" si="0"/>
        <v>111281.5</v>
      </c>
    </row>
    <row r="25" spans="1:3" x14ac:dyDescent="0.15">
      <c r="A25" s="31" t="s">
        <v>24</v>
      </c>
      <c r="B25" s="33">
        <f>'Rekenblad hoeveelheden'!H19</f>
        <v>266395</v>
      </c>
      <c r="C25" s="56">
        <f t="shared" si="0"/>
        <v>266395</v>
      </c>
    </row>
    <row r="26" spans="1:3" x14ac:dyDescent="0.15">
      <c r="A26" s="34" t="s">
        <v>31</v>
      </c>
      <c r="B26" s="54">
        <f>'Rekenblad hoeveelheden'!H27</f>
        <v>168760.39999999994</v>
      </c>
      <c r="C26" s="56">
        <f t="shared" si="0"/>
        <v>168760.39999999994</v>
      </c>
    </row>
    <row r="27" spans="1:3" ht="12" thickBot="1" x14ac:dyDescent="0.2">
      <c r="A27" s="31" t="s">
        <v>37</v>
      </c>
      <c r="B27" s="32">
        <f>'Rekenblad hoeveelheden'!H33</f>
        <v>1940</v>
      </c>
      <c r="C27" s="58">
        <f t="shared" si="0"/>
        <v>1940</v>
      </c>
    </row>
    <row r="28" spans="1:3" ht="12" thickBot="1" x14ac:dyDescent="0.2">
      <c r="A28" s="68"/>
      <c r="B28" s="69"/>
      <c r="C28" s="23">
        <f>SUM(C13:C27)</f>
        <v>2462755.8199999998</v>
      </c>
    </row>
  </sheetData>
  <mergeCells count="3">
    <mergeCell ref="A11:B11"/>
    <mergeCell ref="A28:B28"/>
    <mergeCell ref="A12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E52D-BB63-4C46-9AD0-A38F9ACBBEDD}">
  <dimension ref="A1:C30"/>
  <sheetViews>
    <sheetView zoomScaleNormal="100" workbookViewId="0"/>
  </sheetViews>
  <sheetFormatPr defaultRowHeight="11.25" x14ac:dyDescent="0.15"/>
  <cols>
    <col min="1" max="1" width="52.42578125" style="2" customWidth="1"/>
    <col min="2" max="2" width="20.7109375" style="2" customWidth="1"/>
    <col min="3" max="3" width="16.140625" style="2" customWidth="1"/>
    <col min="4" max="16384" width="9.140625" style="2"/>
  </cols>
  <sheetData>
    <row r="1" spans="1:3" x14ac:dyDescent="0.15">
      <c r="A1" s="17" t="s">
        <v>59</v>
      </c>
    </row>
    <row r="2" spans="1:3" x14ac:dyDescent="0.15">
      <c r="A2" s="17"/>
    </row>
    <row r="3" spans="1:3" x14ac:dyDescent="0.15">
      <c r="A3" s="25" t="s">
        <v>51</v>
      </c>
      <c r="B3" s="26" t="s">
        <v>1</v>
      </c>
      <c r="C3" s="18"/>
    </row>
    <row r="4" spans="1:3" x14ac:dyDescent="0.15">
      <c r="A4" s="21" t="s">
        <v>53</v>
      </c>
      <c r="B4" s="19">
        <f>'Deelnemende diensten'!C10</f>
        <v>77</v>
      </c>
    </row>
    <row r="5" spans="1:3" x14ac:dyDescent="0.15">
      <c r="A5" s="4" t="s">
        <v>49</v>
      </c>
      <c r="B5" s="19">
        <v>1</v>
      </c>
    </row>
    <row r="6" spans="1:3" x14ac:dyDescent="0.15">
      <c r="A6" s="4" t="s">
        <v>40</v>
      </c>
      <c r="B6" s="24">
        <v>1169</v>
      </c>
    </row>
    <row r="7" spans="1:3" x14ac:dyDescent="0.15">
      <c r="A7" s="4" t="s">
        <v>41</v>
      </c>
      <c r="B7" s="19">
        <v>19</v>
      </c>
    </row>
    <row r="8" spans="1:3" x14ac:dyDescent="0.15">
      <c r="A8" s="4" t="s">
        <v>42</v>
      </c>
      <c r="B8" s="19">
        <v>19</v>
      </c>
    </row>
    <row r="9" spans="1:3" x14ac:dyDescent="0.15">
      <c r="A9" s="4" t="s">
        <v>43</v>
      </c>
      <c r="B9" s="19" t="s">
        <v>9</v>
      </c>
    </row>
    <row r="10" spans="1:3" x14ac:dyDescent="0.15">
      <c r="A10" s="4" t="s">
        <v>44</v>
      </c>
      <c r="B10" s="19">
        <v>13</v>
      </c>
    </row>
    <row r="11" spans="1:3" x14ac:dyDescent="0.15">
      <c r="A11" s="72"/>
      <c r="B11" s="73"/>
    </row>
    <row r="12" spans="1:3" x14ac:dyDescent="0.15">
      <c r="A12" s="65" t="s">
        <v>48</v>
      </c>
      <c r="B12" s="74"/>
      <c r="C12" s="29" t="s">
        <v>7</v>
      </c>
    </row>
    <row r="13" spans="1:3" x14ac:dyDescent="0.15">
      <c r="A13" s="31" t="s">
        <v>47</v>
      </c>
      <c r="B13" s="32">
        <f>'Rekenblad hoeveelheden'!I4</f>
        <v>4887157.9000000041</v>
      </c>
      <c r="C13" s="55">
        <f t="shared" ref="C13:C29" si="0">B13</f>
        <v>4887157.9000000041</v>
      </c>
    </row>
    <row r="14" spans="1:3" x14ac:dyDescent="0.15">
      <c r="A14" s="31" t="str">
        <f>'Rekenblad hoeveelheden'!A5</f>
        <v>Afvalwater</v>
      </c>
      <c r="B14" s="32">
        <f>'Rekenblad hoeveelheden'!I5</f>
        <v>315000</v>
      </c>
      <c r="C14" s="55">
        <f t="shared" si="0"/>
        <v>315000</v>
      </c>
    </row>
    <row r="15" spans="1:3" x14ac:dyDescent="0.15">
      <c r="A15" s="31" t="s">
        <v>55</v>
      </c>
      <c r="B15" s="33">
        <f>'Rekenblad hoeveelheden'!I6</f>
        <v>320</v>
      </c>
      <c r="C15" s="55">
        <f t="shared" si="0"/>
        <v>320</v>
      </c>
    </row>
    <row r="16" spans="1:3" x14ac:dyDescent="0.15">
      <c r="A16" s="31" t="s">
        <v>12</v>
      </c>
      <c r="B16" s="33">
        <f>'Rekenblad hoeveelheden'!I7</f>
        <v>31410</v>
      </c>
      <c r="C16" s="55">
        <f t="shared" si="0"/>
        <v>31410</v>
      </c>
    </row>
    <row r="17" spans="1:3" x14ac:dyDescent="0.15">
      <c r="A17" s="31" t="s">
        <v>50</v>
      </c>
      <c r="B17" s="33">
        <f>'Rekenblad hoeveelheden'!I8</f>
        <v>7858</v>
      </c>
      <c r="C17" s="55">
        <f t="shared" si="0"/>
        <v>7858</v>
      </c>
    </row>
    <row r="18" spans="1:3" x14ac:dyDescent="0.15">
      <c r="A18" s="31" t="s">
        <v>46</v>
      </c>
      <c r="B18" s="32">
        <f>'Rekenblad hoeveelheden'!I9</f>
        <v>50175</v>
      </c>
      <c r="C18" s="55">
        <f t="shared" si="0"/>
        <v>50175</v>
      </c>
    </row>
    <row r="19" spans="1:3" x14ac:dyDescent="0.15">
      <c r="A19" s="31" t="s">
        <v>15</v>
      </c>
      <c r="B19" s="33">
        <f>'Rekenblad hoeveelheden'!I10</f>
        <v>29286</v>
      </c>
      <c r="C19" s="55">
        <f t="shared" si="0"/>
        <v>29286</v>
      </c>
    </row>
    <row r="20" spans="1:3" x14ac:dyDescent="0.15">
      <c r="A20" s="31" t="s">
        <v>16</v>
      </c>
      <c r="B20" s="32">
        <f>'Rekenblad hoeveelheden'!I11</f>
        <v>7464</v>
      </c>
      <c r="C20" s="55">
        <f t="shared" si="0"/>
        <v>7464</v>
      </c>
    </row>
    <row r="21" spans="1:3" x14ac:dyDescent="0.15">
      <c r="A21" s="31" t="s">
        <v>17</v>
      </c>
      <c r="B21" s="33">
        <f>'Rekenblad hoeveelheden'!I12</f>
        <v>25520</v>
      </c>
      <c r="C21" s="55">
        <f t="shared" si="0"/>
        <v>25520</v>
      </c>
    </row>
    <row r="22" spans="1:3" x14ac:dyDescent="0.15">
      <c r="A22" s="31" t="s">
        <v>18</v>
      </c>
      <c r="B22" s="33">
        <f>'Rekenblad hoeveelheden'!I13</f>
        <v>542075</v>
      </c>
      <c r="C22" s="55">
        <f t="shared" si="0"/>
        <v>542075</v>
      </c>
    </row>
    <row r="23" spans="1:3" x14ac:dyDescent="0.15">
      <c r="A23" s="31" t="s">
        <v>23</v>
      </c>
      <c r="B23" s="33">
        <f>'Rekenblad hoeveelheden'!I18</f>
        <v>547620</v>
      </c>
      <c r="C23" s="55">
        <f t="shared" si="0"/>
        <v>547620</v>
      </c>
    </row>
    <row r="24" spans="1:3" x14ac:dyDescent="0.15">
      <c r="A24" s="31" t="s">
        <v>27</v>
      </c>
      <c r="B24" s="33">
        <f>'Rekenblad hoeveelheden'!I23</f>
        <v>6420</v>
      </c>
      <c r="C24" s="55">
        <f t="shared" si="0"/>
        <v>6420</v>
      </c>
    </row>
    <row r="25" spans="1:3" x14ac:dyDescent="0.15">
      <c r="A25" s="31" t="s">
        <v>29</v>
      </c>
      <c r="B25" s="33">
        <f>'Rekenblad hoeveelheden'!I25</f>
        <v>211447</v>
      </c>
      <c r="C25" s="55">
        <f t="shared" si="0"/>
        <v>211447</v>
      </c>
    </row>
    <row r="26" spans="1:3" x14ac:dyDescent="0.15">
      <c r="A26" s="31" t="s">
        <v>30</v>
      </c>
      <c r="B26" s="33">
        <f>'Rekenblad hoeveelheden'!I26</f>
        <v>12100</v>
      </c>
      <c r="C26" s="55">
        <f t="shared" si="0"/>
        <v>12100</v>
      </c>
    </row>
    <row r="27" spans="1:3" x14ac:dyDescent="0.15">
      <c r="A27" s="31" t="s">
        <v>31</v>
      </c>
      <c r="B27" s="32">
        <f>'Rekenblad hoeveelheden'!I27</f>
        <v>299999</v>
      </c>
      <c r="C27" s="55">
        <f t="shared" si="0"/>
        <v>299999</v>
      </c>
    </row>
    <row r="28" spans="1:3" x14ac:dyDescent="0.15">
      <c r="A28" s="31" t="s">
        <v>56</v>
      </c>
      <c r="B28" s="32">
        <f>'Rekenblad hoeveelheden'!I30</f>
        <v>1060</v>
      </c>
      <c r="C28" s="55">
        <f t="shared" si="0"/>
        <v>1060</v>
      </c>
    </row>
    <row r="29" spans="1:3" ht="12" thickBot="1" x14ac:dyDescent="0.2">
      <c r="A29" s="31" t="s">
        <v>35</v>
      </c>
      <c r="B29" s="33">
        <f>'Rekenblad hoeveelheden'!I31</f>
        <v>6916</v>
      </c>
      <c r="C29" s="57">
        <f t="shared" si="0"/>
        <v>6916</v>
      </c>
    </row>
    <row r="30" spans="1:3" ht="12" thickBot="1" x14ac:dyDescent="0.2">
      <c r="A30" s="72"/>
      <c r="B30" s="73"/>
      <c r="C30" s="23">
        <f>SUM(C13:C29)</f>
        <v>6981827.9000000041</v>
      </c>
    </row>
  </sheetData>
  <mergeCells count="3">
    <mergeCell ref="A11:B11"/>
    <mergeCell ref="A30:B30"/>
    <mergeCell ref="A12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EBE1-9674-40CE-ACA2-557585A8A9E9}">
  <dimension ref="A1:C32"/>
  <sheetViews>
    <sheetView zoomScaleNormal="100" workbookViewId="0"/>
  </sheetViews>
  <sheetFormatPr defaultRowHeight="11.25" x14ac:dyDescent="0.15"/>
  <cols>
    <col min="1" max="1" width="50.140625" style="2" customWidth="1"/>
    <col min="2" max="2" width="20.7109375" style="2" customWidth="1"/>
    <col min="3" max="3" width="16.140625" style="2" customWidth="1"/>
    <col min="4" max="16384" width="9.140625" style="2"/>
  </cols>
  <sheetData>
    <row r="1" spans="1:3" x14ac:dyDescent="0.15">
      <c r="A1" s="17" t="s">
        <v>60</v>
      </c>
    </row>
    <row r="2" spans="1:3" x14ac:dyDescent="0.15">
      <c r="A2" s="17"/>
    </row>
    <row r="3" spans="1:3" x14ac:dyDescent="0.15">
      <c r="A3" s="25" t="s">
        <v>51</v>
      </c>
      <c r="B3" s="26" t="s">
        <v>57</v>
      </c>
      <c r="C3" s="18"/>
    </row>
    <row r="4" spans="1:3" x14ac:dyDescent="0.15">
      <c r="A4" s="21" t="s">
        <v>53</v>
      </c>
      <c r="B4" s="19">
        <f>'Deelnemende diensten'!C11</f>
        <v>181</v>
      </c>
    </row>
    <row r="5" spans="1:3" x14ac:dyDescent="0.15">
      <c r="A5" s="4" t="s">
        <v>49</v>
      </c>
      <c r="B5" s="19">
        <v>1</v>
      </c>
    </row>
    <row r="6" spans="1:3" x14ac:dyDescent="0.15">
      <c r="A6" s="4" t="s">
        <v>40</v>
      </c>
      <c r="B6" s="24">
        <v>6993</v>
      </c>
    </row>
    <row r="7" spans="1:3" x14ac:dyDescent="0.15">
      <c r="A7" s="4" t="s">
        <v>41</v>
      </c>
      <c r="B7" s="19">
        <v>15</v>
      </c>
    </row>
    <row r="8" spans="1:3" x14ac:dyDescent="0.15">
      <c r="A8" s="4" t="s">
        <v>42</v>
      </c>
      <c r="B8" s="19">
        <v>27</v>
      </c>
    </row>
    <row r="9" spans="1:3" x14ac:dyDescent="0.15">
      <c r="A9" s="4" t="s">
        <v>43</v>
      </c>
      <c r="B9" s="19">
        <v>17</v>
      </c>
    </row>
    <row r="10" spans="1:3" x14ac:dyDescent="0.15">
      <c r="A10" s="4" t="s">
        <v>44</v>
      </c>
      <c r="B10" s="19">
        <v>1</v>
      </c>
    </row>
    <row r="11" spans="1:3" x14ac:dyDescent="0.15">
      <c r="A11" s="72"/>
      <c r="B11" s="73"/>
    </row>
    <row r="12" spans="1:3" x14ac:dyDescent="0.15">
      <c r="A12" s="65" t="s">
        <v>48</v>
      </c>
      <c r="B12" s="74"/>
      <c r="C12" s="29" t="s">
        <v>7</v>
      </c>
    </row>
    <row r="13" spans="1:3" x14ac:dyDescent="0.15">
      <c r="A13" s="31" t="s">
        <v>47</v>
      </c>
      <c r="B13" s="32">
        <f>'Rekenblad hoeveelheden'!J4</f>
        <v>8338341.1400000025</v>
      </c>
      <c r="C13" s="55">
        <f t="shared" ref="C13:C31" si="0">B13</f>
        <v>8338341.1400000025</v>
      </c>
    </row>
    <row r="14" spans="1:3" x14ac:dyDescent="0.15">
      <c r="A14" s="31" t="str">
        <f>'Rekenblad hoeveelheden'!A5</f>
        <v>Afvalwater</v>
      </c>
      <c r="B14" s="32">
        <f>'Rekenblad hoeveelheden'!J5</f>
        <v>6400</v>
      </c>
      <c r="C14" s="55">
        <f t="shared" si="0"/>
        <v>6400</v>
      </c>
    </row>
    <row r="15" spans="1:3" x14ac:dyDescent="0.15">
      <c r="A15" s="31" t="s">
        <v>55</v>
      </c>
      <c r="B15" s="33">
        <f>'Rekenblad hoeveelheden'!J6</f>
        <v>162662</v>
      </c>
      <c r="C15" s="55">
        <f t="shared" si="0"/>
        <v>162662</v>
      </c>
    </row>
    <row r="16" spans="1:3" x14ac:dyDescent="0.15">
      <c r="A16" s="31" t="s">
        <v>12</v>
      </c>
      <c r="B16" s="33">
        <f>'Rekenblad hoeveelheden'!J7</f>
        <v>732970</v>
      </c>
      <c r="C16" s="55">
        <f t="shared" si="0"/>
        <v>732970</v>
      </c>
    </row>
    <row r="17" spans="1:3" x14ac:dyDescent="0.15">
      <c r="A17" s="31" t="s">
        <v>50</v>
      </c>
      <c r="B17" s="33">
        <f>'Rekenblad hoeveelheden'!J8</f>
        <v>216805</v>
      </c>
      <c r="C17" s="55">
        <f t="shared" si="0"/>
        <v>216805</v>
      </c>
    </row>
    <row r="18" spans="1:3" x14ac:dyDescent="0.15">
      <c r="A18" s="31" t="s">
        <v>46</v>
      </c>
      <c r="B18" s="32">
        <f>'Rekenblad hoeveelheden'!J9</f>
        <v>554147.80000000005</v>
      </c>
      <c r="C18" s="55">
        <f t="shared" si="0"/>
        <v>554147.80000000005</v>
      </c>
    </row>
    <row r="19" spans="1:3" x14ac:dyDescent="0.15">
      <c r="A19" s="31" t="s">
        <v>16</v>
      </c>
      <c r="B19" s="32">
        <f>'Rekenblad hoeveelheden'!J11</f>
        <v>64770.500000000007</v>
      </c>
      <c r="C19" s="55">
        <f t="shared" si="0"/>
        <v>64770.500000000007</v>
      </c>
    </row>
    <row r="20" spans="1:3" x14ac:dyDescent="0.15">
      <c r="A20" s="31" t="s">
        <v>17</v>
      </c>
      <c r="B20" s="33">
        <f>'Rekenblad hoeveelheden'!J12</f>
        <v>7720</v>
      </c>
      <c r="C20" s="55">
        <f t="shared" si="0"/>
        <v>7720</v>
      </c>
    </row>
    <row r="21" spans="1:3" x14ac:dyDescent="0.15">
      <c r="A21" s="31" t="s">
        <v>18</v>
      </c>
      <c r="B21" s="33">
        <f>'Rekenblad hoeveelheden'!J13</f>
        <v>1480350</v>
      </c>
      <c r="C21" s="55">
        <f t="shared" si="0"/>
        <v>1480350</v>
      </c>
    </row>
    <row r="22" spans="1:3" x14ac:dyDescent="0.15">
      <c r="A22" s="31" t="str">
        <f>'Rekenblad hoeveelheden'!A14</f>
        <v>Houtmot</v>
      </c>
      <c r="B22" s="33">
        <f>'Rekenblad hoeveelheden'!J14</f>
        <v>4890</v>
      </c>
      <c r="C22" s="55">
        <f t="shared" si="0"/>
        <v>4890</v>
      </c>
    </row>
    <row r="23" spans="1:3" x14ac:dyDescent="0.15">
      <c r="A23" s="31" t="s">
        <v>23</v>
      </c>
      <c r="B23" s="33">
        <f>'Rekenblad hoeveelheden'!J18</f>
        <v>49350</v>
      </c>
      <c r="C23" s="55">
        <f t="shared" si="0"/>
        <v>49350</v>
      </c>
    </row>
    <row r="24" spans="1:3" x14ac:dyDescent="0.15">
      <c r="A24" s="31" t="s">
        <v>58</v>
      </c>
      <c r="B24" s="33">
        <f>'Rekenblad hoeveelheden'!J21</f>
        <v>22760</v>
      </c>
      <c r="C24" s="55">
        <f t="shared" si="0"/>
        <v>22760</v>
      </c>
    </row>
    <row r="25" spans="1:3" x14ac:dyDescent="0.15">
      <c r="A25" s="31" t="str">
        <f>'Rekenblad hoeveelheden'!A22</f>
        <v>ODP (over de datum producten)</v>
      </c>
      <c r="B25" s="33">
        <f>'Rekenblad hoeveelheden'!J22</f>
        <v>58536.947368421032</v>
      </c>
      <c r="C25" s="55">
        <f t="shared" si="0"/>
        <v>58536.947368421032</v>
      </c>
    </row>
    <row r="26" spans="1:3" x14ac:dyDescent="0.15">
      <c r="A26" s="31" t="s">
        <v>27</v>
      </c>
      <c r="B26" s="33">
        <f>'Rekenblad hoeveelheden'!J23</f>
        <v>387780</v>
      </c>
      <c r="C26" s="55">
        <f t="shared" si="0"/>
        <v>387780</v>
      </c>
    </row>
    <row r="27" spans="1:3" x14ac:dyDescent="0.15">
      <c r="A27" s="31" t="s">
        <v>29</v>
      </c>
      <c r="B27" s="33">
        <f>'Rekenblad hoeveelheden'!J25</f>
        <v>1789640</v>
      </c>
      <c r="C27" s="55">
        <f t="shared" si="0"/>
        <v>1789640</v>
      </c>
    </row>
    <row r="28" spans="1:3" x14ac:dyDescent="0.15">
      <c r="A28" s="31" t="s">
        <v>31</v>
      </c>
      <c r="B28" s="32">
        <f>'Rekenblad hoeveelheden'!J27</f>
        <v>871482</v>
      </c>
      <c r="C28" s="55">
        <f t="shared" si="0"/>
        <v>871482</v>
      </c>
    </row>
    <row r="29" spans="1:3" x14ac:dyDescent="0.15">
      <c r="A29" s="31" t="s">
        <v>33</v>
      </c>
      <c r="B29" s="32">
        <v>112460</v>
      </c>
      <c r="C29" s="55">
        <f t="shared" si="0"/>
        <v>112460</v>
      </c>
    </row>
    <row r="30" spans="1:3" x14ac:dyDescent="0.15">
      <c r="A30" s="31" t="s">
        <v>56</v>
      </c>
      <c r="B30" s="32">
        <f>'Rekenblad hoeveelheden'!J30</f>
        <v>68400</v>
      </c>
      <c r="C30" s="55">
        <f t="shared" si="0"/>
        <v>68400</v>
      </c>
    </row>
    <row r="31" spans="1:3" ht="12" thickBot="1" x14ac:dyDescent="0.2">
      <c r="A31" s="31" t="s">
        <v>35</v>
      </c>
      <c r="B31" s="33">
        <f>'Rekenblad hoeveelheden'!J31</f>
        <v>45709</v>
      </c>
      <c r="C31" s="55">
        <f t="shared" si="0"/>
        <v>45709</v>
      </c>
    </row>
    <row r="32" spans="1:3" ht="12" thickBot="1" x14ac:dyDescent="0.2">
      <c r="A32" s="72"/>
      <c r="B32" s="73"/>
      <c r="C32" s="23">
        <f>SUM(C13:C31)</f>
        <v>14975174.387368424</v>
      </c>
    </row>
  </sheetData>
  <mergeCells count="3">
    <mergeCell ref="A11:B11"/>
    <mergeCell ref="A32:B32"/>
    <mergeCell ref="A12:B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81C8-9D98-4F3C-84B9-FFA3B1D1AFDF}">
  <dimension ref="A1:K34"/>
  <sheetViews>
    <sheetView zoomScaleNormal="100" workbookViewId="0">
      <pane xSplit="1" topLeftCell="B1" activePane="topRight" state="frozen"/>
      <selection pane="topRight"/>
    </sheetView>
  </sheetViews>
  <sheetFormatPr defaultRowHeight="11.25" x14ac:dyDescent="0.15"/>
  <cols>
    <col min="1" max="1" width="32.28515625" style="2" customWidth="1"/>
    <col min="2" max="2" width="13.5703125" style="2" bestFit="1" customWidth="1"/>
    <col min="3" max="9" width="19.7109375" style="2" customWidth="1"/>
    <col min="10" max="10" width="19.7109375" style="12" customWidth="1"/>
    <col min="11" max="11" width="19.7109375" style="2" customWidth="1"/>
    <col min="12" max="16384" width="9.140625" style="2"/>
  </cols>
  <sheetData>
    <row r="1" spans="1:11" x14ac:dyDescent="0.15">
      <c r="A1" s="35" t="s">
        <v>39</v>
      </c>
    </row>
    <row r="3" spans="1:11" ht="22.5" x14ac:dyDescent="0.15">
      <c r="A3" s="13" t="s">
        <v>38</v>
      </c>
      <c r="B3" s="8" t="s">
        <v>45</v>
      </c>
      <c r="C3" s="8" t="s">
        <v>4</v>
      </c>
      <c r="D3" s="8" t="s">
        <v>2</v>
      </c>
      <c r="E3" s="8" t="s">
        <v>5</v>
      </c>
      <c r="F3" s="9" t="s">
        <v>6</v>
      </c>
      <c r="G3" s="8" t="s">
        <v>3</v>
      </c>
      <c r="H3" s="8" t="s">
        <v>86</v>
      </c>
      <c r="I3" s="8" t="s">
        <v>1</v>
      </c>
      <c r="J3" s="8" t="s">
        <v>0</v>
      </c>
      <c r="K3" s="1" t="s">
        <v>7</v>
      </c>
    </row>
    <row r="4" spans="1:11" x14ac:dyDescent="0.15">
      <c r="A4" s="3" t="s">
        <v>8</v>
      </c>
      <c r="B4" s="5" t="s">
        <v>9</v>
      </c>
      <c r="C4" s="10">
        <v>73338</v>
      </c>
      <c r="D4" s="10">
        <v>73235</v>
      </c>
      <c r="E4" s="10">
        <v>62559.38299999998</v>
      </c>
      <c r="F4" s="10">
        <v>24036.696000000004</v>
      </c>
      <c r="G4" s="10">
        <v>503274.79999999929</v>
      </c>
      <c r="H4" s="10">
        <f>669278.911+256303.809</f>
        <v>925582.72</v>
      </c>
      <c r="I4" s="10">
        <v>4887157.9000000041</v>
      </c>
      <c r="J4" s="10">
        <v>8338341.1400000025</v>
      </c>
      <c r="K4" s="7">
        <f t="shared" ref="K4:K33" si="0">SUM(C4:J4)</f>
        <v>14887525.639000006</v>
      </c>
    </row>
    <row r="5" spans="1:11" x14ac:dyDescent="0.15">
      <c r="A5" s="3" t="s">
        <v>10</v>
      </c>
      <c r="B5" s="5" t="s">
        <v>9</v>
      </c>
      <c r="C5" s="10"/>
      <c r="D5" s="10">
        <v>709320</v>
      </c>
      <c r="E5" s="10"/>
      <c r="F5" s="10"/>
      <c r="G5" s="10">
        <v>250</v>
      </c>
      <c r="H5" s="10">
        <v>142875</v>
      </c>
      <c r="I5" s="10">
        <v>315000</v>
      </c>
      <c r="J5" s="10">
        <v>6400</v>
      </c>
      <c r="K5" s="7">
        <f t="shared" si="0"/>
        <v>1173845</v>
      </c>
    </row>
    <row r="6" spans="1:11" x14ac:dyDescent="0.15">
      <c r="A6" s="3" t="s">
        <v>11</v>
      </c>
      <c r="B6" s="6">
        <v>0.05</v>
      </c>
      <c r="C6" s="10"/>
      <c r="D6" s="10"/>
      <c r="E6" s="10"/>
      <c r="F6" s="10"/>
      <c r="G6" s="10"/>
      <c r="H6" s="10"/>
      <c r="I6" s="10">
        <v>320</v>
      </c>
      <c r="J6" s="10">
        <v>162662</v>
      </c>
      <c r="K6" s="7">
        <f t="shared" si="0"/>
        <v>162982</v>
      </c>
    </row>
    <row r="7" spans="1:11" x14ac:dyDescent="0.15">
      <c r="A7" s="3" t="s">
        <v>12</v>
      </c>
      <c r="B7" s="5" t="s">
        <v>9</v>
      </c>
      <c r="C7" s="10">
        <v>2260</v>
      </c>
      <c r="D7" s="10"/>
      <c r="E7" s="10"/>
      <c r="F7" s="10"/>
      <c r="G7" s="10">
        <v>6420</v>
      </c>
      <c r="H7" s="10">
        <v>6115</v>
      </c>
      <c r="I7" s="10">
        <v>31410</v>
      </c>
      <c r="J7" s="10">
        <v>732970</v>
      </c>
      <c r="K7" s="7">
        <f t="shared" si="0"/>
        <v>779175</v>
      </c>
    </row>
    <row r="8" spans="1:11" x14ac:dyDescent="0.15">
      <c r="A8" s="3" t="s">
        <v>13</v>
      </c>
      <c r="B8" s="6">
        <v>0.05</v>
      </c>
      <c r="C8" s="10">
        <v>280</v>
      </c>
      <c r="D8" s="10">
        <v>1243</v>
      </c>
      <c r="E8" s="10"/>
      <c r="F8" s="10"/>
      <c r="G8" s="10">
        <v>2200</v>
      </c>
      <c r="H8" s="10">
        <v>91660</v>
      </c>
      <c r="I8" s="10">
        <v>7858</v>
      </c>
      <c r="J8" s="10">
        <v>216805</v>
      </c>
      <c r="K8" s="7">
        <f t="shared" si="0"/>
        <v>320046</v>
      </c>
    </row>
    <row r="9" spans="1:11" x14ac:dyDescent="0.15">
      <c r="A9" s="3" t="s">
        <v>14</v>
      </c>
      <c r="B9" s="6">
        <v>0.05</v>
      </c>
      <c r="C9" s="10">
        <v>5185</v>
      </c>
      <c r="D9" s="10">
        <v>4748</v>
      </c>
      <c r="E9" s="10">
        <v>1600</v>
      </c>
      <c r="F9" s="10"/>
      <c r="G9" s="10">
        <v>22813.288157894731</v>
      </c>
      <c r="H9" s="10">
        <v>2900</v>
      </c>
      <c r="I9" s="10">
        <v>50175</v>
      </c>
      <c r="J9" s="10">
        <v>554147.80000000005</v>
      </c>
      <c r="K9" s="7">
        <f t="shared" si="0"/>
        <v>641569.08815789479</v>
      </c>
    </row>
    <row r="10" spans="1:11" x14ac:dyDescent="0.15">
      <c r="A10" s="3" t="s">
        <v>15</v>
      </c>
      <c r="B10" s="5" t="s">
        <v>9</v>
      </c>
      <c r="C10" s="10">
        <v>1713</v>
      </c>
      <c r="D10" s="10">
        <v>4468</v>
      </c>
      <c r="E10" s="10">
        <v>0</v>
      </c>
      <c r="F10" s="10"/>
      <c r="G10" s="10">
        <v>3593</v>
      </c>
      <c r="H10" s="10">
        <f>18880+44652</f>
        <v>63532</v>
      </c>
      <c r="I10" s="10">
        <v>29286</v>
      </c>
      <c r="J10" s="10"/>
      <c r="K10" s="7">
        <f t="shared" si="0"/>
        <v>102592</v>
      </c>
    </row>
    <row r="11" spans="1:11" x14ac:dyDescent="0.15">
      <c r="A11" s="3" t="s">
        <v>16</v>
      </c>
      <c r="B11" s="6">
        <v>0.05</v>
      </c>
      <c r="C11" s="10">
        <v>9701</v>
      </c>
      <c r="D11" s="10">
        <v>3040</v>
      </c>
      <c r="E11" s="10">
        <v>1</v>
      </c>
      <c r="F11" s="10">
        <v>100.8</v>
      </c>
      <c r="G11" s="10">
        <v>3210.700000000003</v>
      </c>
      <c r="H11" s="10">
        <f>9460.2+2360</f>
        <v>11820.2</v>
      </c>
      <c r="I11" s="10">
        <v>7464</v>
      </c>
      <c r="J11" s="10">
        <v>64770.500000000007</v>
      </c>
      <c r="K11" s="7">
        <f t="shared" si="0"/>
        <v>100108.20000000001</v>
      </c>
    </row>
    <row r="12" spans="1:11" x14ac:dyDescent="0.15">
      <c r="A12" s="3" t="s">
        <v>17</v>
      </c>
      <c r="B12" s="5" t="s">
        <v>9</v>
      </c>
      <c r="C12" s="10"/>
      <c r="D12" s="10"/>
      <c r="E12" s="10"/>
      <c r="F12" s="10"/>
      <c r="G12" s="10"/>
      <c r="H12" s="10">
        <v>6340</v>
      </c>
      <c r="I12" s="10">
        <v>25520</v>
      </c>
      <c r="J12" s="10">
        <v>7720</v>
      </c>
      <c r="K12" s="7">
        <f t="shared" si="0"/>
        <v>39580</v>
      </c>
    </row>
    <row r="13" spans="1:11" x14ac:dyDescent="0.15">
      <c r="A13" s="3" t="s">
        <v>18</v>
      </c>
      <c r="B13" s="6">
        <v>0.1</v>
      </c>
      <c r="C13" s="10"/>
      <c r="D13" s="10"/>
      <c r="E13" s="10">
        <v>1920</v>
      </c>
      <c r="F13" s="10"/>
      <c r="G13" s="10">
        <v>3659</v>
      </c>
      <c r="H13" s="10">
        <f>95360+9990</f>
        <v>105350</v>
      </c>
      <c r="I13" s="10">
        <v>542075</v>
      </c>
      <c r="J13" s="10">
        <v>1480350</v>
      </c>
      <c r="K13" s="7">
        <f t="shared" si="0"/>
        <v>2133354</v>
      </c>
    </row>
    <row r="14" spans="1:11" x14ac:dyDescent="0.15">
      <c r="A14" s="64" t="s">
        <v>19</v>
      </c>
      <c r="B14" s="6">
        <v>0.05</v>
      </c>
      <c r="C14" s="10"/>
      <c r="D14" s="10"/>
      <c r="E14" s="10"/>
      <c r="F14" s="10"/>
      <c r="G14" s="10"/>
      <c r="H14" s="10"/>
      <c r="I14" s="10"/>
      <c r="J14" s="10">
        <v>4890</v>
      </c>
      <c r="K14" s="7">
        <f t="shared" si="0"/>
        <v>4890</v>
      </c>
    </row>
    <row r="15" spans="1:11" x14ac:dyDescent="0.15">
      <c r="A15" s="3" t="s">
        <v>20</v>
      </c>
      <c r="B15" s="6">
        <v>0.1</v>
      </c>
      <c r="C15" s="10">
        <v>316</v>
      </c>
      <c r="D15" s="10"/>
      <c r="E15" s="10"/>
      <c r="F15" s="10"/>
      <c r="G15" s="10">
        <v>14402</v>
      </c>
      <c r="H15" s="10">
        <v>378241.40000000014</v>
      </c>
      <c r="I15" s="10"/>
      <c r="J15" s="10"/>
      <c r="K15" s="7">
        <f t="shared" si="0"/>
        <v>392959.40000000014</v>
      </c>
    </row>
    <row r="16" spans="1:11" x14ac:dyDescent="0.15">
      <c r="A16" s="3" t="s">
        <v>21</v>
      </c>
      <c r="B16" s="6">
        <v>0.02</v>
      </c>
      <c r="C16" s="10"/>
      <c r="D16" s="10"/>
      <c r="E16" s="10"/>
      <c r="F16" s="10"/>
      <c r="G16" s="10"/>
      <c r="H16" s="10">
        <v>179962.59999999992</v>
      </c>
      <c r="I16" s="10"/>
      <c r="J16" s="10"/>
      <c r="K16" s="7">
        <f t="shared" si="0"/>
        <v>179962.59999999992</v>
      </c>
    </row>
    <row r="17" spans="1:11" x14ac:dyDescent="0.15">
      <c r="A17" s="3" t="s">
        <v>22</v>
      </c>
      <c r="B17" s="6">
        <v>0.2</v>
      </c>
      <c r="C17" s="10"/>
      <c r="D17" s="10"/>
      <c r="E17" s="10"/>
      <c r="F17" s="10"/>
      <c r="G17" s="10"/>
      <c r="H17" s="10">
        <f>81049.5+30232</f>
        <v>111281.5</v>
      </c>
      <c r="I17" s="10"/>
      <c r="J17" s="10"/>
      <c r="K17" s="7">
        <f t="shared" si="0"/>
        <v>111281.5</v>
      </c>
    </row>
    <row r="18" spans="1:11" x14ac:dyDescent="0.15">
      <c r="A18" s="3" t="s">
        <v>23</v>
      </c>
      <c r="B18" s="6">
        <v>0.05</v>
      </c>
      <c r="C18" s="10"/>
      <c r="D18" s="10"/>
      <c r="E18" s="10"/>
      <c r="F18" s="10"/>
      <c r="G18" s="10"/>
      <c r="H18" s="10"/>
      <c r="I18" s="10">
        <v>547620</v>
      </c>
      <c r="J18" s="10">
        <v>49350</v>
      </c>
      <c r="K18" s="7">
        <f t="shared" si="0"/>
        <v>596970</v>
      </c>
    </row>
    <row r="19" spans="1:11" x14ac:dyDescent="0.15">
      <c r="A19" s="3" t="s">
        <v>24</v>
      </c>
      <c r="B19" s="6">
        <v>0.05</v>
      </c>
      <c r="C19" s="10"/>
      <c r="D19" s="10"/>
      <c r="E19" s="10">
        <v>1200</v>
      </c>
      <c r="F19" s="10"/>
      <c r="G19" s="10"/>
      <c r="H19" s="10">
        <f>158180+108215</f>
        <v>266395</v>
      </c>
      <c r="I19" s="10"/>
      <c r="J19" s="10"/>
      <c r="K19" s="7">
        <f t="shared" si="0"/>
        <v>267595</v>
      </c>
    </row>
    <row r="20" spans="1:11" x14ac:dyDescent="0.15">
      <c r="A20" s="3" t="s">
        <v>25</v>
      </c>
      <c r="B20" s="5" t="s">
        <v>9</v>
      </c>
      <c r="C20" s="10"/>
      <c r="D20" s="10">
        <v>9780</v>
      </c>
      <c r="E20" s="10"/>
      <c r="F20" s="10"/>
      <c r="G20" s="10"/>
      <c r="H20" s="10"/>
      <c r="I20" s="10"/>
      <c r="J20" s="10"/>
      <c r="K20" s="7">
        <f t="shared" si="0"/>
        <v>9780</v>
      </c>
    </row>
    <row r="21" spans="1:11" x14ac:dyDescent="0.15">
      <c r="A21" s="3" t="s">
        <v>26</v>
      </c>
      <c r="B21" s="6">
        <v>0.05</v>
      </c>
      <c r="C21" s="10"/>
      <c r="D21" s="10"/>
      <c r="E21" s="10"/>
      <c r="F21" s="10"/>
      <c r="G21" s="10"/>
      <c r="H21" s="10"/>
      <c r="I21" s="10"/>
      <c r="J21" s="10">
        <v>22760</v>
      </c>
      <c r="K21" s="7">
        <f t="shared" si="0"/>
        <v>22760</v>
      </c>
    </row>
    <row r="22" spans="1:11" x14ac:dyDescent="0.15">
      <c r="A22" s="3" t="s">
        <v>88</v>
      </c>
      <c r="B22" s="5" t="s">
        <v>9</v>
      </c>
      <c r="C22" s="10"/>
      <c r="D22" s="10"/>
      <c r="E22" s="10"/>
      <c r="F22" s="10"/>
      <c r="G22" s="10"/>
      <c r="H22" s="10"/>
      <c r="I22" s="10"/>
      <c r="J22" s="10">
        <v>58536.947368421032</v>
      </c>
      <c r="K22" s="7">
        <f t="shared" si="0"/>
        <v>58536.947368421032</v>
      </c>
    </row>
    <row r="23" spans="1:11" x14ac:dyDescent="0.15">
      <c r="A23" s="3" t="s">
        <v>27</v>
      </c>
      <c r="B23" s="5" t="s">
        <v>9</v>
      </c>
      <c r="C23" s="10"/>
      <c r="D23" s="10"/>
      <c r="E23" s="10"/>
      <c r="F23" s="10"/>
      <c r="G23" s="10"/>
      <c r="H23" s="10"/>
      <c r="I23" s="10">
        <v>6420</v>
      </c>
      <c r="J23" s="10">
        <v>387780</v>
      </c>
      <c r="K23" s="7">
        <f t="shared" si="0"/>
        <v>394200</v>
      </c>
    </row>
    <row r="24" spans="1:11" x14ac:dyDescent="0.15">
      <c r="A24" s="3" t="s">
        <v>28</v>
      </c>
      <c r="B24" s="6">
        <v>0.05</v>
      </c>
      <c r="C24" s="10"/>
      <c r="D24" s="10"/>
      <c r="E24" s="10"/>
      <c r="F24" s="10"/>
      <c r="G24" s="10"/>
      <c r="H24" s="10"/>
      <c r="I24" s="10"/>
      <c r="J24" s="10"/>
      <c r="K24" s="7">
        <f t="shared" si="0"/>
        <v>0</v>
      </c>
    </row>
    <row r="25" spans="1:11" x14ac:dyDescent="0.15">
      <c r="A25" s="3" t="s">
        <v>29</v>
      </c>
      <c r="B25" s="6">
        <v>0.05</v>
      </c>
      <c r="C25" s="10"/>
      <c r="D25" s="10">
        <v>84</v>
      </c>
      <c r="E25" s="10"/>
      <c r="F25" s="10"/>
      <c r="G25" s="10"/>
      <c r="H25" s="10"/>
      <c r="I25" s="10">
        <v>211447</v>
      </c>
      <c r="J25" s="10">
        <v>1789640</v>
      </c>
      <c r="K25" s="7">
        <f t="shared" si="0"/>
        <v>2001171</v>
      </c>
    </row>
    <row r="26" spans="1:11" x14ac:dyDescent="0.15">
      <c r="A26" s="3" t="s">
        <v>30</v>
      </c>
      <c r="B26" s="6">
        <v>0.05</v>
      </c>
      <c r="C26" s="10"/>
      <c r="D26" s="10"/>
      <c r="E26" s="10"/>
      <c r="F26" s="10"/>
      <c r="G26" s="10"/>
      <c r="H26" s="10"/>
      <c r="I26" s="10">
        <v>12100</v>
      </c>
      <c r="J26" s="10"/>
      <c r="K26" s="7">
        <f t="shared" si="0"/>
        <v>12100</v>
      </c>
    </row>
    <row r="27" spans="1:11" x14ac:dyDescent="0.15">
      <c r="A27" s="3" t="s">
        <v>31</v>
      </c>
      <c r="B27" s="6">
        <v>0.05</v>
      </c>
      <c r="C27" s="10">
        <v>370.60855263157896</v>
      </c>
      <c r="D27" s="10">
        <v>22041</v>
      </c>
      <c r="E27" s="10"/>
      <c r="F27" s="10"/>
      <c r="G27" s="10">
        <v>146135</v>
      </c>
      <c r="H27" s="10">
        <v>168760.39999999994</v>
      </c>
      <c r="I27" s="10">
        <v>299999</v>
      </c>
      <c r="J27" s="10">
        <v>871482</v>
      </c>
      <c r="K27" s="7">
        <f t="shared" si="0"/>
        <v>1508788.0085526314</v>
      </c>
    </row>
    <row r="28" spans="1:11" x14ac:dyDescent="0.15">
      <c r="A28" s="3" t="s">
        <v>32</v>
      </c>
      <c r="B28" s="5" t="s">
        <v>9</v>
      </c>
      <c r="C28" s="10"/>
      <c r="D28" s="10">
        <v>25555</v>
      </c>
      <c r="E28" s="10"/>
      <c r="F28" s="10"/>
      <c r="G28" s="10"/>
      <c r="H28" s="10"/>
      <c r="I28" s="10"/>
      <c r="J28" s="10"/>
      <c r="K28" s="7">
        <f t="shared" si="0"/>
        <v>25555</v>
      </c>
    </row>
    <row r="29" spans="1:11" x14ac:dyDescent="0.15">
      <c r="A29" s="3" t="s">
        <v>33</v>
      </c>
      <c r="B29" s="5"/>
      <c r="C29" s="10"/>
      <c r="D29" s="10"/>
      <c r="E29" s="10"/>
      <c r="F29" s="10"/>
      <c r="G29" s="10"/>
      <c r="H29" s="10"/>
      <c r="I29" s="10"/>
      <c r="J29" s="10">
        <v>112460</v>
      </c>
      <c r="K29" s="7">
        <f t="shared" si="0"/>
        <v>112460</v>
      </c>
    </row>
    <row r="30" spans="1:11" x14ac:dyDescent="0.15">
      <c r="A30" s="3" t="s">
        <v>34</v>
      </c>
      <c r="B30" s="5" t="s">
        <v>9</v>
      </c>
      <c r="C30" s="10"/>
      <c r="D30" s="10"/>
      <c r="E30" s="10"/>
      <c r="F30" s="10"/>
      <c r="G30" s="10"/>
      <c r="H30" s="10"/>
      <c r="I30" s="10">
        <v>1060</v>
      </c>
      <c r="J30" s="10">
        <v>68400</v>
      </c>
      <c r="K30" s="7">
        <f t="shared" si="0"/>
        <v>69460</v>
      </c>
    </row>
    <row r="31" spans="1:11" x14ac:dyDescent="0.15">
      <c r="A31" s="3" t="s">
        <v>35</v>
      </c>
      <c r="B31" s="6">
        <v>0.05</v>
      </c>
      <c r="C31" s="10"/>
      <c r="D31" s="10">
        <v>278</v>
      </c>
      <c r="E31" s="10"/>
      <c r="F31" s="10">
        <v>71.400000000000006</v>
      </c>
      <c r="G31" s="10"/>
      <c r="H31" s="10"/>
      <c r="I31" s="10">
        <v>6916</v>
      </c>
      <c r="J31" s="10">
        <v>45709</v>
      </c>
      <c r="K31" s="7">
        <f t="shared" si="0"/>
        <v>52974.400000000001</v>
      </c>
    </row>
    <row r="32" spans="1:11" x14ac:dyDescent="0.15">
      <c r="A32" s="3" t="s">
        <v>36</v>
      </c>
      <c r="B32" s="6">
        <v>0.02</v>
      </c>
      <c r="C32" s="10"/>
      <c r="D32" s="10">
        <v>89750</v>
      </c>
      <c r="E32" s="10"/>
      <c r="F32" s="11"/>
      <c r="G32" s="10"/>
      <c r="H32" s="10"/>
      <c r="I32" s="10"/>
      <c r="J32" s="10"/>
      <c r="K32" s="7">
        <f t="shared" si="0"/>
        <v>89750</v>
      </c>
    </row>
    <row r="33" spans="1:11" x14ac:dyDescent="0.15">
      <c r="A33" s="3" t="s">
        <v>37</v>
      </c>
      <c r="B33" s="6">
        <v>0.05</v>
      </c>
      <c r="C33" s="10"/>
      <c r="D33" s="10"/>
      <c r="E33" s="10"/>
      <c r="F33" s="11"/>
      <c r="G33" s="10"/>
      <c r="H33" s="10">
        <v>1940</v>
      </c>
      <c r="I33" s="10"/>
      <c r="J33" s="10"/>
      <c r="K33" s="7">
        <f t="shared" si="0"/>
        <v>1940</v>
      </c>
    </row>
    <row r="34" spans="1:11" x14ac:dyDescent="0.15">
      <c r="A34" s="14" t="s">
        <v>7</v>
      </c>
      <c r="B34" s="14"/>
      <c r="C34" s="15">
        <f t="shared" ref="C34:I34" si="1">SUM(C4:C33)</f>
        <v>93163.608552631573</v>
      </c>
      <c r="D34" s="15">
        <f t="shared" si="1"/>
        <v>943542</v>
      </c>
      <c r="E34" s="15">
        <f t="shared" si="1"/>
        <v>67280.382999999973</v>
      </c>
      <c r="F34" s="15">
        <f t="shared" si="1"/>
        <v>24208.896000000004</v>
      </c>
      <c r="G34" s="15">
        <f t="shared" si="1"/>
        <v>705957.78815789393</v>
      </c>
      <c r="H34" s="15">
        <f t="shared" si="1"/>
        <v>2462755.8199999998</v>
      </c>
      <c r="I34" s="15">
        <f t="shared" si="1"/>
        <v>6981827.9000000041</v>
      </c>
      <c r="J34" s="15">
        <f t="shared" ref="J34:K34" si="2">SUM(J4:J33)</f>
        <v>14975174.387368424</v>
      </c>
      <c r="K34" s="16">
        <f t="shared" si="2"/>
        <v>26253910.783078954</v>
      </c>
    </row>
  </sheetData>
  <pageMargins left="0.7" right="0.7" top="0.75" bottom="0.75" header="0.3" footer="0.3"/>
  <pageSetup paperSize="9" orientation="portrait" r:id="rId1"/>
  <ignoredErrors>
    <ignoredError sqref="K6:K22 K28:K30 K23:K27 K31:K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Deelnemende diensten</vt:lpstr>
      <vt:lpstr>Perceel 1</vt:lpstr>
      <vt:lpstr>Perceel 2</vt:lpstr>
      <vt:lpstr>Perceel 3</vt:lpstr>
      <vt:lpstr>Perceel 4</vt:lpstr>
      <vt:lpstr>Rekenblad hoeveelheden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Bharos, A.K. BEc (Amresh)</dc:creator>
  <cp:lastModifiedBy>Kerkhoff, T. van den (Thomas)</cp:lastModifiedBy>
  <dcterms:created xsi:type="dcterms:W3CDTF">2021-03-02T07:11:57Z</dcterms:created>
  <dcterms:modified xsi:type="dcterms:W3CDTF">2021-03-19T10:47:35Z</dcterms:modified>
</cp:coreProperties>
</file>