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nqiot.sharepoint.com/sites/Linqiot/Gedeelde  documenten/Klanten/Gemeente Haarlemmermeer/projecten/aanbesteding hoofdpost/aanbestedingdocumenten/"/>
    </mc:Choice>
  </mc:AlternateContent>
  <xr:revisionPtr revIDLastSave="0" documentId="8_{2F087665-0D67-4C61-A1C0-CDC4E959CFCC}" xr6:coauthVersionLast="45" xr6:coauthVersionMax="45" xr10:uidLastSave="{00000000-0000-0000-0000-000000000000}"/>
  <bookViews>
    <workbookView xWindow="28680" yWindow="-120" windowWidth="29040" windowHeight="15840" xr2:uid="{9F82BAD7-4BE6-40C2-9D97-B0B4DD9B6F86}"/>
  </bookViews>
  <sheets>
    <sheet name="Samenvatting" sheetId="6" r:id="rId1"/>
    <sheet name="Initiele en jaarlijkse kosten" sheetId="7" r:id="rId2"/>
    <sheet name="Verrekenprijzen" sheetId="5" r:id="rId3"/>
  </sheets>
  <definedNames>
    <definedName name="_xlnm.Print_Area" localSheetId="1">'Initiele en jaarlijkse kosten'!$A$1:$P$71</definedName>
    <definedName name="_xlnm.Print_Area" localSheetId="0">Samenvatting!$A$1:$I$22</definedName>
    <definedName name="_xlnm.Print_Area" localSheetId="2">Verrekenprijzen!$A$1:$D$60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7" l="1"/>
  <c r="I15" i="7"/>
  <c r="J15" i="7" s="1"/>
  <c r="J13" i="7" l="1"/>
  <c r="H13" i="7"/>
  <c r="I20" i="6" l="1"/>
  <c r="I19" i="6"/>
  <c r="I44" i="7" l="1"/>
  <c r="H44" i="7"/>
  <c r="I28" i="5"/>
  <c r="I29" i="5"/>
  <c r="H30" i="5"/>
  <c r="I30" i="5"/>
  <c r="F28" i="5"/>
  <c r="H28" i="5" s="1"/>
  <c r="J28" i="5" s="1"/>
  <c r="F30" i="5"/>
  <c r="F29" i="5"/>
  <c r="H29" i="5" s="1"/>
  <c r="I45" i="7"/>
  <c r="J45" i="7" s="1"/>
  <c r="H45" i="7"/>
  <c r="I43" i="7"/>
  <c r="H43" i="7"/>
  <c r="J30" i="5" l="1"/>
  <c r="J29" i="5"/>
  <c r="J43" i="7"/>
  <c r="J44" i="7"/>
  <c r="H16" i="7"/>
  <c r="I16" i="7"/>
  <c r="J16" i="7" l="1"/>
  <c r="B5" i="7"/>
  <c r="H14" i="7"/>
  <c r="I14" i="7"/>
  <c r="J14" i="7" l="1"/>
  <c r="H27" i="7"/>
  <c r="I27" i="7"/>
  <c r="H40" i="7"/>
  <c r="I40" i="7"/>
  <c r="H41" i="7"/>
  <c r="I41" i="7"/>
  <c r="H42" i="7"/>
  <c r="I42" i="7"/>
  <c r="H46" i="7"/>
  <c r="I46" i="7"/>
  <c r="H47" i="7"/>
  <c r="I47" i="7"/>
  <c r="H48" i="7"/>
  <c r="I48" i="7"/>
  <c r="H49" i="7"/>
  <c r="I49" i="7"/>
  <c r="H37" i="7"/>
  <c r="I37" i="7"/>
  <c r="H38" i="7"/>
  <c r="I38" i="7"/>
  <c r="H61" i="7"/>
  <c r="I61" i="7"/>
  <c r="H62" i="7"/>
  <c r="I62" i="7"/>
  <c r="H63" i="7"/>
  <c r="I63" i="7"/>
  <c r="H64" i="7"/>
  <c r="I64" i="7"/>
  <c r="H65" i="7"/>
  <c r="I65" i="7"/>
  <c r="H66" i="7"/>
  <c r="I66" i="7"/>
  <c r="H67" i="7"/>
  <c r="I67" i="7"/>
  <c r="H33" i="7"/>
  <c r="I33" i="7"/>
  <c r="H34" i="7"/>
  <c r="I34" i="7"/>
  <c r="H35" i="7"/>
  <c r="I35" i="7"/>
  <c r="H36" i="7"/>
  <c r="I36" i="7"/>
  <c r="H24" i="7"/>
  <c r="I24" i="7"/>
  <c r="H25" i="7"/>
  <c r="I25" i="7"/>
  <c r="H28" i="7"/>
  <c r="I28" i="7"/>
  <c r="H30" i="7"/>
  <c r="I30" i="7"/>
  <c r="H31" i="7"/>
  <c r="I31" i="7"/>
  <c r="H32" i="7"/>
  <c r="I32" i="7"/>
  <c r="H39" i="7"/>
  <c r="I39" i="7"/>
  <c r="H50" i="7"/>
  <c r="I50" i="7"/>
  <c r="H51" i="7"/>
  <c r="I51" i="7"/>
  <c r="H52" i="7"/>
  <c r="I52" i="7"/>
  <c r="H53" i="7"/>
  <c r="I53" i="7"/>
  <c r="H54" i="7"/>
  <c r="I54" i="7"/>
  <c r="H55" i="7"/>
  <c r="I55" i="7"/>
  <c r="H56" i="7"/>
  <c r="I56" i="7"/>
  <c r="H57" i="7"/>
  <c r="I57" i="7"/>
  <c r="H58" i="7"/>
  <c r="I58" i="7"/>
  <c r="H59" i="7"/>
  <c r="I59" i="7"/>
  <c r="H60" i="7"/>
  <c r="I60" i="7"/>
  <c r="H68" i="7"/>
  <c r="I68" i="7"/>
  <c r="C69" i="7"/>
  <c r="J62" i="7" l="1"/>
  <c r="J41" i="7"/>
  <c r="J67" i="7"/>
  <c r="J37" i="7"/>
  <c r="J49" i="7"/>
  <c r="J38" i="7"/>
  <c r="J66" i="7"/>
  <c r="J61" i="7"/>
  <c r="J40" i="7"/>
  <c r="J63" i="7"/>
  <c r="J48" i="7"/>
  <c r="J47" i="7"/>
  <c r="J46" i="7"/>
  <c r="J65" i="7"/>
  <c r="J64" i="7"/>
  <c r="J27" i="7"/>
  <c r="J42" i="7"/>
  <c r="J36" i="7"/>
  <c r="J34" i="7"/>
  <c r="J35" i="7"/>
  <c r="J33" i="7"/>
  <c r="J58" i="7"/>
  <c r="J54" i="7"/>
  <c r="J56" i="7"/>
  <c r="J24" i="7"/>
  <c r="J25" i="7"/>
  <c r="J68" i="7"/>
  <c r="J60" i="7"/>
  <c r="J30" i="7"/>
  <c r="J59" i="7"/>
  <c r="J51" i="7"/>
  <c r="J50" i="7"/>
  <c r="J39" i="7"/>
  <c r="J57" i="7"/>
  <c r="J53" i="7"/>
  <c r="J52" i="7"/>
  <c r="J31" i="7"/>
  <c r="J28" i="7"/>
  <c r="J32" i="7"/>
  <c r="J55" i="7"/>
  <c r="F27" i="5"/>
  <c r="F26" i="5"/>
  <c r="F25" i="5"/>
  <c r="F21" i="5"/>
  <c r="F20" i="5"/>
  <c r="H24" i="5"/>
  <c r="I24" i="5"/>
  <c r="J24" i="5" l="1"/>
  <c r="I65" i="5"/>
  <c r="H65" i="5"/>
  <c r="J65" i="5" l="1"/>
  <c r="I12" i="6" s="1"/>
  <c r="H57" i="5" l="1"/>
  <c r="I57" i="5"/>
  <c r="H58" i="5"/>
  <c r="I58" i="5"/>
  <c r="H59" i="5"/>
  <c r="I59" i="5"/>
  <c r="J59" i="5" l="1"/>
  <c r="J58" i="5"/>
  <c r="J57" i="5"/>
  <c r="H17" i="7"/>
  <c r="J17" i="7" s="1"/>
  <c r="I48" i="5"/>
  <c r="H48" i="5"/>
  <c r="J48" i="5" l="1"/>
  <c r="I50" i="5"/>
  <c r="H50" i="5"/>
  <c r="I49" i="5"/>
  <c r="H49" i="5"/>
  <c r="J49" i="5" s="1"/>
  <c r="I47" i="5"/>
  <c r="H47" i="5"/>
  <c r="H74" i="5"/>
  <c r="J74" i="5" s="1"/>
  <c r="H73" i="5"/>
  <c r="J73" i="5" s="1"/>
  <c r="H72" i="5"/>
  <c r="J72" i="5" s="1"/>
  <c r="H71" i="5"/>
  <c r="J71" i="5" s="1"/>
  <c r="I13" i="6" l="1"/>
  <c r="J50" i="5"/>
  <c r="J47" i="5"/>
  <c r="H37" i="5" l="1"/>
  <c r="I37" i="5"/>
  <c r="H38" i="5"/>
  <c r="I38" i="5"/>
  <c r="H39" i="5"/>
  <c r="I39" i="5"/>
  <c r="H40" i="5"/>
  <c r="I40" i="5"/>
  <c r="H41" i="5"/>
  <c r="I41" i="5"/>
  <c r="H42" i="5"/>
  <c r="I42" i="5"/>
  <c r="H43" i="5"/>
  <c r="I43" i="5"/>
  <c r="H44" i="5"/>
  <c r="I44" i="5"/>
  <c r="H45" i="5"/>
  <c r="I45" i="5"/>
  <c r="H46" i="5"/>
  <c r="I46" i="5"/>
  <c r="I36" i="5"/>
  <c r="H36" i="5"/>
  <c r="J36" i="5" s="1"/>
  <c r="I18" i="5"/>
  <c r="I19" i="5"/>
  <c r="I20" i="5"/>
  <c r="I21" i="5"/>
  <c r="I22" i="5"/>
  <c r="I23" i="5"/>
  <c r="I25" i="5"/>
  <c r="I26" i="5"/>
  <c r="I27" i="5"/>
  <c r="I17" i="5"/>
  <c r="I23" i="7"/>
  <c r="H23" i="7"/>
  <c r="H12" i="7"/>
  <c r="H18" i="7"/>
  <c r="H11" i="7"/>
  <c r="E19" i="7"/>
  <c r="H56" i="5"/>
  <c r="J56" i="5" s="1"/>
  <c r="I11" i="6" s="1"/>
  <c r="H25" i="5"/>
  <c r="H26" i="5"/>
  <c r="H27" i="5"/>
  <c r="H23" i="5"/>
  <c r="H22" i="5"/>
  <c r="J22" i="5" s="1"/>
  <c r="H21" i="5"/>
  <c r="H20" i="5"/>
  <c r="H19" i="5"/>
  <c r="H18" i="5"/>
  <c r="H17" i="5"/>
  <c r="J44" i="5" l="1"/>
  <c r="J40" i="5"/>
  <c r="J45" i="5"/>
  <c r="J41" i="5"/>
  <c r="J37" i="5"/>
  <c r="J20" i="5"/>
  <c r="J39" i="5"/>
  <c r="J43" i="5"/>
  <c r="J46" i="5"/>
  <c r="J42" i="5"/>
  <c r="J38" i="5"/>
  <c r="J26" i="5"/>
  <c r="J21" i="5"/>
  <c r="J18" i="5"/>
  <c r="J23" i="5"/>
  <c r="J25" i="5"/>
  <c r="J17" i="5"/>
  <c r="J19" i="5"/>
  <c r="J27" i="5"/>
  <c r="J23" i="7"/>
  <c r="J69" i="7" s="1"/>
  <c r="E10" i="6" s="1"/>
  <c r="H69" i="7"/>
  <c r="C10" i="6" s="1"/>
  <c r="I69" i="7"/>
  <c r="D10" i="6" s="1"/>
  <c r="I18" i="7"/>
  <c r="J18" i="7" s="1"/>
  <c r="I11" i="7"/>
  <c r="J11" i="7" s="1"/>
  <c r="I12" i="7"/>
  <c r="J12" i="7" s="1"/>
  <c r="H19" i="7"/>
  <c r="C9" i="6" s="1"/>
  <c r="B9" i="5"/>
  <c r="I10" i="6" l="1"/>
  <c r="I9" i="6"/>
  <c r="I14" i="6" s="1"/>
  <c r="C11" i="6"/>
  <c r="J19" i="7"/>
  <c r="H71" i="7"/>
  <c r="I19" i="7"/>
  <c r="D9" i="6" s="1"/>
  <c r="D11" i="6" s="1"/>
  <c r="J71" i="7" l="1"/>
  <c r="E9" i="6"/>
  <c r="E12" i="6" s="1"/>
  <c r="I18" i="6" s="1"/>
  <c r="I21" i="6" s="1"/>
  <c r="I71" i="7"/>
</calcChain>
</file>

<file path=xl/sharedStrings.xml><?xml version="1.0" encoding="utf-8"?>
<sst xmlns="http://schemas.openxmlformats.org/spreadsheetml/2006/main" count="286" uniqueCount="202">
  <si>
    <t>Omschrijving</t>
  </si>
  <si>
    <t>Algemeen</t>
  </si>
  <si>
    <t>De inschrijver:</t>
  </si>
  <si>
    <t>Verrekenprijzen</t>
  </si>
  <si>
    <t>Nr</t>
  </si>
  <si>
    <t>Aantal</t>
  </si>
  <si>
    <t>Toevoegen van een protocol om RealSense loggers aan te sluiten (I-Real)</t>
  </si>
  <si>
    <t>Toevoegen van een protocol om DCX loggers aan te sluiten (Keller)</t>
  </si>
  <si>
    <t>Toevoegen van een protocol om ARC loggers aan te sluiten (Keller)</t>
  </si>
  <si>
    <t>Toevoegen van een protocol om Sofrel loggers aan te sluiten (Infra Scada)</t>
  </si>
  <si>
    <t>Toevoegen van een protocol om Nivus loggers aan te sluiten (Eijkelkamp)</t>
  </si>
  <si>
    <t>Toevoegen van een protocol om Campbell-CR6-loggers aan te sluiten (Koenders)</t>
  </si>
  <si>
    <t>Toevoegen van een protocol om Geokon-Model 8800 Geonet aan te sluiten (Koenders)</t>
  </si>
  <si>
    <t>Toevoegen van een protocol om IoT-sensor (Datwatt)</t>
  </si>
  <si>
    <t>Het leveren van een VDSL modem indien draadloos internet niet mogelijk is en een lijnverbinding aanwezig is</t>
  </si>
  <si>
    <t xml:space="preserve">C.1 </t>
  </si>
  <si>
    <t>C.2</t>
  </si>
  <si>
    <t>C.3</t>
  </si>
  <si>
    <t>C.4</t>
  </si>
  <si>
    <t>C.5</t>
  </si>
  <si>
    <t>TOTALE FICTIEVE INSCRHIJVING</t>
  </si>
  <si>
    <t>Som van de verrekenprijzen</t>
  </si>
  <si>
    <t>C1.01</t>
  </si>
  <si>
    <t>C1.02</t>
  </si>
  <si>
    <t>C1.03</t>
  </si>
  <si>
    <t>C1.04</t>
  </si>
  <si>
    <t>C1.05</t>
  </si>
  <si>
    <t>C1.06</t>
  </si>
  <si>
    <t>C1.07</t>
  </si>
  <si>
    <t>C1.08</t>
  </si>
  <si>
    <t>C1.09</t>
  </si>
  <si>
    <t>C1.10</t>
  </si>
  <si>
    <t>C1.11</t>
  </si>
  <si>
    <t>C4.01</t>
  </si>
  <si>
    <t>C5.01</t>
  </si>
  <si>
    <t>Prijs per stuk</t>
  </si>
  <si>
    <t>Initiele Prijs</t>
  </si>
  <si>
    <t>Subtotaal Algemeen</t>
  </si>
  <si>
    <t>Alle gele velden in te vullen door inschrijver</t>
  </si>
  <si>
    <t>Alle gele velden in te vullen door inschrijver!</t>
  </si>
  <si>
    <t>Weegfactoren</t>
  </si>
  <si>
    <t>Initieel</t>
  </si>
  <si>
    <t>C1.12</t>
  </si>
  <si>
    <t>C1.13</t>
  </si>
  <si>
    <t>C1.14</t>
  </si>
  <si>
    <t>Toevoegen van een protocol om DNP3 PLC’s aan te sluiten</t>
  </si>
  <si>
    <t>Toevoegen van een protocol om MQTT hardware aan te sluiten</t>
  </si>
  <si>
    <t>Inschrijver:</t>
  </si>
  <si>
    <t>Weegfactoren (per stuk)</t>
  </si>
  <si>
    <t>Totaal initieel</t>
  </si>
  <si>
    <t>Cijfer*</t>
  </si>
  <si>
    <t>* in te vullen door de opdrachtgever</t>
  </si>
  <si>
    <t>Fictieve korting plan van aanpak</t>
  </si>
  <si>
    <t>Fictieve korting praktijktest</t>
  </si>
  <si>
    <t xml:space="preserve">Alle overige algemene werkzaamheden </t>
  </si>
  <si>
    <t xml:space="preserve">TOTAAL </t>
  </si>
  <si>
    <t>Subtotaal</t>
  </si>
  <si>
    <t>Zie ook overige tabbladen!</t>
  </si>
  <si>
    <t>Onderstaande verrekenprijzen zijn gericht op uurtarieven die worden gehanteerd</t>
  </si>
  <si>
    <t>Uurtarief Software-ontwikkelaar</t>
  </si>
  <si>
    <t>Uurtarief (Service)monteur</t>
  </si>
  <si>
    <t>Uurtarief Projectmanager</t>
  </si>
  <si>
    <t>Uurtarief Consultant</t>
  </si>
  <si>
    <t>Toevoegen Sigfox communicatiemethode</t>
  </si>
  <si>
    <t>Toevoegen Narrow Band IoT communicatiemethode</t>
  </si>
  <si>
    <t>Bestaand object rechstreeks aansluiten op de regionale hoofdpost</t>
  </si>
  <si>
    <t>Toevoegen  protocol, koppelingen en commuinicatiemethoden</t>
  </si>
  <si>
    <t>Uurtarieven</t>
  </si>
  <si>
    <t>Beste prijs-kwaliteit verhouding</t>
  </si>
  <si>
    <t>Toevoegen FEWS uitwisseling (XML Timeseries)</t>
  </si>
  <si>
    <t>Toevoegen LoRa communicatiemethode</t>
  </si>
  <si>
    <t>Type PLC</t>
  </si>
  <si>
    <t>Soort</t>
  </si>
  <si>
    <t>RWA/DWA</t>
  </si>
  <si>
    <t>Tunnelgemaal</t>
  </si>
  <si>
    <t>C5.02</t>
  </si>
  <si>
    <t>C5.03</t>
  </si>
  <si>
    <t>C5.04</t>
  </si>
  <si>
    <t>Communicatie</t>
  </si>
  <si>
    <t>Onderstaande verrekenprijzen zijn gericht op het leveren van communicatieapparatuur en sim-kaarten, eventueel met plaatsen en cofigureren van SIM-kaarten</t>
  </si>
  <si>
    <t>Het leveren van een onderhoudsmanagementmodule</t>
  </si>
  <si>
    <t>Onderstaande verrekenprijzen zijn gericht op het leveren en onderhouden van een onderhoudsmanagement module in de hoofdpost</t>
  </si>
  <si>
    <t>Onderhoudsmanagement</t>
  </si>
  <si>
    <t>dit inschrijfformulier maakt onderdeel uit van de aanbesteding "Aanbesteding Telemetriesysteem"</t>
  </si>
  <si>
    <t>Verwerken historische gegevens</t>
  </si>
  <si>
    <t>FX2N</t>
  </si>
  <si>
    <t>Jaarlijks</t>
  </si>
  <si>
    <t>Totaal jaarlijks</t>
  </si>
  <si>
    <t xml:space="preserve">FX3G </t>
  </si>
  <si>
    <t>FX3G Standaard</t>
  </si>
  <si>
    <t>Flygt FMC 200</t>
  </si>
  <si>
    <t>Flygt APP900 met debietmeter en overstortmeting</t>
  </si>
  <si>
    <t>Flygt APP600</t>
  </si>
  <si>
    <t>Flygt FGC 300</t>
  </si>
  <si>
    <t>BBB</t>
  </si>
  <si>
    <t>FX2N pompput met 2 pompen en BBB  met 1 x LP en 1 x SP</t>
  </si>
  <si>
    <t>FX2N pompput met 1 pomp en BBB  met 1 x LP en 1 x SP</t>
  </si>
  <si>
    <t>FX2N BBB met 1 x LP en schuif en een put met vulpomp (incl. hydroselfinstallatie)</t>
  </si>
  <si>
    <t>1 pomp gemaal</t>
  </si>
  <si>
    <t>2 pompsgemaal</t>
  </si>
  <si>
    <t>Bijzondere gemalen</t>
  </si>
  <si>
    <t>Drainagegemaal</t>
  </si>
  <si>
    <t>HiTech</t>
  </si>
  <si>
    <t>Drukrioolgemaal</t>
  </si>
  <si>
    <t>FX2N pompput met 2 pompen en DWA met 2 pompen en RWA met 2 pompen</t>
  </si>
  <si>
    <t>FX2N pompput met 2 pompen en drainage met 2 pompen</t>
  </si>
  <si>
    <t>Modemkast</t>
  </si>
  <si>
    <t>FX3U PI met 1-pomp</t>
  </si>
  <si>
    <t>FX3U Put en PI kunstwerk met meting sloot met draaitijdbeperking</t>
  </si>
  <si>
    <t>Vijzelgemaal</t>
  </si>
  <si>
    <t>FX2N met 2 vijzels</t>
  </si>
  <si>
    <t>Niveaumeting</t>
  </si>
  <si>
    <t>FX2N met 2 niveaumetingen</t>
  </si>
  <si>
    <t>Vijver</t>
  </si>
  <si>
    <t>Vervaardigen en onderhouden RTC-procedures</t>
  </si>
  <si>
    <t>Vervaardigen en onderhouden rapportages</t>
  </si>
  <si>
    <t>Opleveren en onderhouden regionale hoofdpost</t>
  </si>
  <si>
    <t>C.2 Toevoegen  protocol, koppelingen en commuinicatiemethoden</t>
  </si>
  <si>
    <t>C.3 Communicatie</t>
  </si>
  <si>
    <t>C.4 Onderhoudsmanagement</t>
  </si>
  <si>
    <t>C.5 Uurtarieven</t>
  </si>
  <si>
    <t>Setupkosten algemeen</t>
  </si>
  <si>
    <t>Setupkosten per objectsoort</t>
  </si>
  <si>
    <t>Initiële en jaarlijkse kosten</t>
  </si>
  <si>
    <t xml:space="preserve">Intiele en onderhoudskosten </t>
  </si>
  <si>
    <t>Initiele Prijs (PER STUK)</t>
  </si>
  <si>
    <t>Jaarlijks    (PER STUK)</t>
  </si>
  <si>
    <t>Initiele Prijs    (PER STUK)</t>
  </si>
  <si>
    <t>Jaarlijks              (PER STUK)</t>
  </si>
  <si>
    <t>Fictieve inschrijfprijs</t>
  </si>
  <si>
    <t>Totale fictieve inschrijfprijs</t>
  </si>
  <si>
    <t>Totale fictieve prijs</t>
  </si>
  <si>
    <t>Fictief inschrijfbedrag</t>
  </si>
  <si>
    <t>Totaal per objectsoort</t>
  </si>
  <si>
    <t>Leveren API koppeling (zonder beperkingen)</t>
  </si>
  <si>
    <t>Code</t>
  </si>
  <si>
    <t>HiTech (142 slaves)</t>
  </si>
  <si>
    <t>HiTech GPRS (24 masters)</t>
  </si>
  <si>
    <t>HiTech GPRS (18 enkelvoudig zonder slaves)</t>
  </si>
  <si>
    <t>C2.01</t>
  </si>
  <si>
    <t>C2.02</t>
  </si>
  <si>
    <t>C2.03</t>
  </si>
  <si>
    <t>C2.05</t>
  </si>
  <si>
    <t>C2.06</t>
  </si>
  <si>
    <t>C2.07</t>
  </si>
  <si>
    <t>C2.08</t>
  </si>
  <si>
    <t>C2.09</t>
  </si>
  <si>
    <t>C2.10</t>
  </si>
  <si>
    <t>C2.11</t>
  </si>
  <si>
    <t>C2.12</t>
  </si>
  <si>
    <t>C2.13</t>
  </si>
  <si>
    <t>C2.15</t>
  </si>
  <si>
    <t>C2.04</t>
  </si>
  <si>
    <t>C2.14</t>
  </si>
  <si>
    <t>C3.01</t>
  </si>
  <si>
    <t>C3.02</t>
  </si>
  <si>
    <t>C3.03</t>
  </si>
  <si>
    <t>C3.04</t>
  </si>
  <si>
    <t>Voor extra detail informatie over de werkzaamheden zie programma van eisen Bijlage P5!</t>
  </si>
  <si>
    <t>Toevoegen object die overstort en of neerslag meet welke reeds is voorzien van logging en communicatie-apparatuur en rechtstreeks aangesloten moet worden op de hoofdpost</t>
  </si>
  <si>
    <t>Toevoegen van drukrioolgemaal welke reeds is voorzien van een besturing (een SVA of HiTech) en communicatie en rechtstreeks aangesloten moet worden op de hoofdpost  (master met max 10 slaves)</t>
  </si>
  <si>
    <t>Onderstaande verrekenprijzen zijn gericht op het leveren en onderhouden van een protocol in de hoofpost</t>
  </si>
  <si>
    <t>Toevoegen van een protocol om Diver-loggers aan te sluiten op de hoofdpost (Eijkelkamp en Van Essen)</t>
  </si>
  <si>
    <t>dit inschrijfformulier maakt onderdeel uit van de aanbesteding telemetriesysteem</t>
  </si>
  <si>
    <t>C.1 Bestaand object rechstreeks aansluiten op de hoofdpost</t>
  </si>
  <si>
    <t>Onderstaande verrekenprijzen zijn gericht op het toevoegen en onderhouden van objecten in de hoofdpost die rechtstreeks communiceren met de PLC/modem of logger</t>
  </si>
  <si>
    <t>Toevoegen standaard één-/twee-pompsgemaal welke reeds is voorzien van een besturing en communicatie en rechtstreeks aangesloten moet worden op de hoofdpost</t>
  </si>
  <si>
    <t>Toevoegen Bergbezinkvoorziening met 1/2 ledigingspompen en 1/2 spoelpompen en metingen in riool, bassin en externe overstort (eventueel met verklikkers) welke reeds is voorzien van een besturing en communicatie en rechtstreeks aangesloten moet worden op de hoofdpost</t>
  </si>
  <si>
    <t>Toevoegen meer-pomp-gemaal en overige ‘speciale’ gemalen welke reeds is voorzien van een besturing en communicatie en rechtstreeks aangesloten moet worden op de hoofdpost</t>
  </si>
  <si>
    <t xml:space="preserve">Gelijk aan C1.01, maar dan 5 stuks of meer die gelijktijdig in opdracht worden gegeven </t>
  </si>
  <si>
    <t xml:space="preserve">Gelijk aan C1.01, maar dan 10 stuks of meer die gelijktijdig in opdracht worden gegeven </t>
  </si>
  <si>
    <t>Gelijk aan C1.06, maar dan voor 5 stuks of meer die gelijktijdig in opdracht worden gegeven</t>
  </si>
  <si>
    <t>Gelijk aan C1.06, maar dan voor 10 stuks of meer die gelijktijdig in opdracht worden gegeven</t>
  </si>
  <si>
    <t>Gelijk aan C1.09, maar dan voor 5 stuks of meer die gelijktijdig in opdracht worden gegeven</t>
  </si>
  <si>
    <t>Gelijk aan C1.09, maar dan voor 10 stuks of meer die gelijktijdig in opdracht worden gegeven</t>
  </si>
  <si>
    <t>Aanvullende SIM-kaart en veilige verbinding leveren (1 stuks of meer gelijktijdig)</t>
  </si>
  <si>
    <t>Aanvullende SIM-kaart en veilige verbinding leveren (10 stuks of meer gelijktijdig)</t>
  </si>
  <si>
    <t>Aanvullende SIM-kaart en veilige verbinding leveren (20 stuks of meer gelijktijdig)</t>
  </si>
  <si>
    <t>Gelijk aan C1.09 maar dan een ander type besturing</t>
  </si>
  <si>
    <t>FX2N (verschillend koppelvlak)</t>
  </si>
  <si>
    <t>FX3U (verschillend koppelvlak)</t>
  </si>
  <si>
    <t>FX3U (gelijke koppelvlakken)</t>
  </si>
  <si>
    <t>FX2N (gelijke koppevlakken, verdeeld over 2 groepen)</t>
  </si>
  <si>
    <t>FX3U (Gelijke koppelvlakken verdeeld over 5 groepen)</t>
  </si>
  <si>
    <t>Flygt APP721 (gelijke koppevlakken, verdeeld over 2 groepen)</t>
  </si>
  <si>
    <t>FX2N (verschillende koppevlakken)</t>
  </si>
  <si>
    <t xml:space="preserve">FX3U (verschillende koppelvlakken) </t>
  </si>
  <si>
    <t>FX2N (verschillende koppelvlak)</t>
  </si>
  <si>
    <t>SPIN (gelijke koppelvlakken)</t>
  </si>
  <si>
    <t>SVA (gelijke koppelvlakken)</t>
  </si>
  <si>
    <t>FX2N (gelijke koppelvlakken verdeeld over 3 groepen)</t>
  </si>
  <si>
    <t>FX2N (verschillende koppelvlakken)</t>
  </si>
  <si>
    <t>FX3U (verschillnde koppelvlakken)</t>
  </si>
  <si>
    <t>FX3U (verschillende koppelvlakken)</t>
  </si>
  <si>
    <t xml:space="preserve">FX3U (gelijke koppelvlakken) </t>
  </si>
  <si>
    <t>FX2N Vijverpartij met 1 pomp en twee niveausensoren</t>
  </si>
  <si>
    <t>FX2N Alarm melding hoogwater bij waterschap</t>
  </si>
  <si>
    <t>Phoenix ILC (Modbus) Waterschap gemaal (storingsmelding stuurt RTC proccedure aan)</t>
  </si>
  <si>
    <t>Flugt FMC/APP 2 bassins met 1 schuif met auma</t>
  </si>
  <si>
    <t>FX2N 2 pompsgemaal met DWA met 2 pompen en RWA met 2 pompen</t>
  </si>
  <si>
    <t>Vervaardigen en onderhouden Scenario's</t>
  </si>
  <si>
    <t>Stelpost overleg Mous Waterbeheer/I-Real en protocol aanpassing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</si>
</sst>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#,##0_ ;\-#,##0\ "/>
    <numFmt numFmtId="165" formatCode="#,##0.0_ ;\-#,##0.0\ "/>
    <numFmt numFmtId="166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rgb="FF4E85CE"/>
      <name val="Calibri Light"/>
      <family val="2"/>
    </font>
    <font>
      <b/>
      <sz val="9"/>
      <color rgb="FFFFFFFF"/>
      <name val="Calibri Light"/>
      <family val="2"/>
    </font>
    <font>
      <sz val="9"/>
      <color theme="1"/>
      <name val="Calibri Light"/>
      <family val="2"/>
    </font>
    <font>
      <sz val="14"/>
      <color theme="0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 Light"/>
      <family val="2"/>
    </font>
    <font>
      <b/>
      <sz val="12"/>
      <color rgb="FFFFFFFF"/>
      <name val="Calibri Light"/>
      <family val="2"/>
    </font>
    <font>
      <sz val="12"/>
      <color theme="1"/>
      <name val="Calibri"/>
      <family val="2"/>
      <scheme val="minor"/>
    </font>
    <font>
      <sz val="9"/>
      <color rgb="FFFFFFFF"/>
      <name val="Calibri Light"/>
      <family val="2"/>
    </font>
    <font>
      <i/>
      <sz val="10"/>
      <color theme="1"/>
      <name val="Calibri"/>
      <family val="2"/>
      <scheme val="minor"/>
    </font>
    <font>
      <b/>
      <sz val="12"/>
      <color theme="0"/>
      <name val="Calibri Light"/>
      <family val="2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254D83"/>
        <bgColor indexed="64"/>
      </patternFill>
    </fill>
    <fill>
      <patternFill patternType="solid">
        <fgColor rgb="FF326AB4"/>
        <bgColor indexed="64"/>
      </patternFill>
    </fill>
    <fill>
      <patternFill patternType="solid">
        <fgColor rgb="FFC6D8F0"/>
        <bgColor indexed="64"/>
      </patternFill>
    </fill>
    <fill>
      <patternFill patternType="solid">
        <fgColor rgb="FFE8EEF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EA9DB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96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/>
    <xf numFmtId="0" fontId="8" fillId="0" borderId="0" xfId="0" applyFont="1" applyAlignment="1">
      <alignment vertical="center"/>
    </xf>
    <xf numFmtId="0" fontId="10" fillId="7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2" fillId="0" borderId="0" xfId="0" applyFont="1"/>
    <xf numFmtId="44" fontId="0" fillId="0" borderId="0" xfId="0" applyNumberFormat="1"/>
    <xf numFmtId="0" fontId="11" fillId="0" borderId="0" xfId="0" applyFont="1"/>
    <xf numFmtId="44" fontId="0" fillId="0" borderId="1" xfId="0" applyNumberFormat="1" applyBorder="1"/>
    <xf numFmtId="0" fontId="1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4" fontId="0" fillId="0" borderId="0" xfId="0" applyNumberFormat="1" applyProtection="1">
      <protection locked="0"/>
    </xf>
    <xf numFmtId="0" fontId="14" fillId="0" borderId="0" xfId="0" applyFont="1"/>
    <xf numFmtId="0" fontId="9" fillId="5" borderId="19" xfId="0" applyFont="1" applyFill="1" applyBorder="1" applyAlignment="1">
      <alignment vertical="center" wrapText="1"/>
    </xf>
    <xf numFmtId="0" fontId="9" fillId="5" borderId="21" xfId="0" applyFont="1" applyFill="1" applyBorder="1" applyAlignment="1">
      <alignment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vertical="center" wrapText="1"/>
    </xf>
    <xf numFmtId="44" fontId="9" fillId="6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4" fontId="9" fillId="0" borderId="0" xfId="0" applyNumberFormat="1" applyFont="1" applyAlignment="1">
      <alignment vertical="center" wrapText="1"/>
    </xf>
    <xf numFmtId="0" fontId="0" fillId="0" borderId="1" xfId="0" applyBorder="1" applyAlignment="1">
      <alignment horizontal="center"/>
    </xf>
    <xf numFmtId="44" fontId="5" fillId="14" borderId="1" xfId="0" applyNumberFormat="1" applyFont="1" applyFill="1" applyBorder="1" applyAlignment="1" applyProtection="1">
      <alignment vertical="center"/>
      <protection locked="0"/>
    </xf>
    <xf numFmtId="44" fontId="0" fillId="14" borderId="1" xfId="0" applyNumberFormat="1" applyFill="1" applyBorder="1" applyAlignment="1" applyProtection="1">
      <alignment vertical="center"/>
      <protection locked="0"/>
    </xf>
    <xf numFmtId="0" fontId="16" fillId="2" borderId="11" xfId="0" applyFont="1" applyFill="1" applyBorder="1" applyAlignment="1">
      <alignment horizontal="center" vertical="center" wrapText="1"/>
    </xf>
    <xf numFmtId="44" fontId="16" fillId="2" borderId="11" xfId="0" applyNumberFormat="1" applyFont="1" applyFill="1" applyBorder="1" applyAlignment="1">
      <alignment vertical="center" wrapText="1"/>
    </xf>
    <xf numFmtId="0" fontId="17" fillId="0" borderId="0" xfId="0" applyFont="1"/>
    <xf numFmtId="44" fontId="0" fillId="14" borderId="1" xfId="0" applyNumberFormat="1" applyFill="1" applyBorder="1" applyProtection="1">
      <protection locked="0"/>
    </xf>
    <xf numFmtId="44" fontId="0" fillId="14" borderId="16" xfId="0" applyNumberFormat="1" applyFill="1" applyBorder="1" applyProtection="1">
      <protection locked="0"/>
    </xf>
    <xf numFmtId="0" fontId="9" fillId="16" borderId="19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vertical="center" wrapText="1"/>
    </xf>
    <xf numFmtId="0" fontId="10" fillId="8" borderId="11" xfId="0" applyFont="1" applyFill="1" applyBorder="1" applyAlignment="1">
      <alignment horizontal="center" vertical="center" wrapText="1"/>
    </xf>
    <xf numFmtId="44" fontId="0" fillId="14" borderId="9" xfId="0" applyNumberFormat="1" applyFill="1" applyBorder="1" applyProtection="1">
      <protection locked="0"/>
    </xf>
    <xf numFmtId="44" fontId="0" fillId="14" borderId="11" xfId="0" applyNumberFormat="1" applyFill="1" applyBorder="1" applyProtection="1">
      <protection locked="0"/>
    </xf>
    <xf numFmtId="0" fontId="0" fillId="0" borderId="0" xfId="0" applyAlignment="1">
      <alignment horizontal="left"/>
    </xf>
    <xf numFmtId="2" fontId="0" fillId="0" borderId="0" xfId="0" applyNumberFormat="1"/>
    <xf numFmtId="44" fontId="0" fillId="14" borderId="2" xfId="0" applyNumberFormat="1" applyFill="1" applyBorder="1" applyProtection="1">
      <protection locked="0"/>
    </xf>
    <xf numFmtId="44" fontId="0" fillId="14" borderId="26" xfId="0" applyNumberFormat="1" applyFill="1" applyBorder="1" applyProtection="1">
      <protection locked="0"/>
    </xf>
    <xf numFmtId="44" fontId="0" fillId="11" borderId="1" xfId="0" applyNumberFormat="1" applyFill="1" applyBorder="1" applyAlignment="1">
      <alignment vertical="center"/>
    </xf>
    <xf numFmtId="44" fontId="0" fillId="17" borderId="1" xfId="0" applyNumberFormat="1" applyFill="1" applyBorder="1" applyAlignment="1">
      <alignment vertical="center"/>
    </xf>
    <xf numFmtId="44" fontId="0" fillId="17" borderId="16" xfId="0" applyNumberFormat="1" applyFill="1" applyBorder="1" applyAlignment="1">
      <alignment vertical="center"/>
    </xf>
    <xf numFmtId="44" fontId="0" fillId="11" borderId="13" xfId="0" applyNumberFormat="1" applyFill="1" applyBorder="1" applyAlignment="1">
      <alignment vertical="center"/>
    </xf>
    <xf numFmtId="44" fontId="0" fillId="17" borderId="13" xfId="0" applyNumberFormat="1" applyFill="1" applyBorder="1" applyAlignment="1">
      <alignment vertical="center"/>
    </xf>
    <xf numFmtId="44" fontId="0" fillId="17" borderId="14" xfId="0" applyNumberFormat="1" applyFill="1" applyBorder="1" applyAlignment="1">
      <alignment vertical="center"/>
    </xf>
    <xf numFmtId="44" fontId="0" fillId="17" borderId="15" xfId="0" applyNumberFormat="1" applyFill="1" applyBorder="1" applyAlignment="1">
      <alignment vertical="center"/>
    </xf>
    <xf numFmtId="44" fontId="0" fillId="17" borderId="17" xfId="0" applyNumberFormat="1" applyFill="1" applyBorder="1" applyAlignment="1">
      <alignment vertical="center"/>
    </xf>
    <xf numFmtId="0" fontId="2" fillId="0" borderId="0" xfId="0" applyFont="1"/>
    <xf numFmtId="44" fontId="9" fillId="6" borderId="15" xfId="0" applyNumberFormat="1" applyFont="1" applyFill="1" applyBorder="1" applyAlignment="1">
      <alignment vertical="center" wrapText="1"/>
    </xf>
    <xf numFmtId="44" fontId="9" fillId="6" borderId="16" xfId="0" applyNumberFormat="1" applyFont="1" applyFill="1" applyBorder="1" applyAlignment="1">
      <alignment vertical="center" wrapText="1"/>
    </xf>
    <xf numFmtId="44" fontId="0" fillId="14" borderId="45" xfId="0" applyNumberFormat="1" applyFill="1" applyBorder="1" applyProtection="1">
      <protection locked="0"/>
    </xf>
    <xf numFmtId="44" fontId="0" fillId="14" borderId="42" xfId="0" applyNumberFormat="1" applyFill="1" applyBorder="1" applyProtection="1">
      <protection locked="0"/>
    </xf>
    <xf numFmtId="0" fontId="13" fillId="0" borderId="0" xfId="0" applyFont="1"/>
    <xf numFmtId="44" fontId="0" fillId="19" borderId="47" xfId="0" applyNumberFormat="1" applyFill="1" applyBorder="1"/>
    <xf numFmtId="44" fontId="3" fillId="3" borderId="48" xfId="0" applyNumberFormat="1" applyFont="1" applyFill="1" applyBorder="1"/>
    <xf numFmtId="0" fontId="18" fillId="6" borderId="13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8" fillId="6" borderId="24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left"/>
    </xf>
    <xf numFmtId="0" fontId="0" fillId="0" borderId="41" xfId="0" applyBorder="1"/>
    <xf numFmtId="0" fontId="2" fillId="0" borderId="0" xfId="0" applyFont="1" applyFill="1"/>
    <xf numFmtId="0" fontId="0" fillId="0" borderId="0" xfId="0" applyFill="1"/>
    <xf numFmtId="0" fontId="19" fillId="14" borderId="0" xfId="0" applyFont="1" applyFill="1"/>
    <xf numFmtId="0" fontId="18" fillId="6" borderId="53" xfId="0" applyFont="1" applyFill="1" applyBorder="1" applyAlignment="1">
      <alignment horizontal="center" vertical="center" wrapText="1"/>
    </xf>
    <xf numFmtId="44" fontId="0" fillId="17" borderId="4" xfId="0" applyNumberFormat="1" applyFill="1" applyBorder="1" applyAlignment="1">
      <alignment vertical="center"/>
    </xf>
    <xf numFmtId="44" fontId="0" fillId="17" borderId="23" xfId="0" applyNumberFormat="1" applyFill="1" applyBorder="1" applyAlignment="1">
      <alignment vertical="center"/>
    </xf>
    <xf numFmtId="0" fontId="10" fillId="7" borderId="16" xfId="0" applyFont="1" applyFill="1" applyBorder="1" applyAlignment="1">
      <alignment vertical="center" wrapText="1"/>
    </xf>
    <xf numFmtId="0" fontId="22" fillId="0" borderId="0" xfId="0" applyFont="1"/>
    <xf numFmtId="44" fontId="17" fillId="9" borderId="1" xfId="0" applyNumberFormat="1" applyFont="1" applyFill="1" applyBorder="1"/>
    <xf numFmtId="0" fontId="23" fillId="9" borderId="7" xfId="0" applyFont="1" applyFill="1" applyBorder="1"/>
    <xf numFmtId="166" fontId="23" fillId="10" borderId="11" xfId="0" applyNumberFormat="1" applyFont="1" applyFill="1" applyBorder="1" applyProtection="1">
      <protection locked="0"/>
    </xf>
    <xf numFmtId="0" fontId="24" fillId="2" borderId="53" xfId="0" applyFont="1" applyFill="1" applyBorder="1"/>
    <xf numFmtId="0" fontId="24" fillId="2" borderId="54" xfId="0" applyFont="1" applyFill="1" applyBorder="1"/>
    <xf numFmtId="44" fontId="24" fillId="2" borderId="55" xfId="0" applyNumberFormat="1" applyFont="1" applyFill="1" applyBorder="1"/>
    <xf numFmtId="44" fontId="24" fillId="2" borderId="54" xfId="0" applyNumberFormat="1" applyFont="1" applyFill="1" applyBorder="1"/>
    <xf numFmtId="44" fontId="0" fillId="10" borderId="1" xfId="0" applyNumberFormat="1" applyFill="1" applyBorder="1" applyProtection="1">
      <protection locked="0"/>
    </xf>
    <xf numFmtId="44" fontId="0" fillId="10" borderId="16" xfId="0" applyNumberFormat="1" applyFill="1" applyBorder="1" applyProtection="1">
      <protection locked="0"/>
    </xf>
    <xf numFmtId="44" fontId="5" fillId="10" borderId="1" xfId="0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/>
    </xf>
    <xf numFmtId="0" fontId="3" fillId="3" borderId="40" xfId="0" applyFont="1" applyFill="1" applyBorder="1" applyAlignment="1">
      <alignment horizontal="left"/>
    </xf>
    <xf numFmtId="0" fontId="0" fillId="19" borderId="31" xfId="0" applyFill="1" applyBorder="1" applyAlignment="1">
      <alignment horizontal="left"/>
    </xf>
    <xf numFmtId="0" fontId="0" fillId="19" borderId="61" xfId="0" applyFill="1" applyBorder="1" applyAlignment="1">
      <alignment horizontal="left"/>
    </xf>
    <xf numFmtId="44" fontId="16" fillId="2" borderId="7" xfId="0" applyNumberFormat="1" applyFont="1" applyFill="1" applyBorder="1" applyAlignment="1">
      <alignment vertical="center" wrapText="1"/>
    </xf>
    <xf numFmtId="44" fontId="16" fillId="2" borderId="8" xfId="0" applyNumberFormat="1" applyFont="1" applyFill="1" applyBorder="1" applyAlignment="1">
      <alignment vertical="center" wrapText="1"/>
    </xf>
    <xf numFmtId="44" fontId="15" fillId="19" borderId="38" xfId="0" applyNumberFormat="1" applyFont="1" applyFill="1" applyBorder="1" applyAlignment="1">
      <alignment vertical="center" wrapText="1"/>
    </xf>
    <xf numFmtId="44" fontId="15" fillId="19" borderId="36" xfId="0" applyNumberFormat="1" applyFont="1" applyFill="1" applyBorder="1" applyAlignment="1">
      <alignment vertical="center" wrapText="1"/>
    </xf>
    <xf numFmtId="0" fontId="16" fillId="2" borderId="11" xfId="0" applyFont="1" applyFill="1" applyBorder="1" applyAlignment="1">
      <alignment vertical="center" wrapText="1"/>
    </xf>
    <xf numFmtId="44" fontId="9" fillId="6" borderId="32" xfId="0" applyNumberFormat="1" applyFont="1" applyFill="1" applyBorder="1" applyAlignment="1">
      <alignment vertical="center" wrapText="1"/>
    </xf>
    <xf numFmtId="44" fontId="9" fillId="6" borderId="39" xfId="0" applyNumberFormat="1" applyFont="1" applyFill="1" applyBorder="1" applyAlignment="1">
      <alignment vertical="center" wrapText="1"/>
    </xf>
    <xf numFmtId="0" fontId="1" fillId="15" borderId="27" xfId="0" applyFont="1" applyFill="1" applyBorder="1" applyAlignment="1">
      <alignment vertical="center"/>
    </xf>
    <xf numFmtId="0" fontId="1" fillId="15" borderId="28" xfId="0" applyFont="1" applyFill="1" applyBorder="1" applyAlignment="1">
      <alignment vertical="center"/>
    </xf>
    <xf numFmtId="0" fontId="0" fillId="0" borderId="0" xfId="0" applyAlignment="1"/>
    <xf numFmtId="0" fontId="7" fillId="0" borderId="0" xfId="0" applyFont="1" applyFill="1" applyAlignment="1"/>
    <xf numFmtId="0" fontId="1" fillId="0" borderId="0" xfId="0" applyFont="1" applyFill="1" applyBorder="1" applyAlignment="1">
      <alignment horizontal="center" vertical="center"/>
    </xf>
    <xf numFmtId="0" fontId="9" fillId="16" borderId="63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vertical="center" wrapText="1"/>
    </xf>
    <xf numFmtId="0" fontId="10" fillId="7" borderId="22" xfId="0" applyFont="1" applyFill="1" applyBorder="1" applyAlignment="1">
      <alignment horizontal="center" vertical="center" wrapText="1"/>
    </xf>
    <xf numFmtId="44" fontId="0" fillId="14" borderId="22" xfId="0" applyNumberFormat="1" applyFill="1" applyBorder="1" applyProtection="1">
      <protection locked="0"/>
    </xf>
    <xf numFmtId="44" fontId="0" fillId="17" borderId="18" xfId="0" applyNumberFormat="1" applyFill="1" applyBorder="1" applyAlignment="1">
      <alignment vertical="center"/>
    </xf>
    <xf numFmtId="44" fontId="0" fillId="17" borderId="22" xfId="0" applyNumberFormat="1" applyFill="1" applyBorder="1" applyAlignment="1">
      <alignment vertical="center"/>
    </xf>
    <xf numFmtId="44" fontId="0" fillId="17" borderId="33" xfId="0" applyNumberFormat="1" applyFill="1" applyBorder="1" applyAlignment="1">
      <alignment vertical="center"/>
    </xf>
    <xf numFmtId="0" fontId="9" fillId="5" borderId="65" xfId="0" applyFont="1" applyFill="1" applyBorder="1" applyAlignment="1">
      <alignment vertical="center" wrapText="1"/>
    </xf>
    <xf numFmtId="0" fontId="9" fillId="5" borderId="66" xfId="0" applyFont="1" applyFill="1" applyBorder="1" applyAlignment="1">
      <alignment vertical="center" wrapText="1"/>
    </xf>
    <xf numFmtId="0" fontId="9" fillId="5" borderId="66" xfId="0" applyFont="1" applyFill="1" applyBorder="1" applyAlignment="1">
      <alignment horizontal="center" vertical="center" wrapText="1"/>
    </xf>
    <xf numFmtId="0" fontId="9" fillId="16" borderId="37" xfId="0" applyFont="1" applyFill="1" applyBorder="1" applyAlignment="1">
      <alignment horizontal="center" vertical="center" wrapText="1"/>
    </xf>
    <xf numFmtId="0" fontId="9" fillId="16" borderId="66" xfId="0" applyFont="1" applyFill="1" applyBorder="1" applyAlignment="1">
      <alignment horizontal="center" vertical="center" wrapText="1"/>
    </xf>
    <xf numFmtId="0" fontId="9" fillId="16" borderId="65" xfId="0" applyFont="1" applyFill="1" applyBorder="1" applyAlignment="1">
      <alignment horizontal="center" vertical="center" wrapText="1"/>
    </xf>
    <xf numFmtId="0" fontId="9" fillId="16" borderId="67" xfId="0" applyFont="1" applyFill="1" applyBorder="1" applyAlignment="1">
      <alignment horizontal="center" vertical="center" wrapText="1"/>
    </xf>
    <xf numFmtId="44" fontId="0" fillId="17" borderId="44" xfId="0" applyNumberFormat="1" applyFill="1" applyBorder="1" applyAlignment="1">
      <alignment vertical="center"/>
    </xf>
    <xf numFmtId="44" fontId="0" fillId="14" borderId="60" xfId="0" applyNumberFormat="1" applyFill="1" applyBorder="1" applyProtection="1">
      <protection locked="0"/>
    </xf>
    <xf numFmtId="0" fontId="10" fillId="7" borderId="11" xfId="0" applyFont="1" applyFill="1" applyBorder="1" applyAlignment="1">
      <alignment horizontal="center" vertical="center" wrapText="1"/>
    </xf>
    <xf numFmtId="44" fontId="0" fillId="17" borderId="11" xfId="0" applyNumberFormat="1" applyFill="1" applyBorder="1" applyAlignment="1">
      <alignment vertical="center"/>
    </xf>
    <xf numFmtId="44" fontId="0" fillId="17" borderId="68" xfId="0" applyNumberFormat="1" applyFill="1" applyBorder="1" applyAlignment="1">
      <alignment vertical="center"/>
    </xf>
    <xf numFmtId="0" fontId="10" fillId="8" borderId="22" xfId="0" applyFont="1" applyFill="1" applyBorder="1" applyAlignment="1">
      <alignment vertical="center" wrapText="1"/>
    </xf>
    <xf numFmtId="0" fontId="10" fillId="8" borderId="22" xfId="0" applyFont="1" applyFill="1" applyBorder="1" applyAlignment="1">
      <alignment horizontal="center" vertical="center" wrapText="1"/>
    </xf>
    <xf numFmtId="44" fontId="0" fillId="10" borderId="7" xfId="0" applyNumberFormat="1" applyFill="1" applyBorder="1" applyProtection="1"/>
    <xf numFmtId="44" fontId="0" fillId="17" borderId="9" xfId="0" applyNumberFormat="1" applyFill="1" applyBorder="1" applyAlignment="1">
      <alignment vertical="center"/>
    </xf>
    <xf numFmtId="0" fontId="9" fillId="16" borderId="57" xfId="0" applyFont="1" applyFill="1" applyBorder="1" applyAlignment="1">
      <alignment horizontal="center" vertical="center" wrapText="1"/>
    </xf>
    <xf numFmtId="0" fontId="9" fillId="16" borderId="64" xfId="0" applyFont="1" applyFill="1" applyBorder="1" applyAlignment="1">
      <alignment horizontal="center" vertical="center" wrapText="1"/>
    </xf>
    <xf numFmtId="0" fontId="9" fillId="16" borderId="41" xfId="0" applyFont="1" applyFill="1" applyBorder="1" applyAlignment="1">
      <alignment horizontal="center" vertical="center" wrapText="1"/>
    </xf>
    <xf numFmtId="164" fontId="5" fillId="10" borderId="52" xfId="0" applyNumberFormat="1" applyFont="1" applyFill="1" applyBorder="1" applyAlignment="1">
      <alignment vertical="center"/>
    </xf>
    <xf numFmtId="165" fontId="5" fillId="10" borderId="61" xfId="0" applyNumberFormat="1" applyFont="1" applyFill="1" applyBorder="1" applyAlignment="1">
      <alignment vertical="center"/>
    </xf>
    <xf numFmtId="165" fontId="5" fillId="10" borderId="56" xfId="0" applyNumberFormat="1" applyFont="1" applyFill="1" applyBorder="1" applyAlignment="1">
      <alignment vertical="center"/>
    </xf>
    <xf numFmtId="165" fontId="5" fillId="10" borderId="47" xfId="0" applyNumberFormat="1" applyFont="1" applyFill="1" applyBorder="1" applyAlignment="1">
      <alignment vertical="center"/>
    </xf>
    <xf numFmtId="165" fontId="5" fillId="10" borderId="71" xfId="0" applyNumberFormat="1" applyFont="1" applyFill="1" applyBorder="1" applyAlignment="1">
      <alignment vertical="center"/>
    </xf>
    <xf numFmtId="0" fontId="9" fillId="16" borderId="69" xfId="0" applyFont="1" applyFill="1" applyBorder="1" applyAlignment="1">
      <alignment horizontal="center" vertical="center" wrapText="1"/>
    </xf>
    <xf numFmtId="165" fontId="5" fillId="10" borderId="40" xfId="0" applyNumberFormat="1" applyFont="1" applyFill="1" applyBorder="1" applyAlignment="1">
      <alignment vertical="center"/>
    </xf>
    <xf numFmtId="164" fontId="5" fillId="10" borderId="4" xfId="0" applyNumberFormat="1" applyFont="1" applyFill="1" applyBorder="1" applyAlignment="1">
      <alignment vertical="center"/>
    </xf>
    <xf numFmtId="164" fontId="5" fillId="10" borderId="23" xfId="0" applyNumberFormat="1" applyFont="1" applyFill="1" applyBorder="1" applyAlignment="1">
      <alignment vertical="center"/>
    </xf>
    <xf numFmtId="0" fontId="9" fillId="5" borderId="20" xfId="0" applyFont="1" applyFill="1" applyBorder="1" applyAlignment="1">
      <alignment horizontal="center" vertical="center" wrapText="1"/>
    </xf>
    <xf numFmtId="44" fontId="0" fillId="10" borderId="22" xfId="0" applyNumberFormat="1" applyFill="1" applyBorder="1" applyProtection="1">
      <protection locked="0"/>
    </xf>
    <xf numFmtId="165" fontId="5" fillId="10" borderId="46" xfId="0" applyNumberFormat="1" applyFont="1" applyFill="1" applyBorder="1" applyAlignment="1">
      <alignment vertical="center"/>
    </xf>
    <xf numFmtId="164" fontId="5" fillId="10" borderId="60" xfId="0" applyNumberFormat="1" applyFont="1" applyFill="1" applyBorder="1" applyAlignment="1">
      <alignment vertical="center"/>
    </xf>
    <xf numFmtId="44" fontId="0" fillId="17" borderId="60" xfId="0" applyNumberFormat="1" applyFill="1" applyBorder="1" applyAlignment="1">
      <alignment vertical="center"/>
    </xf>
    <xf numFmtId="0" fontId="0" fillId="0" borderId="0" xfId="0" applyBorder="1"/>
    <xf numFmtId="44" fontId="0" fillId="0" borderId="0" xfId="0" applyNumberFormat="1" applyBorder="1"/>
    <xf numFmtId="0" fontId="21" fillId="0" borderId="0" xfId="0" applyFont="1" applyBorder="1" applyAlignment="1">
      <alignment wrapText="1"/>
    </xf>
    <xf numFmtId="0" fontId="7" fillId="2" borderId="30" xfId="0" applyFont="1" applyFill="1" applyBorder="1" applyAlignment="1">
      <alignment vertical="center"/>
    </xf>
    <xf numFmtId="0" fontId="7" fillId="2" borderId="35" xfId="0" applyFont="1" applyFill="1" applyBorder="1" applyAlignment="1">
      <alignment vertical="center"/>
    </xf>
    <xf numFmtId="0" fontId="23" fillId="9" borderId="2" xfId="0" applyFont="1" applyFill="1" applyBorder="1" applyAlignment="1"/>
    <xf numFmtId="0" fontId="23" fillId="9" borderId="3" xfId="0" applyFont="1" applyFill="1" applyBorder="1" applyAlignment="1"/>
    <xf numFmtId="0" fontId="11" fillId="0" borderId="49" xfId="0" applyFont="1" applyFill="1" applyBorder="1"/>
    <xf numFmtId="0" fontId="11" fillId="0" borderId="0" xfId="0" applyFont="1" applyFill="1" applyBorder="1"/>
    <xf numFmtId="0" fontId="0" fillId="11" borderId="50" xfId="0" applyFill="1" applyBorder="1" applyAlignment="1">
      <alignment horizontal="left"/>
    </xf>
    <xf numFmtId="44" fontId="0" fillId="11" borderId="56" xfId="0" applyNumberFormat="1" applyFill="1" applyBorder="1"/>
    <xf numFmtId="0" fontId="6" fillId="3" borderId="57" xfId="0" applyFont="1" applyFill="1" applyBorder="1"/>
    <xf numFmtId="0" fontId="1" fillId="3" borderId="64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 wrapText="1"/>
    </xf>
    <xf numFmtId="0" fontId="0" fillId="11" borderId="49" xfId="0" applyFill="1" applyBorder="1" applyAlignment="1">
      <alignment horizontal="left"/>
    </xf>
    <xf numFmtId="0" fontId="6" fillId="3" borderId="36" xfId="0" applyFont="1" applyFill="1" applyBorder="1"/>
    <xf numFmtId="0" fontId="1" fillId="18" borderId="57" xfId="0" applyFont="1" applyFill="1" applyBorder="1" applyAlignment="1">
      <alignment vertical="center"/>
    </xf>
    <xf numFmtId="0" fontId="1" fillId="18" borderId="36" xfId="0" applyFont="1" applyFill="1" applyBorder="1" applyAlignment="1">
      <alignment vertical="center"/>
    </xf>
    <xf numFmtId="44" fontId="0" fillId="11" borderId="34" xfId="0" applyNumberFormat="1" applyFill="1" applyBorder="1" applyAlignment="1">
      <alignment vertical="center"/>
    </xf>
    <xf numFmtId="44" fontId="0" fillId="11" borderId="6" xfId="0" applyNumberFormat="1" applyFill="1" applyBorder="1" applyAlignment="1">
      <alignment vertical="center"/>
    </xf>
    <xf numFmtId="44" fontId="15" fillId="19" borderId="65" xfId="0" applyNumberFormat="1" applyFont="1" applyFill="1" applyBorder="1" applyAlignment="1">
      <alignment vertical="center" wrapText="1"/>
    </xf>
    <xf numFmtId="44" fontId="15" fillId="19" borderId="64" xfId="0" applyNumberFormat="1" applyFont="1" applyFill="1" applyBorder="1" applyAlignment="1">
      <alignment vertical="center" wrapText="1"/>
    </xf>
    <xf numFmtId="44" fontId="0" fillId="14" borderId="6" xfId="0" applyNumberFormat="1" applyFill="1" applyBorder="1" applyAlignment="1" applyProtection="1">
      <alignment vertical="center"/>
      <protection locked="0"/>
    </xf>
    <xf numFmtId="0" fontId="15" fillId="19" borderId="66" xfId="0" applyFont="1" applyFill="1" applyBorder="1" applyAlignment="1">
      <alignment horizontal="center" vertical="center" wrapText="1"/>
    </xf>
    <xf numFmtId="44" fontId="15" fillId="19" borderId="41" xfId="0" applyNumberFormat="1" applyFont="1" applyFill="1" applyBorder="1" applyAlignment="1">
      <alignment vertical="center" wrapText="1"/>
    </xf>
    <xf numFmtId="0" fontId="10" fillId="7" borderId="9" xfId="0" applyFont="1" applyFill="1" applyBorder="1" applyAlignment="1">
      <alignment vertical="center" wrapText="1"/>
    </xf>
    <xf numFmtId="44" fontId="0" fillId="14" borderId="11" xfId="0" applyNumberFormat="1" applyFill="1" applyBorder="1" applyAlignment="1" applyProtection="1">
      <alignment vertical="center"/>
      <protection locked="0"/>
    </xf>
    <xf numFmtId="44" fontId="0" fillId="11" borderId="24" xfId="0" applyNumberFormat="1" applyFill="1" applyBorder="1" applyAlignment="1">
      <alignment vertical="center"/>
    </xf>
    <xf numFmtId="44" fontId="0" fillId="11" borderId="11" xfId="0" applyNumberFormat="1" applyFill="1" applyBorder="1" applyAlignment="1">
      <alignment vertical="center"/>
    </xf>
    <xf numFmtId="44" fontId="5" fillId="14" borderId="11" xfId="0" applyNumberFormat="1" applyFont="1" applyFill="1" applyBorder="1" applyAlignment="1" applyProtection="1">
      <alignment vertical="center"/>
      <protection locked="0"/>
    </xf>
    <xf numFmtId="0" fontId="9" fillId="5" borderId="57" xfId="0" applyFont="1" applyFill="1" applyBorder="1" applyAlignment="1">
      <alignment vertical="center" wrapText="1"/>
    </xf>
    <xf numFmtId="0" fontId="9" fillId="5" borderId="36" xfId="0" applyFont="1" applyFill="1" applyBorder="1" applyAlignment="1">
      <alignment vertical="center" wrapText="1"/>
    </xf>
    <xf numFmtId="0" fontId="10" fillId="7" borderId="51" xfId="0" applyFont="1" applyFill="1" applyBorder="1" applyAlignment="1">
      <alignment vertical="center" wrapText="1"/>
    </xf>
    <xf numFmtId="44" fontId="0" fillId="11" borderId="68" xfId="0" applyNumberFormat="1" applyFill="1" applyBorder="1" applyAlignment="1">
      <alignment vertical="center"/>
    </xf>
    <xf numFmtId="44" fontId="0" fillId="11" borderId="14" xfId="0" applyNumberFormat="1" applyFill="1" applyBorder="1" applyAlignment="1">
      <alignment vertical="center"/>
    </xf>
    <xf numFmtId="0" fontId="10" fillId="12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21" borderId="13" xfId="0" applyFont="1" applyFill="1" applyBorder="1" applyAlignment="1">
      <alignment horizontal="center" vertical="center" wrapText="1"/>
    </xf>
    <xf numFmtId="44" fontId="0" fillId="11" borderId="25" xfId="0" applyNumberFormat="1" applyFill="1" applyBorder="1" applyAlignment="1">
      <alignment vertical="center"/>
    </xf>
    <xf numFmtId="0" fontId="18" fillId="6" borderId="30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vertical="center" wrapText="1"/>
    </xf>
    <xf numFmtId="0" fontId="18" fillId="6" borderId="31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vertical="center" wrapText="1"/>
    </xf>
    <xf numFmtId="0" fontId="10" fillId="7" borderId="13" xfId="0" applyFont="1" applyFill="1" applyBorder="1" applyAlignment="1">
      <alignment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0" fontId="21" fillId="0" borderId="1" xfId="0" applyFont="1" applyBorder="1" applyAlignment="1">
      <alignment wrapText="1"/>
    </xf>
    <xf numFmtId="0" fontId="9" fillId="5" borderId="63" xfId="0" applyFont="1" applyFill="1" applyBorder="1" applyAlignment="1">
      <alignment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16" borderId="20" xfId="0" applyFont="1" applyFill="1" applyBorder="1" applyAlignment="1">
      <alignment horizontal="center" vertical="center" wrapText="1"/>
    </xf>
    <xf numFmtId="0" fontId="9" fillId="5" borderId="72" xfId="0" applyFont="1" applyFill="1" applyBorder="1" applyAlignment="1">
      <alignment horizontal="center" vertical="center" wrapText="1"/>
    </xf>
    <xf numFmtId="165" fontId="5" fillId="10" borderId="46" xfId="0" applyNumberFormat="1" applyFont="1" applyFill="1" applyBorder="1" applyAlignment="1">
      <alignment horizontal="center" vertical="center"/>
    </xf>
    <xf numFmtId="165" fontId="5" fillId="10" borderId="47" xfId="0" applyNumberFormat="1" applyFont="1" applyFill="1" applyBorder="1" applyAlignment="1">
      <alignment horizontal="center" vertical="center"/>
    </xf>
    <xf numFmtId="165" fontId="5" fillId="10" borderId="71" xfId="0" applyNumberFormat="1" applyFont="1" applyFill="1" applyBorder="1" applyAlignment="1">
      <alignment horizontal="center" vertical="center"/>
    </xf>
    <xf numFmtId="0" fontId="9" fillId="5" borderId="69" xfId="0" applyFont="1" applyFill="1" applyBorder="1" applyAlignment="1">
      <alignment vertical="center" wrapText="1"/>
    </xf>
    <xf numFmtId="44" fontId="0" fillId="14" borderId="33" xfId="0" applyNumberFormat="1" applyFill="1" applyBorder="1" applyProtection="1">
      <protection locked="0"/>
    </xf>
    <xf numFmtId="44" fontId="0" fillId="14" borderId="14" xfId="0" applyNumberFormat="1" applyFill="1" applyBorder="1" applyProtection="1">
      <protection locked="0"/>
    </xf>
    <xf numFmtId="0" fontId="18" fillId="6" borderId="49" xfId="0" applyFont="1" applyFill="1" applyBorder="1" applyAlignment="1">
      <alignment horizontal="center" vertical="center" wrapText="1"/>
    </xf>
    <xf numFmtId="44" fontId="0" fillId="14" borderId="17" xfId="0" applyNumberFormat="1" applyFill="1" applyBorder="1" applyProtection="1">
      <protection locked="0"/>
    </xf>
    <xf numFmtId="0" fontId="10" fillId="7" borderId="15" xfId="0" applyFont="1" applyFill="1" applyBorder="1" applyAlignment="1">
      <alignment vertical="center" wrapText="1"/>
    </xf>
    <xf numFmtId="0" fontId="4" fillId="0" borderId="0" xfId="0" applyFont="1"/>
    <xf numFmtId="0" fontId="18" fillId="6" borderId="65" xfId="0" applyFont="1" applyFill="1" applyBorder="1" applyAlignment="1">
      <alignment horizontal="center" vertical="center" wrapText="1"/>
    </xf>
    <xf numFmtId="0" fontId="10" fillId="0" borderId="36" xfId="0" applyFont="1" applyBorder="1"/>
    <xf numFmtId="0" fontId="10" fillId="8" borderId="66" xfId="0" applyFont="1" applyFill="1" applyBorder="1" applyAlignment="1">
      <alignment horizontal="center" vertical="center" wrapText="1"/>
    </xf>
    <xf numFmtId="44" fontId="0" fillId="14" borderId="37" xfId="0" applyNumberFormat="1" applyFill="1" applyBorder="1" applyProtection="1">
      <protection locked="0"/>
    </xf>
    <xf numFmtId="44" fontId="0" fillId="14" borderId="66" xfId="0" applyNumberFormat="1" applyFill="1" applyBorder="1" applyProtection="1">
      <protection locked="0"/>
    </xf>
    <xf numFmtId="165" fontId="5" fillId="10" borderId="64" xfId="0" applyNumberFormat="1" applyFont="1" applyFill="1" applyBorder="1" applyAlignment="1">
      <alignment horizontal="center" vertical="center"/>
    </xf>
    <xf numFmtId="164" fontId="5" fillId="10" borderId="37" xfId="0" applyNumberFormat="1" applyFont="1" applyFill="1" applyBorder="1" applyAlignment="1">
      <alignment horizontal="center" vertical="center"/>
    </xf>
    <xf numFmtId="44" fontId="0" fillId="17" borderId="65" xfId="0" applyNumberFormat="1" applyFill="1" applyBorder="1" applyAlignment="1">
      <alignment vertical="center"/>
    </xf>
    <xf numFmtId="44" fontId="0" fillId="17" borderId="66" xfId="0" applyNumberFormat="1" applyFill="1" applyBorder="1" applyAlignment="1">
      <alignment vertical="center"/>
    </xf>
    <xf numFmtId="44" fontId="0" fillId="17" borderId="67" xfId="0" applyNumberFormat="1" applyFill="1" applyBorder="1" applyAlignment="1">
      <alignment vertical="center"/>
    </xf>
    <xf numFmtId="0" fontId="10" fillId="7" borderId="11" xfId="0" applyFont="1" applyFill="1" applyBorder="1" applyAlignment="1">
      <alignment vertical="center" wrapText="1"/>
    </xf>
    <xf numFmtId="0" fontId="23" fillId="9" borderId="2" xfId="0" applyFont="1" applyFill="1" applyBorder="1" applyAlignment="1">
      <alignment horizontal="left"/>
    </xf>
    <xf numFmtId="0" fontId="23" fillId="9" borderId="3" xfId="0" applyFont="1" applyFill="1" applyBorder="1" applyAlignment="1">
      <alignment horizontal="left"/>
    </xf>
    <xf numFmtId="0" fontId="23" fillId="9" borderId="4" xfId="0" applyFont="1" applyFill="1" applyBorder="1" applyAlignment="1">
      <alignment horizontal="left"/>
    </xf>
    <xf numFmtId="0" fontId="23" fillId="9" borderId="10" xfId="0" applyFont="1" applyFill="1" applyBorder="1" applyAlignment="1">
      <alignment horizontal="left"/>
    </xf>
    <xf numFmtId="0" fontId="23" fillId="9" borderId="58" xfId="0" applyFont="1" applyFill="1" applyBorder="1" applyAlignment="1">
      <alignment horizontal="left"/>
    </xf>
    <xf numFmtId="0" fontId="23" fillId="9" borderId="59" xfId="0" applyFont="1" applyFill="1" applyBorder="1" applyAlignment="1">
      <alignment horizontal="left"/>
    </xf>
    <xf numFmtId="0" fontId="7" fillId="2" borderId="57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" fillId="14" borderId="57" xfId="0" applyFont="1" applyFill="1" applyBorder="1" applyAlignment="1" applyProtection="1">
      <alignment horizontal="center"/>
      <protection locked="0"/>
    </xf>
    <xf numFmtId="0" fontId="2" fillId="14" borderId="36" xfId="0" applyFont="1" applyFill="1" applyBorder="1" applyAlignment="1" applyProtection="1">
      <alignment horizontal="center"/>
      <protection locked="0"/>
    </xf>
    <xf numFmtId="0" fontId="2" fillId="14" borderId="41" xfId="0" applyFont="1" applyFill="1" applyBorder="1" applyAlignment="1" applyProtection="1">
      <alignment horizontal="center"/>
      <protection locked="0"/>
    </xf>
    <xf numFmtId="165" fontId="5" fillId="10" borderId="5" xfId="0" applyNumberFormat="1" applyFont="1" applyFill="1" applyBorder="1" applyAlignment="1">
      <alignment horizontal="center" vertical="center"/>
    </xf>
    <xf numFmtId="165" fontId="5" fillId="10" borderId="1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11" borderId="2" xfId="0" applyFont="1" applyFill="1" applyBorder="1" applyAlignment="1">
      <alignment horizontal="left" wrapText="1"/>
    </xf>
    <xf numFmtId="0" fontId="4" fillId="11" borderId="3" xfId="0" applyFont="1" applyFill="1" applyBorder="1" applyAlignment="1">
      <alignment horizontal="left" wrapText="1"/>
    </xf>
    <xf numFmtId="0" fontId="4" fillId="11" borderId="4" xfId="0" applyFont="1" applyFill="1" applyBorder="1" applyAlignment="1">
      <alignment horizontal="left" wrapText="1"/>
    </xf>
    <xf numFmtId="0" fontId="15" fillId="19" borderId="57" xfId="0" applyFont="1" applyFill="1" applyBorder="1" applyAlignment="1">
      <alignment horizontal="left" vertical="center" wrapText="1"/>
    </xf>
    <xf numFmtId="0" fontId="15" fillId="19" borderId="37" xfId="0" applyFont="1" applyFill="1" applyBorder="1" applyAlignment="1">
      <alignment horizontal="left" vertical="center" wrapText="1"/>
    </xf>
    <xf numFmtId="0" fontId="10" fillId="21" borderId="34" xfId="0" applyFont="1" applyFill="1" applyBorder="1" applyAlignment="1">
      <alignment horizontal="center" vertical="center" wrapText="1"/>
    </xf>
    <xf numFmtId="0" fontId="10" fillId="21" borderId="43" xfId="0" applyFont="1" applyFill="1" applyBorder="1" applyAlignment="1">
      <alignment horizontal="center" vertical="center" wrapText="1"/>
    </xf>
    <xf numFmtId="0" fontId="10" fillId="21" borderId="62" xfId="0" applyFont="1" applyFill="1" applyBorder="1" applyAlignment="1">
      <alignment horizontal="center" vertical="center" wrapText="1"/>
    </xf>
    <xf numFmtId="0" fontId="10" fillId="20" borderId="13" xfId="0" applyFont="1" applyFill="1" applyBorder="1" applyAlignment="1">
      <alignment horizontal="center" vertical="center" wrapText="1"/>
    </xf>
    <xf numFmtId="0" fontId="10" fillId="12" borderId="34" xfId="0" applyFont="1" applyFill="1" applyBorder="1" applyAlignment="1">
      <alignment horizontal="center" vertical="center" wrapText="1"/>
    </xf>
    <xf numFmtId="0" fontId="10" fillId="12" borderId="43" xfId="0" applyFont="1" applyFill="1" applyBorder="1" applyAlignment="1">
      <alignment horizontal="center" vertical="center" wrapText="1"/>
    </xf>
    <xf numFmtId="166" fontId="5" fillId="10" borderId="43" xfId="0" applyNumberFormat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14" borderId="0" xfId="0" applyFont="1" applyFill="1" applyAlignment="1">
      <alignment horizontal="center"/>
    </xf>
    <xf numFmtId="0" fontId="10" fillId="13" borderId="34" xfId="0" applyFont="1" applyFill="1" applyBorder="1" applyAlignment="1">
      <alignment horizontal="center" vertical="center" wrapText="1"/>
    </xf>
    <xf numFmtId="0" fontId="10" fillId="13" borderId="43" xfId="0" applyFont="1" applyFill="1" applyBorder="1" applyAlignment="1">
      <alignment horizontal="center" vertical="center" wrapText="1"/>
    </xf>
    <xf numFmtId="0" fontId="10" fillId="13" borderId="24" xfId="0" applyFont="1" applyFill="1" applyBorder="1" applyAlignment="1">
      <alignment horizontal="center" vertical="center" wrapText="1"/>
    </xf>
    <xf numFmtId="0" fontId="1" fillId="15" borderId="27" xfId="0" applyFont="1" applyFill="1" applyBorder="1" applyAlignment="1">
      <alignment horizontal="center" vertical="center" wrapText="1"/>
    </xf>
    <xf numFmtId="0" fontId="1" fillId="15" borderId="28" xfId="0" applyFont="1" applyFill="1" applyBorder="1" applyAlignment="1">
      <alignment horizontal="center" vertical="center" wrapText="1"/>
    </xf>
    <xf numFmtId="0" fontId="1" fillId="15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left"/>
    </xf>
    <xf numFmtId="0" fontId="6" fillId="2" borderId="28" xfId="0" applyFont="1" applyFill="1" applyBorder="1" applyAlignment="1">
      <alignment horizontal="left"/>
    </xf>
    <xf numFmtId="0" fontId="6" fillId="2" borderId="29" xfId="0" applyFont="1" applyFill="1" applyBorder="1" applyAlignment="1">
      <alignment horizontal="left"/>
    </xf>
    <xf numFmtId="0" fontId="6" fillId="2" borderId="57" xfId="0" applyFont="1" applyFill="1" applyBorder="1" applyAlignment="1">
      <alignment horizontal="left"/>
    </xf>
    <xf numFmtId="0" fontId="6" fillId="2" borderId="36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left"/>
    </xf>
    <xf numFmtId="0" fontId="4" fillId="11" borderId="7" xfId="0" applyFont="1" applyFill="1" applyBorder="1" applyAlignment="1">
      <alignment horizontal="left" wrapText="1"/>
    </xf>
    <xf numFmtId="0" fontId="4" fillId="11" borderId="8" xfId="0" applyFont="1" applyFill="1" applyBorder="1" applyAlignment="1">
      <alignment horizontal="left" wrapText="1"/>
    </xf>
    <xf numFmtId="0" fontId="4" fillId="11" borderId="9" xfId="0" applyFont="1" applyFill="1" applyBorder="1" applyAlignment="1">
      <alignment horizontal="left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166" fontId="5" fillId="10" borderId="5" xfId="0" applyNumberFormat="1" applyFont="1" applyFill="1" applyBorder="1" applyAlignment="1">
      <alignment horizontal="center" vertical="center"/>
    </xf>
    <xf numFmtId="0" fontId="1" fillId="15" borderId="57" xfId="0" applyFont="1" applyFill="1" applyBorder="1" applyAlignment="1">
      <alignment horizontal="center" vertical="center" wrapText="1"/>
    </xf>
    <xf numFmtId="0" fontId="1" fillId="15" borderId="36" xfId="0" applyFont="1" applyFill="1" applyBorder="1" applyAlignment="1">
      <alignment horizontal="center" vertical="center" wrapText="1"/>
    </xf>
    <xf numFmtId="0" fontId="1" fillId="15" borderId="41" xfId="0" applyFont="1" applyFill="1" applyBorder="1" applyAlignment="1">
      <alignment horizontal="center" vertical="center" wrapText="1"/>
    </xf>
    <xf numFmtId="165" fontId="5" fillId="10" borderId="43" xfId="0" applyNumberFormat="1" applyFont="1" applyFill="1" applyBorder="1" applyAlignment="1">
      <alignment horizontal="center" vertical="center"/>
    </xf>
    <xf numFmtId="165" fontId="5" fillId="10" borderId="24" xfId="0" applyNumberFormat="1" applyFont="1" applyFill="1" applyBorder="1" applyAlignment="1">
      <alignment horizontal="center" vertical="center"/>
    </xf>
    <xf numFmtId="0" fontId="1" fillId="18" borderId="57" xfId="0" applyFont="1" applyFill="1" applyBorder="1" applyAlignment="1">
      <alignment horizontal="center" vertical="center" wrapText="1"/>
    </xf>
    <xf numFmtId="0" fontId="1" fillId="18" borderId="36" xfId="0" applyFont="1" applyFill="1" applyBorder="1" applyAlignment="1">
      <alignment horizontal="center" vertical="center" wrapText="1"/>
    </xf>
    <xf numFmtId="165" fontId="5" fillId="10" borderId="27" xfId="0" applyNumberFormat="1" applyFont="1" applyFill="1" applyBorder="1" applyAlignment="1">
      <alignment horizontal="center" vertical="center"/>
    </xf>
    <xf numFmtId="165" fontId="5" fillId="10" borderId="49" xfId="0" applyNumberFormat="1" applyFont="1" applyFill="1" applyBorder="1" applyAlignment="1">
      <alignment horizontal="center" vertical="center"/>
    </xf>
    <xf numFmtId="165" fontId="5" fillId="10" borderId="53" xfId="0" applyNumberFormat="1" applyFont="1" applyFill="1" applyBorder="1" applyAlignment="1">
      <alignment horizontal="center" vertical="center"/>
    </xf>
    <xf numFmtId="165" fontId="5" fillId="10" borderId="69" xfId="0" applyNumberFormat="1" applyFont="1" applyFill="1" applyBorder="1" applyAlignment="1">
      <alignment horizontal="center" vertical="center"/>
    </xf>
    <xf numFmtId="165" fontId="5" fillId="10" borderId="70" xfId="0" applyNumberFormat="1" applyFont="1" applyFill="1" applyBorder="1" applyAlignment="1">
      <alignment horizontal="center" vertical="center"/>
    </xf>
    <xf numFmtId="165" fontId="5" fillId="10" borderId="48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18" borderId="28" xfId="0" applyFont="1" applyFill="1" applyBorder="1" applyAlignment="1">
      <alignment horizontal="center" vertical="center" wrapText="1"/>
    </xf>
    <xf numFmtId="0" fontId="1" fillId="15" borderId="57" xfId="0" applyFont="1" applyFill="1" applyBorder="1" applyAlignment="1">
      <alignment horizontal="center" vertical="center"/>
    </xf>
    <xf numFmtId="0" fontId="1" fillId="15" borderId="36" xfId="0" applyFont="1" applyFill="1" applyBorder="1" applyAlignment="1">
      <alignment horizontal="center" vertical="center"/>
    </xf>
    <xf numFmtId="0" fontId="1" fillId="15" borderId="41" xfId="0" applyFont="1" applyFill="1" applyBorder="1" applyAlignment="1">
      <alignment horizontal="center" vertical="center"/>
    </xf>
    <xf numFmtId="0" fontId="1" fillId="18" borderId="4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9" fillId="14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166" fontId="5" fillId="10" borderId="46" xfId="0" applyNumberFormat="1" applyFont="1" applyFill="1" applyBorder="1" applyAlignment="1">
      <alignment horizontal="center" vertical="center"/>
    </xf>
    <xf numFmtId="166" fontId="5" fillId="10" borderId="47" xfId="0" applyNumberFormat="1" applyFont="1" applyFill="1" applyBorder="1" applyAlignment="1">
      <alignment horizontal="center" vertical="center"/>
    </xf>
    <xf numFmtId="166" fontId="5" fillId="10" borderId="71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EA9DB"/>
      <color rgb="FFFF8585"/>
      <color rgb="FFC1D6FF"/>
      <color rgb="FFE9F5DB"/>
      <color rgb="FFB9D4ED"/>
      <color rgb="FFEBDEFE"/>
      <color rgb="FFD9E2F3"/>
      <color rgb="FFD0FBBB"/>
      <color rgb="FFD1FFB7"/>
      <color rgb="FFEC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19050</xdr:colOff>
      <xdr:row>2</xdr:row>
      <xdr:rowOff>210820</xdr:rowOff>
    </xdr:to>
    <xdr:sp macro="" textlink="">
      <xdr:nvSpPr>
        <xdr:cNvPr id="5" name="Rechthoek: bovenhoeken, één afgeronde en één afgeschuinde hoek 4">
          <a:extLst>
            <a:ext uri="{FF2B5EF4-FFF2-40B4-BE49-F238E27FC236}">
              <a16:creationId xmlns:a16="http://schemas.microsoft.com/office/drawing/2014/main" id="{7784E709-2D03-4BCA-829C-1A296122E6A5}"/>
            </a:ext>
          </a:extLst>
        </xdr:cNvPr>
        <xdr:cNvSpPr/>
      </xdr:nvSpPr>
      <xdr:spPr>
        <a:xfrm>
          <a:off x="0" y="0"/>
          <a:ext cx="9744075" cy="877570"/>
        </a:xfrm>
        <a:prstGeom prst="snipRoundRect">
          <a:avLst>
            <a:gd name="adj1" fmla="val 0"/>
            <a:gd name="adj2" fmla="val 0"/>
          </a:avLst>
        </a:prstGeom>
        <a:solidFill>
          <a:srgbClr val="07838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  <xdr:twoCellAnchor>
    <xdr:from>
      <xdr:col>0</xdr:col>
      <xdr:colOff>142876</xdr:colOff>
      <xdr:row>0</xdr:row>
      <xdr:rowOff>152400</xdr:rowOff>
    </xdr:from>
    <xdr:to>
      <xdr:col>7</xdr:col>
      <xdr:colOff>529167</xdr:colOff>
      <xdr:row>1</xdr:row>
      <xdr:rowOff>89858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F063CB16-1444-47C3-975B-7574ED8DC1C6}"/>
            </a:ext>
          </a:extLst>
        </xdr:cNvPr>
        <xdr:cNvSpPr txBox="1"/>
      </xdr:nvSpPr>
      <xdr:spPr>
        <a:xfrm>
          <a:off x="142876" y="152400"/>
          <a:ext cx="7201958" cy="413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000" b="0">
              <a:ln>
                <a:noFill/>
              </a:ln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Bijlage</a:t>
          </a:r>
          <a:r>
            <a:rPr lang="nl-NL" sz="2000" b="0" baseline="0">
              <a:ln>
                <a:noFill/>
              </a:ln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 E2 </a:t>
          </a:r>
          <a:r>
            <a:rPr lang="nl-NL" sz="2000" b="0">
              <a:ln>
                <a:noFill/>
              </a:ln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Inschrijfformulier</a:t>
          </a:r>
        </a:p>
      </xdr:txBody>
    </xdr:sp>
    <xdr:clientData/>
  </xdr:twoCellAnchor>
  <xdr:twoCellAnchor editAs="oneCell">
    <xdr:from>
      <xdr:col>8</xdr:col>
      <xdr:colOff>380999</xdr:colOff>
      <xdr:row>0</xdr:row>
      <xdr:rowOff>133350</xdr:rowOff>
    </xdr:from>
    <xdr:to>
      <xdr:col>8</xdr:col>
      <xdr:colOff>718184</xdr:colOff>
      <xdr:row>1</xdr:row>
      <xdr:rowOff>28575</xdr:rowOff>
    </xdr:to>
    <xdr:pic>
      <xdr:nvPicPr>
        <xdr:cNvPr id="9" name="Afbeelding 8" descr="Gemeente Haarlemmermeer">
          <a:extLst>
            <a:ext uri="{FF2B5EF4-FFF2-40B4-BE49-F238E27FC236}">
              <a16:creationId xmlns:a16="http://schemas.microsoft.com/office/drawing/2014/main" id="{146A7D04-F759-4FF8-A741-2FD927D345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031"/>
        <a:stretch/>
      </xdr:blipFill>
      <xdr:spPr bwMode="auto">
        <a:xfrm>
          <a:off x="9239249" y="133350"/>
          <a:ext cx="337185" cy="371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8</xdr:col>
      <xdr:colOff>276225</xdr:colOff>
      <xdr:row>1</xdr:row>
      <xdr:rowOff>19050</xdr:rowOff>
    </xdr:from>
    <xdr:to>
      <xdr:col>8</xdr:col>
      <xdr:colOff>1336675</xdr:colOff>
      <xdr:row>2</xdr:row>
      <xdr:rowOff>139700</xdr:rowOff>
    </xdr:to>
    <xdr:sp macro="" textlink="">
      <xdr:nvSpPr>
        <xdr:cNvPr id="7" name="Tekstvak 2">
          <a:extLst>
            <a:ext uri="{FF2B5EF4-FFF2-40B4-BE49-F238E27FC236}">
              <a16:creationId xmlns:a16="http://schemas.microsoft.com/office/drawing/2014/main" id="{F0A77136-F409-47E2-9240-6E27204CDC01}"/>
            </a:ext>
          </a:extLst>
        </xdr:cNvPr>
        <xdr:cNvSpPr txBox="1">
          <a:spLocks noChangeArrowheads="1"/>
        </xdr:cNvSpPr>
      </xdr:nvSpPr>
      <xdr:spPr bwMode="auto">
        <a:xfrm>
          <a:off x="9134475" y="495300"/>
          <a:ext cx="1060450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nl-NL" sz="700" spc="100">
              <a:solidFill>
                <a:srgbClr val="FFFFFF"/>
              </a:solidFill>
              <a:effectLst/>
              <a:latin typeface="Berlin Sans FB" panose="020E0602020502020306" pitchFamily="34" charset="0"/>
              <a:ea typeface="MS Mincho" panose="02020609040205080304" pitchFamily="49" charset="-128"/>
              <a:cs typeface="Calibri" panose="020F0502020204030204" pitchFamily="34" charset="0"/>
            </a:rPr>
            <a:t>gemeente Haarlemmermeer</a:t>
          </a:r>
          <a:endParaRPr lang="nl-NL" sz="1000">
            <a:effectLst/>
            <a:latin typeface="Calibri Light" panose="020F0302020204030204" pitchFamily="34" charset="0"/>
            <a:ea typeface="MS Mincho" panose="02020609040205080304" pitchFamily="49" charset="-128"/>
            <a:cs typeface="Calibri Light" panose="020F0302020204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9525</xdr:colOff>
      <xdr:row>0</xdr:row>
      <xdr:rowOff>877570</xdr:rowOff>
    </xdr:to>
    <xdr:sp macro="" textlink="">
      <xdr:nvSpPr>
        <xdr:cNvPr id="3" name="Rechthoek: bovenhoeken, één afgeronde en één afgeschuinde hoek 2">
          <a:extLst>
            <a:ext uri="{FF2B5EF4-FFF2-40B4-BE49-F238E27FC236}">
              <a16:creationId xmlns:a16="http://schemas.microsoft.com/office/drawing/2014/main" id="{619FB74B-06B7-419E-99F0-A83862999085}"/>
            </a:ext>
          </a:extLst>
        </xdr:cNvPr>
        <xdr:cNvSpPr/>
      </xdr:nvSpPr>
      <xdr:spPr>
        <a:xfrm>
          <a:off x="0" y="0"/>
          <a:ext cx="11753850" cy="877570"/>
        </a:xfrm>
        <a:prstGeom prst="snipRoundRect">
          <a:avLst>
            <a:gd name="adj1" fmla="val 0"/>
            <a:gd name="adj2" fmla="val 0"/>
          </a:avLst>
        </a:prstGeom>
        <a:solidFill>
          <a:srgbClr val="07838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  <xdr:twoCellAnchor editAs="oneCell">
    <xdr:from>
      <xdr:col>8</xdr:col>
      <xdr:colOff>733424</xdr:colOff>
      <xdr:row>0</xdr:row>
      <xdr:rowOff>133350</xdr:rowOff>
    </xdr:from>
    <xdr:to>
      <xdr:col>8</xdr:col>
      <xdr:colOff>1070609</xdr:colOff>
      <xdr:row>0</xdr:row>
      <xdr:rowOff>504825</xdr:rowOff>
    </xdr:to>
    <xdr:pic>
      <xdr:nvPicPr>
        <xdr:cNvPr id="4" name="Afbeelding 3" descr="Gemeente Haarlemmermeer">
          <a:extLst>
            <a:ext uri="{FF2B5EF4-FFF2-40B4-BE49-F238E27FC236}">
              <a16:creationId xmlns:a16="http://schemas.microsoft.com/office/drawing/2014/main" id="{83C93867-F0CC-430C-9E06-7012D6178F9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031"/>
        <a:stretch/>
      </xdr:blipFill>
      <xdr:spPr bwMode="auto">
        <a:xfrm>
          <a:off x="10648949" y="133350"/>
          <a:ext cx="337185" cy="371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95251</xdr:colOff>
      <xdr:row>0</xdr:row>
      <xdr:rowOff>209550</xdr:rowOff>
    </xdr:from>
    <xdr:to>
      <xdr:col>5</xdr:col>
      <xdr:colOff>66676</xdr:colOff>
      <xdr:row>0</xdr:row>
      <xdr:rowOff>623258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C571C4CE-233D-4AB1-BA58-BC661165517A}"/>
            </a:ext>
          </a:extLst>
        </xdr:cNvPr>
        <xdr:cNvSpPr txBox="1"/>
      </xdr:nvSpPr>
      <xdr:spPr>
        <a:xfrm>
          <a:off x="95251" y="209550"/>
          <a:ext cx="7124700" cy="413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000" b="0">
              <a:ln>
                <a:noFill/>
              </a:ln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Bijlage E2 Inschrijfformulier</a:t>
          </a:r>
        </a:p>
      </xdr:txBody>
    </xdr:sp>
    <xdr:clientData/>
  </xdr:twoCellAnchor>
  <xdr:twoCellAnchor>
    <xdr:from>
      <xdr:col>8</xdr:col>
      <xdr:colOff>628650</xdr:colOff>
      <xdr:row>0</xdr:row>
      <xdr:rowOff>504825</xdr:rowOff>
    </xdr:from>
    <xdr:to>
      <xdr:col>9</xdr:col>
      <xdr:colOff>479425</xdr:colOff>
      <xdr:row>0</xdr:row>
      <xdr:rowOff>815975</xdr:rowOff>
    </xdr:to>
    <xdr:sp macro="" textlink="">
      <xdr:nvSpPr>
        <xdr:cNvPr id="7" name="Tekstvak 2">
          <a:extLst>
            <a:ext uri="{FF2B5EF4-FFF2-40B4-BE49-F238E27FC236}">
              <a16:creationId xmlns:a16="http://schemas.microsoft.com/office/drawing/2014/main" id="{564126BA-F0F2-40EA-BC49-52120C5DE2FF}"/>
            </a:ext>
          </a:extLst>
        </xdr:cNvPr>
        <xdr:cNvSpPr txBox="1">
          <a:spLocks noChangeArrowheads="1"/>
        </xdr:cNvSpPr>
      </xdr:nvSpPr>
      <xdr:spPr bwMode="auto">
        <a:xfrm>
          <a:off x="10820400" y="504825"/>
          <a:ext cx="1060450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nl-NL" sz="700" spc="100">
              <a:solidFill>
                <a:srgbClr val="FFFFFF"/>
              </a:solidFill>
              <a:effectLst/>
              <a:latin typeface="Berlin Sans FB" panose="020E0602020502020306" pitchFamily="34" charset="0"/>
              <a:ea typeface="MS Mincho" panose="02020609040205080304" pitchFamily="49" charset="-128"/>
              <a:cs typeface="Calibri" panose="020F0502020204030204" pitchFamily="34" charset="0"/>
            </a:rPr>
            <a:t>gemeente Haarlemmermeer</a:t>
          </a:r>
          <a:endParaRPr lang="nl-NL" sz="1000">
            <a:effectLst/>
            <a:latin typeface="Calibri Light" panose="020F0302020204030204" pitchFamily="34" charset="0"/>
            <a:ea typeface="MS Mincho" panose="02020609040205080304" pitchFamily="49" charset="-128"/>
            <a:cs typeface="Calibri Light" panose="020F030202020403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904874</xdr:colOff>
      <xdr:row>4</xdr:row>
      <xdr:rowOff>115570</xdr:rowOff>
    </xdr:to>
    <xdr:sp macro="" textlink="">
      <xdr:nvSpPr>
        <xdr:cNvPr id="5" name="Rechthoek: bovenhoeken, één afgeronde en één afgeschuinde hoek 4">
          <a:extLst>
            <a:ext uri="{FF2B5EF4-FFF2-40B4-BE49-F238E27FC236}">
              <a16:creationId xmlns:a16="http://schemas.microsoft.com/office/drawing/2014/main" id="{6D5E32F6-BB6C-4C2F-B46A-AE2D51E86994}"/>
            </a:ext>
          </a:extLst>
        </xdr:cNvPr>
        <xdr:cNvSpPr/>
      </xdr:nvSpPr>
      <xdr:spPr>
        <a:xfrm>
          <a:off x="0" y="0"/>
          <a:ext cx="12372974" cy="877570"/>
        </a:xfrm>
        <a:prstGeom prst="snipRoundRect">
          <a:avLst>
            <a:gd name="adj1" fmla="val 0"/>
            <a:gd name="adj2" fmla="val 0"/>
          </a:avLst>
        </a:prstGeom>
        <a:solidFill>
          <a:srgbClr val="07838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  <xdr:twoCellAnchor>
    <xdr:from>
      <xdr:col>0</xdr:col>
      <xdr:colOff>209550</xdr:colOff>
      <xdr:row>0</xdr:row>
      <xdr:rowOff>180975</xdr:rowOff>
    </xdr:from>
    <xdr:to>
      <xdr:col>1</xdr:col>
      <xdr:colOff>3390900</xdr:colOff>
      <xdr:row>3</xdr:row>
      <xdr:rowOff>23183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9A6E3C85-35B2-4F1D-A8B2-774EF3520F6C}"/>
            </a:ext>
          </a:extLst>
        </xdr:cNvPr>
        <xdr:cNvSpPr txBox="1"/>
      </xdr:nvSpPr>
      <xdr:spPr>
        <a:xfrm>
          <a:off x="209550" y="180975"/>
          <a:ext cx="3905250" cy="4137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000" b="0">
              <a:ln>
                <a:noFill/>
              </a:ln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Bijlage E2 Inschrijfformulier</a:t>
          </a:r>
        </a:p>
      </xdr:txBody>
    </xdr:sp>
    <xdr:clientData/>
  </xdr:twoCellAnchor>
  <xdr:twoCellAnchor editAs="oneCell">
    <xdr:from>
      <xdr:col>8</xdr:col>
      <xdr:colOff>752474</xdr:colOff>
      <xdr:row>0</xdr:row>
      <xdr:rowOff>142875</xdr:rowOff>
    </xdr:from>
    <xdr:to>
      <xdr:col>9</xdr:col>
      <xdr:colOff>184784</xdr:colOff>
      <xdr:row>2</xdr:row>
      <xdr:rowOff>133350</xdr:rowOff>
    </xdr:to>
    <xdr:pic>
      <xdr:nvPicPr>
        <xdr:cNvPr id="8" name="Afbeelding 7" descr="Gemeente Haarlemmermeer">
          <a:extLst>
            <a:ext uri="{FF2B5EF4-FFF2-40B4-BE49-F238E27FC236}">
              <a16:creationId xmlns:a16="http://schemas.microsoft.com/office/drawing/2014/main" id="{4EDD6203-A4B5-4BF1-9EDC-2784421BB39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031"/>
        <a:stretch/>
      </xdr:blipFill>
      <xdr:spPr bwMode="auto">
        <a:xfrm>
          <a:off x="11315699" y="142875"/>
          <a:ext cx="337185" cy="371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8</xdr:col>
      <xdr:colOff>638175</xdr:colOff>
      <xdr:row>2</xdr:row>
      <xdr:rowOff>95250</xdr:rowOff>
    </xdr:from>
    <xdr:to>
      <xdr:col>9</xdr:col>
      <xdr:colOff>793750</xdr:colOff>
      <xdr:row>4</xdr:row>
      <xdr:rowOff>25400</xdr:rowOff>
    </xdr:to>
    <xdr:sp macro="" textlink="">
      <xdr:nvSpPr>
        <xdr:cNvPr id="7" name="Tekstvak 2">
          <a:extLst>
            <a:ext uri="{FF2B5EF4-FFF2-40B4-BE49-F238E27FC236}">
              <a16:creationId xmlns:a16="http://schemas.microsoft.com/office/drawing/2014/main" id="{11257EFD-3476-4C99-A29F-CF72430EF765}"/>
            </a:ext>
          </a:extLst>
        </xdr:cNvPr>
        <xdr:cNvSpPr txBox="1">
          <a:spLocks noChangeArrowheads="1"/>
        </xdr:cNvSpPr>
      </xdr:nvSpPr>
      <xdr:spPr bwMode="auto">
        <a:xfrm>
          <a:off x="11201400" y="476250"/>
          <a:ext cx="1060450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nl-NL" sz="700" spc="100">
              <a:solidFill>
                <a:srgbClr val="FFFFFF"/>
              </a:solidFill>
              <a:effectLst/>
              <a:latin typeface="Berlin Sans FB" panose="020E0602020502020306" pitchFamily="34" charset="0"/>
              <a:ea typeface="MS Mincho" panose="02020609040205080304" pitchFamily="49" charset="-128"/>
              <a:cs typeface="Calibri" panose="020F0502020204030204" pitchFamily="34" charset="0"/>
            </a:rPr>
            <a:t>gemeente Haarlemmermeer</a:t>
          </a:r>
          <a:endParaRPr lang="nl-NL" sz="1000">
            <a:effectLst/>
            <a:latin typeface="Calibri Light" panose="020F0302020204030204" pitchFamily="34" charset="0"/>
            <a:ea typeface="MS Mincho" panose="02020609040205080304" pitchFamily="49" charset="-128"/>
            <a:cs typeface="Calibri Light" panose="020F03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5E87-6F3F-4D81-A4BF-246FF8F9B5CD}">
  <sheetPr>
    <pageSetUpPr fitToPage="1"/>
  </sheetPr>
  <dimension ref="A1:O25"/>
  <sheetViews>
    <sheetView tabSelected="1" zoomScaleNormal="100" workbookViewId="0">
      <selection activeCell="C15" sqref="C15"/>
    </sheetView>
  </sheetViews>
  <sheetFormatPr defaultRowHeight="15" x14ac:dyDescent="0.25"/>
  <cols>
    <col min="2" max="2" width="18.7109375" customWidth="1"/>
    <col min="3" max="3" width="16.28515625" customWidth="1"/>
    <col min="4" max="4" width="16.42578125" customWidth="1"/>
    <col min="5" max="5" width="17.28515625" customWidth="1"/>
    <col min="6" max="6" width="16.140625" customWidth="1"/>
    <col min="7" max="7" width="14.5703125" customWidth="1"/>
    <col min="8" max="8" width="24.28515625" customWidth="1"/>
    <col min="9" max="9" width="20.85546875" customWidth="1"/>
    <col min="10" max="10" width="17" customWidth="1"/>
    <col min="16" max="16" width="8.7109375" customWidth="1"/>
    <col min="17" max="17" width="10" customWidth="1"/>
  </cols>
  <sheetData>
    <row r="1" spans="1:9" ht="37.5" customHeight="1" x14ac:dyDescent="0.25"/>
    <row r="3" spans="1:9" ht="35.25" customHeight="1" thickBot="1" x14ac:dyDescent="0.3"/>
    <row r="4" spans="1:9" ht="15.75" thickBot="1" x14ac:dyDescent="0.3">
      <c r="A4" s="62" t="s">
        <v>2</v>
      </c>
      <c r="B4" s="63"/>
      <c r="C4" s="226"/>
      <c r="D4" s="227"/>
      <c r="E4" s="228"/>
      <c r="H4" s="66" t="s">
        <v>38</v>
      </c>
      <c r="I4" s="66"/>
    </row>
    <row r="5" spans="1:9" x14ac:dyDescent="0.25">
      <c r="H5" s="66" t="s">
        <v>57</v>
      </c>
      <c r="I5" s="66"/>
    </row>
    <row r="6" spans="1:9" ht="15.75" thickBot="1" x14ac:dyDescent="0.3">
      <c r="H6" s="64"/>
      <c r="I6" s="65"/>
    </row>
    <row r="7" spans="1:9" ht="42" customHeight="1" thickBot="1" x14ac:dyDescent="0.3">
      <c r="A7" s="221" t="s">
        <v>123</v>
      </c>
      <c r="B7" s="222"/>
      <c r="C7" s="222"/>
      <c r="D7" s="222"/>
      <c r="E7" s="222"/>
      <c r="G7" s="223" t="s">
        <v>21</v>
      </c>
      <c r="H7" s="224"/>
      <c r="I7" s="225"/>
    </row>
    <row r="8" spans="1:9" ht="43.5" customHeight="1" thickBot="1" x14ac:dyDescent="0.35">
      <c r="A8" s="152"/>
      <c r="B8" s="156"/>
      <c r="C8" s="153" t="s">
        <v>41</v>
      </c>
      <c r="D8" s="154" t="s">
        <v>86</v>
      </c>
      <c r="E8" s="154" t="s">
        <v>129</v>
      </c>
      <c r="G8" s="186" t="s">
        <v>135</v>
      </c>
      <c r="H8" s="186" t="s">
        <v>0</v>
      </c>
      <c r="I8" s="187" t="s">
        <v>129</v>
      </c>
    </row>
    <row r="9" spans="1:9" ht="45.75" x14ac:dyDescent="0.25">
      <c r="A9" s="155" t="s">
        <v>1</v>
      </c>
      <c r="B9" s="150"/>
      <c r="C9" s="151">
        <f>'Initiele en jaarlijkse kosten'!H19</f>
        <v>5000</v>
      </c>
      <c r="D9" s="151">
        <f>'Initiele en jaarlijkse kosten'!I19/12</f>
        <v>0</v>
      </c>
      <c r="E9" s="151">
        <f>'Initiele en jaarlijkse kosten'!J19</f>
        <v>5000</v>
      </c>
      <c r="G9" s="188" t="s">
        <v>15</v>
      </c>
      <c r="H9" s="189" t="s">
        <v>65</v>
      </c>
      <c r="I9" s="11">
        <f>SUM(Verrekenprijzen!J17:J30)</f>
        <v>0</v>
      </c>
    </row>
    <row r="10" spans="1:9" ht="48" customHeight="1" x14ac:dyDescent="0.25">
      <c r="A10" s="86" t="s">
        <v>133</v>
      </c>
      <c r="B10" s="87"/>
      <c r="C10" s="57">
        <f>'Initiele en jaarlijkse kosten'!H69</f>
        <v>0</v>
      </c>
      <c r="D10" s="57">
        <f>'Initiele en jaarlijkse kosten'!I69/12</f>
        <v>0</v>
      </c>
      <c r="E10" s="57">
        <f>'Initiele en jaarlijkse kosten'!J69</f>
        <v>0</v>
      </c>
      <c r="G10" s="188" t="s">
        <v>16</v>
      </c>
      <c r="H10" s="189" t="s">
        <v>66</v>
      </c>
      <c r="I10" s="11">
        <f>SUM(Verrekenprijzen!J36:J50)</f>
        <v>0</v>
      </c>
    </row>
    <row r="11" spans="1:9" ht="26.25" customHeight="1" thickBot="1" x14ac:dyDescent="0.3">
      <c r="A11" s="84" t="s">
        <v>56</v>
      </c>
      <c r="B11" s="85"/>
      <c r="C11" s="58">
        <f>SUM(C9:C10)</f>
        <v>5000</v>
      </c>
      <c r="D11" s="58">
        <f t="shared" ref="D11" si="0">SUM(D9:D10)</f>
        <v>0</v>
      </c>
      <c r="E11" s="58"/>
      <c r="G11" s="188" t="s">
        <v>17</v>
      </c>
      <c r="H11" s="189" t="s">
        <v>78</v>
      </c>
      <c r="I11" s="11">
        <f>SUM(Verrekenprijzen!J56:J59)</f>
        <v>0</v>
      </c>
    </row>
    <row r="12" spans="1:9" ht="16.5" thickBot="1" x14ac:dyDescent="0.3">
      <c r="A12" s="75" t="s">
        <v>129</v>
      </c>
      <c r="B12" s="76"/>
      <c r="C12" s="76"/>
      <c r="D12" s="76"/>
      <c r="E12" s="78">
        <f>SUM(E9:E10)</f>
        <v>5000</v>
      </c>
      <c r="G12" s="188" t="s">
        <v>18</v>
      </c>
      <c r="H12" s="189" t="s">
        <v>82</v>
      </c>
      <c r="I12" s="11">
        <f>SUM(Verrekenprijzen!J65:J65)</f>
        <v>0</v>
      </c>
    </row>
    <row r="13" spans="1:9" ht="18.75" x14ac:dyDescent="0.3">
      <c r="A13" s="148"/>
      <c r="B13" s="149"/>
      <c r="C13" s="149"/>
      <c r="D13" s="149"/>
      <c r="E13" s="149"/>
      <c r="G13" s="188" t="s">
        <v>19</v>
      </c>
      <c r="H13" s="189" t="s">
        <v>67</v>
      </c>
      <c r="I13" s="11">
        <f>SUM(Verrekenprijzen!J71:J74)</f>
        <v>0</v>
      </c>
    </row>
    <row r="14" spans="1:9" ht="16.5" thickBot="1" x14ac:dyDescent="0.3">
      <c r="A14" s="141"/>
      <c r="B14" s="141"/>
      <c r="C14" s="141"/>
      <c r="D14" s="141"/>
      <c r="E14" s="141"/>
      <c r="G14" s="75" t="s">
        <v>129</v>
      </c>
      <c r="H14" s="76"/>
      <c r="I14" s="78">
        <f>SUM(I9:I13)</f>
        <v>0</v>
      </c>
    </row>
    <row r="15" spans="1:9" ht="18.75" x14ac:dyDescent="0.3">
      <c r="A15" s="56"/>
      <c r="B15" s="10"/>
      <c r="C15" s="10"/>
      <c r="D15" s="10"/>
      <c r="E15" s="10"/>
      <c r="G15" s="141"/>
      <c r="H15" s="142"/>
      <c r="I15" s="143"/>
    </row>
    <row r="16" spans="1:9" ht="15.75" thickBot="1" x14ac:dyDescent="0.3"/>
    <row r="17" spans="1:15" ht="21" x14ac:dyDescent="0.25">
      <c r="A17" s="144" t="s">
        <v>68</v>
      </c>
      <c r="B17" s="145"/>
      <c r="C17" s="145"/>
      <c r="D17" s="145"/>
      <c r="E17" s="145"/>
      <c r="F17" s="145"/>
      <c r="G17" s="145"/>
      <c r="H17" s="145"/>
      <c r="I17" s="145"/>
      <c r="O17" s="8"/>
    </row>
    <row r="18" spans="1:15" ht="15.75" x14ac:dyDescent="0.25">
      <c r="A18" s="146" t="s">
        <v>130</v>
      </c>
      <c r="B18" s="147"/>
      <c r="C18" s="147"/>
      <c r="D18" s="147"/>
      <c r="E18" s="147"/>
      <c r="F18" s="147"/>
      <c r="G18" s="147"/>
      <c r="H18" s="147"/>
      <c r="I18" s="72">
        <f>E12+I14</f>
        <v>5000</v>
      </c>
      <c r="O18" s="8"/>
    </row>
    <row r="19" spans="1:15" ht="15.75" x14ac:dyDescent="0.25">
      <c r="A19" s="215" t="s">
        <v>52</v>
      </c>
      <c r="B19" s="216"/>
      <c r="C19" s="216"/>
      <c r="D19" s="216"/>
      <c r="E19" s="217"/>
      <c r="F19" s="73" t="s">
        <v>50</v>
      </c>
      <c r="G19" s="74">
        <v>0</v>
      </c>
      <c r="H19" s="147"/>
      <c r="I19" s="72">
        <f>(G19/10)*-129000</f>
        <v>0</v>
      </c>
      <c r="O19" s="8"/>
    </row>
    <row r="20" spans="1:15" ht="15.75" x14ac:dyDescent="0.25">
      <c r="A20" s="218" t="s">
        <v>53</v>
      </c>
      <c r="B20" s="219"/>
      <c r="C20" s="219"/>
      <c r="D20" s="219"/>
      <c r="E20" s="220"/>
      <c r="F20" s="73" t="s">
        <v>50</v>
      </c>
      <c r="G20" s="74">
        <v>0</v>
      </c>
      <c r="H20" s="147"/>
      <c r="I20" s="72">
        <f>(G20/10)*-270000</f>
        <v>0</v>
      </c>
      <c r="O20" s="8"/>
    </row>
    <row r="21" spans="1:15" ht="16.5" thickBot="1" x14ac:dyDescent="0.3">
      <c r="A21" s="75" t="s">
        <v>20</v>
      </c>
      <c r="B21" s="76"/>
      <c r="C21" s="76"/>
      <c r="D21" s="76"/>
      <c r="E21" s="77"/>
      <c r="F21" s="75"/>
      <c r="G21" s="76"/>
      <c r="H21" s="76"/>
      <c r="I21" s="78">
        <f>I18+I19+I20</f>
        <v>5000</v>
      </c>
      <c r="O21" s="8"/>
    </row>
    <row r="22" spans="1:15" x14ac:dyDescent="0.25">
      <c r="A22" s="71" t="s">
        <v>51</v>
      </c>
    </row>
    <row r="25" spans="1:15" x14ac:dyDescent="0.25">
      <c r="K25" s="8"/>
    </row>
  </sheetData>
  <sheetProtection algorithmName="SHA-512" hashValue="sVdgEBFB63jWdTbxGwz76TRTNj2yhLM+mnZoox6zMwwKO4myazRuiWd1tmSDJ7gqyEnK20yazXz7cY/GbxJjLw==" saltValue="JpPt1ipdzb/j0TJOpTZ7Hg==" spinCount="100000" sheet="1" objects="1" scenarios="1"/>
  <mergeCells count="5">
    <mergeCell ref="A19:E19"/>
    <mergeCell ref="A20:E20"/>
    <mergeCell ref="A7:E7"/>
    <mergeCell ref="G7:I7"/>
    <mergeCell ref="C4:E4"/>
  </mergeCells>
  <pageMargins left="0.7" right="0.7" top="0.75" bottom="0.75" header="0.3" footer="0.3"/>
  <pageSetup paperSize="9" scale="70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9264-67BF-456D-A221-E536718A8454}">
  <sheetPr>
    <pageSetUpPr fitToPage="1"/>
  </sheetPr>
  <dimension ref="A1:P77"/>
  <sheetViews>
    <sheetView workbookViewId="0">
      <selection activeCell="A15" sqref="A15:C15"/>
    </sheetView>
  </sheetViews>
  <sheetFormatPr defaultRowHeight="15" x14ac:dyDescent="0.25"/>
  <cols>
    <col min="1" max="1" width="16.7109375" customWidth="1"/>
    <col min="2" max="2" width="44.5703125" customWidth="1"/>
    <col min="3" max="3" width="12.42578125" customWidth="1"/>
    <col min="4" max="4" width="15.42578125" customWidth="1"/>
    <col min="5" max="5" width="18.140625" customWidth="1"/>
    <col min="6" max="6" width="15.85546875" customWidth="1"/>
    <col min="7" max="7" width="11.85546875" customWidth="1"/>
    <col min="8" max="8" width="17.85546875" customWidth="1"/>
    <col min="9" max="9" width="18.140625" customWidth="1"/>
    <col min="10" max="10" width="19.28515625" customWidth="1"/>
    <col min="11" max="11" width="15.5703125" customWidth="1"/>
    <col min="12" max="12" width="10.7109375" customWidth="1"/>
    <col min="13" max="13" width="10.85546875" customWidth="1"/>
    <col min="14" max="14" width="16.140625" customWidth="1"/>
    <col min="15" max="15" width="16.5703125" customWidth="1"/>
    <col min="16" max="16" width="15.42578125" customWidth="1"/>
  </cols>
  <sheetData>
    <row r="1" spans="1:16" ht="96.75" customHeight="1" x14ac:dyDescent="0.25"/>
    <row r="2" spans="1:16" ht="21" x14ac:dyDescent="0.35">
      <c r="A2" s="247" t="s">
        <v>124</v>
      </c>
      <c r="B2" s="248"/>
      <c r="C2" s="248"/>
      <c r="D2" s="248"/>
      <c r="E2" s="248"/>
      <c r="F2" s="248"/>
      <c r="G2" s="248"/>
      <c r="H2" s="248"/>
      <c r="I2" s="248"/>
      <c r="J2" s="248"/>
      <c r="K2" s="98"/>
      <c r="L2" s="98"/>
      <c r="M2" s="98"/>
      <c r="N2" s="98"/>
      <c r="O2" s="98"/>
      <c r="P2" s="98"/>
    </row>
    <row r="3" spans="1:16" x14ac:dyDescent="0.25">
      <c r="A3" s="249" t="s">
        <v>83</v>
      </c>
      <c r="B3" s="249"/>
      <c r="C3" s="249"/>
      <c r="D3" s="249"/>
      <c r="E3" s="249"/>
      <c r="F3" s="249"/>
      <c r="G3" s="249"/>
      <c r="H3" s="249"/>
      <c r="I3" s="249"/>
      <c r="J3" s="249"/>
      <c r="K3" s="97"/>
      <c r="L3" s="97"/>
      <c r="M3" s="97"/>
      <c r="N3" s="97"/>
      <c r="O3" s="97"/>
      <c r="P3" s="97"/>
    </row>
    <row r="5" spans="1:16" x14ac:dyDescent="0.25">
      <c r="A5" s="1" t="s">
        <v>2</v>
      </c>
      <c r="B5" s="231" t="str">
        <f>IF(Samenvatting!$C$4=0," ",Samenvatting!$C$4)</f>
        <v xml:space="preserve"> </v>
      </c>
      <c r="C5" s="231"/>
      <c r="D5" s="231"/>
      <c r="E5" s="231"/>
      <c r="F5" s="231"/>
      <c r="G5" s="82"/>
    </row>
    <row r="7" spans="1:16" x14ac:dyDescent="0.25">
      <c r="D7" s="250" t="s">
        <v>39</v>
      </c>
      <c r="E7" s="250"/>
      <c r="F7" s="51"/>
    </row>
    <row r="8" spans="1:16" ht="15.75" thickBot="1" x14ac:dyDescent="0.3"/>
    <row r="9" spans="1:16" ht="19.5" thickBot="1" x14ac:dyDescent="0.35">
      <c r="A9" s="260" t="s">
        <v>1</v>
      </c>
      <c r="B9" s="261"/>
      <c r="C9" s="261"/>
      <c r="D9" s="261"/>
      <c r="E9" s="262"/>
      <c r="F9" s="157" t="s">
        <v>40</v>
      </c>
      <c r="G9" s="158"/>
      <c r="H9" s="270" t="s">
        <v>129</v>
      </c>
      <c r="I9" s="271"/>
      <c r="J9" s="272"/>
    </row>
    <row r="10" spans="1:16" ht="24.75" thickBot="1" x14ac:dyDescent="0.3">
      <c r="A10" s="171" t="s">
        <v>0</v>
      </c>
      <c r="B10" s="172"/>
      <c r="C10" s="172"/>
      <c r="D10" s="110" t="s">
        <v>36</v>
      </c>
      <c r="E10" s="110" t="s">
        <v>86</v>
      </c>
      <c r="F10" s="113" t="s">
        <v>41</v>
      </c>
      <c r="G10" s="112" t="s">
        <v>86</v>
      </c>
      <c r="H10" s="113" t="s">
        <v>49</v>
      </c>
      <c r="I10" s="112" t="s">
        <v>87</v>
      </c>
      <c r="J10" s="126" t="s">
        <v>131</v>
      </c>
    </row>
    <row r="11" spans="1:16" x14ac:dyDescent="0.25">
      <c r="A11" s="263" t="s">
        <v>116</v>
      </c>
      <c r="B11" s="264"/>
      <c r="C11" s="265"/>
      <c r="D11" s="170">
        <v>0</v>
      </c>
      <c r="E11" s="170">
        <v>0</v>
      </c>
      <c r="F11" s="273">
        <v>1</v>
      </c>
      <c r="G11" s="229">
        <v>12</v>
      </c>
      <c r="H11" s="168">
        <f t="shared" ref="H11:H18" si="0">D11*$F$11</f>
        <v>0</v>
      </c>
      <c r="I11" s="169">
        <f>$G$11*E11</f>
        <v>0</v>
      </c>
      <c r="J11" s="169">
        <f>I11+H11</f>
        <v>0</v>
      </c>
    </row>
    <row r="12" spans="1:16" x14ac:dyDescent="0.25">
      <c r="A12" s="232" t="s">
        <v>115</v>
      </c>
      <c r="B12" s="233"/>
      <c r="C12" s="234"/>
      <c r="D12" s="26">
        <v>0</v>
      </c>
      <c r="E12" s="26">
        <v>0</v>
      </c>
      <c r="F12" s="273"/>
      <c r="G12" s="229"/>
      <c r="H12" s="46">
        <f t="shared" si="0"/>
        <v>0</v>
      </c>
      <c r="I12" s="43">
        <f>$G$11*E12</f>
        <v>0</v>
      </c>
      <c r="J12" s="43">
        <f t="shared" ref="J12:J18" si="1">I12+H12</f>
        <v>0</v>
      </c>
    </row>
    <row r="13" spans="1:16" x14ac:dyDescent="0.25">
      <c r="A13" s="232" t="s">
        <v>201</v>
      </c>
      <c r="B13" s="233"/>
      <c r="C13" s="234"/>
      <c r="D13" s="81">
        <v>5000</v>
      </c>
      <c r="E13" s="81"/>
      <c r="F13" s="273"/>
      <c r="G13" s="229"/>
      <c r="H13" s="46">
        <f t="shared" ref="H13" si="2">D13*$F$11</f>
        <v>5000</v>
      </c>
      <c r="I13" s="43"/>
      <c r="J13" s="43">
        <f>H13</f>
        <v>5000</v>
      </c>
    </row>
    <row r="14" spans="1:16" x14ac:dyDescent="0.25">
      <c r="A14" s="232" t="s">
        <v>114</v>
      </c>
      <c r="B14" s="233"/>
      <c r="C14" s="234"/>
      <c r="D14" s="26">
        <v>0</v>
      </c>
      <c r="E14" s="26">
        <v>0</v>
      </c>
      <c r="F14" s="273"/>
      <c r="G14" s="229"/>
      <c r="H14" s="46">
        <f t="shared" si="0"/>
        <v>0</v>
      </c>
      <c r="I14" s="43">
        <f>$G$11*E14</f>
        <v>0</v>
      </c>
      <c r="J14" s="43">
        <f t="shared" ref="J14" si="3">I14+H14</f>
        <v>0</v>
      </c>
    </row>
    <row r="15" spans="1:16" x14ac:dyDescent="0.25">
      <c r="A15" s="232" t="s">
        <v>200</v>
      </c>
      <c r="B15" s="233"/>
      <c r="C15" s="234"/>
      <c r="D15" s="26">
        <v>0</v>
      </c>
      <c r="E15" s="26">
        <v>0</v>
      </c>
      <c r="F15" s="273"/>
      <c r="G15" s="229"/>
      <c r="H15" s="46">
        <f t="shared" ref="H15" si="4">D15*$F$11</f>
        <v>0</v>
      </c>
      <c r="I15" s="43">
        <f>$G$11*E15</f>
        <v>0</v>
      </c>
      <c r="J15" s="43">
        <f t="shared" ref="J15" si="5">I15+H15</f>
        <v>0</v>
      </c>
    </row>
    <row r="16" spans="1:16" x14ac:dyDescent="0.25">
      <c r="A16" s="232" t="s">
        <v>134</v>
      </c>
      <c r="B16" s="233"/>
      <c r="C16" s="234"/>
      <c r="D16" s="26">
        <v>0</v>
      </c>
      <c r="E16" s="26">
        <v>0</v>
      </c>
      <c r="F16" s="273"/>
      <c r="G16" s="229"/>
      <c r="H16" s="46">
        <f t="shared" si="0"/>
        <v>0</v>
      </c>
      <c r="I16" s="43">
        <f>$G$11*E16</f>
        <v>0</v>
      </c>
      <c r="J16" s="43">
        <f t="shared" ref="J16" si="6">I16+H16</f>
        <v>0</v>
      </c>
    </row>
    <row r="17" spans="1:10" x14ac:dyDescent="0.25">
      <c r="A17" s="232" t="s">
        <v>84</v>
      </c>
      <c r="B17" s="233"/>
      <c r="C17" s="234"/>
      <c r="D17" s="26">
        <v>0</v>
      </c>
      <c r="E17" s="81"/>
      <c r="F17" s="273"/>
      <c r="G17" s="229"/>
      <c r="H17" s="46">
        <f t="shared" si="0"/>
        <v>0</v>
      </c>
      <c r="J17" s="43">
        <f>I13+H17</f>
        <v>0</v>
      </c>
    </row>
    <row r="18" spans="1:10" x14ac:dyDescent="0.25">
      <c r="A18" s="232" t="s">
        <v>54</v>
      </c>
      <c r="B18" s="233"/>
      <c r="C18" s="234"/>
      <c r="D18" s="26">
        <v>0</v>
      </c>
      <c r="E18" s="26">
        <v>0</v>
      </c>
      <c r="F18" s="274"/>
      <c r="G18" s="230"/>
      <c r="H18" s="46">
        <f t="shared" si="0"/>
        <v>0</v>
      </c>
      <c r="I18" s="43">
        <f>$G$11*E18</f>
        <v>0</v>
      </c>
      <c r="J18" s="43">
        <f t="shared" si="1"/>
        <v>0</v>
      </c>
    </row>
    <row r="19" spans="1:10" ht="15.75" thickBot="1" x14ac:dyDescent="0.3">
      <c r="A19" s="266" t="s">
        <v>37</v>
      </c>
      <c r="B19" s="267"/>
      <c r="C19" s="268"/>
      <c r="D19" s="22"/>
      <c r="E19" s="22">
        <f t="shared" ref="E19" si="7">SUM(E11:E18)</f>
        <v>0</v>
      </c>
      <c r="F19" s="93"/>
      <c r="G19" s="94"/>
      <c r="H19" s="52">
        <f>SUM(H11:H18)</f>
        <v>5000</v>
      </c>
      <c r="I19" s="53">
        <f>SUM(I11:I18)</f>
        <v>0</v>
      </c>
      <c r="J19" s="53">
        <f>SUM(J11:J18)</f>
        <v>5000</v>
      </c>
    </row>
    <row r="20" spans="1:10" ht="15.75" thickBot="1" x14ac:dyDescent="0.3"/>
    <row r="21" spans="1:10" ht="19.5" thickBot="1" x14ac:dyDescent="0.35">
      <c r="A21" s="257" t="s">
        <v>122</v>
      </c>
      <c r="B21" s="258"/>
      <c r="C21" s="258"/>
      <c r="D21" s="258"/>
      <c r="E21" s="259"/>
      <c r="F21" s="95" t="s">
        <v>48</v>
      </c>
      <c r="G21" s="96"/>
      <c r="H21" s="254" t="s">
        <v>129</v>
      </c>
      <c r="I21" s="255"/>
      <c r="J21" s="256"/>
    </row>
    <row r="22" spans="1:10" ht="24.75" thickBot="1" x14ac:dyDescent="0.3">
      <c r="A22" s="108" t="s">
        <v>72</v>
      </c>
      <c r="B22" s="109" t="s">
        <v>71</v>
      </c>
      <c r="C22" s="110" t="s">
        <v>5</v>
      </c>
      <c r="D22" s="110" t="s">
        <v>127</v>
      </c>
      <c r="E22" s="110" t="s">
        <v>128</v>
      </c>
      <c r="F22" s="113" t="s">
        <v>41</v>
      </c>
      <c r="G22" s="112" t="s">
        <v>86</v>
      </c>
      <c r="H22" s="113" t="s">
        <v>49</v>
      </c>
      <c r="I22" s="112" t="s">
        <v>87</v>
      </c>
      <c r="J22" s="126" t="s">
        <v>131</v>
      </c>
    </row>
    <row r="23" spans="1:10" ht="24" x14ac:dyDescent="0.25">
      <c r="A23" s="173" t="s">
        <v>121</v>
      </c>
      <c r="B23" s="166"/>
      <c r="C23" s="117">
        <v>1</v>
      </c>
      <c r="D23" s="167">
        <v>0</v>
      </c>
      <c r="E23" s="167">
        <v>0</v>
      </c>
      <c r="F23" s="243">
        <v>1</v>
      </c>
      <c r="G23" s="269">
        <v>12</v>
      </c>
      <c r="H23" s="168">
        <f>C23*D23*$F$23</f>
        <v>0</v>
      </c>
      <c r="I23" s="169">
        <f>$G$23*E23*C23</f>
        <v>0</v>
      </c>
      <c r="J23" s="174">
        <f>I23+H23</f>
        <v>0</v>
      </c>
    </row>
    <row r="24" spans="1:10" x14ac:dyDescent="0.25">
      <c r="A24" s="240" t="s">
        <v>98</v>
      </c>
      <c r="B24" s="35" t="s">
        <v>179</v>
      </c>
      <c r="C24" s="36">
        <v>10</v>
      </c>
      <c r="D24" s="27">
        <v>0</v>
      </c>
      <c r="E24" s="27">
        <v>0</v>
      </c>
      <c r="F24" s="243"/>
      <c r="G24" s="269"/>
      <c r="H24" s="46">
        <f>C24*D24*$F$23</f>
        <v>0</v>
      </c>
      <c r="I24" s="43">
        <f>$G$23*E24*C24</f>
        <v>0</v>
      </c>
      <c r="J24" s="175">
        <f t="shared" ref="J24:J68" si="8">I24+H24</f>
        <v>0</v>
      </c>
    </row>
    <row r="25" spans="1:10" x14ac:dyDescent="0.25">
      <c r="A25" s="240"/>
      <c r="B25" s="4" t="s">
        <v>181</v>
      </c>
      <c r="C25" s="6">
        <v>2</v>
      </c>
      <c r="D25" s="27">
        <v>0</v>
      </c>
      <c r="E25" s="27">
        <v>0</v>
      </c>
      <c r="F25" s="243"/>
      <c r="G25" s="269"/>
      <c r="H25" s="46">
        <f>C25*D25*$F$23</f>
        <v>0</v>
      </c>
      <c r="I25" s="43">
        <f>$G$23*E25*C25</f>
        <v>0</v>
      </c>
      <c r="J25" s="175">
        <f t="shared" si="8"/>
        <v>0</v>
      </c>
    </row>
    <row r="26" spans="1:10" x14ac:dyDescent="0.25">
      <c r="A26" s="240"/>
      <c r="B26" s="214" t="s">
        <v>180</v>
      </c>
      <c r="C26" s="117">
        <v>4</v>
      </c>
      <c r="D26" s="27"/>
      <c r="E26" s="27"/>
      <c r="F26" s="243"/>
      <c r="G26" s="269"/>
      <c r="H26" s="46"/>
      <c r="I26" s="43"/>
      <c r="J26" s="175"/>
    </row>
    <row r="27" spans="1:10" x14ac:dyDescent="0.25">
      <c r="A27" s="240"/>
      <c r="B27" s="4" t="s">
        <v>88</v>
      </c>
      <c r="C27" s="6">
        <v>1</v>
      </c>
      <c r="D27" s="27">
        <v>0</v>
      </c>
      <c r="E27" s="27">
        <v>0</v>
      </c>
      <c r="F27" s="243"/>
      <c r="G27" s="269"/>
      <c r="H27" s="46">
        <f t="shared" ref="H27" si="9">C27*D27*$F$23</f>
        <v>0</v>
      </c>
      <c r="I27" s="43">
        <f t="shared" ref="I27" si="10">$G$23*E27*C27</f>
        <v>0</v>
      </c>
      <c r="J27" s="175">
        <f t="shared" ref="J27" si="11">I27+H27</f>
        <v>0</v>
      </c>
    </row>
    <row r="28" spans="1:10" x14ac:dyDescent="0.25">
      <c r="A28" s="244" t="s">
        <v>99</v>
      </c>
      <c r="B28" s="35" t="s">
        <v>182</v>
      </c>
      <c r="C28" s="36">
        <v>4</v>
      </c>
      <c r="D28" s="27">
        <v>0</v>
      </c>
      <c r="E28" s="27">
        <v>0</v>
      </c>
      <c r="F28" s="243"/>
      <c r="G28" s="269"/>
      <c r="H28" s="46">
        <f t="shared" ref="H28:H32" si="12">C28*D28*$F$23</f>
        <v>0</v>
      </c>
      <c r="I28" s="43">
        <f t="shared" ref="I28:I32" si="13">$G$23*E28*C28</f>
        <v>0</v>
      </c>
      <c r="J28" s="175">
        <f t="shared" si="8"/>
        <v>0</v>
      </c>
    </row>
    <row r="29" spans="1:10" x14ac:dyDescent="0.25">
      <c r="A29" s="245"/>
      <c r="B29" s="35" t="s">
        <v>179</v>
      </c>
      <c r="C29" s="36">
        <v>43</v>
      </c>
      <c r="D29" s="27"/>
      <c r="E29" s="27"/>
      <c r="F29" s="243"/>
      <c r="G29" s="269"/>
      <c r="H29" s="46"/>
      <c r="I29" s="43"/>
      <c r="J29" s="175"/>
    </row>
    <row r="30" spans="1:10" x14ac:dyDescent="0.25">
      <c r="A30" s="245"/>
      <c r="B30" s="4" t="s">
        <v>89</v>
      </c>
      <c r="C30" s="6">
        <v>3</v>
      </c>
      <c r="D30" s="27">
        <v>0</v>
      </c>
      <c r="E30" s="27">
        <v>0</v>
      </c>
      <c r="F30" s="243"/>
      <c r="G30" s="269"/>
      <c r="H30" s="46">
        <f t="shared" si="12"/>
        <v>0</v>
      </c>
      <c r="I30" s="43">
        <f t="shared" si="13"/>
        <v>0</v>
      </c>
      <c r="J30" s="175">
        <f t="shared" si="8"/>
        <v>0</v>
      </c>
    </row>
    <row r="31" spans="1:10" x14ac:dyDescent="0.25">
      <c r="A31" s="245"/>
      <c r="B31" s="5" t="s">
        <v>183</v>
      </c>
      <c r="C31" s="7">
        <v>41</v>
      </c>
      <c r="D31" s="27">
        <v>0</v>
      </c>
      <c r="E31" s="27">
        <v>0</v>
      </c>
      <c r="F31" s="243"/>
      <c r="G31" s="269"/>
      <c r="H31" s="46">
        <f t="shared" si="12"/>
        <v>0</v>
      </c>
      <c r="I31" s="43">
        <f t="shared" si="13"/>
        <v>0</v>
      </c>
      <c r="J31" s="175">
        <f t="shared" si="8"/>
        <v>0</v>
      </c>
    </row>
    <row r="32" spans="1:10" x14ac:dyDescent="0.25">
      <c r="A32" s="245"/>
      <c r="B32" s="4" t="s">
        <v>180</v>
      </c>
      <c r="C32" s="6">
        <v>17</v>
      </c>
      <c r="D32" s="27">
        <v>0</v>
      </c>
      <c r="E32" s="27">
        <v>0</v>
      </c>
      <c r="F32" s="243"/>
      <c r="G32" s="269"/>
      <c r="H32" s="46">
        <f t="shared" si="12"/>
        <v>0</v>
      </c>
      <c r="I32" s="43">
        <f t="shared" si="13"/>
        <v>0</v>
      </c>
      <c r="J32" s="175">
        <f t="shared" si="8"/>
        <v>0</v>
      </c>
    </row>
    <row r="33" spans="1:10" ht="24" x14ac:dyDescent="0.25">
      <c r="A33" s="245"/>
      <c r="B33" s="35" t="s">
        <v>184</v>
      </c>
      <c r="C33" s="36">
        <v>5</v>
      </c>
      <c r="D33" s="27">
        <v>0</v>
      </c>
      <c r="E33" s="27">
        <v>0</v>
      </c>
      <c r="F33" s="243"/>
      <c r="G33" s="269"/>
      <c r="H33" s="46">
        <f t="shared" ref="H33:H36" si="14">C33*D33*$F$23</f>
        <v>0</v>
      </c>
      <c r="I33" s="43">
        <f t="shared" ref="I33:I36" si="15">$G$23*E33*C33</f>
        <v>0</v>
      </c>
      <c r="J33" s="175">
        <f t="shared" ref="J33:J36" si="16">I33+H33</f>
        <v>0</v>
      </c>
    </row>
    <row r="34" spans="1:10" x14ac:dyDescent="0.25">
      <c r="A34" s="245"/>
      <c r="B34" s="4" t="s">
        <v>90</v>
      </c>
      <c r="C34" s="6">
        <v>1</v>
      </c>
      <c r="D34" s="27">
        <v>0</v>
      </c>
      <c r="E34" s="27">
        <v>0</v>
      </c>
      <c r="F34" s="243"/>
      <c r="G34" s="269"/>
      <c r="H34" s="46">
        <f t="shared" si="14"/>
        <v>0</v>
      </c>
      <c r="I34" s="43">
        <f t="shared" si="15"/>
        <v>0</v>
      </c>
      <c r="J34" s="175">
        <f t="shared" si="16"/>
        <v>0</v>
      </c>
    </row>
    <row r="35" spans="1:10" x14ac:dyDescent="0.25">
      <c r="A35" s="245"/>
      <c r="B35" s="5" t="s">
        <v>91</v>
      </c>
      <c r="C35" s="7">
        <v>1</v>
      </c>
      <c r="D35" s="27">
        <v>0</v>
      </c>
      <c r="E35" s="27">
        <v>0</v>
      </c>
      <c r="F35" s="243"/>
      <c r="G35" s="269"/>
      <c r="H35" s="46">
        <f t="shared" si="14"/>
        <v>0</v>
      </c>
      <c r="I35" s="43">
        <f t="shared" si="15"/>
        <v>0</v>
      </c>
      <c r="J35" s="175">
        <f t="shared" si="16"/>
        <v>0</v>
      </c>
    </row>
    <row r="36" spans="1:10" x14ac:dyDescent="0.25">
      <c r="A36" s="245"/>
      <c r="B36" s="4" t="s">
        <v>92</v>
      </c>
      <c r="C36" s="6">
        <v>1</v>
      </c>
      <c r="D36" s="27">
        <v>0</v>
      </c>
      <c r="E36" s="27">
        <v>0</v>
      </c>
      <c r="F36" s="243"/>
      <c r="G36" s="269"/>
      <c r="H36" s="46">
        <f t="shared" si="14"/>
        <v>0</v>
      </c>
      <c r="I36" s="43">
        <f t="shared" si="15"/>
        <v>0</v>
      </c>
      <c r="J36" s="175">
        <f t="shared" si="16"/>
        <v>0</v>
      </c>
    </row>
    <row r="37" spans="1:10" x14ac:dyDescent="0.25">
      <c r="A37" s="245"/>
      <c r="B37" s="4" t="s">
        <v>93</v>
      </c>
      <c r="C37" s="6">
        <v>1</v>
      </c>
      <c r="D37" s="27">
        <v>0</v>
      </c>
      <c r="E37" s="27">
        <v>0</v>
      </c>
      <c r="F37" s="243"/>
      <c r="G37" s="269"/>
      <c r="H37" s="46">
        <f t="shared" ref="H37:H38" si="17">C37*D37*$F$23</f>
        <v>0</v>
      </c>
      <c r="I37" s="43">
        <f t="shared" ref="I37:I38" si="18">$G$23*E37*C37</f>
        <v>0</v>
      </c>
      <c r="J37" s="175">
        <f t="shared" ref="J37:J38" si="19">I37+H37</f>
        <v>0</v>
      </c>
    </row>
    <row r="38" spans="1:10" x14ac:dyDescent="0.25">
      <c r="A38" s="241" t="s">
        <v>94</v>
      </c>
      <c r="B38" s="5" t="s">
        <v>185</v>
      </c>
      <c r="C38" s="7">
        <v>8</v>
      </c>
      <c r="D38" s="27">
        <v>0</v>
      </c>
      <c r="E38" s="27">
        <v>0</v>
      </c>
      <c r="F38" s="243"/>
      <c r="G38" s="269"/>
      <c r="H38" s="46">
        <f t="shared" si="17"/>
        <v>0</v>
      </c>
      <c r="I38" s="43">
        <f t="shared" si="18"/>
        <v>0</v>
      </c>
      <c r="J38" s="175">
        <f t="shared" si="19"/>
        <v>0</v>
      </c>
    </row>
    <row r="39" spans="1:10" x14ac:dyDescent="0.25">
      <c r="A39" s="242"/>
      <c r="B39" s="4" t="s">
        <v>186</v>
      </c>
      <c r="C39" s="6">
        <v>1</v>
      </c>
      <c r="D39" s="27">
        <v>0</v>
      </c>
      <c r="E39" s="27">
        <v>0</v>
      </c>
      <c r="F39" s="243"/>
      <c r="G39" s="269"/>
      <c r="H39" s="46">
        <f>C39*D39*$F$23</f>
        <v>0</v>
      </c>
      <c r="I39" s="43">
        <f>$G$23*E39*C39</f>
        <v>0</v>
      </c>
      <c r="J39" s="175">
        <f t="shared" si="8"/>
        <v>0</v>
      </c>
    </row>
    <row r="40" spans="1:10" x14ac:dyDescent="0.25">
      <c r="A40" s="251" t="s">
        <v>103</v>
      </c>
      <c r="B40" s="5" t="s">
        <v>180</v>
      </c>
      <c r="C40" s="7">
        <v>1</v>
      </c>
      <c r="D40" s="27">
        <v>0</v>
      </c>
      <c r="E40" s="27">
        <v>0</v>
      </c>
      <c r="F40" s="243"/>
      <c r="G40" s="269"/>
      <c r="H40" s="46">
        <f t="shared" ref="H40:H49" si="20">C40*D40*$F$23</f>
        <v>0</v>
      </c>
      <c r="I40" s="43">
        <f t="shared" ref="I40:I49" si="21">$G$23*E40*C40</f>
        <v>0</v>
      </c>
      <c r="J40" s="175">
        <f t="shared" ref="J40:J49" si="22">I40+H40</f>
        <v>0</v>
      </c>
    </row>
    <row r="41" spans="1:10" x14ac:dyDescent="0.25">
      <c r="A41" s="252"/>
      <c r="B41" s="4" t="s">
        <v>187</v>
      </c>
      <c r="C41" s="6">
        <v>2</v>
      </c>
      <c r="D41" s="27">
        <v>0</v>
      </c>
      <c r="E41" s="27">
        <v>0</v>
      </c>
      <c r="F41" s="243"/>
      <c r="G41" s="269"/>
      <c r="H41" s="46">
        <f t="shared" si="20"/>
        <v>0</v>
      </c>
      <c r="I41" s="43">
        <f t="shared" si="21"/>
        <v>0</v>
      </c>
      <c r="J41" s="175">
        <f t="shared" si="22"/>
        <v>0</v>
      </c>
    </row>
    <row r="42" spans="1:10" x14ac:dyDescent="0.25">
      <c r="A42" s="252"/>
      <c r="B42" s="5" t="s">
        <v>188</v>
      </c>
      <c r="C42" s="7">
        <v>8</v>
      </c>
      <c r="D42" s="27">
        <v>0</v>
      </c>
      <c r="E42" s="27">
        <v>0</v>
      </c>
      <c r="F42" s="243"/>
      <c r="G42" s="269"/>
      <c r="H42" s="46">
        <f t="shared" si="20"/>
        <v>0</v>
      </c>
      <c r="I42" s="43">
        <f t="shared" si="21"/>
        <v>0</v>
      </c>
      <c r="J42" s="175">
        <f t="shared" si="22"/>
        <v>0</v>
      </c>
    </row>
    <row r="43" spans="1:10" x14ac:dyDescent="0.25">
      <c r="A43" s="252"/>
      <c r="B43" s="4" t="s">
        <v>137</v>
      </c>
      <c r="C43" s="6">
        <v>23</v>
      </c>
      <c r="D43" s="27">
        <v>0</v>
      </c>
      <c r="E43" s="27">
        <v>0</v>
      </c>
      <c r="F43" s="243"/>
      <c r="G43" s="269"/>
      <c r="H43" s="46">
        <f t="shared" ref="H43:H45" si="23">C43*D43*$F$23</f>
        <v>0</v>
      </c>
      <c r="I43" s="43">
        <f t="shared" ref="I43:I45" si="24">$G$23*E43*C43</f>
        <v>0</v>
      </c>
      <c r="J43" s="175">
        <f t="shared" ref="J43:J45" si="25">I43+H43</f>
        <v>0</v>
      </c>
    </row>
    <row r="44" spans="1:10" x14ac:dyDescent="0.25">
      <c r="A44" s="252"/>
      <c r="B44" s="5" t="s">
        <v>138</v>
      </c>
      <c r="C44" s="7">
        <v>18</v>
      </c>
      <c r="D44" s="27">
        <v>0</v>
      </c>
      <c r="E44" s="27">
        <v>0</v>
      </c>
      <c r="F44" s="243"/>
      <c r="G44" s="269"/>
      <c r="H44" s="46">
        <f t="shared" ref="H44" si="26">C44*D44*$F$23</f>
        <v>0</v>
      </c>
      <c r="I44" s="43">
        <f t="shared" ref="I44" si="27">$G$23*E44*C44</f>
        <v>0</v>
      </c>
      <c r="J44" s="175">
        <f t="shared" ref="J44" si="28">I44+H44</f>
        <v>0</v>
      </c>
    </row>
    <row r="45" spans="1:10" x14ac:dyDescent="0.25">
      <c r="A45" s="252"/>
      <c r="B45" s="4" t="s">
        <v>136</v>
      </c>
      <c r="C45" s="6">
        <v>145</v>
      </c>
      <c r="D45" s="27">
        <v>0</v>
      </c>
      <c r="E45" s="27">
        <v>0</v>
      </c>
      <c r="F45" s="243"/>
      <c r="G45" s="269"/>
      <c r="H45" s="46">
        <f t="shared" si="23"/>
        <v>0</v>
      </c>
      <c r="I45" s="43">
        <f t="shared" si="24"/>
        <v>0</v>
      </c>
      <c r="J45" s="175">
        <f t="shared" si="25"/>
        <v>0</v>
      </c>
    </row>
    <row r="46" spans="1:10" x14ac:dyDescent="0.25">
      <c r="A46" s="253"/>
      <c r="B46" s="5" t="s">
        <v>189</v>
      </c>
      <c r="C46" s="7">
        <v>31</v>
      </c>
      <c r="D46" s="27">
        <v>0</v>
      </c>
      <c r="E46" s="27">
        <v>0</v>
      </c>
      <c r="F46" s="243"/>
      <c r="G46" s="269"/>
      <c r="H46" s="46">
        <f t="shared" si="20"/>
        <v>0</v>
      </c>
      <c r="I46" s="43">
        <f t="shared" si="21"/>
        <v>0</v>
      </c>
      <c r="J46" s="175">
        <f t="shared" si="22"/>
        <v>0</v>
      </c>
    </row>
    <row r="47" spans="1:10" x14ac:dyDescent="0.25">
      <c r="A47" s="241" t="s">
        <v>73</v>
      </c>
      <c r="B47" s="4" t="s">
        <v>190</v>
      </c>
      <c r="C47" s="6">
        <v>4</v>
      </c>
      <c r="D47" s="27">
        <v>0</v>
      </c>
      <c r="E47" s="27">
        <v>0</v>
      </c>
      <c r="F47" s="243"/>
      <c r="G47" s="269"/>
      <c r="H47" s="46">
        <f t="shared" si="20"/>
        <v>0</v>
      </c>
      <c r="I47" s="43">
        <f t="shared" si="21"/>
        <v>0</v>
      </c>
      <c r="J47" s="175">
        <f t="shared" si="22"/>
        <v>0</v>
      </c>
    </row>
    <row r="48" spans="1:10" x14ac:dyDescent="0.25">
      <c r="A48" s="242"/>
      <c r="B48" s="5" t="s">
        <v>191</v>
      </c>
      <c r="C48" s="7">
        <v>21</v>
      </c>
      <c r="D48" s="27">
        <v>0</v>
      </c>
      <c r="E48" s="27">
        <v>0</v>
      </c>
      <c r="F48" s="243"/>
      <c r="G48" s="269"/>
      <c r="H48" s="46">
        <f t="shared" si="20"/>
        <v>0</v>
      </c>
      <c r="I48" s="43">
        <f t="shared" si="21"/>
        <v>0</v>
      </c>
      <c r="J48" s="175">
        <f t="shared" si="22"/>
        <v>0</v>
      </c>
    </row>
    <row r="49" spans="1:10" x14ac:dyDescent="0.25">
      <c r="A49" s="242"/>
      <c r="B49" s="4" t="s">
        <v>192</v>
      </c>
      <c r="C49" s="6">
        <v>4</v>
      </c>
      <c r="D49" s="27">
        <v>0</v>
      </c>
      <c r="E49" s="27">
        <v>0</v>
      </c>
      <c r="F49" s="243"/>
      <c r="G49" s="269"/>
      <c r="H49" s="46">
        <f t="shared" si="20"/>
        <v>0</v>
      </c>
      <c r="I49" s="43">
        <f t="shared" si="21"/>
        <v>0</v>
      </c>
      <c r="J49" s="175">
        <f t="shared" si="22"/>
        <v>0</v>
      </c>
    </row>
    <row r="50" spans="1:10" x14ac:dyDescent="0.25">
      <c r="A50" s="244" t="s">
        <v>74</v>
      </c>
      <c r="B50" s="5" t="s">
        <v>191</v>
      </c>
      <c r="C50" s="7">
        <v>8</v>
      </c>
      <c r="D50" s="27">
        <v>0</v>
      </c>
      <c r="E50" s="27">
        <v>0</v>
      </c>
      <c r="F50" s="243"/>
      <c r="G50" s="269"/>
      <c r="H50" s="46">
        <f t="shared" ref="H50:H60" si="29">C50*D50*$F$23</f>
        <v>0</v>
      </c>
      <c r="I50" s="43">
        <f t="shared" ref="I50:I60" si="30">$G$23*E50*C50</f>
        <v>0</v>
      </c>
      <c r="J50" s="175">
        <f t="shared" si="8"/>
        <v>0</v>
      </c>
    </row>
    <row r="51" spans="1:10" x14ac:dyDescent="0.25">
      <c r="A51" s="245"/>
      <c r="B51" s="4" t="s">
        <v>193</v>
      </c>
      <c r="C51" s="6">
        <v>1</v>
      </c>
      <c r="D51" s="27">
        <v>0</v>
      </c>
      <c r="E51" s="27">
        <v>0</v>
      </c>
      <c r="F51" s="243"/>
      <c r="G51" s="269"/>
      <c r="H51" s="46">
        <f t="shared" si="29"/>
        <v>0</v>
      </c>
      <c r="I51" s="43">
        <f t="shared" si="30"/>
        <v>0</v>
      </c>
      <c r="J51" s="175">
        <f t="shared" si="8"/>
        <v>0</v>
      </c>
    </row>
    <row r="52" spans="1:10" x14ac:dyDescent="0.25">
      <c r="A52" s="246"/>
      <c r="B52" s="4" t="s">
        <v>194</v>
      </c>
      <c r="C52" s="6">
        <v>3</v>
      </c>
      <c r="D52" s="27">
        <v>0</v>
      </c>
      <c r="E52" s="27">
        <v>0</v>
      </c>
      <c r="F52" s="243"/>
      <c r="G52" s="269"/>
      <c r="H52" s="46">
        <f t="shared" si="29"/>
        <v>0</v>
      </c>
      <c r="I52" s="43">
        <f t="shared" si="30"/>
        <v>0</v>
      </c>
      <c r="J52" s="175">
        <f t="shared" si="8"/>
        <v>0</v>
      </c>
    </row>
    <row r="53" spans="1:10" x14ac:dyDescent="0.25">
      <c r="A53" s="176" t="s">
        <v>113</v>
      </c>
      <c r="B53" s="5" t="s">
        <v>195</v>
      </c>
      <c r="C53" s="7">
        <v>1</v>
      </c>
      <c r="D53" s="27">
        <v>0</v>
      </c>
      <c r="E53" s="27">
        <v>0</v>
      </c>
      <c r="F53" s="243"/>
      <c r="G53" s="269"/>
      <c r="H53" s="46">
        <f t="shared" si="29"/>
        <v>0</v>
      </c>
      <c r="I53" s="43">
        <f t="shared" si="30"/>
        <v>0</v>
      </c>
      <c r="J53" s="175">
        <f t="shared" si="8"/>
        <v>0</v>
      </c>
    </row>
    <row r="54" spans="1:10" x14ac:dyDescent="0.25">
      <c r="A54" s="177" t="s">
        <v>111</v>
      </c>
      <c r="B54" s="4" t="s">
        <v>112</v>
      </c>
      <c r="C54" s="6">
        <v>1</v>
      </c>
      <c r="D54" s="27">
        <v>0</v>
      </c>
      <c r="E54" s="27">
        <v>0</v>
      </c>
      <c r="F54" s="243"/>
      <c r="G54" s="269"/>
      <c r="H54" s="46">
        <f t="shared" si="29"/>
        <v>0</v>
      </c>
      <c r="I54" s="43">
        <f t="shared" si="30"/>
        <v>0</v>
      </c>
      <c r="J54" s="175">
        <f t="shared" si="8"/>
        <v>0</v>
      </c>
    </row>
    <row r="55" spans="1:10" x14ac:dyDescent="0.25">
      <c r="A55" s="176" t="s">
        <v>109</v>
      </c>
      <c r="B55" s="5" t="s">
        <v>110</v>
      </c>
      <c r="C55" s="7">
        <v>1</v>
      </c>
      <c r="D55" s="27">
        <v>0</v>
      </c>
      <c r="E55" s="27">
        <v>0</v>
      </c>
      <c r="F55" s="243"/>
      <c r="G55" s="269"/>
      <c r="H55" s="46">
        <f t="shared" si="29"/>
        <v>0</v>
      </c>
      <c r="I55" s="43">
        <f t="shared" si="30"/>
        <v>0</v>
      </c>
      <c r="J55" s="175">
        <f t="shared" si="8"/>
        <v>0</v>
      </c>
    </row>
    <row r="56" spans="1:10" x14ac:dyDescent="0.25">
      <c r="A56" s="178" t="s">
        <v>106</v>
      </c>
      <c r="B56" s="4" t="s">
        <v>85</v>
      </c>
      <c r="C56" s="6">
        <v>1</v>
      </c>
      <c r="D56" s="27">
        <v>0</v>
      </c>
      <c r="E56" s="27">
        <v>0</v>
      </c>
      <c r="F56" s="243"/>
      <c r="G56" s="269"/>
      <c r="H56" s="46">
        <f t="shared" si="29"/>
        <v>0</v>
      </c>
      <c r="I56" s="43">
        <f t="shared" si="30"/>
        <v>0</v>
      </c>
      <c r="J56" s="175">
        <f t="shared" si="8"/>
        <v>0</v>
      </c>
    </row>
    <row r="57" spans="1:10" x14ac:dyDescent="0.25">
      <c r="A57" s="176" t="s">
        <v>101</v>
      </c>
      <c r="B57" s="5" t="s">
        <v>102</v>
      </c>
      <c r="C57" s="7">
        <v>1</v>
      </c>
      <c r="D57" s="27">
        <v>0</v>
      </c>
      <c r="E57" s="27">
        <v>0</v>
      </c>
      <c r="F57" s="243"/>
      <c r="G57" s="269"/>
      <c r="H57" s="46">
        <f t="shared" si="29"/>
        <v>0</v>
      </c>
      <c r="I57" s="43">
        <f t="shared" si="30"/>
        <v>0</v>
      </c>
      <c r="J57" s="175">
        <f t="shared" si="8"/>
        <v>0</v>
      </c>
    </row>
    <row r="58" spans="1:10" ht="24" x14ac:dyDescent="0.25">
      <c r="A58" s="237" t="s">
        <v>100</v>
      </c>
      <c r="B58" s="4" t="s">
        <v>199</v>
      </c>
      <c r="C58" s="6">
        <v>1</v>
      </c>
      <c r="D58" s="27">
        <v>0</v>
      </c>
      <c r="E58" s="27">
        <v>0</v>
      </c>
      <c r="F58" s="243"/>
      <c r="G58" s="269"/>
      <c r="H58" s="46">
        <f t="shared" si="29"/>
        <v>0</v>
      </c>
      <c r="I58" s="43">
        <f t="shared" si="30"/>
        <v>0</v>
      </c>
      <c r="J58" s="175">
        <f t="shared" si="8"/>
        <v>0</v>
      </c>
    </row>
    <row r="59" spans="1:10" x14ac:dyDescent="0.25">
      <c r="A59" s="238"/>
      <c r="B59" s="5" t="s">
        <v>198</v>
      </c>
      <c r="C59" s="7">
        <v>1</v>
      </c>
      <c r="D59" s="27">
        <v>0</v>
      </c>
      <c r="E59" s="27">
        <v>0</v>
      </c>
      <c r="F59" s="243"/>
      <c r="G59" s="269"/>
      <c r="H59" s="46">
        <f t="shared" si="29"/>
        <v>0</v>
      </c>
      <c r="I59" s="43">
        <f t="shared" si="30"/>
        <v>0</v>
      </c>
      <c r="J59" s="175">
        <f t="shared" si="8"/>
        <v>0</v>
      </c>
    </row>
    <row r="60" spans="1:10" x14ac:dyDescent="0.25">
      <c r="A60" s="238"/>
      <c r="B60" s="4" t="s">
        <v>95</v>
      </c>
      <c r="C60" s="6">
        <v>1</v>
      </c>
      <c r="D60" s="27">
        <v>0</v>
      </c>
      <c r="E60" s="27">
        <v>0</v>
      </c>
      <c r="F60" s="243"/>
      <c r="G60" s="269"/>
      <c r="H60" s="46">
        <f t="shared" si="29"/>
        <v>0</v>
      </c>
      <c r="I60" s="43">
        <f t="shared" si="30"/>
        <v>0</v>
      </c>
      <c r="J60" s="175">
        <f t="shared" si="8"/>
        <v>0</v>
      </c>
    </row>
    <row r="61" spans="1:10" x14ac:dyDescent="0.25">
      <c r="A61" s="238"/>
      <c r="B61" s="5" t="s">
        <v>96</v>
      </c>
      <c r="C61" s="7">
        <v>1</v>
      </c>
      <c r="D61" s="27">
        <v>0</v>
      </c>
      <c r="E61" s="27">
        <v>0</v>
      </c>
      <c r="F61" s="243"/>
      <c r="G61" s="269"/>
      <c r="H61" s="46">
        <f t="shared" ref="H61:H67" si="31">C61*D61*$F$23</f>
        <v>0</v>
      </c>
      <c r="I61" s="43">
        <f t="shared" ref="I61:I67" si="32">$G$23*E61*C61</f>
        <v>0</v>
      </c>
      <c r="J61" s="175">
        <f t="shared" ref="J61:J67" si="33">I61+H61</f>
        <v>0</v>
      </c>
    </row>
    <row r="62" spans="1:10" ht="24" x14ac:dyDescent="0.25">
      <c r="A62" s="238"/>
      <c r="B62" s="4" t="s">
        <v>97</v>
      </c>
      <c r="C62" s="6">
        <v>1</v>
      </c>
      <c r="D62" s="27">
        <v>0</v>
      </c>
      <c r="E62" s="27">
        <v>0</v>
      </c>
      <c r="F62" s="243"/>
      <c r="G62" s="269"/>
      <c r="H62" s="46">
        <f t="shared" si="31"/>
        <v>0</v>
      </c>
      <c r="I62" s="43">
        <f t="shared" si="32"/>
        <v>0</v>
      </c>
      <c r="J62" s="175">
        <f t="shared" si="33"/>
        <v>0</v>
      </c>
    </row>
    <row r="63" spans="1:10" ht="24" x14ac:dyDescent="0.25">
      <c r="A63" s="238"/>
      <c r="B63" s="5" t="s">
        <v>104</v>
      </c>
      <c r="C63" s="7">
        <v>1</v>
      </c>
      <c r="D63" s="27">
        <v>0</v>
      </c>
      <c r="E63" s="27">
        <v>0</v>
      </c>
      <c r="F63" s="243"/>
      <c r="G63" s="269"/>
      <c r="H63" s="46">
        <f t="shared" si="31"/>
        <v>0</v>
      </c>
      <c r="I63" s="43">
        <f t="shared" si="32"/>
        <v>0</v>
      </c>
      <c r="J63" s="175">
        <f t="shared" si="33"/>
        <v>0</v>
      </c>
    </row>
    <row r="64" spans="1:10" x14ac:dyDescent="0.25">
      <c r="A64" s="238"/>
      <c r="B64" s="4" t="s">
        <v>105</v>
      </c>
      <c r="C64" s="6">
        <v>1</v>
      </c>
      <c r="D64" s="27">
        <v>0</v>
      </c>
      <c r="E64" s="27">
        <v>0</v>
      </c>
      <c r="F64" s="243"/>
      <c r="G64" s="269"/>
      <c r="H64" s="46">
        <f t="shared" si="31"/>
        <v>0</v>
      </c>
      <c r="I64" s="43">
        <f t="shared" si="32"/>
        <v>0</v>
      </c>
      <c r="J64" s="175">
        <f t="shared" si="33"/>
        <v>0</v>
      </c>
    </row>
    <row r="65" spans="1:16" ht="24" x14ac:dyDescent="0.25">
      <c r="A65" s="238"/>
      <c r="B65" s="5" t="s">
        <v>108</v>
      </c>
      <c r="C65" s="7">
        <v>1</v>
      </c>
      <c r="D65" s="27">
        <v>0</v>
      </c>
      <c r="E65" s="27">
        <v>0</v>
      </c>
      <c r="F65" s="243"/>
      <c r="G65" s="269"/>
      <c r="H65" s="46">
        <f t="shared" si="31"/>
        <v>0</v>
      </c>
      <c r="I65" s="43">
        <f t="shared" si="32"/>
        <v>0</v>
      </c>
      <c r="J65" s="175">
        <f t="shared" si="33"/>
        <v>0</v>
      </c>
    </row>
    <row r="66" spans="1:16" x14ac:dyDescent="0.25">
      <c r="A66" s="238"/>
      <c r="B66" s="4" t="s">
        <v>107</v>
      </c>
      <c r="C66" s="6">
        <v>1</v>
      </c>
      <c r="D66" s="27">
        <v>0</v>
      </c>
      <c r="E66" s="27">
        <v>0</v>
      </c>
      <c r="F66" s="243"/>
      <c r="G66" s="269"/>
      <c r="H66" s="46">
        <f t="shared" si="31"/>
        <v>0</v>
      </c>
      <c r="I66" s="43">
        <f t="shared" si="32"/>
        <v>0</v>
      </c>
      <c r="J66" s="175">
        <f t="shared" si="33"/>
        <v>0</v>
      </c>
    </row>
    <row r="67" spans="1:16" x14ac:dyDescent="0.25">
      <c r="A67" s="238"/>
      <c r="B67" s="5" t="s">
        <v>196</v>
      </c>
      <c r="C67" s="7">
        <v>1</v>
      </c>
      <c r="D67" s="27">
        <v>0</v>
      </c>
      <c r="E67" s="27">
        <v>0</v>
      </c>
      <c r="F67" s="243"/>
      <c r="G67" s="269"/>
      <c r="H67" s="46">
        <f t="shared" si="31"/>
        <v>0</v>
      </c>
      <c r="I67" s="43">
        <f t="shared" si="32"/>
        <v>0</v>
      </c>
      <c r="J67" s="175">
        <f t="shared" si="33"/>
        <v>0</v>
      </c>
    </row>
    <row r="68" spans="1:16" ht="24.75" thickBot="1" x14ac:dyDescent="0.3">
      <c r="A68" s="239"/>
      <c r="B68" s="4" t="s">
        <v>197</v>
      </c>
      <c r="C68" s="6">
        <v>1</v>
      </c>
      <c r="D68" s="163">
        <v>0</v>
      </c>
      <c r="E68" s="163">
        <v>0</v>
      </c>
      <c r="F68" s="243"/>
      <c r="G68" s="269"/>
      <c r="H68" s="159">
        <f>C68*D68*$F$23</f>
        <v>0</v>
      </c>
      <c r="I68" s="160">
        <f>$G$23*E68*C68</f>
        <v>0</v>
      </c>
      <c r="J68" s="179">
        <f t="shared" si="8"/>
        <v>0</v>
      </c>
    </row>
    <row r="69" spans="1:16" ht="15.75" thickBot="1" x14ac:dyDescent="0.3">
      <c r="A69" s="235" t="s">
        <v>56</v>
      </c>
      <c r="B69" s="236"/>
      <c r="C69" s="164">
        <f>SUM(C24:C68)</f>
        <v>428</v>
      </c>
      <c r="D69" s="90"/>
      <c r="E69" s="91"/>
      <c r="F69" s="91"/>
      <c r="G69" s="165"/>
      <c r="H69" s="161">
        <f>SUM(H23:H68)</f>
        <v>0</v>
      </c>
      <c r="I69" s="161">
        <f>SUM(I23:I68)</f>
        <v>0</v>
      </c>
      <c r="J69" s="162">
        <f>SUM(J23:J68)</f>
        <v>0</v>
      </c>
    </row>
    <row r="70" spans="1:16" x14ac:dyDescent="0.25">
      <c r="A70" s="23"/>
      <c r="B70" s="23"/>
      <c r="C70" s="23"/>
      <c r="D70" s="23"/>
      <c r="E70" s="13"/>
      <c r="F70" s="24"/>
      <c r="G70" s="24"/>
    </row>
    <row r="71" spans="1:16" ht="15.75" x14ac:dyDescent="0.25">
      <c r="A71" s="92" t="s">
        <v>55</v>
      </c>
      <c r="B71" s="92"/>
      <c r="C71" s="28"/>
      <c r="D71" s="83"/>
      <c r="E71" s="88"/>
      <c r="F71" s="89"/>
      <c r="G71" s="89"/>
      <c r="H71" s="29">
        <f>H69+H19</f>
        <v>5000</v>
      </c>
      <c r="I71" s="29">
        <f>I69+I19</f>
        <v>0</v>
      </c>
      <c r="J71" s="29">
        <f>J69+J19</f>
        <v>5000</v>
      </c>
    </row>
    <row r="77" spans="1:16" s="30" customFormat="1" ht="15.7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</sheetData>
  <sheetProtection algorithmName="SHA-512" hashValue="q5ooTxecJYqElnXk4zjgL4UvaZdFVhx0WaLmN1kPmb+Tv3iajg6yx0DULlnW+losqawLonAMeaZGi6m3wMC7Rg==" saltValue="o7dndR988fzoLUt2MULE4g==" spinCount="100000" sheet="1" objects="1" scenarios="1"/>
  <mergeCells count="29">
    <mergeCell ref="A2:J2"/>
    <mergeCell ref="A3:J3"/>
    <mergeCell ref="D7:E7"/>
    <mergeCell ref="A40:A46"/>
    <mergeCell ref="A47:A49"/>
    <mergeCell ref="H21:J21"/>
    <mergeCell ref="A21:E21"/>
    <mergeCell ref="A9:E9"/>
    <mergeCell ref="A11:C11"/>
    <mergeCell ref="A12:C12"/>
    <mergeCell ref="A17:C17"/>
    <mergeCell ref="A18:C18"/>
    <mergeCell ref="A19:C19"/>
    <mergeCell ref="G23:G68"/>
    <mergeCell ref="H9:J9"/>
    <mergeCell ref="F11:F18"/>
    <mergeCell ref="G11:G18"/>
    <mergeCell ref="B5:F5"/>
    <mergeCell ref="A14:C14"/>
    <mergeCell ref="A69:B69"/>
    <mergeCell ref="A58:A68"/>
    <mergeCell ref="A24:A27"/>
    <mergeCell ref="A38:A39"/>
    <mergeCell ref="F23:F68"/>
    <mergeCell ref="A28:A37"/>
    <mergeCell ref="A50:A52"/>
    <mergeCell ref="A16:C16"/>
    <mergeCell ref="A13:C13"/>
    <mergeCell ref="A15:C15"/>
  </mergeCells>
  <pageMargins left="0.7" right="0.7" top="0.75" bottom="0.75" header="0.3" footer="0.3"/>
  <pageSetup paperSize="9" scale="54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5B946-2B26-46D5-B9B4-E9C80779FD80}">
  <sheetPr>
    <pageSetUpPr fitToPage="1"/>
  </sheetPr>
  <dimension ref="A5:AD74"/>
  <sheetViews>
    <sheetView workbookViewId="0">
      <selection activeCell="B65" sqref="B65"/>
    </sheetView>
  </sheetViews>
  <sheetFormatPr defaultRowHeight="15" x14ac:dyDescent="0.25"/>
  <cols>
    <col min="1" max="1" width="10.85546875" customWidth="1"/>
    <col min="2" max="2" width="79.85546875" customWidth="1"/>
    <col min="4" max="4" width="14.5703125" customWidth="1"/>
    <col min="5" max="5" width="12.140625" customWidth="1"/>
    <col min="6" max="6" width="7.85546875" customWidth="1"/>
    <col min="7" max="7" width="10.42578125" customWidth="1"/>
    <col min="8" max="10" width="13.5703125" customWidth="1"/>
    <col min="12" max="12" width="12.42578125" customWidth="1"/>
    <col min="13" max="13" width="7.42578125" customWidth="1"/>
    <col min="22" max="22" width="10.5703125" bestFit="1" customWidth="1"/>
  </cols>
  <sheetData>
    <row r="5" spans="1:13" ht="23.25" customHeight="1" x14ac:dyDescent="0.25"/>
    <row r="6" spans="1:13" ht="21" x14ac:dyDescent="0.35">
      <c r="A6" s="290" t="s">
        <v>3</v>
      </c>
      <c r="B6" s="290"/>
      <c r="C6" s="290"/>
      <c r="D6" s="290"/>
      <c r="E6" s="290"/>
      <c r="F6" s="290"/>
      <c r="G6" s="290"/>
      <c r="H6" s="290"/>
      <c r="I6" s="290"/>
      <c r="J6" s="290"/>
    </row>
    <row r="7" spans="1:13" x14ac:dyDescent="0.25">
      <c r="A7" s="292" t="s">
        <v>163</v>
      </c>
      <c r="B7" s="292"/>
      <c r="C7" s="292"/>
      <c r="D7" s="292"/>
      <c r="E7" s="292"/>
      <c r="F7" s="292"/>
      <c r="G7" s="292"/>
      <c r="H7" s="292"/>
      <c r="I7" s="292"/>
      <c r="J7" s="292"/>
      <c r="K7" s="2"/>
      <c r="L7" s="2"/>
      <c r="M7" s="2"/>
    </row>
    <row r="9" spans="1:13" x14ac:dyDescent="0.25">
      <c r="A9" s="39" t="s">
        <v>47</v>
      </c>
      <c r="B9" s="25" t="str">
        <f>IF(Samenvatting!$C$4=0," ",Samenvatting!$C$4)</f>
        <v xml:space="preserve"> </v>
      </c>
      <c r="E9" s="203" t="s">
        <v>158</v>
      </c>
    </row>
    <row r="10" spans="1:13" x14ac:dyDescent="0.25">
      <c r="C10" s="1"/>
    </row>
    <row r="11" spans="1:13" ht="30.75" customHeight="1" x14ac:dyDescent="0.25">
      <c r="D11" s="291" t="s">
        <v>39</v>
      </c>
      <c r="E11" s="291"/>
    </row>
    <row r="13" spans="1:13" ht="15.75" x14ac:dyDescent="0.25">
      <c r="A13" s="283" t="s">
        <v>164</v>
      </c>
      <c r="B13" s="283"/>
      <c r="C13" s="283"/>
      <c r="D13" s="283"/>
      <c r="E13" s="283"/>
      <c r="F13" s="283"/>
      <c r="G13" s="283"/>
      <c r="H13" s="283"/>
      <c r="I13" s="283"/>
      <c r="J13" s="283"/>
    </row>
    <row r="14" spans="1:13" s="17" customFormat="1" ht="15.75" thickBot="1" x14ac:dyDescent="0.3">
      <c r="A14" s="284" t="s">
        <v>165</v>
      </c>
      <c r="B14" s="284"/>
      <c r="C14" s="284"/>
      <c r="D14" s="284"/>
      <c r="E14" s="284"/>
      <c r="F14" s="284"/>
      <c r="G14" s="284"/>
      <c r="H14" s="284"/>
      <c r="I14" s="284"/>
      <c r="J14" s="284"/>
    </row>
    <row r="15" spans="1:13" ht="32.25" customHeight="1" thickBot="1" x14ac:dyDescent="0.3">
      <c r="A15" s="3"/>
      <c r="D15" s="12" t="s">
        <v>35</v>
      </c>
      <c r="E15" s="99"/>
      <c r="F15" s="275" t="s">
        <v>48</v>
      </c>
      <c r="G15" s="276"/>
      <c r="H15" s="286" t="s">
        <v>132</v>
      </c>
      <c r="I15" s="287"/>
      <c r="J15" s="288"/>
    </row>
    <row r="16" spans="1:13" ht="24.75" thickBot="1" x14ac:dyDescent="0.3">
      <c r="A16" s="197" t="s">
        <v>4</v>
      </c>
      <c r="B16" s="190" t="s">
        <v>0</v>
      </c>
      <c r="C16" s="18" t="s">
        <v>5</v>
      </c>
      <c r="D16" s="191" t="s">
        <v>125</v>
      </c>
      <c r="E16" s="193" t="s">
        <v>126</v>
      </c>
      <c r="F16" s="132" t="s">
        <v>41</v>
      </c>
      <c r="G16" s="132" t="s">
        <v>86</v>
      </c>
      <c r="H16" s="100" t="s">
        <v>49</v>
      </c>
      <c r="I16" s="33" t="s">
        <v>87</v>
      </c>
      <c r="J16" s="192" t="s">
        <v>131</v>
      </c>
    </row>
    <row r="17" spans="1:30" ht="24" x14ac:dyDescent="0.25">
      <c r="A17" s="180" t="s">
        <v>22</v>
      </c>
      <c r="B17" s="181" t="s">
        <v>166</v>
      </c>
      <c r="C17" s="103">
        <v>1</v>
      </c>
      <c r="D17" s="104">
        <v>0</v>
      </c>
      <c r="E17" s="198">
        <v>0</v>
      </c>
      <c r="F17" s="194">
        <v>2</v>
      </c>
      <c r="G17" s="293">
        <v>8</v>
      </c>
      <c r="H17" s="140">
        <f t="shared" ref="H17:H27" si="0">D17*C17*F17</f>
        <v>0</v>
      </c>
      <c r="I17" s="106">
        <f t="shared" ref="I17:I27" si="1">E17*C17*$G$17</f>
        <v>0</v>
      </c>
      <c r="J17" s="107">
        <f>H17+I17</f>
        <v>0</v>
      </c>
      <c r="L17" s="9"/>
      <c r="AD17" s="40"/>
    </row>
    <row r="18" spans="1:30" x14ac:dyDescent="0.25">
      <c r="A18" s="182" t="s">
        <v>23</v>
      </c>
      <c r="B18" s="183" t="s">
        <v>169</v>
      </c>
      <c r="C18" s="7">
        <v>5</v>
      </c>
      <c r="D18" s="31">
        <v>0</v>
      </c>
      <c r="E18" s="199">
        <v>0</v>
      </c>
      <c r="F18" s="195">
        <v>1.5</v>
      </c>
      <c r="G18" s="294"/>
      <c r="H18" s="68">
        <f t="shared" si="0"/>
        <v>0</v>
      </c>
      <c r="I18" s="44">
        <f t="shared" si="1"/>
        <v>0</v>
      </c>
      <c r="J18" s="48">
        <f t="shared" ref="J18:J27" si="2">H18+I18</f>
        <v>0</v>
      </c>
      <c r="L18" s="9"/>
    </row>
    <row r="19" spans="1:30" x14ac:dyDescent="0.25">
      <c r="A19" s="182" t="s">
        <v>24</v>
      </c>
      <c r="B19" s="184" t="s">
        <v>170</v>
      </c>
      <c r="C19" s="6">
        <v>10</v>
      </c>
      <c r="D19" s="31">
        <v>0</v>
      </c>
      <c r="E19" s="199">
        <v>0</v>
      </c>
      <c r="F19" s="195">
        <v>1.2</v>
      </c>
      <c r="G19" s="294"/>
      <c r="H19" s="68">
        <f t="shared" si="0"/>
        <v>0</v>
      </c>
      <c r="I19" s="44">
        <f t="shared" si="1"/>
        <v>0</v>
      </c>
      <c r="J19" s="48">
        <f t="shared" si="2"/>
        <v>0</v>
      </c>
      <c r="L19" s="9"/>
    </row>
    <row r="20" spans="1:30" ht="36" x14ac:dyDescent="0.25">
      <c r="A20" s="182" t="s">
        <v>25</v>
      </c>
      <c r="B20" s="183" t="s">
        <v>167</v>
      </c>
      <c r="C20" s="7">
        <v>1</v>
      </c>
      <c r="D20" s="31">
        <v>0</v>
      </c>
      <c r="E20" s="199">
        <v>0</v>
      </c>
      <c r="F20" s="195">
        <f>2/10</f>
        <v>0.2</v>
      </c>
      <c r="G20" s="294"/>
      <c r="H20" s="68">
        <f t="shared" si="0"/>
        <v>0</v>
      </c>
      <c r="I20" s="44">
        <f t="shared" si="1"/>
        <v>0</v>
      </c>
      <c r="J20" s="48">
        <f t="shared" si="2"/>
        <v>0</v>
      </c>
      <c r="L20" s="9"/>
    </row>
    <row r="21" spans="1:30" ht="24" x14ac:dyDescent="0.25">
      <c r="A21" s="182" t="s">
        <v>26</v>
      </c>
      <c r="B21" s="184" t="s">
        <v>168</v>
      </c>
      <c r="C21" s="6">
        <v>1</v>
      </c>
      <c r="D21" s="31">
        <v>0</v>
      </c>
      <c r="E21" s="199">
        <v>0</v>
      </c>
      <c r="F21" s="195">
        <f>(0.3*10*5)/10</f>
        <v>1.5</v>
      </c>
      <c r="G21" s="294"/>
      <c r="H21" s="68">
        <f t="shared" si="0"/>
        <v>0</v>
      </c>
      <c r="I21" s="44">
        <f t="shared" si="1"/>
        <v>0</v>
      </c>
      <c r="J21" s="48">
        <f t="shared" si="2"/>
        <v>0</v>
      </c>
      <c r="L21" s="9"/>
    </row>
    <row r="22" spans="1:30" ht="24" x14ac:dyDescent="0.25">
      <c r="A22" s="182" t="s">
        <v>27</v>
      </c>
      <c r="B22" s="183" t="s">
        <v>159</v>
      </c>
      <c r="C22" s="7">
        <v>1</v>
      </c>
      <c r="D22" s="31">
        <v>0</v>
      </c>
      <c r="E22" s="199">
        <v>0</v>
      </c>
      <c r="F22" s="195">
        <v>4</v>
      </c>
      <c r="G22" s="294"/>
      <c r="H22" s="68">
        <f t="shared" si="0"/>
        <v>0</v>
      </c>
      <c r="I22" s="44">
        <f t="shared" si="1"/>
        <v>0</v>
      </c>
      <c r="J22" s="48">
        <f t="shared" si="2"/>
        <v>0</v>
      </c>
      <c r="L22" s="9"/>
    </row>
    <row r="23" spans="1:30" x14ac:dyDescent="0.25">
      <c r="A23" s="182" t="s">
        <v>28</v>
      </c>
      <c r="B23" s="184" t="s">
        <v>171</v>
      </c>
      <c r="C23" s="6">
        <v>5</v>
      </c>
      <c r="D23" s="31">
        <v>0</v>
      </c>
      <c r="E23" s="199">
        <v>0</v>
      </c>
      <c r="F23" s="195">
        <v>2</v>
      </c>
      <c r="G23" s="294"/>
      <c r="H23" s="68">
        <f t="shared" si="0"/>
        <v>0</v>
      </c>
      <c r="I23" s="44">
        <f t="shared" si="1"/>
        <v>0</v>
      </c>
      <c r="J23" s="48">
        <f t="shared" si="2"/>
        <v>0</v>
      </c>
      <c r="L23" s="9"/>
    </row>
    <row r="24" spans="1:30" x14ac:dyDescent="0.25">
      <c r="A24" s="182" t="s">
        <v>29</v>
      </c>
      <c r="B24" s="183" t="s">
        <v>172</v>
      </c>
      <c r="C24" s="7">
        <v>10</v>
      </c>
      <c r="D24" s="31">
        <v>0</v>
      </c>
      <c r="E24" s="199">
        <v>0</v>
      </c>
      <c r="F24" s="195">
        <v>1.5</v>
      </c>
      <c r="G24" s="294"/>
      <c r="H24" s="68">
        <f t="shared" si="0"/>
        <v>0</v>
      </c>
      <c r="I24" s="44">
        <f t="shared" si="1"/>
        <v>0</v>
      </c>
      <c r="J24" s="48">
        <f t="shared" si="2"/>
        <v>0</v>
      </c>
      <c r="L24" s="9"/>
    </row>
    <row r="25" spans="1:30" ht="24" x14ac:dyDescent="0.25">
      <c r="A25" s="182" t="s">
        <v>30</v>
      </c>
      <c r="B25" s="183" t="s">
        <v>160</v>
      </c>
      <c r="C25" s="7">
        <v>1</v>
      </c>
      <c r="D25" s="31">
        <v>0</v>
      </c>
      <c r="E25" s="199">
        <v>0</v>
      </c>
      <c r="F25" s="195">
        <f>25/10</f>
        <v>2.5</v>
      </c>
      <c r="G25" s="294"/>
      <c r="H25" s="68">
        <f t="shared" si="0"/>
        <v>0</v>
      </c>
      <c r="I25" s="44">
        <f t="shared" si="1"/>
        <v>0</v>
      </c>
      <c r="J25" s="48">
        <f t="shared" si="2"/>
        <v>0</v>
      </c>
      <c r="L25" s="9"/>
    </row>
    <row r="26" spans="1:30" x14ac:dyDescent="0.25">
      <c r="A26" s="182" t="s">
        <v>31</v>
      </c>
      <c r="B26" s="184" t="s">
        <v>173</v>
      </c>
      <c r="C26" s="6">
        <v>5</v>
      </c>
      <c r="D26" s="31">
        <v>0</v>
      </c>
      <c r="E26" s="199">
        <v>0</v>
      </c>
      <c r="F26" s="195">
        <f>10/10</f>
        <v>1</v>
      </c>
      <c r="G26" s="294"/>
      <c r="H26" s="68">
        <f t="shared" si="0"/>
        <v>0</v>
      </c>
      <c r="I26" s="44">
        <f t="shared" si="1"/>
        <v>0</v>
      </c>
      <c r="J26" s="48">
        <f t="shared" si="2"/>
        <v>0</v>
      </c>
      <c r="L26" s="9"/>
    </row>
    <row r="27" spans="1:30" ht="15.75" thickBot="1" x14ac:dyDescent="0.3">
      <c r="A27" s="185" t="s">
        <v>32</v>
      </c>
      <c r="B27" s="183" t="s">
        <v>174</v>
      </c>
      <c r="C27" s="7">
        <v>20</v>
      </c>
      <c r="D27" s="31">
        <v>0</v>
      </c>
      <c r="E27" s="199">
        <v>0</v>
      </c>
      <c r="F27" s="195">
        <f>2/10</f>
        <v>0.2</v>
      </c>
      <c r="G27" s="294"/>
      <c r="H27" s="68">
        <f t="shared" si="0"/>
        <v>0</v>
      </c>
      <c r="I27" s="44">
        <f t="shared" si="1"/>
        <v>0</v>
      </c>
      <c r="J27" s="48">
        <f t="shared" si="2"/>
        <v>0</v>
      </c>
      <c r="L27" s="9"/>
    </row>
    <row r="28" spans="1:30" x14ac:dyDescent="0.25">
      <c r="A28" s="200" t="s">
        <v>42</v>
      </c>
      <c r="B28" s="184" t="s">
        <v>178</v>
      </c>
      <c r="C28" s="6">
        <v>1</v>
      </c>
      <c r="D28" s="31">
        <v>0</v>
      </c>
      <c r="E28" s="199">
        <v>0</v>
      </c>
      <c r="F28" s="195">
        <f>25/10</f>
        <v>2.5</v>
      </c>
      <c r="G28" s="294"/>
      <c r="H28" s="68">
        <f t="shared" ref="H28:H30" si="3">D28*C28*F28</f>
        <v>0</v>
      </c>
      <c r="I28" s="44">
        <f t="shared" ref="I28:I30" si="4">E28*C28*$G$17</f>
        <v>0</v>
      </c>
      <c r="J28" s="48">
        <f t="shared" ref="J28:J30" si="5">H28+I28</f>
        <v>0</v>
      </c>
      <c r="L28" s="9"/>
    </row>
    <row r="29" spans="1:30" x14ac:dyDescent="0.25">
      <c r="A29" s="182" t="s">
        <v>43</v>
      </c>
      <c r="B29" s="183" t="s">
        <v>173</v>
      </c>
      <c r="C29" s="7">
        <v>5</v>
      </c>
      <c r="D29" s="31">
        <v>0</v>
      </c>
      <c r="E29" s="199">
        <v>0</v>
      </c>
      <c r="F29" s="195">
        <f>10/10</f>
        <v>1</v>
      </c>
      <c r="G29" s="294"/>
      <c r="H29" s="68">
        <f t="shared" si="3"/>
        <v>0</v>
      </c>
      <c r="I29" s="44">
        <f t="shared" si="4"/>
        <v>0</v>
      </c>
      <c r="J29" s="48">
        <f t="shared" si="5"/>
        <v>0</v>
      </c>
      <c r="L29" s="9"/>
    </row>
    <row r="30" spans="1:30" ht="15.75" thickBot="1" x14ac:dyDescent="0.3">
      <c r="A30" s="185" t="s">
        <v>44</v>
      </c>
      <c r="B30" s="202" t="s">
        <v>174</v>
      </c>
      <c r="C30" s="34">
        <v>20</v>
      </c>
      <c r="D30" s="32">
        <v>0</v>
      </c>
      <c r="E30" s="201">
        <v>0</v>
      </c>
      <c r="F30" s="196">
        <f>2/10</f>
        <v>0.2</v>
      </c>
      <c r="G30" s="295"/>
      <c r="H30" s="69">
        <f t="shared" si="3"/>
        <v>0</v>
      </c>
      <c r="I30" s="45">
        <f t="shared" si="4"/>
        <v>0</v>
      </c>
      <c r="J30" s="50">
        <f t="shared" si="5"/>
        <v>0</v>
      </c>
      <c r="L30" s="9"/>
    </row>
    <row r="31" spans="1:30" x14ac:dyDescent="0.25">
      <c r="L31" s="9"/>
    </row>
    <row r="32" spans="1:30" ht="15.75" x14ac:dyDescent="0.25">
      <c r="A32" s="283" t="s">
        <v>117</v>
      </c>
      <c r="B32" s="283"/>
      <c r="C32" s="283"/>
      <c r="D32" s="283"/>
      <c r="E32" s="283"/>
      <c r="F32" s="283"/>
      <c r="G32" s="283"/>
      <c r="H32" s="283"/>
      <c r="I32" s="283"/>
      <c r="J32" s="283"/>
      <c r="L32" s="9"/>
    </row>
    <row r="33" spans="1:12" ht="15.75" thickBot="1" x14ac:dyDescent="0.3">
      <c r="A33" s="284" t="s">
        <v>161</v>
      </c>
      <c r="B33" s="284"/>
      <c r="C33" s="284"/>
      <c r="D33" s="284"/>
      <c r="E33" s="284"/>
      <c r="F33" s="284"/>
      <c r="G33" s="284"/>
      <c r="H33" s="284"/>
      <c r="I33" s="284"/>
      <c r="J33" s="284"/>
      <c r="L33" s="9"/>
    </row>
    <row r="34" spans="1:12" ht="32.25" customHeight="1" thickBot="1" x14ac:dyDescent="0.3">
      <c r="A34" s="3"/>
      <c r="D34" s="12" t="s">
        <v>35</v>
      </c>
      <c r="E34" s="99"/>
      <c r="F34" s="275" t="s">
        <v>48</v>
      </c>
      <c r="G34" s="276"/>
      <c r="H34" s="286" t="s">
        <v>132</v>
      </c>
      <c r="I34" s="287"/>
      <c r="J34" s="288"/>
      <c r="L34" s="9"/>
    </row>
    <row r="35" spans="1:12" ht="24.75" thickBot="1" x14ac:dyDescent="0.3">
      <c r="A35" s="108" t="s">
        <v>4</v>
      </c>
      <c r="B35" s="109" t="s">
        <v>0</v>
      </c>
      <c r="C35" s="109" t="s">
        <v>5</v>
      </c>
      <c r="D35" s="110" t="s">
        <v>125</v>
      </c>
      <c r="E35" s="110" t="s">
        <v>126</v>
      </c>
      <c r="F35" s="124" t="s">
        <v>41</v>
      </c>
      <c r="G35" s="125" t="s">
        <v>86</v>
      </c>
      <c r="H35" s="113" t="s">
        <v>49</v>
      </c>
      <c r="I35" s="112" t="s">
        <v>87</v>
      </c>
      <c r="J35" s="114" t="s">
        <v>131</v>
      </c>
      <c r="L35" s="9"/>
    </row>
    <row r="36" spans="1:12" x14ac:dyDescent="0.25">
      <c r="A36" s="101" t="s">
        <v>139</v>
      </c>
      <c r="B36" s="120" t="s">
        <v>6</v>
      </c>
      <c r="C36" s="121">
        <v>1</v>
      </c>
      <c r="D36" s="116">
        <v>0</v>
      </c>
      <c r="E36" s="104">
        <v>0</v>
      </c>
      <c r="F36" s="277">
        <v>0.3</v>
      </c>
      <c r="G36" s="280">
        <v>5</v>
      </c>
      <c r="H36" s="105">
        <f t="shared" ref="H36:H50" si="6">D36*C36*$F$36</f>
        <v>0</v>
      </c>
      <c r="I36" s="106">
        <f t="shared" ref="I36:I50" si="7">E36*C36*$G$36</f>
        <v>0</v>
      </c>
      <c r="J36" s="107">
        <f>H36+I36</f>
        <v>0</v>
      </c>
      <c r="L36" s="9"/>
    </row>
    <row r="37" spans="1:12" x14ac:dyDescent="0.25">
      <c r="A37" s="59" t="s">
        <v>140</v>
      </c>
      <c r="B37" s="4" t="s">
        <v>7</v>
      </c>
      <c r="C37" s="6">
        <v>1</v>
      </c>
      <c r="D37" s="37">
        <v>0</v>
      </c>
      <c r="E37" s="38">
        <v>0</v>
      </c>
      <c r="F37" s="278"/>
      <c r="G37" s="281"/>
      <c r="H37" s="47">
        <f t="shared" si="6"/>
        <v>0</v>
      </c>
      <c r="I37" s="44">
        <f t="shared" si="7"/>
        <v>0</v>
      </c>
      <c r="J37" s="119">
        <f t="shared" ref="J37:J50" si="8">H37+I37</f>
        <v>0</v>
      </c>
      <c r="L37" s="9"/>
    </row>
    <row r="38" spans="1:12" x14ac:dyDescent="0.25">
      <c r="A38" s="59" t="s">
        <v>141</v>
      </c>
      <c r="B38" s="5" t="s">
        <v>8</v>
      </c>
      <c r="C38" s="7">
        <v>1</v>
      </c>
      <c r="D38" s="37">
        <v>0</v>
      </c>
      <c r="E38" s="38">
        <v>0</v>
      </c>
      <c r="F38" s="278"/>
      <c r="G38" s="281"/>
      <c r="H38" s="47">
        <f t="shared" si="6"/>
        <v>0</v>
      </c>
      <c r="I38" s="44">
        <f t="shared" si="7"/>
        <v>0</v>
      </c>
      <c r="J38" s="119">
        <f t="shared" si="8"/>
        <v>0</v>
      </c>
      <c r="L38" s="9"/>
    </row>
    <row r="39" spans="1:12" x14ac:dyDescent="0.25">
      <c r="A39" s="59" t="s">
        <v>152</v>
      </c>
      <c r="B39" s="4" t="s">
        <v>9</v>
      </c>
      <c r="C39" s="6">
        <v>1</v>
      </c>
      <c r="D39" s="37">
        <v>0</v>
      </c>
      <c r="E39" s="38">
        <v>0</v>
      </c>
      <c r="F39" s="278"/>
      <c r="G39" s="281"/>
      <c r="H39" s="47">
        <f t="shared" si="6"/>
        <v>0</v>
      </c>
      <c r="I39" s="44">
        <f t="shared" si="7"/>
        <v>0</v>
      </c>
      <c r="J39" s="119">
        <f t="shared" si="8"/>
        <v>0</v>
      </c>
      <c r="L39" s="9"/>
    </row>
    <row r="40" spans="1:12" x14ac:dyDescent="0.25">
      <c r="A40" s="59" t="s">
        <v>142</v>
      </c>
      <c r="B40" s="5" t="s">
        <v>10</v>
      </c>
      <c r="C40" s="7">
        <v>1</v>
      </c>
      <c r="D40" s="37">
        <v>0</v>
      </c>
      <c r="E40" s="38">
        <v>0</v>
      </c>
      <c r="F40" s="278"/>
      <c r="G40" s="281"/>
      <c r="H40" s="47">
        <f t="shared" si="6"/>
        <v>0</v>
      </c>
      <c r="I40" s="44">
        <f t="shared" si="7"/>
        <v>0</v>
      </c>
      <c r="J40" s="119">
        <f t="shared" si="8"/>
        <v>0</v>
      </c>
      <c r="L40" s="9"/>
    </row>
    <row r="41" spans="1:12" x14ac:dyDescent="0.25">
      <c r="A41" s="59" t="s">
        <v>143</v>
      </c>
      <c r="B41" s="4" t="s">
        <v>11</v>
      </c>
      <c r="C41" s="6">
        <v>1</v>
      </c>
      <c r="D41" s="37">
        <v>0</v>
      </c>
      <c r="E41" s="38">
        <v>0</v>
      </c>
      <c r="F41" s="278"/>
      <c r="G41" s="281"/>
      <c r="H41" s="47">
        <f t="shared" si="6"/>
        <v>0</v>
      </c>
      <c r="I41" s="44">
        <f t="shared" si="7"/>
        <v>0</v>
      </c>
      <c r="J41" s="119">
        <f t="shared" si="8"/>
        <v>0</v>
      </c>
      <c r="L41" s="9"/>
    </row>
    <row r="42" spans="1:12" x14ac:dyDescent="0.25">
      <c r="A42" s="59" t="s">
        <v>144</v>
      </c>
      <c r="B42" s="5" t="s">
        <v>12</v>
      </c>
      <c r="C42" s="7">
        <v>1</v>
      </c>
      <c r="D42" s="37">
        <v>0</v>
      </c>
      <c r="E42" s="38">
        <v>0</v>
      </c>
      <c r="F42" s="278"/>
      <c r="G42" s="281"/>
      <c r="H42" s="47">
        <f t="shared" si="6"/>
        <v>0</v>
      </c>
      <c r="I42" s="44">
        <f t="shared" si="7"/>
        <v>0</v>
      </c>
      <c r="J42" s="119">
        <f t="shared" si="8"/>
        <v>0</v>
      </c>
      <c r="L42" s="9"/>
    </row>
    <row r="43" spans="1:12" x14ac:dyDescent="0.25">
      <c r="A43" s="59" t="s">
        <v>145</v>
      </c>
      <c r="B43" s="4" t="s">
        <v>162</v>
      </c>
      <c r="C43" s="6">
        <v>1</v>
      </c>
      <c r="D43" s="37">
        <v>0</v>
      </c>
      <c r="E43" s="38">
        <v>0</v>
      </c>
      <c r="F43" s="278"/>
      <c r="G43" s="281"/>
      <c r="H43" s="47">
        <f t="shared" si="6"/>
        <v>0</v>
      </c>
      <c r="I43" s="44">
        <f t="shared" si="7"/>
        <v>0</v>
      </c>
      <c r="J43" s="119">
        <f t="shared" si="8"/>
        <v>0</v>
      </c>
      <c r="L43" s="9"/>
    </row>
    <row r="44" spans="1:12" x14ac:dyDescent="0.25">
      <c r="A44" s="59" t="s">
        <v>146</v>
      </c>
      <c r="B44" s="5" t="s">
        <v>13</v>
      </c>
      <c r="C44" s="7">
        <v>1</v>
      </c>
      <c r="D44" s="37">
        <v>0</v>
      </c>
      <c r="E44" s="38">
        <v>0</v>
      </c>
      <c r="F44" s="278"/>
      <c r="G44" s="281"/>
      <c r="H44" s="47">
        <f t="shared" si="6"/>
        <v>0</v>
      </c>
      <c r="I44" s="44">
        <f t="shared" si="7"/>
        <v>0</v>
      </c>
      <c r="J44" s="119">
        <f t="shared" si="8"/>
        <v>0</v>
      </c>
      <c r="L44" s="9"/>
    </row>
    <row r="45" spans="1:12" x14ac:dyDescent="0.25">
      <c r="A45" s="59" t="s">
        <v>147</v>
      </c>
      <c r="B45" s="4" t="s">
        <v>45</v>
      </c>
      <c r="C45" s="6">
        <v>1</v>
      </c>
      <c r="D45" s="37">
        <v>0</v>
      </c>
      <c r="E45" s="38">
        <v>0</v>
      </c>
      <c r="F45" s="278"/>
      <c r="G45" s="281"/>
      <c r="H45" s="47">
        <f t="shared" si="6"/>
        <v>0</v>
      </c>
      <c r="I45" s="44">
        <f t="shared" si="7"/>
        <v>0</v>
      </c>
      <c r="J45" s="119">
        <f t="shared" si="8"/>
        <v>0</v>
      </c>
      <c r="L45" s="9"/>
    </row>
    <row r="46" spans="1:12" x14ac:dyDescent="0.25">
      <c r="A46" s="59" t="s">
        <v>148</v>
      </c>
      <c r="B46" s="5" t="s">
        <v>46</v>
      </c>
      <c r="C46" s="7">
        <v>1</v>
      </c>
      <c r="D46" s="37">
        <v>0</v>
      </c>
      <c r="E46" s="38">
        <v>0</v>
      </c>
      <c r="F46" s="278"/>
      <c r="G46" s="281"/>
      <c r="H46" s="47">
        <f t="shared" si="6"/>
        <v>0</v>
      </c>
      <c r="I46" s="44">
        <f t="shared" si="7"/>
        <v>0</v>
      </c>
      <c r="J46" s="119">
        <f t="shared" si="8"/>
        <v>0</v>
      </c>
      <c r="L46" s="9"/>
    </row>
    <row r="47" spans="1:12" x14ac:dyDescent="0.25">
      <c r="A47" s="59" t="s">
        <v>149</v>
      </c>
      <c r="B47" s="4" t="s">
        <v>69</v>
      </c>
      <c r="C47" s="6">
        <v>1</v>
      </c>
      <c r="D47" s="37">
        <v>0</v>
      </c>
      <c r="E47" s="38">
        <v>0</v>
      </c>
      <c r="F47" s="278"/>
      <c r="G47" s="281"/>
      <c r="H47" s="47">
        <f t="shared" si="6"/>
        <v>0</v>
      </c>
      <c r="I47" s="44">
        <f t="shared" si="7"/>
        <v>0</v>
      </c>
      <c r="J47" s="119">
        <f t="shared" si="8"/>
        <v>0</v>
      </c>
      <c r="L47" s="9"/>
    </row>
    <row r="48" spans="1:12" x14ac:dyDescent="0.25">
      <c r="A48" s="59" t="s">
        <v>150</v>
      </c>
      <c r="B48" s="5" t="s">
        <v>70</v>
      </c>
      <c r="C48" s="7">
        <v>1</v>
      </c>
      <c r="D48" s="37">
        <v>0</v>
      </c>
      <c r="E48" s="38">
        <v>0</v>
      </c>
      <c r="F48" s="278"/>
      <c r="G48" s="281"/>
      <c r="H48" s="47">
        <f t="shared" si="6"/>
        <v>0</v>
      </c>
      <c r="I48" s="44">
        <f t="shared" si="7"/>
        <v>0</v>
      </c>
      <c r="J48" s="119">
        <f t="shared" si="8"/>
        <v>0</v>
      </c>
      <c r="L48" s="9"/>
    </row>
    <row r="49" spans="1:12" x14ac:dyDescent="0.25">
      <c r="A49" s="59" t="s">
        <v>153</v>
      </c>
      <c r="B49" s="5" t="s">
        <v>63</v>
      </c>
      <c r="C49" s="7">
        <v>1</v>
      </c>
      <c r="D49" s="37">
        <v>0</v>
      </c>
      <c r="E49" s="38">
        <v>0</v>
      </c>
      <c r="F49" s="278"/>
      <c r="G49" s="281"/>
      <c r="H49" s="47">
        <f t="shared" si="6"/>
        <v>0</v>
      </c>
      <c r="I49" s="44">
        <f t="shared" si="7"/>
        <v>0</v>
      </c>
      <c r="J49" s="119">
        <f t="shared" si="8"/>
        <v>0</v>
      </c>
      <c r="L49" s="9"/>
    </row>
    <row r="50" spans="1:12" ht="15.75" thickBot="1" x14ac:dyDescent="0.3">
      <c r="A50" s="67" t="s">
        <v>151</v>
      </c>
      <c r="B50" s="70" t="s">
        <v>64</v>
      </c>
      <c r="C50" s="34">
        <v>1</v>
      </c>
      <c r="D50" s="54">
        <v>0</v>
      </c>
      <c r="E50" s="55">
        <v>0</v>
      </c>
      <c r="F50" s="279"/>
      <c r="G50" s="282"/>
      <c r="H50" s="49">
        <f t="shared" si="6"/>
        <v>0</v>
      </c>
      <c r="I50" s="45">
        <f t="shared" si="7"/>
        <v>0</v>
      </c>
      <c r="J50" s="115">
        <f t="shared" si="8"/>
        <v>0</v>
      </c>
      <c r="L50" s="9"/>
    </row>
    <row r="51" spans="1:12" x14ac:dyDescent="0.25">
      <c r="L51" s="9"/>
    </row>
    <row r="52" spans="1:12" ht="15.75" x14ac:dyDescent="0.25">
      <c r="A52" s="283" t="s">
        <v>118</v>
      </c>
      <c r="B52" s="283"/>
      <c r="C52" s="283"/>
      <c r="D52" s="283"/>
      <c r="E52" s="283"/>
      <c r="F52" s="283"/>
      <c r="G52" s="283"/>
      <c r="H52" s="283"/>
      <c r="I52" s="283"/>
      <c r="J52" s="283"/>
      <c r="L52" s="9"/>
    </row>
    <row r="53" spans="1:12" ht="15.75" thickBot="1" x14ac:dyDescent="0.3">
      <c r="A53" s="284" t="s">
        <v>79</v>
      </c>
      <c r="B53" s="284"/>
      <c r="C53" s="284"/>
      <c r="D53" s="284"/>
      <c r="E53" s="284"/>
      <c r="F53" s="284"/>
      <c r="G53" s="284"/>
      <c r="H53" s="284"/>
      <c r="I53" s="284"/>
      <c r="J53" s="284"/>
      <c r="L53" s="9"/>
    </row>
    <row r="54" spans="1:12" ht="34.5" customHeight="1" thickBot="1" x14ac:dyDescent="0.3">
      <c r="A54" s="3"/>
      <c r="D54" s="12" t="s">
        <v>35</v>
      </c>
      <c r="E54" s="99"/>
      <c r="F54" s="275" t="s">
        <v>48</v>
      </c>
      <c r="G54" s="289"/>
      <c r="H54" s="286" t="s">
        <v>132</v>
      </c>
      <c r="I54" s="287"/>
      <c r="J54" s="288"/>
      <c r="L54" s="9"/>
    </row>
    <row r="55" spans="1:12" ht="36" customHeight="1" thickBot="1" x14ac:dyDescent="0.3">
      <c r="A55" s="108" t="s">
        <v>4</v>
      </c>
      <c r="B55" s="109" t="s">
        <v>0</v>
      </c>
      <c r="C55" s="109" t="s">
        <v>5</v>
      </c>
      <c r="D55" s="110" t="s">
        <v>125</v>
      </c>
      <c r="E55" s="110" t="s">
        <v>126</v>
      </c>
      <c r="F55" s="125" t="s">
        <v>41</v>
      </c>
      <c r="G55" s="126" t="s">
        <v>86</v>
      </c>
      <c r="H55" s="111" t="s">
        <v>49</v>
      </c>
      <c r="I55" s="112" t="s">
        <v>87</v>
      </c>
      <c r="J55" s="114" t="s">
        <v>131</v>
      </c>
      <c r="L55" s="9"/>
    </row>
    <row r="56" spans="1:12" x14ac:dyDescent="0.25">
      <c r="A56" s="61" t="s">
        <v>154</v>
      </c>
      <c r="B56" s="35" t="s">
        <v>14</v>
      </c>
      <c r="C56" s="36">
        <v>1</v>
      </c>
      <c r="D56" s="38">
        <v>0</v>
      </c>
      <c r="E56" s="122"/>
      <c r="F56" s="129">
        <v>5</v>
      </c>
      <c r="G56" s="127"/>
      <c r="H56" s="123">
        <f>D56*C56*F56</f>
        <v>0</v>
      </c>
      <c r="I56" s="118"/>
      <c r="J56" s="119">
        <f>H56</f>
        <v>0</v>
      </c>
      <c r="L56" s="9"/>
    </row>
    <row r="57" spans="1:12" x14ac:dyDescent="0.25">
      <c r="A57" s="59" t="s">
        <v>155</v>
      </c>
      <c r="B57" s="5" t="s">
        <v>175</v>
      </c>
      <c r="C57" s="7">
        <v>1</v>
      </c>
      <c r="D57" s="31">
        <v>0</v>
      </c>
      <c r="E57" s="41">
        <v>0</v>
      </c>
      <c r="F57" s="130">
        <v>100</v>
      </c>
      <c r="G57" s="128">
        <v>2</v>
      </c>
      <c r="H57" s="68">
        <f>D57*C57*F57</f>
        <v>0</v>
      </c>
      <c r="I57" s="44">
        <f>E57*C57*G57</f>
        <v>0</v>
      </c>
      <c r="J57" s="48">
        <f>H57+I57</f>
        <v>0</v>
      </c>
      <c r="L57" s="9"/>
    </row>
    <row r="58" spans="1:12" x14ac:dyDescent="0.25">
      <c r="A58" s="59" t="s">
        <v>156</v>
      </c>
      <c r="B58" s="5" t="s">
        <v>176</v>
      </c>
      <c r="C58" s="7">
        <v>10</v>
      </c>
      <c r="D58" s="31">
        <v>0</v>
      </c>
      <c r="E58" s="41">
        <v>0</v>
      </c>
      <c r="F58" s="130">
        <v>5</v>
      </c>
      <c r="G58" s="128">
        <v>1</v>
      </c>
      <c r="H58" s="68">
        <f>D58*C58*F58</f>
        <v>0</v>
      </c>
      <c r="I58" s="44">
        <f>E58*C58*G58</f>
        <v>0</v>
      </c>
      <c r="J58" s="48">
        <f t="shared" ref="J58:J59" si="9">H58+I58</f>
        <v>0</v>
      </c>
      <c r="L58" s="9"/>
    </row>
    <row r="59" spans="1:12" ht="15.75" thickBot="1" x14ac:dyDescent="0.3">
      <c r="A59" s="60" t="s">
        <v>157</v>
      </c>
      <c r="B59" s="21" t="s">
        <v>177</v>
      </c>
      <c r="C59" s="20">
        <v>20</v>
      </c>
      <c r="D59" s="32">
        <v>0</v>
      </c>
      <c r="E59" s="42">
        <v>0</v>
      </c>
      <c r="F59" s="131">
        <v>10</v>
      </c>
      <c r="G59" s="133">
        <v>1</v>
      </c>
      <c r="H59" s="69">
        <f>D59*C59*F59</f>
        <v>0</v>
      </c>
      <c r="I59" s="45">
        <f>E59*C59*G59</f>
        <v>0</v>
      </c>
      <c r="J59" s="50">
        <f t="shared" si="9"/>
        <v>0</v>
      </c>
      <c r="L59" s="9"/>
    </row>
    <row r="60" spans="1:12" x14ac:dyDescent="0.25">
      <c r="A60" s="13"/>
      <c r="B60" s="15"/>
      <c r="C60" s="14"/>
      <c r="D60" s="16"/>
      <c r="E60" s="16"/>
      <c r="L60" s="9"/>
    </row>
    <row r="61" spans="1:12" ht="15.75" x14ac:dyDescent="0.25">
      <c r="A61" s="283" t="s">
        <v>119</v>
      </c>
      <c r="B61" s="283"/>
      <c r="C61" s="283"/>
      <c r="D61" s="283"/>
      <c r="E61" s="283"/>
      <c r="F61" s="283"/>
      <c r="G61" s="283"/>
      <c r="H61" s="283"/>
      <c r="I61" s="283"/>
      <c r="J61" s="283"/>
      <c r="L61" s="9"/>
    </row>
    <row r="62" spans="1:12" ht="15.75" thickBot="1" x14ac:dyDescent="0.3">
      <c r="A62" s="284" t="s">
        <v>81</v>
      </c>
      <c r="B62" s="284"/>
      <c r="C62" s="284"/>
      <c r="D62" s="284"/>
      <c r="E62" s="284"/>
      <c r="F62" s="284"/>
      <c r="G62" s="284"/>
      <c r="H62" s="284"/>
      <c r="I62" s="284"/>
      <c r="J62" s="284"/>
      <c r="L62" s="9"/>
    </row>
    <row r="63" spans="1:12" ht="34.5" customHeight="1" thickBot="1" x14ac:dyDescent="0.3">
      <c r="A63" s="3"/>
      <c r="D63" s="12" t="s">
        <v>35</v>
      </c>
      <c r="E63" s="99"/>
      <c r="F63" s="285" t="s">
        <v>48</v>
      </c>
      <c r="G63" s="285"/>
      <c r="H63" s="286" t="s">
        <v>132</v>
      </c>
      <c r="I63" s="287"/>
      <c r="J63" s="288"/>
      <c r="L63" s="9"/>
    </row>
    <row r="64" spans="1:12" ht="24.75" thickBot="1" x14ac:dyDescent="0.3">
      <c r="A64" s="108" t="s">
        <v>4</v>
      </c>
      <c r="B64" s="109" t="s">
        <v>0</v>
      </c>
      <c r="C64" s="109" t="s">
        <v>5</v>
      </c>
      <c r="D64" s="110" t="s">
        <v>125</v>
      </c>
      <c r="E64" s="110" t="s">
        <v>126</v>
      </c>
      <c r="F64" s="125" t="s">
        <v>41</v>
      </c>
      <c r="G64" s="111" t="s">
        <v>86</v>
      </c>
      <c r="H64" s="113" t="s">
        <v>49</v>
      </c>
      <c r="I64" s="112" t="s">
        <v>87</v>
      </c>
      <c r="J64" s="114" t="s">
        <v>131</v>
      </c>
      <c r="L64" s="9"/>
    </row>
    <row r="65" spans="1:12" ht="15.75" thickBot="1" x14ac:dyDescent="0.3">
      <c r="A65" s="204" t="s">
        <v>33</v>
      </c>
      <c r="B65" s="205" t="s">
        <v>80</v>
      </c>
      <c r="C65" s="206">
        <v>1</v>
      </c>
      <c r="D65" s="207">
        <v>0</v>
      </c>
      <c r="E65" s="208">
        <v>0</v>
      </c>
      <c r="F65" s="209">
        <v>1</v>
      </c>
      <c r="G65" s="210">
        <v>6</v>
      </c>
      <c r="H65" s="211">
        <f>D65*C65*$F$65</f>
        <v>0</v>
      </c>
      <c r="I65" s="212">
        <f>E65*C65*$G$65</f>
        <v>0</v>
      </c>
      <c r="J65" s="213">
        <f>H65+I65</f>
        <v>0</v>
      </c>
      <c r="L65" s="9"/>
    </row>
    <row r="66" spans="1:12" x14ac:dyDescent="0.25">
      <c r="A66" s="13"/>
      <c r="B66" s="15"/>
      <c r="C66" s="14"/>
      <c r="D66" s="16"/>
      <c r="E66" s="16"/>
      <c r="L66" s="9"/>
    </row>
    <row r="67" spans="1:12" ht="15.75" x14ac:dyDescent="0.25">
      <c r="A67" s="283" t="s">
        <v>120</v>
      </c>
      <c r="B67" s="283"/>
      <c r="C67" s="283"/>
      <c r="D67" s="283"/>
      <c r="E67" s="283"/>
      <c r="F67" s="283"/>
      <c r="G67" s="283"/>
      <c r="H67" s="283"/>
      <c r="I67" s="283"/>
      <c r="J67" s="283"/>
      <c r="L67" s="9"/>
    </row>
    <row r="68" spans="1:12" ht="15.75" thickBot="1" x14ac:dyDescent="0.3">
      <c r="A68" s="284" t="s">
        <v>58</v>
      </c>
      <c r="B68" s="284"/>
      <c r="C68" s="284"/>
      <c r="D68" s="284"/>
      <c r="E68" s="284"/>
      <c r="F68" s="284"/>
      <c r="G68" s="284"/>
      <c r="H68" s="284"/>
      <c r="I68" s="284"/>
      <c r="J68" s="284"/>
      <c r="L68" s="9"/>
    </row>
    <row r="69" spans="1:12" ht="34.5" customHeight="1" thickBot="1" x14ac:dyDescent="0.3">
      <c r="A69" s="3"/>
      <c r="D69" s="12" t="s">
        <v>35</v>
      </c>
      <c r="E69" s="99"/>
      <c r="F69" s="275" t="s">
        <v>48</v>
      </c>
      <c r="G69" s="276"/>
      <c r="H69" s="286" t="s">
        <v>132</v>
      </c>
      <c r="I69" s="287"/>
      <c r="J69" s="288"/>
    </row>
    <row r="70" spans="1:12" ht="24.75" thickBot="1" x14ac:dyDescent="0.3">
      <c r="A70" s="19" t="s">
        <v>4</v>
      </c>
      <c r="B70" s="18" t="s">
        <v>0</v>
      </c>
      <c r="C70" s="18" t="s">
        <v>5</v>
      </c>
      <c r="D70" s="110" t="s">
        <v>125</v>
      </c>
      <c r="E70" s="136"/>
      <c r="F70" s="132" t="s">
        <v>41</v>
      </c>
      <c r="G70" s="100" t="s">
        <v>86</v>
      </c>
      <c r="H70" s="100" t="s">
        <v>49</v>
      </c>
      <c r="I70" s="33" t="s">
        <v>87</v>
      </c>
      <c r="J70" s="114" t="s">
        <v>131</v>
      </c>
    </row>
    <row r="71" spans="1:12" x14ac:dyDescent="0.25">
      <c r="A71" s="101" t="s">
        <v>34</v>
      </c>
      <c r="B71" s="102" t="s">
        <v>60</v>
      </c>
      <c r="C71" s="103">
        <v>1</v>
      </c>
      <c r="D71" s="104">
        <v>0</v>
      </c>
      <c r="E71" s="137"/>
      <c r="F71" s="138">
        <v>100</v>
      </c>
      <c r="G71" s="139"/>
      <c r="H71" s="140">
        <f>D71*C71*F71</f>
        <v>0</v>
      </c>
      <c r="I71" s="106"/>
      <c r="J71" s="107">
        <f>H71</f>
        <v>0</v>
      </c>
    </row>
    <row r="72" spans="1:12" x14ac:dyDescent="0.25">
      <c r="A72" s="59" t="s">
        <v>75</v>
      </c>
      <c r="B72" s="5" t="s">
        <v>59</v>
      </c>
      <c r="C72" s="7">
        <v>1</v>
      </c>
      <c r="D72" s="31">
        <v>0</v>
      </c>
      <c r="E72" s="79"/>
      <c r="F72" s="130">
        <v>100</v>
      </c>
      <c r="G72" s="134"/>
      <c r="H72" s="68">
        <f>D72*C72*F72</f>
        <v>0</v>
      </c>
      <c r="I72" s="44"/>
      <c r="J72" s="48">
        <f t="shared" ref="J72:J74" si="10">H72</f>
        <v>0</v>
      </c>
    </row>
    <row r="73" spans="1:12" x14ac:dyDescent="0.25">
      <c r="A73" s="59" t="s">
        <v>76</v>
      </c>
      <c r="B73" s="4" t="s">
        <v>61</v>
      </c>
      <c r="C73" s="6">
        <v>1</v>
      </c>
      <c r="D73" s="31">
        <v>0</v>
      </c>
      <c r="E73" s="79"/>
      <c r="F73" s="130">
        <v>100</v>
      </c>
      <c r="G73" s="134"/>
      <c r="H73" s="68">
        <f>D73*C73*F73</f>
        <v>0</v>
      </c>
      <c r="I73" s="44"/>
      <c r="J73" s="48">
        <f t="shared" si="10"/>
        <v>0</v>
      </c>
    </row>
    <row r="74" spans="1:12" ht="15.75" thickBot="1" x14ac:dyDescent="0.3">
      <c r="A74" s="60" t="s">
        <v>77</v>
      </c>
      <c r="B74" s="21" t="s">
        <v>62</v>
      </c>
      <c r="C74" s="20">
        <v>1</v>
      </c>
      <c r="D74" s="32">
        <v>0</v>
      </c>
      <c r="E74" s="80"/>
      <c r="F74" s="131">
        <v>100</v>
      </c>
      <c r="G74" s="135"/>
      <c r="H74" s="69">
        <f>D74*C74*F74</f>
        <v>0</v>
      </c>
      <c r="I74" s="45"/>
      <c r="J74" s="50">
        <f t="shared" si="10"/>
        <v>0</v>
      </c>
    </row>
  </sheetData>
  <sheetProtection algorithmName="SHA-512" hashValue="EX9bkfb6BWYrP8ltIIa47CYOaY/kRlKk8wE3qEz6xck5Ze4ZufDcSLJpI+E1kHeq1dAFhKCPXCaWMN5A++VpYg==" saltValue="exHBI510r4q5xUux3mxtiQ==" spinCount="100000" sheet="1" objects="1" scenarios="1"/>
  <mergeCells count="26">
    <mergeCell ref="H34:J34"/>
    <mergeCell ref="A33:J33"/>
    <mergeCell ref="A32:J32"/>
    <mergeCell ref="F34:G34"/>
    <mergeCell ref="A6:J6"/>
    <mergeCell ref="F15:G15"/>
    <mergeCell ref="D11:E11"/>
    <mergeCell ref="A13:J13"/>
    <mergeCell ref="A14:J14"/>
    <mergeCell ref="H15:J15"/>
    <mergeCell ref="A7:J7"/>
    <mergeCell ref="G17:G30"/>
    <mergeCell ref="F69:G69"/>
    <mergeCell ref="F36:F50"/>
    <mergeCell ref="G36:G50"/>
    <mergeCell ref="A61:J61"/>
    <mergeCell ref="A62:J62"/>
    <mergeCell ref="F63:G63"/>
    <mergeCell ref="H54:J54"/>
    <mergeCell ref="H63:J63"/>
    <mergeCell ref="H69:J69"/>
    <mergeCell ref="A67:J67"/>
    <mergeCell ref="A68:J68"/>
    <mergeCell ref="F54:G54"/>
    <mergeCell ref="A53:J53"/>
    <mergeCell ref="A52:J52"/>
  </mergeCells>
  <pageMargins left="0.7" right="0.7" top="0.75" bottom="0.75" header="0.3" footer="0.3"/>
  <pageSetup paperSize="9" fitToHeight="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AA1B28E183F4D9CDE6AC224B4B3FF" ma:contentTypeVersion="12" ma:contentTypeDescription="Een nieuw document maken." ma:contentTypeScope="" ma:versionID="7fde7d1f085273adfefae6ca5cd24abf">
  <xsd:schema xmlns:xsd="http://www.w3.org/2001/XMLSchema" xmlns:xs="http://www.w3.org/2001/XMLSchema" xmlns:p="http://schemas.microsoft.com/office/2006/metadata/properties" xmlns:ns2="13c3d94a-980d-4fba-a812-9ba96888e6e6" xmlns:ns3="08fbbfaa-d9f9-4905-aa6b-6864badca0c1" targetNamespace="http://schemas.microsoft.com/office/2006/metadata/properties" ma:root="true" ma:fieldsID="3dc22bfa66fbd996e8c4e7309451ab1b" ns2:_="" ns3:_="">
    <xsd:import namespace="13c3d94a-980d-4fba-a812-9ba96888e6e6"/>
    <xsd:import namespace="08fbbfaa-d9f9-4905-aa6b-6864badca0c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3d94a-980d-4fba-a812-9ba96888e6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bbfaa-d9f9-4905-aa6b-6864badca0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15C930-D4B9-47D3-8657-4963E538A084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F13C97C6-970F-47BD-A391-DAD86E27F3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c3d94a-980d-4fba-a812-9ba96888e6e6"/>
    <ds:schemaRef ds:uri="08fbbfaa-d9f9-4905-aa6b-6864badca0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459841-D6E4-47C2-AC58-759B7F5E8B0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A13E0D8-A487-418F-B294-677998401F2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3c3d94a-980d-4fba-a812-9ba96888e6e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8fbbfaa-d9f9-4905-aa6b-6864badca0c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Samenvatting</vt:lpstr>
      <vt:lpstr>Initiele en jaarlijkse kosten</vt:lpstr>
      <vt:lpstr>Verrekenprijzen</vt:lpstr>
      <vt:lpstr>'Initiele en jaarlijkse kosten'!Afdrukbereik</vt:lpstr>
      <vt:lpstr>Samenvatting!Afdrukbereik</vt:lpstr>
      <vt:lpstr>Verrekenprijzen!Afdrukbereik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Arjan Leneman</dc:creator>
  <cp:lastModifiedBy>Arjan Leneman</cp:lastModifiedBy>
  <cp:lastPrinted>2019-01-22T15:42:28Z</cp:lastPrinted>
  <dcterms:created xsi:type="dcterms:W3CDTF">2018-12-20T09:57:41Z</dcterms:created>
  <dcterms:modified xsi:type="dcterms:W3CDTF">2020-11-10T13:03:04Z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0x010100AC6AA1B28E183F4D9CDE6AC224B4B3FF</vt:lpwstr>
  </property>
</Properties>
</file>