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G TB\5 Contractering\Zoetermeer N3MP\"/>
    </mc:Choice>
  </mc:AlternateContent>
  <xr:revisionPtr revIDLastSave="0" documentId="8_{80882592-8C9F-44D5-A833-9A8AB651F38F}" xr6:coauthVersionLast="44" xr6:coauthVersionMax="44" xr10:uidLastSave="{00000000-0000-0000-0000-000000000000}"/>
  <bookViews>
    <workbookView xWindow="-120" yWindow="-120" windowWidth="29040" windowHeight="15840" activeTab="1" xr2:uid="{F22F9B17-30A8-49A0-98FF-E6588F07BCD7}"/>
  </bookViews>
  <sheets>
    <sheet name="BPKV basis" sheetId="2" r:id="rId1"/>
    <sheet name="BPKV beschrijvend document" sheetId="3" r:id="rId2"/>
    <sheet name="Blad4" sheetId="4" state="hidden" r:id="rId3"/>
  </sheets>
  <externalReferences>
    <externalReference r:id="rId4"/>
  </externalReferences>
  <definedNames>
    <definedName name="vijftottien" localSheetId="0">#REF!</definedName>
    <definedName name="vijftottien" localSheetId="1">#REF!</definedName>
    <definedName name="vijftotti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2" l="1"/>
  <c r="C22" i="3"/>
  <c r="D22" i="3"/>
  <c r="C23" i="3"/>
  <c r="D23" i="3"/>
  <c r="D21" i="3"/>
  <c r="C21" i="3"/>
  <c r="D20" i="3"/>
  <c r="D14" i="3"/>
  <c r="D15" i="3"/>
  <c r="D16" i="3"/>
  <c r="D17" i="3"/>
  <c r="D18" i="3"/>
  <c r="C15" i="3"/>
  <c r="C16" i="3"/>
  <c r="C17" i="3"/>
  <c r="C18" i="3"/>
  <c r="C14" i="3"/>
  <c r="D13" i="3"/>
  <c r="C8" i="3"/>
  <c r="D8" i="3"/>
  <c r="C9" i="3"/>
  <c r="D9" i="3"/>
  <c r="C10" i="3"/>
  <c r="D10" i="3"/>
  <c r="C11" i="3"/>
  <c r="D11" i="3"/>
  <c r="D7" i="3"/>
  <c r="C7" i="3"/>
  <c r="D6" i="3"/>
  <c r="B1" i="3"/>
  <c r="D26" i="2" l="1"/>
  <c r="D24" i="2"/>
  <c r="D25" i="2"/>
  <c r="D21" i="2"/>
  <c r="E21" i="2" s="1"/>
  <c r="D20" i="2"/>
  <c r="D19" i="2"/>
  <c r="D18" i="2"/>
  <c r="D17" i="2"/>
  <c r="D11" i="2"/>
  <c r="D12" i="2"/>
  <c r="D13" i="2"/>
  <c r="D14" i="2"/>
  <c r="D10" i="2"/>
  <c r="E5" i="2"/>
  <c r="E14" i="2" s="1"/>
  <c r="E17" i="2" l="1"/>
  <c r="E11" i="2"/>
  <c r="E26" i="2"/>
  <c r="E18" i="2"/>
  <c r="E16" i="2" s="1"/>
  <c r="E19" i="2"/>
  <c r="E24" i="2"/>
  <c r="E20" i="2"/>
  <c r="J20" i="2" s="1"/>
  <c r="E13" i="2"/>
  <c r="J13" i="2" s="1"/>
  <c r="E25" i="2"/>
  <c r="E12" i="2"/>
  <c r="D28" i="2"/>
  <c r="E10" i="2"/>
  <c r="H20" i="2"/>
  <c r="F17" i="3" s="1"/>
  <c r="J21" i="2"/>
  <c r="I21" i="2"/>
  <c r="H21" i="2"/>
  <c r="F18" i="3" s="1"/>
  <c r="J14" i="2"/>
  <c r="I14" i="2"/>
  <c r="H14" i="2"/>
  <c r="F11" i="3" s="1"/>
  <c r="E23" i="2"/>
  <c r="E17" i="3" l="1"/>
  <c r="Q17" i="3"/>
  <c r="N17" i="3"/>
  <c r="K17" i="3"/>
  <c r="H17" i="3"/>
  <c r="I20" i="2"/>
  <c r="H13" i="2"/>
  <c r="F10" i="3" s="1"/>
  <c r="K11" i="3"/>
  <c r="E11" i="3"/>
  <c r="N11" i="3"/>
  <c r="Q11" i="3"/>
  <c r="H11" i="3"/>
  <c r="I13" i="2"/>
  <c r="E9" i="2"/>
  <c r="E28" i="2" s="1"/>
  <c r="E18" i="3"/>
  <c r="Q18" i="3"/>
  <c r="K18" i="3"/>
  <c r="H18" i="3"/>
  <c r="N18" i="3"/>
  <c r="I11" i="2"/>
  <c r="J11" i="2"/>
  <c r="H11" i="2"/>
  <c r="F8" i="3" s="1"/>
  <c r="J18" i="2"/>
  <c r="I18" i="2"/>
  <c r="H18" i="2"/>
  <c r="F15" i="3" s="1"/>
  <c r="H19" i="2"/>
  <c r="F16" i="3" s="1"/>
  <c r="J19" i="2"/>
  <c r="I19" i="2"/>
  <c r="I10" i="2"/>
  <c r="H10" i="2"/>
  <c r="F7" i="3" s="1"/>
  <c r="J10" i="2"/>
  <c r="I26" i="2"/>
  <c r="H26" i="2"/>
  <c r="F23" i="3" s="1"/>
  <c r="J26" i="2"/>
  <c r="J17" i="2"/>
  <c r="I17" i="2"/>
  <c r="H17" i="2"/>
  <c r="F14" i="3" s="1"/>
  <c r="J25" i="2"/>
  <c r="I25" i="2"/>
  <c r="H25" i="2"/>
  <c r="F22" i="3" s="1"/>
  <c r="I12" i="2"/>
  <c r="H12" i="2"/>
  <c r="F9" i="3" s="1"/>
  <c r="J12" i="2"/>
  <c r="J24" i="2"/>
  <c r="I24" i="2"/>
  <c r="H24" i="2"/>
  <c r="F21" i="3" s="1"/>
  <c r="E9" i="3" l="1"/>
  <c r="H9" i="3"/>
  <c r="N9" i="3"/>
  <c r="Q9" i="3"/>
  <c r="K9" i="3"/>
  <c r="H10" i="3"/>
  <c r="N10" i="3"/>
  <c r="Q10" i="3"/>
  <c r="K10" i="3"/>
  <c r="E10" i="3"/>
  <c r="N21" i="3"/>
  <c r="Q21" i="3"/>
  <c r="H21" i="3"/>
  <c r="E21" i="3"/>
  <c r="K21" i="3"/>
  <c r="H7" i="3"/>
  <c r="Q7" i="3"/>
  <c r="E7" i="3"/>
  <c r="N7" i="3"/>
  <c r="K7" i="3"/>
  <c r="Q14" i="3"/>
  <c r="E14" i="3"/>
  <c r="N14" i="3"/>
  <c r="K14" i="3"/>
  <c r="H14" i="3"/>
  <c r="E8" i="3"/>
  <c r="Q8" i="3"/>
  <c r="H8" i="3"/>
  <c r="K8" i="3"/>
  <c r="N8" i="3"/>
  <c r="Q16" i="3"/>
  <c r="K16" i="3"/>
  <c r="N16" i="3"/>
  <c r="E16" i="3"/>
  <c r="H16" i="3"/>
  <c r="K23" i="3"/>
  <c r="Q23" i="3"/>
  <c r="E23" i="3"/>
  <c r="H23" i="3"/>
  <c r="N23" i="3"/>
  <c r="H15" i="3"/>
  <c r="E15" i="3"/>
  <c r="Q15" i="3"/>
  <c r="K15" i="3"/>
  <c r="N15" i="3"/>
  <c r="K22" i="3"/>
  <c r="N22" i="3"/>
  <c r="H22" i="3"/>
  <c r="E22" i="3"/>
  <c r="Q22" i="3"/>
  <c r="O25" i="3" l="1"/>
  <c r="O26" i="3" s="1"/>
  <c r="L25" i="3"/>
  <c r="L26" i="3" s="1"/>
  <c r="R25" i="3"/>
  <c r="R26" i="3" s="1"/>
  <c r="E25" i="3"/>
  <c r="I25" i="3"/>
  <c r="I26" i="3" s="1"/>
</calcChain>
</file>

<file path=xl/sharedStrings.xml><?xml version="1.0" encoding="utf-8"?>
<sst xmlns="http://schemas.openxmlformats.org/spreadsheetml/2006/main" count="66" uniqueCount="50">
  <si>
    <t>Uitgangspunten</t>
  </si>
  <si>
    <t>Afgerond</t>
  </si>
  <si>
    <t>Prijs (raming)</t>
  </si>
  <si>
    <t>Kwaliteit (fictieve korting) 60% tov 40% prijs (raming)</t>
  </si>
  <si>
    <t>Kwaliteitscriterium</t>
  </si>
  <si>
    <t>Percentage</t>
  </si>
  <si>
    <t>Maximale fictieve korting</t>
  </si>
  <si>
    <t>Score</t>
  </si>
  <si>
    <t>a</t>
  </si>
  <si>
    <t>b</t>
  </si>
  <si>
    <t>c</t>
  </si>
  <si>
    <t>Totaal</t>
  </si>
  <si>
    <t>Beheer Nieuwe Driemanspolder</t>
  </si>
  <si>
    <t>Proactief handelen en ontzorgen</t>
  </si>
  <si>
    <t>Beheer en ontwikkeling nieuwe Driemanspolder</t>
  </si>
  <si>
    <t>Maatschappelijk verantwoord ondernemen</t>
  </si>
  <si>
    <t>Voorkomen en verwerken afvalstromen</t>
  </si>
  <si>
    <t>Invulling SROI</t>
  </si>
  <si>
    <t>Biodiversiteit</t>
  </si>
  <si>
    <t>Aanpak beheren en ontwikkelen</t>
  </si>
  <si>
    <t>d</t>
  </si>
  <si>
    <t>e</t>
  </si>
  <si>
    <t>Samenwerking derden</t>
  </si>
  <si>
    <t>Samenwerking en ontzorging opdrachtgevers</t>
  </si>
  <si>
    <t>Draagvlak belanghebbenden</t>
  </si>
  <si>
    <t>Vormgeven en beheren Monumentenbos</t>
  </si>
  <si>
    <t>Ontwikkeling gebied</t>
  </si>
  <si>
    <t>Aanpak en beheer natuurlijke houtige opstanden</t>
  </si>
  <si>
    <t>Aanpak duurzaam maaien kruidachtige beplanting</t>
  </si>
  <si>
    <t>Monitoren flora &amp; fauna</t>
  </si>
  <si>
    <t>Inzicht in werkprocessen en taken</t>
  </si>
  <si>
    <t>Fictieve inschrijvingsprijs</t>
  </si>
  <si>
    <t>Totale kwaliteitswaarde</t>
  </si>
  <si>
    <t>Kwaliteit</t>
  </si>
  <si>
    <t>Inschrijvingsprijs</t>
  </si>
  <si>
    <t>Prijs</t>
  </si>
  <si>
    <t>Totalen (€)</t>
  </si>
  <si>
    <t>Behaalde waarde</t>
  </si>
  <si>
    <t>Beoordeling-scijfer</t>
  </si>
  <si>
    <t>Beoordelings-cijfer</t>
  </si>
  <si>
    <t>Waarde punt (€)</t>
  </si>
  <si>
    <t>Maximale waarde</t>
  </si>
  <si>
    <t>Onderdeel</t>
  </si>
  <si>
    <t>Criterium</t>
  </si>
  <si>
    <t>Inschijver 4</t>
  </si>
  <si>
    <t>Inschijver 3</t>
  </si>
  <si>
    <t>Inschijver 2</t>
  </si>
  <si>
    <t>Inschijver 1</t>
  </si>
  <si>
    <r>
      <t xml:space="preserve">invullen op basis van plafondbedrag/directieraming, over </t>
    </r>
    <r>
      <rPr>
        <b/>
        <u val="singleAccounting"/>
        <sz val="11"/>
        <color rgb="FFFF0000"/>
        <rFont val="Calibri"/>
        <family val="2"/>
        <scheme val="minor"/>
      </rPr>
      <t>totale vaste looptijd</t>
    </r>
    <r>
      <rPr>
        <b/>
        <sz val="11"/>
        <color rgb="FFFF0000"/>
        <rFont val="Calibri"/>
        <family val="2"/>
        <scheme val="minor"/>
      </rPr>
      <t>!</t>
    </r>
  </si>
  <si>
    <t>versie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</si>
</sst>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</numFmts>
  <fonts count="22" x14ac:knownFonts="1"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6609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</cellStyleXfs>
  <cellXfs count="81">
    <xf numFmtId="0" fontId="0" fillId="0" borderId="0" xfId="0"/>
    <xf numFmtId="0" fontId="4" fillId="0" borderId="0" xfId="1"/>
    <xf numFmtId="164" fontId="4" fillId="0" borderId="0" xfId="1" applyNumberFormat="1"/>
    <xf numFmtId="0" fontId="3" fillId="2" borderId="0" xfId="1" applyFont="1" applyFill="1"/>
    <xf numFmtId="0" fontId="1" fillId="2" borderId="0" xfId="1" applyFont="1" applyFill="1"/>
    <xf numFmtId="9" fontId="0" fillId="3" borderId="0" xfId="2" applyFont="1" applyFill="1" applyAlignment="1">
      <alignment horizontal="center"/>
    </xf>
    <xf numFmtId="164" fontId="6" fillId="0" borderId="0" xfId="3" applyNumberFormat="1" applyFont="1"/>
    <xf numFmtId="164" fontId="4" fillId="0" borderId="0" xfId="4" applyNumberFormat="1"/>
    <xf numFmtId="9" fontId="4" fillId="0" borderId="0" xfId="1" applyNumberFormat="1"/>
    <xf numFmtId="0" fontId="4" fillId="0" borderId="0" xfId="1" applyAlignment="1">
      <alignment wrapText="1"/>
    </xf>
    <xf numFmtId="164" fontId="6" fillId="0" borderId="0" xfId="1" applyNumberFormat="1" applyFont="1"/>
    <xf numFmtId="164" fontId="7" fillId="0" borderId="0" xfId="1" applyNumberFormat="1" applyFont="1"/>
    <xf numFmtId="44" fontId="4" fillId="0" borderId="0" xfId="3" applyFont="1"/>
    <xf numFmtId="0" fontId="8" fillId="0" borderId="0" xfId="1" applyFont="1"/>
    <xf numFmtId="0" fontId="4" fillId="0" borderId="0" xfId="1" applyAlignment="1">
      <alignment horizontal="center"/>
    </xf>
    <xf numFmtId="0" fontId="2" fillId="0" borderId="0" xfId="1" applyFont="1"/>
    <xf numFmtId="165" fontId="2" fillId="0" borderId="0" xfId="2" applyNumberFormat="1" applyFont="1" applyAlignment="1">
      <alignment horizontal="center"/>
    </xf>
    <xf numFmtId="164" fontId="2" fillId="0" borderId="0" xfId="1" applyNumberFormat="1" applyFont="1"/>
    <xf numFmtId="0" fontId="4" fillId="0" borderId="0" xfId="1" applyAlignment="1">
      <alignment horizontal="right"/>
    </xf>
    <xf numFmtId="165" fontId="0" fillId="0" borderId="0" xfId="2" applyNumberFormat="1" applyFont="1" applyAlignment="1">
      <alignment horizontal="center"/>
    </xf>
    <xf numFmtId="44" fontId="0" fillId="0" borderId="0" xfId="4" applyFont="1"/>
    <xf numFmtId="165" fontId="4" fillId="0" borderId="0" xfId="1" applyNumberFormat="1"/>
    <xf numFmtId="0" fontId="6" fillId="0" borderId="0" xfId="1" applyFont="1"/>
    <xf numFmtId="0" fontId="7" fillId="0" borderId="0" xfId="1" applyFont="1"/>
    <xf numFmtId="165" fontId="7" fillId="0" borderId="0" xfId="1" applyNumberFormat="1" applyFont="1"/>
    <xf numFmtId="0" fontId="4" fillId="0" borderId="0" xfId="1" applyAlignment="1">
      <alignment horizontal="left"/>
    </xf>
    <xf numFmtId="0" fontId="9" fillId="0" borderId="0" xfId="1" applyFont="1"/>
    <xf numFmtId="0" fontId="12" fillId="0" borderId="2" xfId="1" applyFont="1" applyBorder="1" applyAlignment="1">
      <alignment horizontal="center" vertical="center"/>
    </xf>
    <xf numFmtId="44" fontId="4" fillId="4" borderId="4" xfId="3" applyFont="1" applyFill="1" applyBorder="1"/>
    <xf numFmtId="0" fontId="4" fillId="0" borderId="5" xfId="1" applyBorder="1" applyAlignment="1">
      <alignment horizontal="center"/>
    </xf>
    <xf numFmtId="0" fontId="4" fillId="0" borderId="6" xfId="1" applyBorder="1"/>
    <xf numFmtId="164" fontId="4" fillId="0" borderId="5" xfId="4" applyNumberFormat="1" applyBorder="1"/>
    <xf numFmtId="0" fontId="4" fillId="0" borderId="5" xfId="1" applyBorder="1"/>
    <xf numFmtId="0" fontId="4" fillId="0" borderId="5" xfId="1" applyBorder="1" applyAlignment="1">
      <alignment horizontal="left"/>
    </xf>
    <xf numFmtId="44" fontId="4" fillId="0" borderId="7" xfId="3" applyFont="1" applyBorder="1"/>
    <xf numFmtId="0" fontId="4" fillId="0" borderId="8" xfId="1" applyBorder="1"/>
    <xf numFmtId="0" fontId="4" fillId="0" borderId="8" xfId="1" applyBorder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/>
    <xf numFmtId="44" fontId="4" fillId="0" borderId="9" xfId="3" applyFont="1" applyBorder="1"/>
    <xf numFmtId="0" fontId="4" fillId="0" borderId="10" xfId="1" applyBorder="1"/>
    <xf numFmtId="0" fontId="4" fillId="0" borderId="11" xfId="1" applyBorder="1"/>
    <xf numFmtId="44" fontId="4" fillId="0" borderId="10" xfId="4" applyBorder="1"/>
    <xf numFmtId="44" fontId="4" fillId="0" borderId="0" xfId="4"/>
    <xf numFmtId="0" fontId="4" fillId="0" borderId="10" xfId="1" applyBorder="1" applyAlignment="1">
      <alignment horizontal="left"/>
    </xf>
    <xf numFmtId="44" fontId="4" fillId="0" borderId="5" xfId="3" applyFont="1" applyBorder="1" applyAlignment="1">
      <alignment horizontal="center"/>
    </xf>
    <xf numFmtId="44" fontId="4" fillId="0" borderId="3" xfId="3" applyFont="1" applyBorder="1"/>
    <xf numFmtId="44" fontId="4" fillId="0" borderId="2" xfId="3" applyFont="1" applyBorder="1"/>
    <xf numFmtId="44" fontId="4" fillId="0" borderId="2" xfId="3" applyFont="1" applyBorder="1" applyAlignment="1">
      <alignment horizontal="left"/>
    </xf>
    <xf numFmtId="44" fontId="1" fillId="5" borderId="12" xfId="3" applyFont="1" applyFill="1" applyBorder="1" applyAlignment="1">
      <alignment horizontal="center" vertical="center"/>
    </xf>
    <xf numFmtId="0" fontId="1" fillId="5" borderId="12" xfId="1" applyFont="1" applyFill="1" applyBorder="1" applyAlignment="1">
      <alignment horizontal="center" vertical="center" wrapText="1"/>
    </xf>
    <xf numFmtId="0" fontId="1" fillId="5" borderId="10" xfId="1" applyFont="1" applyFill="1" applyBorder="1" applyAlignment="1">
      <alignment horizontal="center" vertical="center"/>
    </xf>
    <xf numFmtId="0" fontId="1" fillId="5" borderId="10" xfId="1" applyFont="1" applyFill="1" applyBorder="1" applyAlignment="1">
      <alignment horizontal="center" vertical="center" wrapText="1"/>
    </xf>
    <xf numFmtId="0" fontId="1" fillId="5" borderId="10" xfId="1" applyFont="1" applyFill="1" applyBorder="1"/>
    <xf numFmtId="0" fontId="3" fillId="5" borderId="10" xfId="1" applyFont="1" applyFill="1" applyBorder="1" applyAlignment="1">
      <alignment horizontal="left"/>
    </xf>
    <xf numFmtId="0" fontId="1" fillId="5" borderId="11" xfId="1" applyFont="1" applyFill="1" applyBorder="1"/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44" fontId="15" fillId="0" borderId="0" xfId="3" applyFont="1" applyAlignment="1">
      <alignment horizontal="center"/>
    </xf>
    <xf numFmtId="2" fontId="15" fillId="0" borderId="0" xfId="5" applyNumberFormat="1" applyFont="1" applyAlignment="1">
      <alignment horizontal="center"/>
    </xf>
    <xf numFmtId="0" fontId="16" fillId="0" borderId="0" xfId="5" applyFont="1"/>
    <xf numFmtId="0" fontId="17" fillId="0" borderId="0" xfId="5" applyFont="1"/>
    <xf numFmtId="164" fontId="10" fillId="0" borderId="0" xfId="4" applyNumberFormat="1" applyFont="1"/>
    <xf numFmtId="15" fontId="5" fillId="0" borderId="0" xfId="5" applyNumberFormat="1" applyAlignment="1"/>
    <xf numFmtId="15" fontId="19" fillId="0" borderId="0" xfId="5" applyNumberFormat="1" applyFont="1" applyAlignment="1"/>
    <xf numFmtId="0" fontId="20" fillId="0" borderId="0" xfId="1" applyFont="1"/>
    <xf numFmtId="0" fontId="21" fillId="0" borderId="0" xfId="1" applyFont="1"/>
    <xf numFmtId="0" fontId="14" fillId="0" borderId="11" xfId="1" applyFont="1" applyBorder="1"/>
    <xf numFmtId="44" fontId="6" fillId="0" borderId="2" xfId="3" applyFont="1" applyBorder="1"/>
    <xf numFmtId="44" fontId="13" fillId="4" borderId="1" xfId="3" applyFont="1" applyFill="1" applyBorder="1"/>
    <xf numFmtId="0" fontId="4" fillId="0" borderId="6" xfId="1" applyFont="1" applyBorder="1"/>
    <xf numFmtId="0" fontId="4" fillId="0" borderId="5" xfId="1" applyFont="1" applyBorder="1" applyAlignment="1">
      <alignment horizontal="center"/>
    </xf>
    <xf numFmtId="0" fontId="14" fillId="0" borderId="3" xfId="1" applyFont="1" applyBorder="1" applyAlignment="1">
      <alignment vertical="center"/>
    </xf>
    <xf numFmtId="0" fontId="4" fillId="0" borderId="2" xfId="1" applyBorder="1" applyAlignment="1">
      <alignment horizontal="left" vertical="center"/>
    </xf>
    <xf numFmtId="0" fontId="4" fillId="0" borderId="2" xfId="1" applyBorder="1" applyAlignment="1">
      <alignment vertical="center"/>
    </xf>
    <xf numFmtId="164" fontId="0" fillId="0" borderId="2" xfId="4" applyNumberFormat="1" applyFont="1" applyBorder="1" applyAlignment="1">
      <alignment vertical="center"/>
    </xf>
    <xf numFmtId="44" fontId="11" fillId="0" borderId="1" xfId="3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4" fillId="0" borderId="0" xfId="1" applyAlignment="1">
      <alignment vertical="center"/>
    </xf>
    <xf numFmtId="44" fontId="4" fillId="0" borderId="0" xfId="3" applyFont="1" applyAlignment="1">
      <alignment vertical="center"/>
    </xf>
  </cellXfs>
  <cellStyles count="6">
    <cellStyle name="Procent 2" xfId="2" xr:uid="{02AC30D9-803D-47B7-8D02-9436DF9D9D3D}"/>
    <cellStyle name="Standaard" xfId="0" builtinId="0"/>
    <cellStyle name="Standaard 2" xfId="1" xr:uid="{C82D5363-3F7D-4F85-8048-9B3D3B4901D3}"/>
    <cellStyle name="Standaard 3" xfId="5" xr:uid="{77F6EF0E-977D-4951-A11D-EDA01CFEE80E}"/>
    <cellStyle name="Valuta 2" xfId="3" xr:uid="{A444AD0E-D34F-4D19-8575-A7C019ADDDBD}"/>
    <cellStyle name="Valuta 2 2" xfId="4" xr:uid="{C4C9AEA4-6F6D-493A-9CA8-3D19E9D1CB7E}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G%20TB/5%20Contractering/Zoetermeer%20west/Definitief%2019%20juli%202019%20intern%20gemeente/190719-433468-Rekentabel%20BPKV%20integraal%20onderhoud%20Zoetermeer%20W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empel &amp; plafond"/>
      <sheetName val="BPKV basis 2018"/>
      <sheetName val="Blad1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FAAB-35C9-43E5-AD5E-0CC7AC9F7F21}">
  <dimension ref="B1:J28"/>
  <sheetViews>
    <sheetView zoomScaleNormal="100" workbookViewId="0">
      <selection activeCell="C34" sqref="C34"/>
    </sheetView>
  </sheetViews>
  <sheetFormatPr defaultColWidth="10.09765625" defaultRowHeight="14.5" x14ac:dyDescent="0.35"/>
  <cols>
    <col min="1" max="1" width="3.796875" style="1" customWidth="1"/>
    <col min="2" max="2" width="2.19921875" style="1" bestFit="1" customWidth="1"/>
    <col min="3" max="3" width="60.69921875" style="1" bestFit="1" customWidth="1"/>
    <col min="4" max="4" width="10.796875" style="1" bestFit="1" customWidth="1"/>
    <col min="5" max="5" width="23.3984375" style="1" bestFit="1" customWidth="1"/>
    <col min="6" max="6" width="16.69921875" style="1" bestFit="1" customWidth="1"/>
    <col min="7" max="7" width="15.8984375" style="1" customWidth="1"/>
    <col min="8" max="8" width="13.3984375" style="1" bestFit="1" customWidth="1"/>
    <col min="9" max="9" width="14" style="1" bestFit="1" customWidth="1"/>
    <col min="10" max="10" width="14.8984375" style="1" bestFit="1" customWidth="1"/>
    <col min="11" max="16384" width="10.09765625" style="1"/>
  </cols>
  <sheetData>
    <row r="1" spans="2:10" ht="23.5" x14ac:dyDescent="0.55000000000000004">
      <c r="B1" s="67" t="s">
        <v>12</v>
      </c>
      <c r="E1" s="2"/>
    </row>
    <row r="2" spans="2:10" ht="14" customHeight="1" x14ac:dyDescent="0.6">
      <c r="B2" s="66"/>
      <c r="E2" s="2"/>
    </row>
    <row r="3" spans="2:10" x14ac:dyDescent="0.35">
      <c r="B3" s="3"/>
      <c r="C3" s="4" t="s">
        <v>0</v>
      </c>
      <c r="D3" s="4"/>
      <c r="E3" s="4" t="s">
        <v>1</v>
      </c>
    </row>
    <row r="4" spans="2:10" ht="16" x14ac:dyDescent="0.5">
      <c r="C4" s="1" t="s">
        <v>2</v>
      </c>
      <c r="D4" s="5">
        <v>0.4</v>
      </c>
      <c r="E4" s="6">
        <f>375000*2</f>
        <v>750000</v>
      </c>
      <c r="F4" s="63" t="s">
        <v>48</v>
      </c>
      <c r="G4" s="8"/>
    </row>
    <row r="5" spans="2:10" x14ac:dyDescent="0.35">
      <c r="C5" s="9" t="s">
        <v>3</v>
      </c>
      <c r="D5" s="5">
        <v>0.6</v>
      </c>
      <c r="E5" s="10">
        <f>(E4/D4)*D5</f>
        <v>1125000</v>
      </c>
      <c r="F5" s="2"/>
      <c r="G5" s="2"/>
    </row>
    <row r="7" spans="2:10" x14ac:dyDescent="0.35">
      <c r="B7" s="3"/>
      <c r="C7" s="4" t="s">
        <v>4</v>
      </c>
      <c r="D7" s="4" t="s">
        <v>5</v>
      </c>
      <c r="E7" s="4" t="s">
        <v>6</v>
      </c>
      <c r="F7" s="3"/>
      <c r="G7" s="4" t="s">
        <v>7</v>
      </c>
      <c r="H7" s="3"/>
      <c r="I7" s="3"/>
      <c r="J7" s="3"/>
    </row>
    <row r="8" spans="2:10" x14ac:dyDescent="0.35">
      <c r="C8" s="13"/>
      <c r="G8" s="14">
        <v>0</v>
      </c>
      <c r="H8" s="14">
        <v>1</v>
      </c>
      <c r="I8" s="14">
        <v>2</v>
      </c>
      <c r="J8" s="14">
        <v>3</v>
      </c>
    </row>
    <row r="9" spans="2:10" x14ac:dyDescent="0.35">
      <c r="B9" s="15">
        <v>1</v>
      </c>
      <c r="C9" s="15" t="s">
        <v>13</v>
      </c>
      <c r="D9" s="16"/>
      <c r="E9" s="17">
        <f>SUM(E10:E14)</f>
        <v>432692.30769230775</v>
      </c>
      <c r="F9" s="15"/>
      <c r="G9" s="15"/>
      <c r="H9" s="15"/>
      <c r="I9" s="15"/>
      <c r="J9" s="15"/>
    </row>
    <row r="10" spans="2:10" x14ac:dyDescent="0.35">
      <c r="B10" s="25" t="s">
        <v>8</v>
      </c>
      <c r="C10" s="1" t="s">
        <v>19</v>
      </c>
      <c r="D10" s="19">
        <f>1/13</f>
        <v>7.6923076923076927E-2</v>
      </c>
      <c r="E10" s="2">
        <f>$E$5*D10</f>
        <v>86538.461538461546</v>
      </c>
      <c r="G10" s="20">
        <v>0</v>
      </c>
      <c r="H10" s="2">
        <f>$E10/3</f>
        <v>28846.153846153848</v>
      </c>
      <c r="I10" s="2">
        <f>$E10/3*2</f>
        <v>57692.307692307695</v>
      </c>
      <c r="J10" s="2">
        <f>$E10/3*3</f>
        <v>86538.461538461546</v>
      </c>
    </row>
    <row r="11" spans="2:10" x14ac:dyDescent="0.35">
      <c r="B11" s="25" t="s">
        <v>9</v>
      </c>
      <c r="C11" s="1" t="s">
        <v>23</v>
      </c>
      <c r="D11" s="19">
        <f t="shared" ref="D11:D14" si="0">1/13</f>
        <v>7.6923076923076927E-2</v>
      </c>
      <c r="E11" s="2">
        <f t="shared" ref="E11:E14" si="1">$E$5*D11</f>
        <v>86538.461538461546</v>
      </c>
      <c r="G11" s="20">
        <v>0</v>
      </c>
      <c r="H11" s="2">
        <f t="shared" ref="H11:H14" si="2">$E11/3</f>
        <v>28846.153846153848</v>
      </c>
      <c r="I11" s="2">
        <f t="shared" ref="I11:I14" si="3">$E11/3*2</f>
        <v>57692.307692307695</v>
      </c>
      <c r="J11" s="2">
        <f t="shared" ref="J11:J14" si="4">$E11/3*3</f>
        <v>86538.461538461546</v>
      </c>
    </row>
    <row r="12" spans="2:10" x14ac:dyDescent="0.35">
      <c r="B12" s="25" t="s">
        <v>10</v>
      </c>
      <c r="C12" s="1" t="s">
        <v>22</v>
      </c>
      <c r="D12" s="19">
        <f t="shared" si="0"/>
        <v>7.6923076923076927E-2</v>
      </c>
      <c r="E12" s="2">
        <f t="shared" si="1"/>
        <v>86538.461538461546</v>
      </c>
      <c r="G12" s="20">
        <v>0</v>
      </c>
      <c r="H12" s="2">
        <f t="shared" si="2"/>
        <v>28846.153846153848</v>
      </c>
      <c r="I12" s="2">
        <f t="shared" si="3"/>
        <v>57692.307692307695</v>
      </c>
      <c r="J12" s="2">
        <f t="shared" si="4"/>
        <v>86538.461538461546</v>
      </c>
    </row>
    <row r="13" spans="2:10" x14ac:dyDescent="0.35">
      <c r="B13" s="25" t="s">
        <v>20</v>
      </c>
      <c r="C13" s="1" t="s">
        <v>24</v>
      </c>
      <c r="D13" s="19">
        <f t="shared" si="0"/>
        <v>7.6923076923076927E-2</v>
      </c>
      <c r="E13" s="2">
        <f t="shared" si="1"/>
        <v>86538.461538461546</v>
      </c>
      <c r="G13" s="20">
        <v>0</v>
      </c>
      <c r="H13" s="2">
        <f t="shared" si="2"/>
        <v>28846.153846153848</v>
      </c>
      <c r="I13" s="2">
        <f t="shared" si="3"/>
        <v>57692.307692307695</v>
      </c>
      <c r="J13" s="2">
        <f t="shared" si="4"/>
        <v>86538.461538461546</v>
      </c>
    </row>
    <row r="14" spans="2:10" x14ac:dyDescent="0.35">
      <c r="B14" s="25" t="s">
        <v>21</v>
      </c>
      <c r="C14" s="1" t="s">
        <v>25</v>
      </c>
      <c r="D14" s="19">
        <f t="shared" si="0"/>
        <v>7.6923076923076927E-2</v>
      </c>
      <c r="E14" s="2">
        <f t="shared" si="1"/>
        <v>86538.461538461546</v>
      </c>
      <c r="G14" s="20">
        <v>0</v>
      </c>
      <c r="H14" s="2">
        <f t="shared" si="2"/>
        <v>28846.153846153848</v>
      </c>
      <c r="I14" s="2">
        <f t="shared" si="3"/>
        <v>57692.307692307695</v>
      </c>
      <c r="J14" s="2">
        <f t="shared" si="4"/>
        <v>86538.461538461546</v>
      </c>
    </row>
    <row r="15" spans="2:10" x14ac:dyDescent="0.35">
      <c r="B15" s="18"/>
      <c r="D15" s="21"/>
    </row>
    <row r="16" spans="2:10" x14ac:dyDescent="0.35">
      <c r="B16" s="15">
        <v>2</v>
      </c>
      <c r="C16" s="15" t="s">
        <v>14</v>
      </c>
      <c r="D16" s="16"/>
      <c r="E16" s="17">
        <f>SUM(E17:E21)</f>
        <v>432692.30769230775</v>
      </c>
      <c r="F16" s="15"/>
      <c r="G16" s="15"/>
      <c r="H16" s="15"/>
      <c r="I16" s="15"/>
      <c r="J16" s="15"/>
    </row>
    <row r="17" spans="2:10" x14ac:dyDescent="0.35">
      <c r="B17" s="25" t="s">
        <v>8</v>
      </c>
      <c r="C17" s="26" t="s">
        <v>26</v>
      </c>
      <c r="D17" s="19">
        <f>1/13</f>
        <v>7.6923076923076927E-2</v>
      </c>
      <c r="E17" s="2">
        <f>$E$5*D17</f>
        <v>86538.461538461546</v>
      </c>
      <c r="G17" s="20">
        <v>0</v>
      </c>
      <c r="H17" s="2">
        <f>$E17/3</f>
        <v>28846.153846153848</v>
      </c>
      <c r="I17" s="2">
        <f>$E17/3*2</f>
        <v>57692.307692307695</v>
      </c>
      <c r="J17" s="2">
        <f>$E17/3*3</f>
        <v>86538.461538461546</v>
      </c>
    </row>
    <row r="18" spans="2:10" x14ac:dyDescent="0.35">
      <c r="B18" s="25" t="s">
        <v>9</v>
      </c>
      <c r="C18" s="26" t="s">
        <v>27</v>
      </c>
      <c r="D18" s="19">
        <f t="shared" ref="D18:D21" si="5">1/13</f>
        <v>7.6923076923076927E-2</v>
      </c>
      <c r="E18" s="2">
        <f t="shared" ref="E18:E21" si="6">$E$5*D18</f>
        <v>86538.461538461546</v>
      </c>
      <c r="G18" s="20">
        <v>0</v>
      </c>
      <c r="H18" s="2">
        <f t="shared" ref="H18:H21" si="7">$E18/3</f>
        <v>28846.153846153848</v>
      </c>
      <c r="I18" s="2">
        <f t="shared" ref="I18:I21" si="8">$E18/3*2</f>
        <v>57692.307692307695</v>
      </c>
      <c r="J18" s="2">
        <f t="shared" ref="J18:J21" si="9">$E18/3*3</f>
        <v>86538.461538461546</v>
      </c>
    </row>
    <row r="19" spans="2:10" x14ac:dyDescent="0.35">
      <c r="B19" s="25" t="s">
        <v>10</v>
      </c>
      <c r="C19" s="26" t="s">
        <v>28</v>
      </c>
      <c r="D19" s="19">
        <f t="shared" si="5"/>
        <v>7.6923076923076927E-2</v>
      </c>
      <c r="E19" s="2">
        <f t="shared" si="6"/>
        <v>86538.461538461546</v>
      </c>
      <c r="G19" s="20">
        <v>0</v>
      </c>
      <c r="H19" s="2">
        <f t="shared" si="7"/>
        <v>28846.153846153848</v>
      </c>
      <c r="I19" s="2">
        <f t="shared" si="8"/>
        <v>57692.307692307695</v>
      </c>
      <c r="J19" s="2">
        <f t="shared" si="9"/>
        <v>86538.461538461546</v>
      </c>
    </row>
    <row r="20" spans="2:10" x14ac:dyDescent="0.35">
      <c r="B20" s="25" t="s">
        <v>20</v>
      </c>
      <c r="C20" s="26" t="s">
        <v>29</v>
      </c>
      <c r="D20" s="19">
        <f t="shared" si="5"/>
        <v>7.6923076923076927E-2</v>
      </c>
      <c r="E20" s="2">
        <f t="shared" si="6"/>
        <v>86538.461538461546</v>
      </c>
      <c r="G20" s="20">
        <v>0</v>
      </c>
      <c r="H20" s="2">
        <f t="shared" si="7"/>
        <v>28846.153846153848</v>
      </c>
      <c r="I20" s="2">
        <f t="shared" si="8"/>
        <v>57692.307692307695</v>
      </c>
      <c r="J20" s="2">
        <f t="shared" si="9"/>
        <v>86538.461538461546</v>
      </c>
    </row>
    <row r="21" spans="2:10" x14ac:dyDescent="0.35">
      <c r="B21" s="25" t="s">
        <v>21</v>
      </c>
      <c r="C21" s="26" t="s">
        <v>30</v>
      </c>
      <c r="D21" s="19">
        <f t="shared" si="5"/>
        <v>7.6923076923076927E-2</v>
      </c>
      <c r="E21" s="2">
        <f t="shared" si="6"/>
        <v>86538.461538461546</v>
      </c>
      <c r="G21" s="20">
        <v>0</v>
      </c>
      <c r="H21" s="2">
        <f t="shared" si="7"/>
        <v>28846.153846153848</v>
      </c>
      <c r="I21" s="2">
        <f t="shared" si="8"/>
        <v>57692.307692307695</v>
      </c>
      <c r="J21" s="2">
        <f t="shared" si="9"/>
        <v>86538.461538461546</v>
      </c>
    </row>
    <row r="22" spans="2:10" x14ac:dyDescent="0.35">
      <c r="B22" s="18"/>
      <c r="D22" s="21"/>
    </row>
    <row r="23" spans="2:10" x14ac:dyDescent="0.35">
      <c r="B23" s="15">
        <v>3</v>
      </c>
      <c r="C23" s="15" t="s">
        <v>15</v>
      </c>
      <c r="D23" s="16"/>
      <c r="E23" s="17">
        <f>SUM(E24:E26)</f>
        <v>259615.38461538462</v>
      </c>
      <c r="F23" s="15"/>
      <c r="G23" s="15"/>
      <c r="H23" s="15"/>
      <c r="I23" s="15"/>
      <c r="J23" s="15"/>
    </row>
    <row r="24" spans="2:10" x14ac:dyDescent="0.35">
      <c r="B24" s="25" t="s">
        <v>8</v>
      </c>
      <c r="C24" s="1" t="s">
        <v>17</v>
      </c>
      <c r="D24" s="19">
        <f t="shared" ref="D24:D26" si="10">1/13</f>
        <v>7.6923076923076927E-2</v>
      </c>
      <c r="E24" s="2">
        <f>$E$5*D24</f>
        <v>86538.461538461546</v>
      </c>
      <c r="G24" s="20">
        <v>0</v>
      </c>
      <c r="H24" s="2">
        <f>$E24/3</f>
        <v>28846.153846153848</v>
      </c>
      <c r="I24" s="2">
        <f>$E24/3*2</f>
        <v>57692.307692307695</v>
      </c>
      <c r="J24" s="2">
        <f>$E24/3*3</f>
        <v>86538.461538461546</v>
      </c>
    </row>
    <row r="25" spans="2:10" x14ac:dyDescent="0.35">
      <c r="B25" s="25" t="s">
        <v>9</v>
      </c>
      <c r="C25" s="1" t="s">
        <v>18</v>
      </c>
      <c r="D25" s="19">
        <f t="shared" si="10"/>
        <v>7.6923076923076927E-2</v>
      </c>
      <c r="E25" s="2">
        <f t="shared" ref="E25:E26" si="11">$E$5*D25</f>
        <v>86538.461538461546</v>
      </c>
      <c r="G25" s="20">
        <v>0</v>
      </c>
      <c r="H25" s="2">
        <f t="shared" ref="H25:H26" si="12">$E25/3</f>
        <v>28846.153846153848</v>
      </c>
      <c r="I25" s="2">
        <f t="shared" ref="I25:I26" si="13">$E25/3*2</f>
        <v>57692.307692307695</v>
      </c>
      <c r="J25" s="2">
        <f t="shared" ref="J25:J26" si="14">$E25/3*3</f>
        <v>86538.461538461546</v>
      </c>
    </row>
    <row r="26" spans="2:10" x14ac:dyDescent="0.35">
      <c r="B26" s="25" t="s">
        <v>10</v>
      </c>
      <c r="C26" s="1" t="s">
        <v>16</v>
      </c>
      <c r="D26" s="19">
        <f t="shared" si="10"/>
        <v>7.6923076923076927E-2</v>
      </c>
      <c r="E26" s="2">
        <f t="shared" si="11"/>
        <v>86538.461538461546</v>
      </c>
      <c r="G26" s="20">
        <v>0</v>
      </c>
      <c r="H26" s="2">
        <f t="shared" si="12"/>
        <v>28846.153846153848</v>
      </c>
      <c r="I26" s="2">
        <f t="shared" si="13"/>
        <v>57692.307692307695</v>
      </c>
      <c r="J26" s="2">
        <f t="shared" si="14"/>
        <v>86538.461538461546</v>
      </c>
    </row>
    <row r="27" spans="2:10" x14ac:dyDescent="0.35">
      <c r="B27" s="18"/>
      <c r="D27" s="21"/>
      <c r="H27" s="2"/>
      <c r="I27" s="2"/>
      <c r="J27" s="2"/>
    </row>
    <row r="28" spans="2:10" s="23" customFormat="1" x14ac:dyDescent="0.35">
      <c r="C28" s="23" t="s">
        <v>11</v>
      </c>
      <c r="D28" s="24">
        <f>SUM(D10:D26)</f>
        <v>0.99999999999999978</v>
      </c>
      <c r="E28" s="11">
        <f>E9+E16+E23</f>
        <v>1125000</v>
      </c>
      <c r="H28" s="11"/>
      <c r="I28" s="11"/>
      <c r="J28" s="11"/>
    </row>
  </sheetData>
  <conditionalFormatting sqref="E28">
    <cfRule type="cellIs" dxfId="1" priority="2" operator="notEqual">
      <formula>$E$5</formula>
    </cfRule>
  </conditionalFormatting>
  <conditionalFormatting sqref="D28">
    <cfRule type="cellIs" dxfId="0" priority="1" operator="not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C735-2E09-4B85-826B-FCF8A3D37A26}">
  <dimension ref="A1:U26"/>
  <sheetViews>
    <sheetView showGridLines="0" tabSelected="1" zoomScaleNormal="100" workbookViewId="0">
      <selection activeCell="D32" sqref="D32"/>
    </sheetView>
  </sheetViews>
  <sheetFormatPr defaultColWidth="10.09765625" defaultRowHeight="14.5" x14ac:dyDescent="0.35"/>
  <cols>
    <col min="1" max="1" width="3.09765625" style="1" customWidth="1"/>
    <col min="2" max="2" width="9.69921875" style="1" customWidth="1"/>
    <col min="3" max="3" width="3" style="25" bestFit="1" customWidth="1"/>
    <col min="4" max="4" width="55.8984375" style="1" customWidth="1"/>
    <col min="5" max="5" width="15.59765625" style="1" bestFit="1" customWidth="1"/>
    <col min="6" max="6" width="15.3984375" style="1" bestFit="1" customWidth="1"/>
    <col min="7" max="7" width="12.59765625" style="1" customWidth="1"/>
    <col min="8" max="8" width="13.3984375" style="1" customWidth="1"/>
    <col min="9" max="9" width="19" style="12" bestFit="1" customWidth="1"/>
    <col min="10" max="10" width="12.59765625" style="1" customWidth="1"/>
    <col min="11" max="11" width="11.796875" style="1" customWidth="1"/>
    <col min="12" max="12" width="18.19921875" style="12" bestFit="1" customWidth="1"/>
    <col min="13" max="13" width="12.59765625" style="1" customWidth="1"/>
    <col min="14" max="14" width="13.3984375" style="1" customWidth="1"/>
    <col min="15" max="15" width="19" style="12" bestFit="1" customWidth="1"/>
    <col min="16" max="16" width="12.59765625" style="1" customWidth="1"/>
    <col min="17" max="17" width="13.69921875" style="1" bestFit="1" customWidth="1"/>
    <col min="18" max="18" width="17.8984375" style="12" bestFit="1" customWidth="1"/>
    <col min="19" max="19" width="12.59765625" style="1" customWidth="1"/>
    <col min="20" max="20" width="13.69921875" style="1" bestFit="1" customWidth="1"/>
    <col min="21" max="21" width="17.8984375" style="12" bestFit="1" customWidth="1"/>
    <col min="22" max="16384" width="10.09765625" style="1"/>
  </cols>
  <sheetData>
    <row r="1" spans="1:18" ht="23.5" x14ac:dyDescent="0.55000000000000004">
      <c r="A1" s="61"/>
      <c r="B1" s="62" t="str">
        <f>'BPKV basis'!B1</f>
        <v>Beheer Nieuwe Driemanspolder</v>
      </c>
      <c r="H1" s="60"/>
      <c r="I1" s="59"/>
      <c r="J1" s="60"/>
      <c r="K1" s="60"/>
      <c r="L1" s="59"/>
    </row>
    <row r="2" spans="1:18" ht="15" thickBot="1" x14ac:dyDescent="0.4">
      <c r="A2" s="64"/>
      <c r="B2" s="65" t="s">
        <v>49</v>
      </c>
    </row>
    <row r="3" spans="1:18" ht="15" thickBot="1" x14ac:dyDescent="0.4">
      <c r="B3" s="22"/>
      <c r="G3" s="58" t="s">
        <v>47</v>
      </c>
      <c r="H3" s="57"/>
      <c r="I3" s="56"/>
      <c r="J3" s="58" t="s">
        <v>46</v>
      </c>
      <c r="K3" s="57"/>
      <c r="L3" s="56"/>
      <c r="M3" s="58" t="s">
        <v>45</v>
      </c>
      <c r="N3" s="57"/>
      <c r="O3" s="56"/>
      <c r="P3" s="58" t="s">
        <v>44</v>
      </c>
      <c r="Q3" s="57"/>
      <c r="R3" s="56"/>
    </row>
    <row r="4" spans="1:18" ht="26.5" thickBot="1" x14ac:dyDescent="0.4">
      <c r="B4" s="55" t="s">
        <v>43</v>
      </c>
      <c r="C4" s="54"/>
      <c r="D4" s="53" t="s">
        <v>42</v>
      </c>
      <c r="E4" s="52" t="s">
        <v>41</v>
      </c>
      <c r="F4" s="51" t="s">
        <v>40</v>
      </c>
      <c r="G4" s="50" t="s">
        <v>39</v>
      </c>
      <c r="H4" s="50" t="s">
        <v>37</v>
      </c>
      <c r="I4" s="49" t="s">
        <v>36</v>
      </c>
      <c r="J4" s="50" t="s">
        <v>39</v>
      </c>
      <c r="K4" s="50" t="s">
        <v>37</v>
      </c>
      <c r="L4" s="49" t="s">
        <v>36</v>
      </c>
      <c r="M4" s="50" t="s">
        <v>39</v>
      </c>
      <c r="N4" s="50" t="s">
        <v>37</v>
      </c>
      <c r="O4" s="49" t="s">
        <v>36</v>
      </c>
      <c r="P4" s="50" t="s">
        <v>38</v>
      </c>
      <c r="Q4" s="50" t="s">
        <v>37</v>
      </c>
      <c r="R4" s="49" t="s">
        <v>36</v>
      </c>
    </row>
    <row r="5" spans="1:18" s="12" customFormat="1" ht="15" thickBot="1" x14ac:dyDescent="0.4">
      <c r="B5" s="68" t="s">
        <v>35</v>
      </c>
      <c r="C5" s="48"/>
      <c r="D5" s="69" t="s">
        <v>34</v>
      </c>
      <c r="E5" s="47"/>
      <c r="F5" s="47"/>
      <c r="G5" s="46"/>
      <c r="H5" s="45"/>
      <c r="I5" s="70">
        <v>698000</v>
      </c>
      <c r="J5" s="46"/>
      <c r="K5" s="45"/>
      <c r="L5" s="70">
        <v>749500</v>
      </c>
      <c r="M5" s="46"/>
      <c r="N5" s="45"/>
      <c r="O5" s="70">
        <v>0</v>
      </c>
      <c r="P5" s="46"/>
      <c r="Q5" s="45"/>
      <c r="R5" s="70">
        <v>0</v>
      </c>
    </row>
    <row r="6" spans="1:18" x14ac:dyDescent="0.35">
      <c r="B6" s="68" t="s">
        <v>33</v>
      </c>
      <c r="C6" s="44"/>
      <c r="D6" s="38" t="str">
        <f>'BPKV basis'!C9</f>
        <v>Proactief handelen en ontzorgen</v>
      </c>
      <c r="E6" s="43"/>
      <c r="F6" s="42"/>
      <c r="G6" s="41"/>
      <c r="H6" s="40"/>
      <c r="I6" s="39"/>
      <c r="J6" s="41"/>
      <c r="K6" s="40"/>
      <c r="L6" s="39"/>
      <c r="M6" s="41"/>
      <c r="N6" s="40"/>
      <c r="O6" s="39"/>
      <c r="P6" s="41"/>
      <c r="Q6" s="40"/>
      <c r="R6" s="39"/>
    </row>
    <row r="7" spans="1:18" x14ac:dyDescent="0.35">
      <c r="B7" s="35"/>
      <c r="C7" s="37" t="str">
        <f>'BPKV basis'!B10</f>
        <v>a</v>
      </c>
      <c r="D7" s="37" t="str">
        <f>'BPKV basis'!C10</f>
        <v>Aanpak beheren en ontwikkelen</v>
      </c>
      <c r="E7" s="7">
        <f>F7*3</f>
        <v>86400</v>
      </c>
      <c r="F7" s="7">
        <f>ROUND('BPKV basis'!H10,-2)</f>
        <v>28800</v>
      </c>
      <c r="G7" s="36">
        <v>1</v>
      </c>
      <c r="H7" s="7">
        <f>$F7*G7</f>
        <v>28800</v>
      </c>
      <c r="I7" s="34"/>
      <c r="J7" s="36">
        <v>3</v>
      </c>
      <c r="K7" s="7">
        <f>$F7*J7</f>
        <v>86400</v>
      </c>
      <c r="L7" s="34"/>
      <c r="M7" s="36">
        <v>0</v>
      </c>
      <c r="N7" s="7">
        <f>$F7*M7</f>
        <v>0</v>
      </c>
      <c r="O7" s="34"/>
      <c r="P7" s="36">
        <v>0</v>
      </c>
      <c r="Q7" s="7">
        <f>$F7*P7</f>
        <v>0</v>
      </c>
      <c r="R7" s="34"/>
    </row>
    <row r="8" spans="1:18" x14ac:dyDescent="0.35">
      <c r="B8" s="35"/>
      <c r="C8" s="37" t="str">
        <f>'BPKV basis'!B11</f>
        <v>b</v>
      </c>
      <c r="D8" s="37" t="str">
        <f>'BPKV basis'!C11</f>
        <v>Samenwerking en ontzorging opdrachtgevers</v>
      </c>
      <c r="E8" s="7">
        <f t="shared" ref="E8:E11" si="0">F8*3</f>
        <v>86400</v>
      </c>
      <c r="F8" s="7">
        <f>ROUND('BPKV basis'!H11,-2)</f>
        <v>28800</v>
      </c>
      <c r="G8" s="36">
        <v>2</v>
      </c>
      <c r="H8" s="7">
        <f>$F8*G8</f>
        <v>57600</v>
      </c>
      <c r="I8" s="34"/>
      <c r="J8" s="36">
        <v>3</v>
      </c>
      <c r="K8" s="7">
        <f>$F8*J8</f>
        <v>86400</v>
      </c>
      <c r="L8" s="34"/>
      <c r="M8" s="36">
        <v>0</v>
      </c>
      <c r="N8" s="7">
        <f>$F8*M8</f>
        <v>0</v>
      </c>
      <c r="O8" s="34"/>
      <c r="P8" s="36">
        <v>0</v>
      </c>
      <c r="Q8" s="7">
        <f>$F8*P8</f>
        <v>0</v>
      </c>
      <c r="R8" s="34"/>
    </row>
    <row r="9" spans="1:18" x14ac:dyDescent="0.35">
      <c r="B9" s="35"/>
      <c r="C9" s="37" t="str">
        <f>'BPKV basis'!B12</f>
        <v>c</v>
      </c>
      <c r="D9" s="37" t="str">
        <f>'BPKV basis'!C12</f>
        <v>Samenwerking derden</v>
      </c>
      <c r="E9" s="7">
        <f t="shared" si="0"/>
        <v>86400</v>
      </c>
      <c r="F9" s="7">
        <f>ROUND('BPKV basis'!H12,-2)</f>
        <v>28800</v>
      </c>
      <c r="G9" s="36">
        <v>1</v>
      </c>
      <c r="H9" s="7">
        <f>$F9*G9</f>
        <v>28800</v>
      </c>
      <c r="I9" s="34"/>
      <c r="J9" s="36">
        <v>2</v>
      </c>
      <c r="K9" s="7">
        <f>$F9*J9</f>
        <v>57600</v>
      </c>
      <c r="L9" s="34"/>
      <c r="M9" s="36">
        <v>0</v>
      </c>
      <c r="N9" s="7">
        <f>$F9*M9</f>
        <v>0</v>
      </c>
      <c r="O9" s="34"/>
      <c r="P9" s="36">
        <v>0</v>
      </c>
      <c r="Q9" s="7">
        <f>$F9*P9</f>
        <v>0</v>
      </c>
      <c r="R9" s="34"/>
    </row>
    <row r="10" spans="1:18" x14ac:dyDescent="0.35">
      <c r="B10" s="35"/>
      <c r="C10" s="37" t="str">
        <f>'BPKV basis'!B13</f>
        <v>d</v>
      </c>
      <c r="D10" s="37" t="str">
        <f>'BPKV basis'!C13</f>
        <v>Draagvlak belanghebbenden</v>
      </c>
      <c r="E10" s="7">
        <f t="shared" si="0"/>
        <v>86400</v>
      </c>
      <c r="F10" s="7">
        <f>ROUND('BPKV basis'!H13,-2)</f>
        <v>28800</v>
      </c>
      <c r="G10" s="36">
        <v>2</v>
      </c>
      <c r="H10" s="7">
        <f>$F10*G10</f>
        <v>57600</v>
      </c>
      <c r="I10" s="34"/>
      <c r="J10" s="36">
        <v>3</v>
      </c>
      <c r="K10" s="7">
        <f>$F10*J10</f>
        <v>86400</v>
      </c>
      <c r="L10" s="34"/>
      <c r="M10" s="36">
        <v>0</v>
      </c>
      <c r="N10" s="7">
        <f>$F10*M10</f>
        <v>0</v>
      </c>
      <c r="O10" s="34"/>
      <c r="P10" s="36">
        <v>0</v>
      </c>
      <c r="Q10" s="7">
        <f>$F10*P10</f>
        <v>0</v>
      </c>
      <c r="R10" s="34"/>
    </row>
    <row r="11" spans="1:18" x14ac:dyDescent="0.35">
      <c r="B11" s="35"/>
      <c r="C11" s="37" t="str">
        <f>'BPKV basis'!B14</f>
        <v>e</v>
      </c>
      <c r="D11" s="37" t="str">
        <f>'BPKV basis'!C14</f>
        <v>Vormgeven en beheren Monumentenbos</v>
      </c>
      <c r="E11" s="7">
        <f t="shared" si="0"/>
        <v>86400</v>
      </c>
      <c r="F11" s="7">
        <f>ROUND('BPKV basis'!H14,-2)</f>
        <v>28800</v>
      </c>
      <c r="G11" s="36">
        <v>2</v>
      </c>
      <c r="H11" s="7">
        <f>$F11*G11</f>
        <v>57600</v>
      </c>
      <c r="I11" s="34"/>
      <c r="J11" s="36">
        <v>1</v>
      </c>
      <c r="K11" s="7">
        <f>$F11*J11</f>
        <v>28800</v>
      </c>
      <c r="L11" s="34"/>
      <c r="M11" s="36">
        <v>0</v>
      </c>
      <c r="N11" s="7">
        <f>$F11*M11</f>
        <v>0</v>
      </c>
      <c r="O11" s="34"/>
      <c r="P11" s="36">
        <v>0</v>
      </c>
      <c r="Q11" s="7">
        <f>$F11*P11</f>
        <v>0</v>
      </c>
      <c r="R11" s="34"/>
    </row>
    <row r="12" spans="1:18" x14ac:dyDescent="0.35">
      <c r="B12" s="35"/>
      <c r="E12" s="7"/>
      <c r="F12" s="7"/>
      <c r="G12" s="36"/>
      <c r="I12" s="34"/>
      <c r="J12" s="36"/>
      <c r="L12" s="34"/>
      <c r="M12" s="36"/>
      <c r="O12" s="34"/>
      <c r="P12" s="36"/>
      <c r="R12" s="34"/>
    </row>
    <row r="13" spans="1:18" x14ac:dyDescent="0.35">
      <c r="B13" s="35"/>
      <c r="D13" s="38" t="str">
        <f>'BPKV basis'!C16</f>
        <v>Beheer en ontwikkeling nieuwe Driemanspolder</v>
      </c>
      <c r="E13" s="7"/>
      <c r="F13" s="7"/>
      <c r="G13" s="36"/>
      <c r="I13" s="34"/>
      <c r="J13" s="36"/>
      <c r="L13" s="34"/>
      <c r="M13" s="36"/>
      <c r="O13" s="34"/>
      <c r="P13" s="36"/>
      <c r="R13" s="34"/>
    </row>
    <row r="14" spans="1:18" x14ac:dyDescent="0.35">
      <c r="B14" s="35"/>
      <c r="C14" s="37" t="str">
        <f>'BPKV basis'!B17</f>
        <v>a</v>
      </c>
      <c r="D14" s="37" t="str">
        <f>'BPKV basis'!C17</f>
        <v>Ontwikkeling gebied</v>
      </c>
      <c r="E14" s="7">
        <f>F14*3</f>
        <v>86400</v>
      </c>
      <c r="F14" s="7">
        <f>ROUND('BPKV basis'!H17,-2)</f>
        <v>28800</v>
      </c>
      <c r="G14" s="36">
        <v>2</v>
      </c>
      <c r="H14" s="7">
        <f>$F14*G14</f>
        <v>57600</v>
      </c>
      <c r="I14" s="34"/>
      <c r="J14" s="36">
        <v>2</v>
      </c>
      <c r="K14" s="7">
        <f>$F14*J14</f>
        <v>57600</v>
      </c>
      <c r="L14" s="34"/>
      <c r="M14" s="36">
        <v>0</v>
      </c>
      <c r="N14" s="7">
        <f>$F14*M14</f>
        <v>0</v>
      </c>
      <c r="O14" s="34"/>
      <c r="P14" s="36">
        <v>0</v>
      </c>
      <c r="Q14" s="7">
        <f>$F14*P14</f>
        <v>0</v>
      </c>
      <c r="R14" s="34"/>
    </row>
    <row r="15" spans="1:18" x14ac:dyDescent="0.35">
      <c r="B15" s="35"/>
      <c r="C15" s="37" t="str">
        <f>'BPKV basis'!B18</f>
        <v>b</v>
      </c>
      <c r="D15" s="37" t="str">
        <f>'BPKV basis'!C18</f>
        <v>Aanpak en beheer natuurlijke houtige opstanden</v>
      </c>
      <c r="E15" s="7">
        <f t="shared" ref="E15:E18" si="1">F15*3</f>
        <v>86400</v>
      </c>
      <c r="F15" s="7">
        <f>ROUND('BPKV basis'!H18,-2)</f>
        <v>28800</v>
      </c>
      <c r="G15" s="36">
        <v>2</v>
      </c>
      <c r="H15" s="7">
        <f>$F15*G15</f>
        <v>57600</v>
      </c>
      <c r="I15" s="34"/>
      <c r="J15" s="36">
        <v>3</v>
      </c>
      <c r="K15" s="7">
        <f>$F15*J15</f>
        <v>86400</v>
      </c>
      <c r="L15" s="34"/>
      <c r="M15" s="36">
        <v>0</v>
      </c>
      <c r="N15" s="7">
        <f>$F15*M15</f>
        <v>0</v>
      </c>
      <c r="O15" s="34"/>
      <c r="P15" s="36">
        <v>0</v>
      </c>
      <c r="Q15" s="7">
        <f>$F15*P15</f>
        <v>0</v>
      </c>
      <c r="R15" s="34"/>
    </row>
    <row r="16" spans="1:18" x14ac:dyDescent="0.35">
      <c r="B16" s="35"/>
      <c r="C16" s="37" t="str">
        <f>'BPKV basis'!B19</f>
        <v>c</v>
      </c>
      <c r="D16" s="37" t="str">
        <f>'BPKV basis'!C19</f>
        <v>Aanpak duurzaam maaien kruidachtige beplanting</v>
      </c>
      <c r="E16" s="7">
        <f t="shared" si="1"/>
        <v>86400</v>
      </c>
      <c r="F16" s="7">
        <f>ROUND('BPKV basis'!H19,-2)</f>
        <v>28800</v>
      </c>
      <c r="G16" s="36">
        <v>3</v>
      </c>
      <c r="H16" s="7">
        <f>$F16*G16</f>
        <v>86400</v>
      </c>
      <c r="I16" s="34"/>
      <c r="J16" s="36">
        <v>3</v>
      </c>
      <c r="K16" s="7">
        <f>$F16*J16</f>
        <v>86400</v>
      </c>
      <c r="L16" s="34"/>
      <c r="M16" s="36">
        <v>0</v>
      </c>
      <c r="N16" s="7">
        <f>$F16*M16</f>
        <v>0</v>
      </c>
      <c r="O16" s="34"/>
      <c r="P16" s="36">
        <v>0</v>
      </c>
      <c r="Q16" s="7">
        <f>$F16*P16</f>
        <v>0</v>
      </c>
      <c r="R16" s="34"/>
    </row>
    <row r="17" spans="2:21" x14ac:dyDescent="0.35">
      <c r="B17" s="35"/>
      <c r="C17" s="37" t="str">
        <f>'BPKV basis'!B20</f>
        <v>d</v>
      </c>
      <c r="D17" s="37" t="str">
        <f>'BPKV basis'!C20</f>
        <v>Monitoren flora &amp; fauna</v>
      </c>
      <c r="E17" s="7">
        <f t="shared" si="1"/>
        <v>86400</v>
      </c>
      <c r="F17" s="7">
        <f>ROUND('BPKV basis'!H20,-2)</f>
        <v>28800</v>
      </c>
      <c r="G17" s="36">
        <v>2</v>
      </c>
      <c r="H17" s="7">
        <f>$F17*G17</f>
        <v>57600</v>
      </c>
      <c r="I17" s="34"/>
      <c r="J17" s="36">
        <v>1</v>
      </c>
      <c r="K17" s="7">
        <f>$F17*J17</f>
        <v>28800</v>
      </c>
      <c r="L17" s="34"/>
      <c r="M17" s="36">
        <v>0</v>
      </c>
      <c r="N17" s="7">
        <f>$F17*M17</f>
        <v>0</v>
      </c>
      <c r="O17" s="34"/>
      <c r="P17" s="36">
        <v>0</v>
      </c>
      <c r="Q17" s="7">
        <f>$F17*P17</f>
        <v>0</v>
      </c>
      <c r="R17" s="34"/>
    </row>
    <row r="18" spans="2:21" x14ac:dyDescent="0.35">
      <c r="B18" s="35"/>
      <c r="C18" s="37" t="str">
        <f>'BPKV basis'!B21</f>
        <v>e</v>
      </c>
      <c r="D18" s="37" t="str">
        <f>'BPKV basis'!C21</f>
        <v>Inzicht in werkprocessen en taken</v>
      </c>
      <c r="E18" s="7">
        <f t="shared" si="1"/>
        <v>86400</v>
      </c>
      <c r="F18" s="7">
        <f>ROUND('BPKV basis'!H21,-2)</f>
        <v>28800</v>
      </c>
      <c r="G18" s="36">
        <v>2</v>
      </c>
      <c r="H18" s="7">
        <f>$F18*G18</f>
        <v>57600</v>
      </c>
      <c r="I18" s="34"/>
      <c r="J18" s="36">
        <v>2</v>
      </c>
      <c r="K18" s="7">
        <f>$F18*J18</f>
        <v>57600</v>
      </c>
      <c r="L18" s="34"/>
      <c r="M18" s="36">
        <v>0</v>
      </c>
      <c r="N18" s="7">
        <f>$F18*M18</f>
        <v>0</v>
      </c>
      <c r="O18" s="34"/>
      <c r="P18" s="36">
        <v>0</v>
      </c>
      <c r="Q18" s="7">
        <f>$F18*P18</f>
        <v>0</v>
      </c>
      <c r="R18" s="34"/>
    </row>
    <row r="19" spans="2:21" x14ac:dyDescent="0.35">
      <c r="B19" s="35"/>
      <c r="E19" s="7"/>
      <c r="F19" s="7"/>
      <c r="G19" s="36"/>
      <c r="I19" s="34"/>
      <c r="J19" s="36"/>
      <c r="L19" s="34"/>
      <c r="M19" s="36"/>
      <c r="O19" s="34"/>
      <c r="P19" s="36"/>
      <c r="R19" s="34"/>
    </row>
    <row r="20" spans="2:21" x14ac:dyDescent="0.35">
      <c r="B20" s="35"/>
      <c r="D20" s="38" t="str">
        <f>'BPKV basis'!C23</f>
        <v>Maatschappelijk verantwoord ondernemen</v>
      </c>
      <c r="E20" s="7"/>
      <c r="F20" s="7"/>
      <c r="G20" s="36"/>
      <c r="I20" s="34"/>
      <c r="J20" s="36"/>
      <c r="L20" s="34"/>
      <c r="M20" s="36"/>
      <c r="O20" s="34"/>
      <c r="P20" s="36"/>
      <c r="R20" s="34"/>
    </row>
    <row r="21" spans="2:21" ht="15" customHeight="1" x14ac:dyDescent="0.35">
      <c r="B21" s="35"/>
      <c r="C21" s="37" t="str">
        <f>'BPKV basis'!B24</f>
        <v>a</v>
      </c>
      <c r="D21" s="37" t="str">
        <f>'BPKV basis'!C24</f>
        <v>Invulling SROI</v>
      </c>
      <c r="E21" s="7">
        <f>F21*3</f>
        <v>86400</v>
      </c>
      <c r="F21" s="7">
        <f>ROUND('BPKV basis'!H24,-2)</f>
        <v>28800</v>
      </c>
      <c r="G21" s="36">
        <v>1</v>
      </c>
      <c r="H21" s="7">
        <f>$F21*G21</f>
        <v>28800</v>
      </c>
      <c r="I21" s="34"/>
      <c r="J21" s="36">
        <v>2</v>
      </c>
      <c r="K21" s="7">
        <f>$F21*J21</f>
        <v>57600</v>
      </c>
      <c r="L21" s="34"/>
      <c r="M21" s="36">
        <v>0</v>
      </c>
      <c r="N21" s="7">
        <f>$F21*M21</f>
        <v>0</v>
      </c>
      <c r="O21" s="34"/>
      <c r="P21" s="36">
        <v>0</v>
      </c>
      <c r="Q21" s="7">
        <f>$F21*P21</f>
        <v>0</v>
      </c>
      <c r="R21" s="34"/>
    </row>
    <row r="22" spans="2:21" ht="15" customHeight="1" x14ac:dyDescent="0.35">
      <c r="B22" s="35"/>
      <c r="C22" s="37" t="str">
        <f>'BPKV basis'!B25</f>
        <v>b</v>
      </c>
      <c r="D22" s="37" t="str">
        <f>'BPKV basis'!C25</f>
        <v>Biodiversiteit</v>
      </c>
      <c r="E22" s="7">
        <f t="shared" ref="E22:E23" si="2">F22*3</f>
        <v>86400</v>
      </c>
      <c r="F22" s="7">
        <f>ROUND('BPKV basis'!H25,-2)</f>
        <v>28800</v>
      </c>
      <c r="G22" s="36">
        <v>2</v>
      </c>
      <c r="H22" s="7">
        <f>$F22*G22</f>
        <v>57600</v>
      </c>
      <c r="I22" s="34"/>
      <c r="J22" s="36">
        <v>2</v>
      </c>
      <c r="K22" s="7">
        <f>$F22*J22</f>
        <v>57600</v>
      </c>
      <c r="L22" s="34"/>
      <c r="M22" s="36">
        <v>0</v>
      </c>
      <c r="N22" s="7">
        <f>$F22*M22</f>
        <v>0</v>
      </c>
      <c r="O22" s="34"/>
      <c r="P22" s="36">
        <v>0</v>
      </c>
      <c r="Q22" s="7">
        <f>$F22*P22</f>
        <v>0</v>
      </c>
      <c r="R22" s="34"/>
    </row>
    <row r="23" spans="2:21" ht="15" customHeight="1" x14ac:dyDescent="0.35">
      <c r="B23" s="35"/>
      <c r="C23" s="37" t="str">
        <f>'BPKV basis'!B26</f>
        <v>c</v>
      </c>
      <c r="D23" s="37" t="str">
        <f>'BPKV basis'!C26</f>
        <v>Voorkomen en verwerken afvalstromen</v>
      </c>
      <c r="E23" s="7">
        <f t="shared" si="2"/>
        <v>86400</v>
      </c>
      <c r="F23" s="7">
        <f>ROUND('BPKV basis'!H26,-2)</f>
        <v>28800</v>
      </c>
      <c r="G23" s="36">
        <v>2</v>
      </c>
      <c r="H23" s="7">
        <f>$F23*G23</f>
        <v>57600</v>
      </c>
      <c r="I23" s="34"/>
      <c r="J23" s="36">
        <v>2</v>
      </c>
      <c r="K23" s="7">
        <f>$F23*J23</f>
        <v>57600</v>
      </c>
      <c r="L23" s="34"/>
      <c r="M23" s="36">
        <v>0</v>
      </c>
      <c r="N23" s="7">
        <f>$F23*M23</f>
        <v>0</v>
      </c>
      <c r="O23" s="34"/>
      <c r="P23" s="36">
        <v>0</v>
      </c>
      <c r="Q23" s="7">
        <f>$F23*P23</f>
        <v>0</v>
      </c>
      <c r="R23" s="34"/>
    </row>
    <row r="24" spans="2:21" x14ac:dyDescent="0.35">
      <c r="B24" s="35"/>
      <c r="E24" s="7"/>
      <c r="F24" s="7"/>
      <c r="G24" s="36"/>
      <c r="I24" s="34"/>
      <c r="J24" s="36"/>
      <c r="L24" s="34"/>
      <c r="M24" s="36"/>
      <c r="O24" s="34"/>
      <c r="P24" s="36"/>
      <c r="R24" s="34"/>
    </row>
    <row r="25" spans="2:21" ht="15" thickBot="1" x14ac:dyDescent="0.4">
      <c r="B25" s="30"/>
      <c r="C25" s="33"/>
      <c r="D25" s="32" t="s">
        <v>32</v>
      </c>
      <c r="E25" s="31">
        <f>SUM(E7:E24)</f>
        <v>1123200</v>
      </c>
      <c r="F25" s="31"/>
      <c r="G25" s="30"/>
      <c r="H25" s="29"/>
      <c r="I25" s="28">
        <f>SUM(H7:H23)</f>
        <v>691200</v>
      </c>
      <c r="J25" s="71"/>
      <c r="K25" s="72"/>
      <c r="L25" s="28">
        <f>SUM(K7:K23)</f>
        <v>835200</v>
      </c>
      <c r="M25" s="71"/>
      <c r="N25" s="72"/>
      <c r="O25" s="28">
        <f>SUM(N7:N23)</f>
        <v>0</v>
      </c>
      <c r="P25" s="71"/>
      <c r="Q25" s="72"/>
      <c r="R25" s="28">
        <f>SUM(Q7:Q23)</f>
        <v>0</v>
      </c>
    </row>
    <row r="26" spans="2:21" s="79" customFormat="1" ht="26" customHeight="1" thickBot="1" x14ac:dyDescent="0.35">
      <c r="B26" s="73" t="s">
        <v>31</v>
      </c>
      <c r="C26" s="74"/>
      <c r="D26" s="75"/>
      <c r="E26" s="75"/>
      <c r="F26" s="76"/>
      <c r="G26" s="75"/>
      <c r="H26" s="27"/>
      <c r="I26" s="77">
        <f>I5-I25</f>
        <v>6800</v>
      </c>
      <c r="J26" s="78"/>
      <c r="K26" s="27"/>
      <c r="L26" s="77">
        <f>L5-L25</f>
        <v>-85700</v>
      </c>
      <c r="M26" s="78"/>
      <c r="N26" s="27"/>
      <c r="O26" s="77">
        <f>O5-O25</f>
        <v>0</v>
      </c>
      <c r="P26" s="78"/>
      <c r="Q26" s="27"/>
      <c r="R26" s="77">
        <f>R5-R25</f>
        <v>0</v>
      </c>
      <c r="U26" s="80"/>
    </row>
  </sheetData>
  <mergeCells count="4">
    <mergeCell ref="G3:I3"/>
    <mergeCell ref="J3:L3"/>
    <mergeCell ref="M3:O3"/>
    <mergeCell ref="P3:R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2B5288-8033-4046-B5D2-A6CB3A002210}">
          <x14:formula1>
            <xm:f>Blad4!$A$1:$A$4</xm:f>
          </x14:formula1>
          <xm:sqref>G7:G11 G14:G18 G21:G23 J7:J11 J14:J18 J21:J23 M7:M11 M14:M18 M21:M23 P7:P11 P14:P18 P21:P23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A7CD-8365-4F34-948C-968861B88B7D}">
  <dimension ref="A1:A4"/>
  <sheetViews>
    <sheetView workbookViewId="0">
      <selection activeCell="B8" sqref="B8"/>
    </sheetView>
  </sheetViews>
  <sheetFormatPr defaultRowHeight="13" x14ac:dyDescent="0.3"/>
  <sheetData>
    <row r="1" spans="1:1" x14ac:dyDescent="0.3">
      <c r="A1">
        <v>0</v>
      </c>
    </row>
    <row r="2" spans="1:1" x14ac:dyDescent="0.3">
      <c r="A2">
        <v>1</v>
      </c>
    </row>
    <row r="3" spans="1:1" x14ac:dyDescent="0.3">
      <c r="A3">
        <v>2</v>
      </c>
    </row>
    <row r="4" spans="1:1" x14ac:dyDescent="0.3">
      <c r="A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BPKV basis</vt:lpstr>
      <vt:lpstr>BPKV beschrijvend document</vt:lpstr>
      <vt:lpstr>Blad4</vt:lpstr>
    </vt:vector>
  </TitlesOfParts>
  <Company>Antea Group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Berkel Thijs, T.B.A. van</dc:creator>
  <cp:lastModifiedBy>Berkel Thijs, T.B.A. van</cp:lastModifiedBy>
  <dcterms:created xsi:type="dcterms:W3CDTF">2020-10-09T09:17:04Z</dcterms:created>
  <dcterms:modified xsi:type="dcterms:W3CDTF">2020-10-09T10:09:00Z</dcterms:modified>
</cp:coreProperties>
</file>