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/>
  <mc:AlternateContent xmlns:mc="http://schemas.openxmlformats.org/markup-compatibility/2006">
    <mc:Choice Requires="x15">
      <x15ac:absPath xmlns:x15ac="http://schemas.microsoft.com/office/spreadsheetml/2010/11/ac" url="/Library/Dropbox BiC/BiC bv Dropbox/BiC Leeuwarden/BiC/BiC_Consultancy/AWBR/aanbestedingsdocumenten en bijlagen/Concept/"/>
    </mc:Choice>
  </mc:AlternateContent>
  <xr:revisionPtr revIDLastSave="0" documentId="13_ncr:1_{5D0731C1-530B-6C47-82AE-F16E1DA030A2}" xr6:coauthVersionLast="46" xr6:coauthVersionMax="46" xr10:uidLastSave="{00000000-0000-0000-0000-000000000000}"/>
  <workbookProtection workbookAlgorithmName="SHA-512" workbookHashValue="HzJrdBtgw//jFn/3Re79FppYWy6+7WkO/MoXP6yPYkhXu1mS0WsedNaQMFK3TKiolS2mO7VoPajJdD7Kcuku3A==" workbookSaltValue="FMEsCZU/1mbYd7g/SvQa2A==" workbookSpinCount="100000" lockStructure="1"/>
  <bookViews>
    <workbookView xWindow="30180" yWindow="500" windowWidth="33520" windowHeight="19780" activeTab="2" xr2:uid="{00000000-000D-0000-FFFF-FFFF00000000}"/>
  </bookViews>
  <sheets>
    <sheet name="Werkblad A" sheetId="4" r:id="rId1"/>
    <sheet name="Prijzenblad" sheetId="1" r:id="rId2"/>
    <sheet name="Retourneerrecht" sheetId="2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7" i="1" l="1"/>
  <c r="C110" i="1"/>
  <c r="D105" i="1"/>
  <c r="D100" i="1"/>
  <c r="D93" i="1"/>
  <c r="C80" i="1"/>
  <c r="D70" i="1"/>
  <c r="D13" i="1"/>
  <c r="D18" i="1" s="1"/>
  <c r="D19" i="1" s="1"/>
  <c r="D20" i="1" s="1"/>
  <c r="D21" i="1" s="1"/>
  <c r="D63" i="1"/>
  <c r="D68" i="1"/>
  <c r="D69" i="1"/>
  <c r="D98" i="1"/>
  <c r="D99" i="1" s="1"/>
  <c r="D104" i="1"/>
  <c r="A104" i="1"/>
  <c r="D73" i="1"/>
  <c r="D74" i="1"/>
  <c r="D75" i="1"/>
  <c r="A74" i="1"/>
  <c r="D24" i="1"/>
  <c r="D25" i="1"/>
  <c r="D26" i="1"/>
  <c r="A103" i="1"/>
  <c r="D103" i="1"/>
  <c r="A73" i="1"/>
  <c r="C6" i="4"/>
  <c r="C90" i="1"/>
  <c r="C60" i="1"/>
  <c r="D31" i="1"/>
  <c r="F31" i="1"/>
  <c r="D32" i="1"/>
  <c r="D40" i="1"/>
  <c r="D28" i="1"/>
  <c r="E35" i="1"/>
  <c r="E39" i="1"/>
  <c r="E43" i="1"/>
  <c r="E47" i="1"/>
  <c r="D15" i="1"/>
  <c r="C5" i="2"/>
  <c r="C92" i="1"/>
  <c r="C91" i="1"/>
  <c r="A92" i="1"/>
  <c r="A91" i="1"/>
  <c r="C62" i="1"/>
  <c r="C61" i="1"/>
  <c r="A62" i="1"/>
  <c r="A61" i="1"/>
  <c r="C89" i="1"/>
  <c r="C59" i="1"/>
  <c r="F114" i="1"/>
  <c r="F113" i="1"/>
  <c r="C11" i="4"/>
  <c r="A59" i="1"/>
  <c r="A89" i="1"/>
  <c r="A85" i="1"/>
  <c r="A86" i="1"/>
  <c r="A84" i="1"/>
  <c r="A55" i="1"/>
  <c r="A56" i="1"/>
  <c r="A54" i="1"/>
  <c r="D84" i="1"/>
  <c r="D54" i="1"/>
  <c r="D3" i="1"/>
  <c r="D17" i="1"/>
  <c r="D65" i="1"/>
  <c r="D95" i="1"/>
  <c r="C4" i="2"/>
  <c r="C14" i="2"/>
  <c r="C15" i="2"/>
  <c r="B15" i="2"/>
  <c r="C115" i="1"/>
  <c r="D44" i="1"/>
  <c r="D67" i="1"/>
  <c r="E36" i="1"/>
  <c r="E40" i="1"/>
  <c r="E44" i="1"/>
  <c r="E48" i="1"/>
  <c r="E79" i="1"/>
  <c r="E109" i="1"/>
  <c r="D39" i="1"/>
  <c r="F39" i="1"/>
  <c r="D36" i="1"/>
  <c r="F32" i="1"/>
  <c r="E78" i="1"/>
  <c r="E108" i="1"/>
  <c r="D43" i="1"/>
  <c r="F43" i="1"/>
  <c r="D35" i="1"/>
  <c r="D53" i="1"/>
  <c r="C3" i="2"/>
  <c r="C7" i="2"/>
  <c r="C10" i="2"/>
  <c r="C13" i="2"/>
  <c r="D83" i="1"/>
  <c r="D97" i="1"/>
  <c r="F40" i="1"/>
  <c r="C16" i="2"/>
  <c r="F36" i="1"/>
  <c r="D48" i="1"/>
  <c r="D79" i="1"/>
  <c r="F44" i="1"/>
  <c r="D47" i="1"/>
  <c r="F35" i="1"/>
  <c r="F48" i="1"/>
  <c r="F47" i="1"/>
  <c r="D78" i="1"/>
  <c r="F79" i="1"/>
  <c r="D109" i="1"/>
  <c r="F109" i="1"/>
  <c r="C50" i="1"/>
  <c r="F78" i="1"/>
  <c r="D108" i="1"/>
  <c r="F108" i="1"/>
</calcChain>
</file>

<file path=xl/sharedStrings.xml><?xml version="1.0" encoding="utf-8"?>
<sst xmlns="http://schemas.openxmlformats.org/spreadsheetml/2006/main" count="172" uniqueCount="78">
  <si>
    <t>Omschrijving</t>
  </si>
  <si>
    <t xml:space="preserve">Aangeboden type: </t>
  </si>
  <si>
    <t>&lt;&lt;&gt;&gt;</t>
  </si>
  <si>
    <t>OPTIES</t>
  </si>
  <si>
    <t>Totaal per type machine</t>
  </si>
  <si>
    <t>Totaal aantal machines</t>
  </si>
  <si>
    <t>Totaalkosten huur/ software/opties</t>
  </si>
  <si>
    <t>TOTAALKOSTEN PER TYPE MACHINE</t>
  </si>
  <si>
    <t>TOTAALKOSTEN PER TYPE MACHINE PER JAAR</t>
  </si>
  <si>
    <t>aantal eenheden</t>
  </si>
  <si>
    <t>opgave prijs per eenheid/tik</t>
  </si>
  <si>
    <t>totaal per jaar</t>
  </si>
  <si>
    <t xml:space="preserve">zwart afdrukken </t>
  </si>
  <si>
    <t>prijs per tik</t>
  </si>
  <si>
    <t xml:space="preserve">full color afdrukken </t>
  </si>
  <si>
    <t>opgave totaalprijs  per maand</t>
  </si>
  <si>
    <t>prijs per verhuizing</t>
  </si>
  <si>
    <t>Totaal som ten behoeve van prijsbeoordeling</t>
  </si>
  <si>
    <t>Naam Inschrijver</t>
  </si>
  <si>
    <t>Contractvolume</t>
  </si>
  <si>
    <t>JA / NEE</t>
  </si>
  <si>
    <t>VOORBEELDBEREKENING BIJ 10% retourneerrecht</t>
  </si>
  <si>
    <t>FICTIEVE INITIELE BESTELLING</t>
  </si>
  <si>
    <t>Type 1</t>
  </si>
  <si>
    <t>looptijd in maanden</t>
  </si>
  <si>
    <t>retourneerrecht in percentage</t>
  </si>
  <si>
    <t>TOTAAL RETOURNEERRECHT</t>
  </si>
  <si>
    <t>Voorbeeldberekening</t>
  </si>
  <si>
    <t>aantal</t>
  </si>
  <si>
    <t>mnd resterend</t>
  </si>
  <si>
    <t>RETOURNEERRECHT</t>
  </si>
  <si>
    <t>TOTAAL</t>
  </si>
  <si>
    <t>NOG OVER AAN RETOURNEERRECHT</t>
  </si>
  <si>
    <t>Aangeboden type/ model:</t>
  </si>
  <si>
    <r>
      <rPr>
        <b/>
        <sz val="10"/>
        <rFont val="Verdana"/>
        <family val="2"/>
      </rPr>
      <t>Invullen te hanteren prijsindex AFDRUKKEN</t>
    </r>
    <r>
      <rPr>
        <sz val="10"/>
        <rFont val="Verdana"/>
        <family val="2"/>
      </rPr>
      <t xml:space="preserve"> (INDIEN INSCHRIJVER EEN PRIJSINDEX HANTEERT), maximaal 2,5 % conform prijsvoorwaarden aanbestedingsdocument</t>
    </r>
  </si>
  <si>
    <t xml:space="preserve">1 x type 1 na 3 jaar </t>
  </si>
  <si>
    <t xml:space="preserve">SOFTWARE per type per maand </t>
  </si>
  <si>
    <t>HUURPRIJS per type per maand</t>
  </si>
  <si>
    <t>Retourneerrecht 10% van het intiele huurbedrag machines + opties</t>
  </si>
  <si>
    <t>aantal machines</t>
  </si>
  <si>
    <r>
      <t xml:space="preserve">TOTAAL HUURBEDRAG </t>
    </r>
    <r>
      <rPr>
        <i/>
        <sz val="8"/>
        <color theme="1"/>
        <rFont val="Verdana"/>
        <family val="2"/>
      </rPr>
      <t>(incl. opties en machine gerelateerde software)</t>
    </r>
  </si>
  <si>
    <t xml:space="preserve">per MFP/printer </t>
  </si>
  <si>
    <t>machine gerelateerde opties en software</t>
  </si>
  <si>
    <t xml:space="preserve">TOTAALKOSTEN VERHUIZINGEN </t>
  </si>
  <si>
    <t xml:space="preserve">Eerste optiejaar </t>
  </si>
  <si>
    <t>TOTAALKOSTEN PER TYPE MACHINE EERSTE OPTIEJAAR</t>
  </si>
  <si>
    <t>TOTAAL (alle machines) eerste optiejaar</t>
  </si>
  <si>
    <t>TOTAALKOSTEN AFDRUKKEN eerste optiejaar</t>
  </si>
  <si>
    <t xml:space="preserve">Tweede optiejaar </t>
  </si>
  <si>
    <t>TOTAAL (alle machines) tweede optiejaar</t>
  </si>
  <si>
    <t>TOTAALKOSTEN AFDRUKKEN tweede optiejaar</t>
  </si>
  <si>
    <t>MFP volume FC per jaar</t>
  </si>
  <si>
    <t>MFP volume zwart-wit per jaar</t>
  </si>
  <si>
    <t xml:space="preserve"> </t>
  </si>
  <si>
    <t>OMVANG VAN LEVERING</t>
  </si>
  <si>
    <t>Totaal:</t>
  </si>
  <si>
    <t>Prijs per machine</t>
  </si>
  <si>
    <t>Kosten interne verhuizingen MFP's</t>
  </si>
  <si>
    <t>Kosten externe verhuizingen MFP's</t>
  </si>
  <si>
    <t>Eerste 60 maanden</t>
  </si>
  <si>
    <t>TOTAALKOSTEN AFDRUKKEN eerste 60 maanden</t>
  </si>
  <si>
    <t>De totaalsom is opgebouwd uit de som van de HUUR/OPTIES/ SOFTWARE/ AFDRUKKEN EN VERHUIZINGEN voor de eerste 60 maanden + het eerste optiejaar + het tweede optiejaar.</t>
  </si>
  <si>
    <t>Eis 76: PDF en OCR scannen op de mfp zelf (geen serveroplossing)</t>
  </si>
  <si>
    <t>AWBR</t>
  </si>
  <si>
    <t>Prijzenblad AWBR</t>
  </si>
  <si>
    <t>TOTAALKOSTEN PER TYPE MACHINE 5 JAAR</t>
  </si>
  <si>
    <t xml:space="preserve">Totaalkosten </t>
  </si>
  <si>
    <t>opgave prijs per maand</t>
  </si>
  <si>
    <t>totaal 60 maanden</t>
  </si>
  <si>
    <t>totaal eerste optiejaar</t>
  </si>
  <si>
    <t>totaal tweede optiejaar</t>
  </si>
  <si>
    <t>MFP full color A4 en A3 minimaal 50 PPM</t>
  </si>
  <si>
    <t>Eis 43: printen vanaf mobile devices</t>
  </si>
  <si>
    <t>Eis 74: Bulkmagazijn</t>
  </si>
  <si>
    <t>Eis 94: inline niet-optie</t>
  </si>
  <si>
    <t>Eis 96: Inline vouw- en nietunit</t>
  </si>
  <si>
    <t>Eis 37: kosten cloud-printerserver</t>
  </si>
  <si>
    <t>Eis 87: PDF/A-1b en OCR scannen op de mfp zelf (geen serveroplossing)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</si>
</sst>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€&quot;\ * #,##0.00_);_(&quot;€&quot;\ * \(#,##0.00\);_(&quot;€&quot;\ * &quot;-&quot;??_);_(@_)"/>
    <numFmt numFmtId="43" formatCode="_(* #,##0.00_);_(* \(#,##0.00\);_(* &quot;-&quot;??_);_(@_)"/>
    <numFmt numFmtId="164" formatCode="_-&quot;€&quot;\ * #,##0.00_-;_-&quot;€&quot;\ * #,##0.00\-;_-&quot;€&quot;\ * &quot;-&quot;??_-;_-@_-"/>
    <numFmt numFmtId="165" formatCode="&quot;€&quot;\ #,##0.00"/>
    <numFmt numFmtId="166" formatCode="_-&quot;€&quot;\ * #,##0.00000_-;_-&quot;€&quot;\ * #,##0.00000\-;_-&quot;€&quot;\ * &quot;-&quot;??_-;_-@_-"/>
    <numFmt numFmtId="167" formatCode="&quot;€&quot;\ #,##0.0000"/>
    <numFmt numFmtId="168" formatCode="&quot;€&quot;\ #,##0.00000"/>
    <numFmt numFmtId="169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2"/>
      <color theme="1"/>
      <name val="Calibri"/>
      <family val="2"/>
      <scheme val="minor"/>
    </font>
    <font>
      <b/>
      <sz val="18"/>
      <color indexed="9"/>
      <name val="Verdana"/>
      <family val="2"/>
    </font>
    <font>
      <i/>
      <sz val="18"/>
      <color indexed="9"/>
      <name val="Verdana"/>
      <family val="2"/>
    </font>
    <font>
      <b/>
      <sz val="10"/>
      <color indexed="9"/>
      <name val="Verdana"/>
      <family val="2"/>
    </font>
    <font>
      <sz val="10"/>
      <name val="Arial"/>
      <family val="2"/>
    </font>
    <font>
      <b/>
      <sz val="12"/>
      <color theme="0"/>
      <name val="Verdana"/>
      <family val="2"/>
    </font>
    <font>
      <i/>
      <sz val="12"/>
      <color theme="0"/>
      <name val="Verdana"/>
      <family val="2"/>
    </font>
    <font>
      <sz val="10"/>
      <name val="Verdana"/>
      <family val="2"/>
    </font>
    <font>
      <i/>
      <sz val="10"/>
      <color indexed="9"/>
      <name val="Verdana"/>
      <family val="2"/>
    </font>
    <font>
      <b/>
      <sz val="10"/>
      <color theme="0"/>
      <name val="Verdana"/>
      <family val="2"/>
    </font>
    <font>
      <i/>
      <sz val="10"/>
      <name val="Verdana"/>
      <family val="2"/>
    </font>
    <font>
      <sz val="10"/>
      <color theme="0"/>
      <name val="Verdana"/>
      <family val="2"/>
    </font>
    <font>
      <i/>
      <sz val="10"/>
      <color theme="0"/>
      <name val="Verdana"/>
      <family val="2"/>
    </font>
    <font>
      <sz val="10"/>
      <color indexed="9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i/>
      <sz val="10"/>
      <color theme="1"/>
      <name val="Verdana"/>
      <family val="2"/>
    </font>
    <font>
      <sz val="10"/>
      <color indexed="8"/>
      <name val="Verdana"/>
      <family val="2"/>
    </font>
    <font>
      <b/>
      <sz val="10"/>
      <color theme="0"/>
      <name val="Arial"/>
      <family val="2"/>
    </font>
    <font>
      <b/>
      <sz val="22"/>
      <color theme="0"/>
      <name val="Verdana"/>
      <family val="2"/>
    </font>
    <font>
      <i/>
      <sz val="10"/>
      <name val="Arial"/>
      <family val="2"/>
    </font>
    <font>
      <i/>
      <sz val="8"/>
      <color theme="1"/>
      <name val="Verdana"/>
      <family val="2"/>
    </font>
    <font>
      <b/>
      <sz val="10"/>
      <color theme="1"/>
      <name val="Verdana"/>
      <family val="2"/>
    </font>
    <font>
      <i/>
      <sz val="11"/>
      <color theme="0" tint="-0.499984740745262"/>
      <name val="Calibri"/>
      <family val="2"/>
      <scheme val="minor"/>
    </font>
    <font>
      <b/>
      <sz val="12"/>
      <color theme="1"/>
      <name val="Verdana"/>
      <family val="2"/>
    </font>
    <font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73">
    <xf numFmtId="0" fontId="0" fillId="0" borderId="0" xfId="0"/>
    <xf numFmtId="0" fontId="3" fillId="2" borderId="1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5" fillId="2" borderId="2" xfId="0" applyFont="1" applyFill="1" applyBorder="1" applyProtection="1"/>
    <xf numFmtId="0" fontId="0" fillId="0" borderId="0" xfId="0" applyProtection="1"/>
    <xf numFmtId="0" fontId="7" fillId="3" borderId="4" xfId="0" applyFont="1" applyFill="1" applyBorder="1" applyAlignment="1" applyProtection="1">
      <alignment vertical="center"/>
    </xf>
    <xf numFmtId="0" fontId="8" fillId="3" borderId="5" xfId="0" applyFont="1" applyFill="1" applyBorder="1" applyAlignment="1" applyProtection="1">
      <alignment vertical="center"/>
    </xf>
    <xf numFmtId="0" fontId="7" fillId="3" borderId="5" xfId="0" applyFont="1" applyFill="1" applyBorder="1" applyAlignment="1" applyProtection="1">
      <alignment vertical="center"/>
    </xf>
    <xf numFmtId="0" fontId="7" fillId="3" borderId="5" xfId="0" applyFont="1" applyFill="1" applyBorder="1" applyAlignment="1" applyProtection="1">
      <alignment horizontal="left" vertical="center"/>
    </xf>
    <xf numFmtId="0" fontId="5" fillId="4" borderId="0" xfId="0" applyFont="1" applyFill="1" applyAlignment="1" applyProtection="1">
      <alignment vertical="center"/>
    </xf>
    <xf numFmtId="0" fontId="10" fillId="4" borderId="0" xfId="0" applyFont="1" applyFill="1" applyAlignment="1" applyProtection="1">
      <alignment vertical="center"/>
    </xf>
    <xf numFmtId="0" fontId="11" fillId="4" borderId="6" xfId="0" applyFont="1" applyFill="1" applyBorder="1" applyAlignment="1" applyProtection="1">
      <alignment vertical="center" wrapText="1"/>
    </xf>
    <xf numFmtId="0" fontId="9" fillId="5" borderId="7" xfId="0" applyFont="1" applyFill="1" applyBorder="1" applyAlignment="1" applyProtection="1">
      <alignment vertical="center"/>
    </xf>
    <xf numFmtId="0" fontId="12" fillId="5" borderId="3" xfId="0" applyFont="1" applyFill="1" applyBorder="1" applyAlignment="1" applyProtection="1">
      <alignment vertical="center"/>
    </xf>
    <xf numFmtId="165" fontId="9" fillId="6" borderId="8" xfId="1" applyNumberFormat="1" applyFont="1" applyFill="1" applyBorder="1" applyAlignment="1" applyProtection="1">
      <alignment horizontal="center" vertical="center"/>
    </xf>
    <xf numFmtId="0" fontId="9" fillId="7" borderId="8" xfId="1" applyNumberFormat="1" applyFont="1" applyFill="1" applyBorder="1" applyAlignment="1" applyProtection="1">
      <alignment horizontal="center" vertical="center"/>
      <protection locked="0"/>
    </xf>
    <xf numFmtId="165" fontId="9" fillId="7" borderId="8" xfId="1" applyNumberFormat="1" applyFont="1" applyFill="1" applyBorder="1" applyAlignment="1" applyProtection="1">
      <alignment horizontal="center" vertical="center"/>
      <protection locked="0"/>
    </xf>
    <xf numFmtId="165" fontId="9" fillId="8" borderId="4" xfId="1" applyNumberFormat="1" applyFont="1" applyFill="1" applyBorder="1" applyAlignment="1" applyProtection="1">
      <alignment vertical="center"/>
    </xf>
    <xf numFmtId="165" fontId="12" fillId="8" borderId="5" xfId="1" applyNumberFormat="1" applyFont="1" applyFill="1" applyBorder="1" applyAlignment="1" applyProtection="1">
      <alignment vertical="center"/>
    </xf>
    <xf numFmtId="165" fontId="9" fillId="8" borderId="5" xfId="1" applyNumberFormat="1" applyFont="1" applyFill="1" applyBorder="1" applyAlignment="1" applyProtection="1">
      <alignment vertical="center"/>
    </xf>
    <xf numFmtId="0" fontId="14" fillId="4" borderId="3" xfId="0" applyFont="1" applyFill="1" applyBorder="1" applyAlignment="1" applyProtection="1">
      <alignment vertical="center"/>
    </xf>
    <xf numFmtId="0" fontId="9" fillId="5" borderId="11" xfId="0" applyFont="1" applyFill="1" applyBorder="1" applyAlignment="1" applyProtection="1">
      <alignment vertical="center"/>
    </xf>
    <xf numFmtId="0" fontId="12" fillId="5" borderId="10" xfId="0" applyFont="1" applyFill="1" applyBorder="1" applyAlignment="1" applyProtection="1">
      <alignment vertical="center"/>
    </xf>
    <xf numFmtId="165" fontId="9" fillId="7" borderId="10" xfId="1" applyNumberFormat="1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vertical="center"/>
    </xf>
    <xf numFmtId="0" fontId="14" fillId="3" borderId="10" xfId="0" applyFont="1" applyFill="1" applyBorder="1" applyAlignment="1" applyProtection="1">
      <alignment vertical="center"/>
    </xf>
    <xf numFmtId="165" fontId="11" fillId="3" borderId="10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166" fontId="15" fillId="0" borderId="0" xfId="1" applyNumberFormat="1" applyFont="1" applyFill="1" applyBorder="1" applyAlignment="1" applyProtection="1">
      <alignment vertical="center"/>
    </xf>
    <xf numFmtId="0" fontId="16" fillId="5" borderId="10" xfId="0" applyFont="1" applyFill="1" applyBorder="1" applyAlignment="1" applyProtection="1">
      <alignment vertical="center"/>
    </xf>
    <xf numFmtId="0" fontId="16" fillId="5" borderId="10" xfId="0" applyFont="1" applyFill="1" applyBorder="1" applyAlignment="1" applyProtection="1">
      <alignment horizontal="center" vertical="center"/>
    </xf>
    <xf numFmtId="0" fontId="11" fillId="4" borderId="12" xfId="0" applyFont="1" applyFill="1" applyBorder="1" applyAlignment="1" applyProtection="1">
      <alignment vertical="center" wrapText="1"/>
    </xf>
    <xf numFmtId="0" fontId="17" fillId="9" borderId="10" xfId="0" applyFont="1" applyFill="1" applyBorder="1" applyAlignment="1" applyProtection="1">
      <alignment vertical="center"/>
    </xf>
    <xf numFmtId="0" fontId="18" fillId="9" borderId="10" xfId="0" applyFont="1" applyFill="1" applyBorder="1" applyAlignment="1" applyProtection="1">
      <alignment vertical="center"/>
    </xf>
    <xf numFmtId="165" fontId="17" fillId="9" borderId="10" xfId="0" applyNumberFormat="1" applyFont="1" applyFill="1" applyBorder="1" applyAlignment="1" applyProtection="1">
      <alignment vertical="center"/>
    </xf>
    <xf numFmtId="0" fontId="11" fillId="3" borderId="10" xfId="0" applyFont="1" applyFill="1" applyBorder="1" applyAlignment="1" applyProtection="1">
      <alignment vertical="center" wrapText="1"/>
    </xf>
    <xf numFmtId="0" fontId="14" fillId="3" borderId="4" xfId="0" applyFont="1" applyFill="1" applyBorder="1" applyAlignment="1" applyProtection="1">
      <alignment vertical="center" wrapText="1"/>
    </xf>
    <xf numFmtId="0" fontId="11" fillId="3" borderId="4" xfId="0" applyFont="1" applyFill="1" applyBorder="1" applyAlignment="1" applyProtection="1">
      <alignment vertical="center" wrapText="1"/>
    </xf>
    <xf numFmtId="164" fontId="9" fillId="0" borderId="0" xfId="1" applyFont="1" applyBorder="1" applyAlignment="1" applyProtection="1">
      <alignment vertical="center"/>
    </xf>
    <xf numFmtId="0" fontId="5" fillId="4" borderId="0" xfId="0" applyFont="1" applyFill="1" applyAlignment="1" applyProtection="1">
      <alignment horizontal="center" vertical="center"/>
    </xf>
    <xf numFmtId="164" fontId="5" fillId="4" borderId="0" xfId="1" applyFont="1" applyFill="1" applyBorder="1" applyAlignment="1" applyProtection="1">
      <alignment horizontal="center" vertical="center" wrapText="1"/>
    </xf>
    <xf numFmtId="164" fontId="5" fillId="4" borderId="0" xfId="1" applyFont="1" applyFill="1" applyAlignment="1" applyProtection="1">
      <alignment horizontal="center" vertical="center"/>
    </xf>
    <xf numFmtId="0" fontId="9" fillId="5" borderId="10" xfId="0" applyFont="1" applyFill="1" applyBorder="1" applyAlignment="1" applyProtection="1">
      <alignment vertical="center"/>
    </xf>
    <xf numFmtId="165" fontId="9" fillId="5" borderId="4" xfId="1" applyNumberFormat="1" applyFont="1" applyFill="1" applyBorder="1" applyAlignment="1" applyProtection="1">
      <alignment horizontal="center" vertical="center"/>
    </xf>
    <xf numFmtId="0" fontId="9" fillId="5" borderId="10" xfId="0" applyFont="1" applyFill="1" applyBorder="1" applyAlignment="1" applyProtection="1">
      <alignment vertical="center" wrapText="1"/>
    </xf>
    <xf numFmtId="0" fontId="12" fillId="5" borderId="10" xfId="0" applyFont="1" applyFill="1" applyBorder="1" applyAlignment="1" applyProtection="1">
      <alignment vertical="center" wrapText="1"/>
    </xf>
    <xf numFmtId="2" fontId="9" fillId="7" borderId="10" xfId="1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</xf>
    <xf numFmtId="166" fontId="13" fillId="0" borderId="0" xfId="1" applyNumberFormat="1" applyFont="1" applyFill="1" applyBorder="1" applyAlignment="1" applyProtection="1">
      <alignment vertical="center"/>
    </xf>
    <xf numFmtId="164" fontId="13" fillId="0" borderId="0" xfId="1" applyFont="1" applyBorder="1" applyAlignment="1" applyProtection="1">
      <alignment horizontal="center" vertical="center"/>
    </xf>
    <xf numFmtId="0" fontId="12" fillId="5" borderId="8" xfId="0" applyFont="1" applyFill="1" applyBorder="1" applyAlignment="1" applyProtection="1">
      <alignment vertical="center"/>
    </xf>
    <xf numFmtId="0" fontId="9" fillId="5" borderId="8" xfId="0" applyFont="1" applyFill="1" applyBorder="1" applyAlignment="1" applyProtection="1">
      <alignment horizontal="left" vertical="center"/>
    </xf>
    <xf numFmtId="3" fontId="19" fillId="5" borderId="10" xfId="0" applyNumberFormat="1" applyFont="1" applyFill="1" applyBorder="1" applyAlignment="1" applyProtection="1">
      <alignment horizontal="center" vertical="center"/>
    </xf>
    <xf numFmtId="0" fontId="9" fillId="5" borderId="10" xfId="0" applyFont="1" applyFill="1" applyBorder="1" applyAlignment="1" applyProtection="1">
      <alignment horizontal="left" vertical="center"/>
    </xf>
    <xf numFmtId="0" fontId="9" fillId="0" borderId="0" xfId="0" applyFont="1" applyAlignment="1" applyProtection="1">
      <alignment horizontal="center" vertical="center"/>
    </xf>
    <xf numFmtId="164" fontId="9" fillId="0" borderId="0" xfId="1" applyFont="1" applyAlignment="1" applyProtection="1">
      <alignment horizontal="center" vertical="center"/>
    </xf>
    <xf numFmtId="168" fontId="9" fillId="5" borderId="10" xfId="1" applyNumberFormat="1" applyFont="1" applyFill="1" applyBorder="1" applyAlignment="1" applyProtection="1">
      <alignment horizontal="center" vertical="center"/>
    </xf>
    <xf numFmtId="167" fontId="9" fillId="0" borderId="0" xfId="1" applyNumberFormat="1" applyFont="1" applyAlignment="1" applyProtection="1">
      <alignment horizontal="center" vertical="center"/>
    </xf>
    <xf numFmtId="167" fontId="5" fillId="4" borderId="0" xfId="1" applyNumberFormat="1" applyFont="1" applyFill="1" applyBorder="1" applyAlignment="1" applyProtection="1">
      <alignment horizontal="center" vertical="center" wrapText="1"/>
    </xf>
    <xf numFmtId="168" fontId="9" fillId="5" borderId="4" xfId="1" applyNumberFormat="1" applyFont="1" applyFill="1" applyBorder="1" applyAlignment="1" applyProtection="1">
      <alignment horizontal="center" vertical="center"/>
    </xf>
    <xf numFmtId="167" fontId="9" fillId="0" borderId="0" xfId="1" applyNumberFormat="1" applyFont="1" applyAlignment="1" applyProtection="1">
      <alignment vertical="center"/>
    </xf>
    <xf numFmtId="164" fontId="9" fillId="0" borderId="0" xfId="1" applyFont="1" applyAlignment="1" applyProtection="1">
      <alignment vertical="center"/>
    </xf>
    <xf numFmtId="0" fontId="11" fillId="3" borderId="4" xfId="0" applyFont="1" applyFill="1" applyBorder="1" applyAlignment="1" applyProtection="1">
      <alignment vertical="center"/>
    </xf>
    <xf numFmtId="0" fontId="14" fillId="3" borderId="4" xfId="0" applyFont="1" applyFill="1" applyBorder="1" applyAlignment="1" applyProtection="1">
      <alignment vertical="center"/>
    </xf>
    <xf numFmtId="0" fontId="20" fillId="0" borderId="0" xfId="0" applyFont="1" applyProtection="1"/>
    <xf numFmtId="0" fontId="12" fillId="5" borderId="13" xfId="0" applyFont="1" applyFill="1" applyBorder="1" applyAlignment="1" applyProtection="1">
      <alignment vertical="center"/>
    </xf>
    <xf numFmtId="0" fontId="9" fillId="5" borderId="13" xfId="0" applyFont="1" applyFill="1" applyBorder="1" applyAlignment="1" applyProtection="1">
      <alignment vertical="center"/>
    </xf>
    <xf numFmtId="0" fontId="9" fillId="5" borderId="4" xfId="0" applyFont="1" applyFill="1" applyBorder="1" applyAlignment="1" applyProtection="1">
      <alignment horizontal="center" vertical="center"/>
    </xf>
    <xf numFmtId="165" fontId="9" fillId="5" borderId="14" xfId="1" applyNumberFormat="1" applyFont="1" applyFill="1" applyBorder="1" applyAlignment="1" applyProtection="1">
      <alignment horizontal="center" vertical="center"/>
    </xf>
    <xf numFmtId="164" fontId="11" fillId="3" borderId="4" xfId="1" applyFont="1" applyFill="1" applyBorder="1" applyAlignment="1" applyProtection="1">
      <alignment vertical="center"/>
    </xf>
    <xf numFmtId="164" fontId="14" fillId="3" borderId="5" xfId="1" applyFont="1" applyFill="1" applyBorder="1" applyAlignment="1" applyProtection="1">
      <alignment vertical="center"/>
    </xf>
    <xf numFmtId="0" fontId="0" fillId="0" borderId="0" xfId="0" applyFill="1" applyProtection="1"/>
    <xf numFmtId="0" fontId="9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164" fontId="11" fillId="0" borderId="0" xfId="1" applyFont="1" applyFill="1" applyBorder="1" applyAlignment="1" applyProtection="1">
      <alignment vertical="center"/>
    </xf>
    <xf numFmtId="0" fontId="14" fillId="3" borderId="1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 wrapText="1"/>
    </xf>
    <xf numFmtId="164" fontId="11" fillId="0" borderId="0" xfId="1" applyFont="1" applyFill="1" applyBorder="1" applyAlignment="1" applyProtection="1">
      <alignment vertical="center" wrapText="1"/>
    </xf>
    <xf numFmtId="164" fontId="11" fillId="0" borderId="0" xfId="1" applyFont="1" applyFill="1" applyBorder="1" applyAlignment="1" applyProtection="1">
      <alignment horizontal="center" vertical="center" wrapText="1"/>
    </xf>
    <xf numFmtId="164" fontId="16" fillId="0" borderId="0" xfId="1" applyFont="1" applyFill="1" applyBorder="1" applyProtection="1"/>
    <xf numFmtId="164" fontId="16" fillId="0" borderId="0" xfId="1" applyFont="1" applyFill="1" applyBorder="1" applyAlignment="1" applyProtection="1">
      <alignment horizontal="center"/>
    </xf>
    <xf numFmtId="0" fontId="14" fillId="3" borderId="3" xfId="0" applyFont="1" applyFill="1" applyBorder="1" applyAlignment="1" applyProtection="1">
      <alignment vertical="center" wrapText="1"/>
    </xf>
    <xf numFmtId="0" fontId="11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4" fillId="3" borderId="3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center" vertical="center"/>
    </xf>
    <xf numFmtId="0" fontId="22" fillId="0" borderId="0" xfId="0" applyFont="1" applyProtection="1"/>
    <xf numFmtId="0" fontId="0" fillId="0" borderId="0" xfId="0" applyAlignment="1" applyProtection="1">
      <alignment horizontal="center" vertical="center"/>
    </xf>
    <xf numFmtId="0" fontId="11" fillId="4" borderId="0" xfId="0" applyFont="1" applyFill="1"/>
    <xf numFmtId="0" fontId="11" fillId="4" borderId="0" xfId="0" applyFont="1" applyFill="1" applyAlignment="1">
      <alignment horizontal="center"/>
    </xf>
    <xf numFmtId="0" fontId="17" fillId="5" borderId="0" xfId="0" applyFont="1" applyFill="1"/>
    <xf numFmtId="0" fontId="17" fillId="5" borderId="0" xfId="0" applyFont="1" applyFill="1" applyAlignment="1">
      <alignment horizontal="center"/>
    </xf>
    <xf numFmtId="165" fontId="17" fillId="5" borderId="0" xfId="0" applyNumberFormat="1" applyFont="1" applyFill="1"/>
    <xf numFmtId="0" fontId="17" fillId="5" borderId="13" xfId="0" applyFont="1" applyFill="1" applyBorder="1"/>
    <xf numFmtId="0" fontId="17" fillId="5" borderId="13" xfId="0" applyFont="1" applyFill="1" applyBorder="1" applyAlignment="1">
      <alignment horizontal="center"/>
    </xf>
    <xf numFmtId="0" fontId="17" fillId="5" borderId="0" xfId="0" applyFont="1" applyFill="1" applyAlignment="1">
      <alignment wrapText="1"/>
    </xf>
    <xf numFmtId="44" fontId="11" fillId="4" borderId="0" xfId="0" applyNumberFormat="1" applyFont="1" applyFill="1"/>
    <xf numFmtId="0" fontId="17" fillId="0" borderId="0" xfId="0" applyFont="1"/>
    <xf numFmtId="0" fontId="17" fillId="0" borderId="0" xfId="0" applyFont="1" applyAlignment="1">
      <alignment horizontal="center"/>
    </xf>
    <xf numFmtId="0" fontId="24" fillId="4" borderId="0" xfId="0" applyFont="1" applyFill="1"/>
    <xf numFmtId="0" fontId="17" fillId="6" borderId="0" xfId="0" applyFont="1" applyFill="1"/>
    <xf numFmtId="0" fontId="17" fillId="6" borderId="0" xfId="0" applyFont="1" applyFill="1" applyAlignment="1">
      <alignment horizontal="center"/>
    </xf>
    <xf numFmtId="44" fontId="17" fillId="6" borderId="0" xfId="0" applyNumberFormat="1" applyFont="1" applyFill="1"/>
    <xf numFmtId="0" fontId="17" fillId="6" borderId="0" xfId="0" applyFont="1" applyFill="1" applyAlignment="1"/>
    <xf numFmtId="44" fontId="17" fillId="5" borderId="0" xfId="0" applyNumberFormat="1" applyFont="1" applyFill="1" applyAlignment="1"/>
    <xf numFmtId="44" fontId="11" fillId="4" borderId="0" xfId="0" applyNumberFormat="1" applyFont="1" applyFill="1" applyAlignment="1">
      <alignment vertical="center"/>
    </xf>
    <xf numFmtId="0" fontId="11" fillId="4" borderId="0" xfId="0" applyFont="1" applyFill="1" applyAlignment="1">
      <alignment horizontal="right"/>
    </xf>
    <xf numFmtId="0" fontId="2" fillId="0" borderId="0" xfId="2"/>
    <xf numFmtId="0" fontId="9" fillId="9" borderId="8" xfId="1" applyNumberFormat="1" applyFont="1" applyFill="1" applyBorder="1" applyAlignment="1" applyProtection="1">
      <alignment horizontal="center" vertical="center"/>
    </xf>
    <xf numFmtId="0" fontId="9" fillId="4" borderId="8" xfId="1" applyNumberFormat="1" applyFont="1" applyFill="1" applyBorder="1" applyAlignment="1" applyProtection="1">
      <alignment horizontal="center" vertical="center"/>
    </xf>
    <xf numFmtId="165" fontId="9" fillId="4" borderId="10" xfId="1" applyNumberFormat="1" applyFont="1" applyFill="1" applyBorder="1" applyAlignment="1" applyProtection="1">
      <alignment horizontal="center" vertical="center"/>
    </xf>
    <xf numFmtId="0" fontId="24" fillId="13" borderId="10" xfId="2" applyFont="1" applyFill="1" applyBorder="1" applyAlignment="1">
      <alignment vertical="center"/>
    </xf>
    <xf numFmtId="0" fontId="17" fillId="12" borderId="10" xfId="2" applyFont="1" applyFill="1" applyBorder="1"/>
    <xf numFmtId="0" fontId="17" fillId="11" borderId="10" xfId="2" applyFont="1" applyFill="1" applyBorder="1"/>
    <xf numFmtId="0" fontId="17" fillId="0" borderId="0" xfId="2" applyFont="1"/>
    <xf numFmtId="0" fontId="17" fillId="0" borderId="0" xfId="2" applyFont="1" applyFill="1"/>
    <xf numFmtId="0" fontId="17" fillId="0" borderId="0" xfId="2" applyFont="1" applyAlignment="1">
      <alignment horizontal="center" vertical="center" wrapText="1"/>
    </xf>
    <xf numFmtId="169" fontId="17" fillId="11" borderId="10" xfId="3" applyNumberFormat="1" applyFont="1" applyFill="1" applyBorder="1"/>
    <xf numFmtId="0" fontId="27" fillId="0" borderId="0" xfId="2" applyFont="1"/>
    <xf numFmtId="169" fontId="27" fillId="0" borderId="0" xfId="3" applyNumberFormat="1" applyFont="1"/>
    <xf numFmtId="0" fontId="25" fillId="0" borderId="0" xfId="0" applyFont="1" applyAlignment="1" applyProtection="1">
      <alignment horizontal="center" vertical="center" wrapText="1"/>
    </xf>
    <xf numFmtId="169" fontId="17" fillId="12" borderId="10" xfId="2" applyNumberFormat="1" applyFont="1" applyFill="1" applyBorder="1"/>
    <xf numFmtId="0" fontId="11" fillId="4" borderId="9" xfId="0" applyFont="1" applyFill="1" applyBorder="1" applyAlignment="1" applyProtection="1">
      <alignment vertical="center"/>
    </xf>
    <xf numFmtId="0" fontId="17" fillId="12" borderId="15" xfId="2" applyFont="1" applyFill="1" applyBorder="1"/>
    <xf numFmtId="167" fontId="9" fillId="7" borderId="1" xfId="1" applyNumberFormat="1" applyFont="1" applyFill="1" applyBorder="1" applyAlignment="1" applyProtection="1">
      <alignment horizontal="center" vertical="center"/>
      <protection locked="0"/>
    </xf>
    <xf numFmtId="167" fontId="9" fillId="7" borderId="4" xfId="1" applyNumberFormat="1" applyFont="1" applyFill="1" applyBorder="1" applyAlignment="1" applyProtection="1">
      <alignment horizontal="center" vertical="center"/>
      <protection locked="0"/>
    </xf>
    <xf numFmtId="164" fontId="5" fillId="4" borderId="8" xfId="1" applyFont="1" applyFill="1" applyBorder="1" applyAlignment="1" applyProtection="1">
      <alignment horizontal="center" vertical="center"/>
    </xf>
    <xf numFmtId="165" fontId="9" fillId="5" borderId="10" xfId="1" applyNumberFormat="1" applyFont="1" applyFill="1" applyBorder="1" applyAlignment="1" applyProtection="1">
      <alignment horizontal="center" vertical="center"/>
    </xf>
    <xf numFmtId="0" fontId="12" fillId="5" borderId="1" xfId="0" applyFont="1" applyFill="1" applyBorder="1" applyAlignment="1" applyProtection="1">
      <alignment vertical="center"/>
    </xf>
    <xf numFmtId="0" fontId="12" fillId="5" borderId="4" xfId="0" applyFont="1" applyFill="1" applyBorder="1" applyAlignment="1" applyProtection="1">
      <alignment vertic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164" fontId="5" fillId="4" borderId="2" xfId="1" applyFont="1" applyFill="1" applyBorder="1" applyAlignment="1" applyProtection="1">
      <alignment horizontal="center" vertical="center" wrapText="1"/>
    </xf>
    <xf numFmtId="164" fontId="5" fillId="4" borderId="16" xfId="1" applyFont="1" applyFill="1" applyBorder="1" applyAlignment="1" applyProtection="1">
      <alignment horizontal="center" vertical="center"/>
    </xf>
    <xf numFmtId="10" fontId="17" fillId="5" borderId="0" xfId="0" applyNumberFormat="1" applyFont="1" applyFill="1" applyAlignment="1"/>
    <xf numFmtId="165" fontId="11" fillId="3" borderId="1" xfId="0" applyNumberFormat="1" applyFont="1" applyFill="1" applyBorder="1" applyAlignment="1" applyProtection="1">
      <alignment vertical="center"/>
    </xf>
    <xf numFmtId="0" fontId="5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1" fillId="4" borderId="12" xfId="0" applyFont="1" applyFill="1" applyBorder="1" applyAlignment="1">
      <alignment vertical="center" wrapText="1"/>
    </xf>
    <xf numFmtId="0" fontId="17" fillId="9" borderId="10" xfId="0" applyFont="1" applyFill="1" applyBorder="1" applyAlignment="1">
      <alignment vertical="center" wrapText="1"/>
    </xf>
    <xf numFmtId="0" fontId="18" fillId="9" borderId="10" xfId="0" applyFont="1" applyFill="1" applyBorder="1" applyAlignment="1">
      <alignment vertical="center"/>
    </xf>
    <xf numFmtId="165" fontId="17" fillId="9" borderId="10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vertical="center" wrapText="1"/>
    </xf>
    <xf numFmtId="165" fontId="11" fillId="3" borderId="4" xfId="0" applyNumberFormat="1" applyFont="1" applyFill="1" applyBorder="1" applyAlignment="1">
      <alignment horizontal="center" vertical="center" wrapText="1"/>
    </xf>
    <xf numFmtId="169" fontId="17" fillId="12" borderId="10" xfId="3" applyNumberFormat="1" applyFont="1" applyFill="1" applyBorder="1"/>
    <xf numFmtId="0" fontId="1" fillId="9" borderId="10" xfId="0" applyFont="1" applyFill="1" applyBorder="1" applyAlignment="1">
      <alignment vertical="center" wrapText="1"/>
    </xf>
    <xf numFmtId="0" fontId="18" fillId="9" borderId="4" xfId="0" applyFont="1" applyFill="1" applyBorder="1" applyAlignment="1">
      <alignment vertical="center"/>
    </xf>
    <xf numFmtId="165" fontId="9" fillId="7" borderId="4" xfId="1" applyNumberFormat="1" applyFont="1" applyFill="1" applyBorder="1" applyAlignment="1" applyProtection="1">
      <alignment horizontal="center" vertical="center"/>
      <protection locked="0"/>
    </xf>
    <xf numFmtId="0" fontId="24" fillId="13" borderId="10" xfId="2" applyFont="1" applyFill="1" applyBorder="1" applyAlignment="1">
      <alignment horizontal="center" vertical="center"/>
    </xf>
    <xf numFmtId="0" fontId="26" fillId="14" borderId="10" xfId="2" applyFont="1" applyFill="1" applyBorder="1" applyAlignment="1">
      <alignment horizontal="center" vertical="center"/>
    </xf>
    <xf numFmtId="0" fontId="16" fillId="7" borderId="3" xfId="0" applyFont="1" applyFill="1" applyBorder="1" applyAlignment="1" applyProtection="1">
      <alignment horizontal="center" vertical="center"/>
      <protection locked="0"/>
    </xf>
    <xf numFmtId="0" fontId="16" fillId="7" borderId="0" xfId="0" applyFont="1" applyFill="1" applyBorder="1" applyAlignment="1" applyProtection="1">
      <alignment horizontal="center" vertical="center"/>
      <protection locked="0"/>
    </xf>
    <xf numFmtId="165" fontId="11" fillId="3" borderId="4" xfId="0" applyNumberFormat="1" applyFont="1" applyFill="1" applyBorder="1" applyAlignment="1" applyProtection="1">
      <alignment horizontal="center" vertical="center"/>
    </xf>
    <xf numFmtId="165" fontId="11" fillId="3" borderId="5" xfId="0" applyNumberFormat="1" applyFont="1" applyFill="1" applyBorder="1" applyAlignment="1" applyProtection="1">
      <alignment horizontal="center" vertical="center"/>
    </xf>
    <xf numFmtId="165" fontId="11" fillId="3" borderId="5" xfId="1" applyNumberFormat="1" applyFont="1" applyFill="1" applyBorder="1" applyAlignment="1" applyProtection="1">
      <alignment horizontal="center" vertical="center"/>
    </xf>
    <xf numFmtId="165" fontId="21" fillId="3" borderId="10" xfId="1" applyNumberFormat="1" applyFont="1" applyFill="1" applyBorder="1" applyAlignment="1" applyProtection="1">
      <alignment horizontal="center" vertical="center" wrapText="1"/>
    </xf>
    <xf numFmtId="164" fontId="16" fillId="0" borderId="3" xfId="1" applyFont="1" applyFill="1" applyBorder="1" applyAlignment="1" applyProtection="1">
      <alignment horizontal="left" vertical="center" wrapText="1"/>
    </xf>
    <xf numFmtId="164" fontId="16" fillId="0" borderId="0" xfId="1" applyFont="1" applyFill="1" applyBorder="1" applyAlignment="1" applyProtection="1">
      <alignment horizontal="left" vertical="center" wrapText="1"/>
    </xf>
    <xf numFmtId="0" fontId="11" fillId="3" borderId="5" xfId="0" applyFont="1" applyFill="1" applyBorder="1" applyAlignment="1" applyProtection="1">
      <alignment horizontal="center" vertical="center"/>
    </xf>
    <xf numFmtId="0" fontId="11" fillId="3" borderId="14" xfId="0" applyFont="1" applyFill="1" applyBorder="1" applyAlignment="1" applyProtection="1">
      <alignment horizontal="center" vertical="center"/>
    </xf>
    <xf numFmtId="0" fontId="16" fillId="7" borderId="3" xfId="0" applyFont="1" applyFill="1" applyBorder="1" applyAlignment="1" applyProtection="1">
      <alignment vertical="center"/>
      <protection locked="0"/>
    </xf>
    <xf numFmtId="0" fontId="16" fillId="7" borderId="0" xfId="0" applyFont="1" applyFill="1" applyBorder="1" applyAlignment="1" applyProtection="1">
      <alignment vertical="center"/>
      <protection locked="0"/>
    </xf>
    <xf numFmtId="0" fontId="11" fillId="4" borderId="0" xfId="0" applyFont="1" applyFill="1" applyAlignment="1">
      <alignment horizontal="center" wrapText="1"/>
    </xf>
    <xf numFmtId="0" fontId="11" fillId="10" borderId="0" xfId="0" applyFont="1" applyFill="1" applyAlignment="1">
      <alignment horizontal="center" vertical="center"/>
    </xf>
  </cellXfs>
  <cellStyles count="4">
    <cellStyle name="Euro" xfId="1" xr:uid="{00000000-0005-0000-0000-000000000000}"/>
    <cellStyle name="Komma 2" xfId="3" xr:uid="{39926A82-8ED4-F144-B781-1D32FEFC4417}"/>
    <cellStyle name="Standaard" xfId="0" builtinId="0"/>
    <cellStyle name="Standaard 2" xfId="2" xr:uid="{A3370DEA-23B9-5A44-B158-4C7467F9D6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42A82-EB16-F64D-9DBF-36ED817D7EF5}">
  <dimension ref="A1:C13"/>
  <sheetViews>
    <sheetView showGridLines="0" zoomScale="120" zoomScaleNormal="120" workbookViewId="0">
      <selection activeCell="C10" sqref="C10"/>
    </sheetView>
  </sheetViews>
  <sheetFormatPr baseColWidth="10" defaultColWidth="11" defaultRowHeight="16" x14ac:dyDescent="0.2"/>
  <cols>
    <col min="1" max="1" width="63.83203125" style="115" bestFit="1" customWidth="1"/>
    <col min="2" max="3" width="23.6640625" style="115" customWidth="1"/>
    <col min="4" max="5" width="15.6640625" style="115" customWidth="1"/>
    <col min="6" max="16384" width="11" style="115"/>
  </cols>
  <sheetData>
    <row r="1" spans="1:3" ht="31" customHeight="1" x14ac:dyDescent="0.2">
      <c r="A1" s="158" t="s">
        <v>54</v>
      </c>
      <c r="B1" s="158"/>
      <c r="C1" s="158"/>
    </row>
    <row r="2" spans="1:3" ht="20" customHeight="1" x14ac:dyDescent="0.2">
      <c r="A2" s="119"/>
      <c r="B2" s="157" t="s">
        <v>63</v>
      </c>
      <c r="C2" s="157"/>
    </row>
    <row r="3" spans="1:3" ht="16" customHeight="1" x14ac:dyDescent="0.2">
      <c r="A3" s="123"/>
      <c r="B3" s="124"/>
      <c r="C3" s="122"/>
    </row>
    <row r="4" spans="1:3" ht="20" customHeight="1" x14ac:dyDescent="0.2">
      <c r="A4" s="122"/>
      <c r="B4" s="123"/>
      <c r="C4" s="120" t="s">
        <v>55</v>
      </c>
    </row>
    <row r="5" spans="1:3" ht="16" customHeight="1" x14ac:dyDescent="0.2">
      <c r="A5" s="121" t="s">
        <v>71</v>
      </c>
      <c r="B5" s="121"/>
      <c r="C5" s="120">
        <v>20</v>
      </c>
    </row>
    <row r="6" spans="1:3" ht="16" customHeight="1" x14ac:dyDescent="0.2">
      <c r="A6" s="105"/>
      <c r="B6" s="131"/>
      <c r="C6" s="120">
        <f>SUM(C5:C5)</f>
        <v>20</v>
      </c>
    </row>
    <row r="7" spans="1:3" ht="16" customHeight="1" x14ac:dyDescent="0.2">
      <c r="A7" s="123"/>
      <c r="B7" s="124"/>
      <c r="C7" s="122"/>
    </row>
    <row r="8" spans="1:3" ht="20" customHeight="1" x14ac:dyDescent="0.2">
      <c r="A8" s="122"/>
      <c r="B8" s="123" t="s">
        <v>53</v>
      </c>
      <c r="C8" s="120" t="s">
        <v>55</v>
      </c>
    </row>
    <row r="9" spans="1:3" ht="16" customHeight="1" x14ac:dyDescent="0.2">
      <c r="A9" s="121" t="s">
        <v>52</v>
      </c>
      <c r="B9" s="125"/>
      <c r="C9" s="153">
        <v>2797000</v>
      </c>
    </row>
    <row r="10" spans="1:3" ht="16" customHeight="1" x14ac:dyDescent="0.2">
      <c r="A10" s="121" t="s">
        <v>51</v>
      </c>
      <c r="B10" s="125"/>
      <c r="C10" s="153">
        <v>1568000</v>
      </c>
    </row>
    <row r="11" spans="1:3" ht="16" customHeight="1" x14ac:dyDescent="0.2">
      <c r="A11" s="105"/>
      <c r="B11" s="120"/>
      <c r="C11" s="129">
        <f>SUM(C9:C10)</f>
        <v>4365000</v>
      </c>
    </row>
    <row r="12" spans="1:3" ht="16" customHeight="1" x14ac:dyDescent="0.2">
      <c r="A12" s="126"/>
      <c r="B12" s="127"/>
      <c r="C12" s="127"/>
    </row>
    <row r="13" spans="1:3" x14ac:dyDescent="0.2">
      <c r="A13" s="126"/>
      <c r="B13" s="126"/>
      <c r="C13" s="126"/>
    </row>
  </sheetData>
  <sheetProtection algorithmName="SHA-512" hashValue="Hiliwg1RC41T9tq1bYSORk6QF+R8kwaYQY17fIMm6+zr7jT0ceHwEhRZd4ib7q7UptGSCtV0XD8PE5A+y+qEIg==" saltValue="altiPnzvqD15V0jT4mzojQ==" spinCount="100000" sheet="1" objects="1" scenarios="1"/>
  <mergeCells count="2">
    <mergeCell ref="B2:C2"/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4"/>
  <sheetViews>
    <sheetView showGridLines="0" topLeftCell="A77" zoomScale="114" zoomScaleNormal="120" workbookViewId="0">
      <selection activeCell="E114" sqref="E114"/>
    </sheetView>
  </sheetViews>
  <sheetFormatPr baseColWidth="10" defaultColWidth="8.83203125" defaultRowHeight="15" x14ac:dyDescent="0.2"/>
  <cols>
    <col min="1" max="1" width="69.1640625" customWidth="1"/>
    <col min="2" max="2" width="15.6640625" customWidth="1"/>
    <col min="3" max="3" width="27.83203125" customWidth="1"/>
    <col min="4" max="9" width="35.83203125" customWidth="1"/>
  </cols>
  <sheetData>
    <row r="1" spans="1:4" ht="23" x14ac:dyDescent="0.2">
      <c r="A1" s="1" t="s">
        <v>64</v>
      </c>
      <c r="B1" s="2"/>
      <c r="C1" s="3"/>
      <c r="D1" s="4"/>
    </row>
    <row r="2" spans="1:4" ht="16" x14ac:dyDescent="0.2">
      <c r="A2" s="6" t="s">
        <v>59</v>
      </c>
      <c r="B2" s="7"/>
      <c r="C2" s="8"/>
      <c r="D2" s="9"/>
    </row>
    <row r="3" spans="1:4" ht="28" customHeight="1" x14ac:dyDescent="0.2">
      <c r="A3" s="10" t="s">
        <v>0</v>
      </c>
      <c r="B3" s="11"/>
      <c r="C3" s="10" t="s">
        <v>33</v>
      </c>
      <c r="D3" s="12" t="str">
        <f>'Werkblad A'!A5</f>
        <v>MFP full color A4 en A3 minimaal 50 PPM</v>
      </c>
    </row>
    <row r="4" spans="1:4" x14ac:dyDescent="0.2">
      <c r="A4" s="13" t="s">
        <v>1</v>
      </c>
      <c r="B4" s="14"/>
      <c r="C4" s="15"/>
      <c r="D4" s="16" t="s">
        <v>2</v>
      </c>
    </row>
    <row r="5" spans="1:4" x14ac:dyDescent="0.2">
      <c r="A5" s="13" t="s">
        <v>37</v>
      </c>
      <c r="B5" s="14"/>
      <c r="C5" s="15"/>
      <c r="D5" s="17">
        <v>0</v>
      </c>
    </row>
    <row r="6" spans="1:4" x14ac:dyDescent="0.2">
      <c r="A6" s="13" t="s">
        <v>36</v>
      </c>
      <c r="B6" s="14"/>
      <c r="C6" s="15"/>
      <c r="D6" s="17">
        <v>0</v>
      </c>
    </row>
    <row r="7" spans="1:4" s="5" customFormat="1" x14ac:dyDescent="0.2">
      <c r="A7" s="18"/>
      <c r="B7" s="19"/>
      <c r="C7" s="20"/>
      <c r="D7" s="20"/>
    </row>
    <row r="8" spans="1:4" s="5" customFormat="1" x14ac:dyDescent="0.2">
      <c r="A8" s="130" t="s">
        <v>3</v>
      </c>
      <c r="B8" s="21"/>
      <c r="C8" s="117" t="s">
        <v>2</v>
      </c>
      <c r="D8" s="118">
        <v>0</v>
      </c>
    </row>
    <row r="9" spans="1:4" x14ac:dyDescent="0.2">
      <c r="A9" s="22" t="s">
        <v>73</v>
      </c>
      <c r="B9" s="23" t="s">
        <v>56</v>
      </c>
      <c r="C9" s="16" t="s">
        <v>2</v>
      </c>
      <c r="D9" s="24">
        <v>0</v>
      </c>
    </row>
    <row r="10" spans="1:4" x14ac:dyDescent="0.2">
      <c r="A10" s="22" t="s">
        <v>77</v>
      </c>
      <c r="B10" s="23" t="s">
        <v>56</v>
      </c>
      <c r="C10" s="16" t="s">
        <v>2</v>
      </c>
      <c r="D10" s="24">
        <v>0</v>
      </c>
    </row>
    <row r="11" spans="1:4" x14ac:dyDescent="0.2">
      <c r="A11" s="22" t="s">
        <v>74</v>
      </c>
      <c r="B11" s="23" t="s">
        <v>56</v>
      </c>
      <c r="C11" s="16" t="s">
        <v>2</v>
      </c>
      <c r="D11" s="24">
        <v>0</v>
      </c>
    </row>
    <row r="12" spans="1:4" x14ac:dyDescent="0.2">
      <c r="A12" s="22" t="s">
        <v>75</v>
      </c>
      <c r="B12" s="23" t="s">
        <v>56</v>
      </c>
      <c r="C12" s="16" t="s">
        <v>2</v>
      </c>
      <c r="D12" s="24">
        <v>0</v>
      </c>
    </row>
    <row r="13" spans="1:4" x14ac:dyDescent="0.2">
      <c r="A13" s="25" t="s">
        <v>4</v>
      </c>
      <c r="B13" s="26"/>
      <c r="C13" s="25"/>
      <c r="D13" s="27">
        <f>SUM(D5:D12)</f>
        <v>0</v>
      </c>
    </row>
    <row r="14" spans="1:4" x14ac:dyDescent="0.2">
      <c r="A14" s="28"/>
      <c r="B14" s="29"/>
      <c r="C14" s="28"/>
      <c r="D14" s="28"/>
    </row>
    <row r="15" spans="1:4" x14ac:dyDescent="0.2">
      <c r="A15" s="32" t="s">
        <v>5</v>
      </c>
      <c r="B15" s="23"/>
      <c r="C15" s="33"/>
      <c r="D15" s="33">
        <f>'Werkblad A'!C5</f>
        <v>20</v>
      </c>
    </row>
    <row r="16" spans="1:4" x14ac:dyDescent="0.2">
      <c r="A16" s="28"/>
      <c r="B16" s="29"/>
      <c r="C16" s="28"/>
      <c r="D16" s="28"/>
    </row>
    <row r="17" spans="1:9" ht="28" customHeight="1" x14ac:dyDescent="0.2">
      <c r="A17" s="10" t="s">
        <v>6</v>
      </c>
      <c r="B17" s="11"/>
      <c r="C17" s="10"/>
      <c r="D17" s="34" t="str">
        <f>D3</f>
        <v>MFP full color A4 en A3 minimaal 50 PPM</v>
      </c>
    </row>
    <row r="18" spans="1:9" x14ac:dyDescent="0.2">
      <c r="A18" s="35" t="s">
        <v>7</v>
      </c>
      <c r="B18" s="36"/>
      <c r="C18" s="35"/>
      <c r="D18" s="37">
        <f>D15*D13</f>
        <v>0</v>
      </c>
    </row>
    <row r="19" spans="1:9" x14ac:dyDescent="0.2">
      <c r="A19" s="35" t="s">
        <v>8</v>
      </c>
      <c r="B19" s="36"/>
      <c r="C19" s="35"/>
      <c r="D19" s="37">
        <f>D18*12</f>
        <v>0</v>
      </c>
    </row>
    <row r="20" spans="1:9" x14ac:dyDescent="0.2">
      <c r="A20" s="35" t="s">
        <v>65</v>
      </c>
      <c r="B20" s="36"/>
      <c r="C20" s="35"/>
      <c r="D20" s="37">
        <f>D19*5</f>
        <v>0</v>
      </c>
    </row>
    <row r="21" spans="1:9" x14ac:dyDescent="0.2">
      <c r="A21" s="38"/>
      <c r="B21" s="39"/>
      <c r="C21" s="40"/>
      <c r="D21" s="143">
        <f>SUM(D20:D20)</f>
        <v>0</v>
      </c>
    </row>
    <row r="22" spans="1:9" x14ac:dyDescent="0.2">
      <c r="A22" s="28"/>
      <c r="B22" s="29"/>
      <c r="C22" s="28"/>
      <c r="D22" s="28"/>
      <c r="E22" s="30"/>
      <c r="F22" s="31"/>
      <c r="G22" s="41"/>
      <c r="H22" s="41"/>
      <c r="I22" s="41"/>
    </row>
    <row r="23" spans="1:9" ht="28" customHeight="1" x14ac:dyDescent="0.2">
      <c r="A23" s="144" t="s">
        <v>66</v>
      </c>
      <c r="B23" s="145"/>
      <c r="C23" s="144" t="s">
        <v>67</v>
      </c>
      <c r="D23" s="146" t="s">
        <v>68</v>
      </c>
    </row>
    <row r="24" spans="1:9" x14ac:dyDescent="0.2">
      <c r="A24" s="154" t="s">
        <v>76</v>
      </c>
      <c r="B24" s="148"/>
      <c r="C24" s="24">
        <v>0</v>
      </c>
      <c r="D24" s="149">
        <f>C24*60</f>
        <v>0</v>
      </c>
    </row>
    <row r="25" spans="1:9" x14ac:dyDescent="0.2">
      <c r="A25" s="154" t="s">
        <v>72</v>
      </c>
      <c r="B25" s="155"/>
      <c r="C25" s="156">
        <v>0</v>
      </c>
      <c r="D25" s="149">
        <f>C25*60</f>
        <v>0</v>
      </c>
    </row>
    <row r="26" spans="1:9" x14ac:dyDescent="0.2">
      <c r="A26" s="150"/>
      <c r="B26" s="151"/>
      <c r="C26" s="151"/>
      <c r="D26" s="152">
        <f>D24+D25</f>
        <v>0</v>
      </c>
    </row>
    <row r="27" spans="1:9" x14ac:dyDescent="0.2">
      <c r="A27" s="28"/>
      <c r="B27" s="29"/>
      <c r="C27" s="28"/>
      <c r="D27" s="28"/>
      <c r="E27" s="30"/>
      <c r="F27" s="31"/>
      <c r="G27" s="41"/>
      <c r="H27" s="41"/>
      <c r="I27" s="41"/>
    </row>
    <row r="28" spans="1:9" ht="42" x14ac:dyDescent="0.2">
      <c r="A28" s="47" t="s">
        <v>34</v>
      </c>
      <c r="B28" s="48"/>
      <c r="C28" s="49">
        <v>0</v>
      </c>
      <c r="D28" s="50">
        <f>(C28/100)+1</f>
        <v>1</v>
      </c>
      <c r="E28" s="51"/>
      <c r="F28" s="52"/>
      <c r="G28" s="41"/>
      <c r="H28" s="41"/>
      <c r="I28" s="41"/>
    </row>
    <row r="29" spans="1:9" x14ac:dyDescent="0.2">
      <c r="A29" s="28"/>
      <c r="B29" s="29"/>
      <c r="C29" s="28"/>
      <c r="D29" s="50"/>
      <c r="E29" s="51"/>
      <c r="F29" s="52"/>
      <c r="G29" s="41"/>
      <c r="H29" s="41"/>
      <c r="I29" s="41"/>
    </row>
    <row r="30" spans="1:9" x14ac:dyDescent="0.2">
      <c r="A30" s="10" t="s">
        <v>0</v>
      </c>
      <c r="B30" s="11"/>
      <c r="C30" s="42"/>
      <c r="D30" s="42" t="s">
        <v>9</v>
      </c>
      <c r="E30" s="43" t="s">
        <v>10</v>
      </c>
      <c r="F30" s="134" t="s">
        <v>11</v>
      </c>
      <c r="G30" s="5"/>
      <c r="H30" s="5"/>
      <c r="I30" s="5"/>
    </row>
    <row r="31" spans="1:9" x14ac:dyDescent="0.2">
      <c r="A31" s="45" t="s">
        <v>12</v>
      </c>
      <c r="B31" s="53"/>
      <c r="C31" s="54" t="s">
        <v>13</v>
      </c>
      <c r="D31" s="55">
        <f>'Werkblad A'!C9</f>
        <v>2797000</v>
      </c>
      <c r="E31" s="132">
        <v>0</v>
      </c>
      <c r="F31" s="135">
        <f>D31*E31</f>
        <v>0</v>
      </c>
      <c r="G31" s="5"/>
      <c r="H31" s="5"/>
      <c r="I31" s="5"/>
    </row>
    <row r="32" spans="1:9" x14ac:dyDescent="0.2">
      <c r="A32" s="45" t="s">
        <v>14</v>
      </c>
      <c r="B32" s="23"/>
      <c r="C32" s="56" t="s">
        <v>13</v>
      </c>
      <c r="D32" s="55">
        <f>'Werkblad A'!C10</f>
        <v>1568000</v>
      </c>
      <c r="E32" s="133">
        <v>0</v>
      </c>
      <c r="F32" s="135">
        <f>D32*E32</f>
        <v>0</v>
      </c>
      <c r="G32" s="5"/>
      <c r="H32" s="5"/>
      <c r="I32" s="5"/>
    </row>
    <row r="33" spans="1:9" x14ac:dyDescent="0.2">
      <c r="A33" s="28"/>
      <c r="B33" s="29"/>
      <c r="C33" s="28"/>
      <c r="D33" s="57"/>
      <c r="E33" s="58"/>
      <c r="F33" s="5"/>
      <c r="G33" s="5"/>
      <c r="H33" s="5"/>
      <c r="I33" s="5"/>
    </row>
    <row r="34" spans="1:9" x14ac:dyDescent="0.2">
      <c r="A34" s="10" t="s">
        <v>0</v>
      </c>
      <c r="B34" s="11"/>
      <c r="C34" s="42"/>
      <c r="D34" s="42" t="s">
        <v>9</v>
      </c>
      <c r="E34" s="43" t="s">
        <v>10</v>
      </c>
      <c r="F34" s="134" t="s">
        <v>11</v>
      </c>
      <c r="G34" s="5"/>
      <c r="H34" s="5"/>
      <c r="I34" s="5"/>
    </row>
    <row r="35" spans="1:9" x14ac:dyDescent="0.2">
      <c r="A35" s="45" t="s">
        <v>12</v>
      </c>
      <c r="B35" s="53"/>
      <c r="C35" s="54" t="s">
        <v>13</v>
      </c>
      <c r="D35" s="55">
        <f>D31</f>
        <v>2797000</v>
      </c>
      <c r="E35" s="62">
        <f>D28*E31</f>
        <v>0</v>
      </c>
      <c r="F35" s="135">
        <f>D35*E35</f>
        <v>0</v>
      </c>
      <c r="G35" s="5"/>
      <c r="H35" s="5"/>
      <c r="I35" s="5"/>
    </row>
    <row r="36" spans="1:9" x14ac:dyDescent="0.2">
      <c r="A36" s="45" t="s">
        <v>14</v>
      </c>
      <c r="B36" s="23"/>
      <c r="C36" s="56" t="s">
        <v>13</v>
      </c>
      <c r="D36" s="55">
        <f>D32</f>
        <v>1568000</v>
      </c>
      <c r="E36" s="62">
        <f>E32*D28</f>
        <v>0</v>
      </c>
      <c r="F36" s="135">
        <f>D36*E36</f>
        <v>0</v>
      </c>
      <c r="G36" s="5"/>
      <c r="H36" s="5"/>
      <c r="I36" s="5"/>
    </row>
    <row r="37" spans="1:9" x14ac:dyDescent="0.2">
      <c r="A37" s="28"/>
      <c r="B37" s="29"/>
      <c r="C37" s="28"/>
      <c r="D37" s="57"/>
      <c r="E37" s="60"/>
      <c r="F37" s="5"/>
      <c r="G37" s="5"/>
      <c r="H37" s="5"/>
      <c r="I37" s="5"/>
    </row>
    <row r="38" spans="1:9" x14ac:dyDescent="0.2">
      <c r="A38" s="10" t="s">
        <v>0</v>
      </c>
      <c r="B38" s="11"/>
      <c r="C38" s="42"/>
      <c r="D38" s="42" t="s">
        <v>9</v>
      </c>
      <c r="E38" s="61" t="s">
        <v>10</v>
      </c>
      <c r="F38" s="134" t="s">
        <v>11</v>
      </c>
      <c r="G38" s="5"/>
      <c r="H38" s="5"/>
      <c r="I38" s="5"/>
    </row>
    <row r="39" spans="1:9" x14ac:dyDescent="0.2">
      <c r="A39" s="45" t="s">
        <v>12</v>
      </c>
      <c r="B39" s="53"/>
      <c r="C39" s="54" t="s">
        <v>13</v>
      </c>
      <c r="D39" s="55">
        <f>D31</f>
        <v>2797000</v>
      </c>
      <c r="E39" s="62">
        <f>E35*D28</f>
        <v>0</v>
      </c>
      <c r="F39" s="135">
        <f>D39*E39</f>
        <v>0</v>
      </c>
      <c r="G39" s="5"/>
      <c r="H39" s="5"/>
      <c r="I39" s="5"/>
    </row>
    <row r="40" spans="1:9" x14ac:dyDescent="0.2">
      <c r="A40" s="45" t="s">
        <v>14</v>
      </c>
      <c r="B40" s="23"/>
      <c r="C40" s="56" t="s">
        <v>13</v>
      </c>
      <c r="D40" s="55">
        <f>D32</f>
        <v>1568000</v>
      </c>
      <c r="E40" s="62">
        <f>D28*E36</f>
        <v>0</v>
      </c>
      <c r="F40" s="135">
        <f>D40*E40</f>
        <v>0</v>
      </c>
      <c r="G40" s="5"/>
      <c r="H40" s="5"/>
      <c r="I40" s="5"/>
    </row>
    <row r="41" spans="1:9" x14ac:dyDescent="0.2">
      <c r="A41" s="28"/>
      <c r="B41" s="29"/>
      <c r="C41" s="28"/>
      <c r="D41" s="57"/>
      <c r="E41" s="60"/>
      <c r="F41" s="5"/>
      <c r="G41" s="5"/>
      <c r="H41" s="5"/>
      <c r="I41" s="5"/>
    </row>
    <row r="42" spans="1:9" x14ac:dyDescent="0.2">
      <c r="A42" s="10" t="s">
        <v>0</v>
      </c>
      <c r="B42" s="11"/>
      <c r="C42" s="42"/>
      <c r="D42" s="42" t="s">
        <v>9</v>
      </c>
      <c r="E42" s="61" t="s">
        <v>10</v>
      </c>
      <c r="F42" s="134" t="s">
        <v>11</v>
      </c>
      <c r="G42" s="5"/>
      <c r="H42" s="5"/>
      <c r="I42" s="5"/>
    </row>
    <row r="43" spans="1:9" x14ac:dyDescent="0.2">
      <c r="A43" s="45" t="s">
        <v>12</v>
      </c>
      <c r="B43" s="53"/>
      <c r="C43" s="54" t="s">
        <v>13</v>
      </c>
      <c r="D43" s="55">
        <f>D31</f>
        <v>2797000</v>
      </c>
      <c r="E43" s="62">
        <f>E39*D28</f>
        <v>0</v>
      </c>
      <c r="F43" s="135">
        <f>D43*E43</f>
        <v>0</v>
      </c>
      <c r="G43" s="5"/>
      <c r="H43" s="5"/>
      <c r="I43" s="5"/>
    </row>
    <row r="44" spans="1:9" x14ac:dyDescent="0.2">
      <c r="A44" s="45" t="s">
        <v>14</v>
      </c>
      <c r="B44" s="23"/>
      <c r="C44" s="56" t="s">
        <v>13</v>
      </c>
      <c r="D44" s="55">
        <f>D32</f>
        <v>1568000</v>
      </c>
      <c r="E44" s="62">
        <f>E40*D28</f>
        <v>0</v>
      </c>
      <c r="F44" s="135">
        <f>D44*E44</f>
        <v>0</v>
      </c>
      <c r="G44" s="5"/>
      <c r="H44" s="5"/>
      <c r="I44" s="5"/>
    </row>
    <row r="45" spans="1:9" x14ac:dyDescent="0.2">
      <c r="A45" s="28"/>
      <c r="B45" s="29"/>
      <c r="C45" s="28"/>
      <c r="D45" s="28"/>
      <c r="E45" s="63"/>
      <c r="F45" s="58"/>
      <c r="G45" s="5"/>
      <c r="H45" s="5"/>
      <c r="I45" s="5"/>
    </row>
    <row r="46" spans="1:9" x14ac:dyDescent="0.2">
      <c r="A46" s="10" t="s">
        <v>0</v>
      </c>
      <c r="B46" s="11"/>
      <c r="C46" s="42"/>
      <c r="D46" s="42" t="s">
        <v>9</v>
      </c>
      <c r="E46" s="61" t="s">
        <v>10</v>
      </c>
      <c r="F46" s="134" t="s">
        <v>11</v>
      </c>
      <c r="G46" s="5"/>
      <c r="H46" s="5"/>
      <c r="I46" s="5"/>
    </row>
    <row r="47" spans="1:9" x14ac:dyDescent="0.2">
      <c r="A47" s="45" t="s">
        <v>12</v>
      </c>
      <c r="B47" s="53"/>
      <c r="C47" s="54" t="s">
        <v>13</v>
      </c>
      <c r="D47" s="55">
        <f>D35</f>
        <v>2797000</v>
      </c>
      <c r="E47" s="62">
        <f>E43*D28</f>
        <v>0</v>
      </c>
      <c r="F47" s="135">
        <f>D47*E47</f>
        <v>0</v>
      </c>
      <c r="G47" s="5"/>
      <c r="H47" s="5"/>
      <c r="I47" s="5"/>
    </row>
    <row r="48" spans="1:9" x14ac:dyDescent="0.2">
      <c r="A48" s="45" t="s">
        <v>14</v>
      </c>
      <c r="B48" s="23"/>
      <c r="C48" s="56" t="s">
        <v>13</v>
      </c>
      <c r="D48" s="55">
        <f>D36</f>
        <v>1568000</v>
      </c>
      <c r="E48" s="62">
        <f>E44*D28</f>
        <v>0</v>
      </c>
      <c r="F48" s="135">
        <f>D48*E48</f>
        <v>0</v>
      </c>
      <c r="G48" s="5"/>
      <c r="H48" s="5"/>
      <c r="I48" s="5"/>
    </row>
    <row r="49" spans="1:9" x14ac:dyDescent="0.2">
      <c r="A49" s="28"/>
      <c r="B49" s="29"/>
      <c r="C49" s="28"/>
      <c r="D49" s="57"/>
      <c r="E49" s="60"/>
      <c r="F49" s="5"/>
      <c r="G49" s="5"/>
      <c r="H49" s="5"/>
      <c r="I49" s="5"/>
    </row>
    <row r="50" spans="1:9" x14ac:dyDescent="0.2">
      <c r="A50" s="65" t="s">
        <v>60</v>
      </c>
      <c r="B50" s="66"/>
      <c r="C50" s="161">
        <f>SUM(F31+F32+F35+F36+F39+F40+F43+F44+F47+F48)</f>
        <v>0</v>
      </c>
      <c r="D50" s="162"/>
      <c r="E50" s="162"/>
      <c r="F50" s="162"/>
      <c r="G50" s="67"/>
      <c r="H50" s="67"/>
      <c r="I50" s="67"/>
    </row>
    <row r="51" spans="1:9" ht="20" customHeight="1" x14ac:dyDescent="0.2">
      <c r="A51" s="28"/>
      <c r="B51" s="29"/>
      <c r="C51" s="28"/>
      <c r="D51" s="28"/>
      <c r="E51" s="57"/>
      <c r="F51" s="64"/>
      <c r="G51" s="5"/>
      <c r="H51" s="5"/>
      <c r="I51" s="5"/>
    </row>
    <row r="52" spans="1:9" ht="16" x14ac:dyDescent="0.2">
      <c r="A52" s="6" t="s">
        <v>44</v>
      </c>
      <c r="B52" s="7"/>
      <c r="C52" s="8"/>
      <c r="D52" s="9"/>
    </row>
    <row r="53" spans="1:9" ht="28" customHeight="1" x14ac:dyDescent="0.2">
      <c r="A53" s="10" t="s">
        <v>0</v>
      </c>
      <c r="B53" s="11"/>
      <c r="C53" s="10" t="s">
        <v>33</v>
      </c>
      <c r="D53" s="12" t="str">
        <f>D3</f>
        <v>MFP full color A4 en A3 minimaal 50 PPM</v>
      </c>
    </row>
    <row r="54" spans="1:9" x14ac:dyDescent="0.2">
      <c r="A54" s="13" t="str">
        <f>A4</f>
        <v xml:space="preserve">Aangeboden type: </v>
      </c>
      <c r="B54" s="14"/>
      <c r="C54" s="15"/>
      <c r="D54" s="116" t="str">
        <f>D4</f>
        <v>&lt;&lt;&gt;&gt;</v>
      </c>
    </row>
    <row r="55" spans="1:9" x14ac:dyDescent="0.2">
      <c r="A55" s="13" t="str">
        <f>A5</f>
        <v>HUURPRIJS per type per maand</v>
      </c>
      <c r="B55" s="14"/>
      <c r="C55" s="15"/>
      <c r="D55" s="17">
        <v>0</v>
      </c>
    </row>
    <row r="56" spans="1:9" x14ac:dyDescent="0.2">
      <c r="A56" s="13" t="str">
        <f>A6</f>
        <v xml:space="preserve">SOFTWARE per type per maand </v>
      </c>
      <c r="B56" s="14"/>
      <c r="C56" s="15"/>
      <c r="D56" s="17">
        <v>0</v>
      </c>
    </row>
    <row r="57" spans="1:9" s="5" customFormat="1" x14ac:dyDescent="0.2">
      <c r="A57" s="18"/>
      <c r="B57" s="19"/>
      <c r="C57" s="20"/>
      <c r="D57" s="20"/>
    </row>
    <row r="58" spans="1:9" s="5" customFormat="1" x14ac:dyDescent="0.2">
      <c r="A58" s="130" t="s">
        <v>3</v>
      </c>
      <c r="B58" s="21"/>
      <c r="C58" s="117" t="s">
        <v>2</v>
      </c>
      <c r="D58" s="118">
        <v>0</v>
      </c>
    </row>
    <row r="59" spans="1:9" x14ac:dyDescent="0.2">
      <c r="A59" s="22" t="str">
        <f>A9</f>
        <v>Eis 74: Bulkmagazijn</v>
      </c>
      <c r="B59" s="23" t="s">
        <v>56</v>
      </c>
      <c r="C59" s="116" t="str">
        <f>C9</f>
        <v>&lt;&lt;&gt;&gt;</v>
      </c>
      <c r="D59" s="24">
        <v>0</v>
      </c>
    </row>
    <row r="60" spans="1:9" x14ac:dyDescent="0.2">
      <c r="A60" s="22" t="s">
        <v>62</v>
      </c>
      <c r="B60" s="23" t="s">
        <v>56</v>
      </c>
      <c r="C60" s="116" t="str">
        <f>C10</f>
        <v>&lt;&lt;&gt;&gt;</v>
      </c>
      <c r="D60" s="24">
        <v>0</v>
      </c>
    </row>
    <row r="61" spans="1:9" x14ac:dyDescent="0.2">
      <c r="A61" s="22" t="str">
        <f>A11</f>
        <v>Eis 94: inline niet-optie</v>
      </c>
      <c r="B61" s="23" t="s">
        <v>56</v>
      </c>
      <c r="C61" s="116" t="str">
        <f>C11</f>
        <v>&lt;&lt;&gt;&gt;</v>
      </c>
      <c r="D61" s="24">
        <v>0</v>
      </c>
    </row>
    <row r="62" spans="1:9" x14ac:dyDescent="0.2">
      <c r="A62" s="22" t="str">
        <f>A12</f>
        <v>Eis 96: Inline vouw- en nietunit</v>
      </c>
      <c r="B62" s="23" t="s">
        <v>56</v>
      </c>
      <c r="C62" s="116" t="str">
        <f>C12</f>
        <v>&lt;&lt;&gt;&gt;</v>
      </c>
      <c r="D62" s="24">
        <v>0</v>
      </c>
    </row>
    <row r="63" spans="1:9" x14ac:dyDescent="0.2">
      <c r="A63" s="25" t="s">
        <v>4</v>
      </c>
      <c r="B63" s="26"/>
      <c r="C63" s="25"/>
      <c r="D63" s="27">
        <f>SUM(D55:D62)</f>
        <v>0</v>
      </c>
    </row>
    <row r="64" spans="1:9" x14ac:dyDescent="0.2">
      <c r="A64" s="28"/>
      <c r="B64" s="29"/>
      <c r="C64" s="28"/>
      <c r="D64" s="28"/>
    </row>
    <row r="65" spans="1:9" x14ac:dyDescent="0.2">
      <c r="A65" s="32" t="s">
        <v>5</v>
      </c>
      <c r="B65" s="23"/>
      <c r="C65" s="32"/>
      <c r="D65" s="33">
        <f>'Werkblad A'!C5</f>
        <v>20</v>
      </c>
    </row>
    <row r="66" spans="1:9" x14ac:dyDescent="0.2">
      <c r="A66" s="28"/>
      <c r="B66" s="29"/>
      <c r="C66" s="28"/>
      <c r="D66" s="28"/>
    </row>
    <row r="67" spans="1:9" ht="28" x14ac:dyDescent="0.2">
      <c r="A67" s="10" t="s">
        <v>6</v>
      </c>
      <c r="B67" s="11"/>
      <c r="C67" s="10"/>
      <c r="D67" s="34" t="str">
        <f>D3</f>
        <v>MFP full color A4 en A3 minimaal 50 PPM</v>
      </c>
    </row>
    <row r="68" spans="1:9" x14ac:dyDescent="0.2">
      <c r="A68" s="35" t="s">
        <v>7</v>
      </c>
      <c r="B68" s="36"/>
      <c r="C68" s="35"/>
      <c r="D68" s="37">
        <f>D65*D63</f>
        <v>0</v>
      </c>
    </row>
    <row r="69" spans="1:9" x14ac:dyDescent="0.2">
      <c r="A69" s="35" t="s">
        <v>45</v>
      </c>
      <c r="B69" s="36"/>
      <c r="C69" s="35"/>
      <c r="D69" s="37">
        <f>D68*12</f>
        <v>0</v>
      </c>
    </row>
    <row r="70" spans="1:9" x14ac:dyDescent="0.2">
      <c r="A70" s="38" t="s">
        <v>46</v>
      </c>
      <c r="B70" s="39"/>
      <c r="C70" s="40"/>
      <c r="D70" s="143">
        <f>SUM(D69:D69)</f>
        <v>0</v>
      </c>
    </row>
    <row r="71" spans="1:9" x14ac:dyDescent="0.2">
      <c r="A71" s="28"/>
      <c r="B71" s="29"/>
      <c r="C71" s="28"/>
      <c r="D71" s="28"/>
      <c r="E71" s="30"/>
      <c r="F71" s="31"/>
      <c r="G71" s="41"/>
      <c r="H71" s="41"/>
      <c r="I71" s="41"/>
    </row>
    <row r="72" spans="1:9" ht="28" customHeight="1" x14ac:dyDescent="0.2">
      <c r="A72" s="144" t="s">
        <v>66</v>
      </c>
      <c r="B72" s="145"/>
      <c r="C72" s="144" t="s">
        <v>67</v>
      </c>
      <c r="D72" s="146" t="s">
        <v>69</v>
      </c>
    </row>
    <row r="73" spans="1:9" x14ac:dyDescent="0.2">
      <c r="A73" s="147" t="str">
        <f>A24</f>
        <v>Eis 37: kosten cloud-printerserver</v>
      </c>
      <c r="B73" s="148"/>
      <c r="C73" s="24">
        <v>0</v>
      </c>
      <c r="D73" s="149">
        <f>C73*60</f>
        <v>0</v>
      </c>
    </row>
    <row r="74" spans="1:9" x14ac:dyDescent="0.2">
      <c r="A74" s="147" t="str">
        <f>A25</f>
        <v>Eis 43: printen vanaf mobile devices</v>
      </c>
      <c r="B74" s="148"/>
      <c r="C74" s="24">
        <v>0</v>
      </c>
      <c r="D74" s="149">
        <f>C74*60</f>
        <v>0</v>
      </c>
    </row>
    <row r="75" spans="1:9" x14ac:dyDescent="0.2">
      <c r="A75" s="150"/>
      <c r="B75" s="151"/>
      <c r="C75" s="151"/>
      <c r="D75" s="152">
        <f>D73+D74</f>
        <v>0</v>
      </c>
    </row>
    <row r="76" spans="1:9" x14ac:dyDescent="0.2">
      <c r="A76" s="28"/>
      <c r="B76" s="29"/>
      <c r="C76" s="28"/>
      <c r="D76" s="28"/>
      <c r="E76" s="30"/>
      <c r="F76" s="31"/>
      <c r="G76" s="41"/>
      <c r="H76" s="41"/>
      <c r="I76" s="41"/>
    </row>
    <row r="77" spans="1:9" x14ac:dyDescent="0.2">
      <c r="A77" s="10" t="s">
        <v>0</v>
      </c>
      <c r="B77" s="11"/>
      <c r="C77" s="138"/>
      <c r="D77" s="139" t="s">
        <v>9</v>
      </c>
      <c r="E77" s="140" t="s">
        <v>10</v>
      </c>
      <c r="F77" s="141" t="s">
        <v>11</v>
      </c>
      <c r="G77" s="5"/>
      <c r="H77" s="5"/>
      <c r="I77" s="5"/>
    </row>
    <row r="78" spans="1:9" x14ac:dyDescent="0.2">
      <c r="A78" s="45" t="s">
        <v>12</v>
      </c>
      <c r="B78" s="136"/>
      <c r="C78" s="54" t="s">
        <v>13</v>
      </c>
      <c r="D78" s="55">
        <f>D47</f>
        <v>2797000</v>
      </c>
      <c r="E78" s="59">
        <f>D28*E47</f>
        <v>0</v>
      </c>
      <c r="F78" s="135">
        <f>D78*E78</f>
        <v>0</v>
      </c>
      <c r="G78" s="5"/>
      <c r="H78" s="5"/>
      <c r="I78" s="5"/>
    </row>
    <row r="79" spans="1:9" x14ac:dyDescent="0.2">
      <c r="A79" s="45" t="s">
        <v>14</v>
      </c>
      <c r="B79" s="137"/>
      <c r="C79" s="56" t="s">
        <v>13</v>
      </c>
      <c r="D79" s="55">
        <f>D48</f>
        <v>1568000</v>
      </c>
      <c r="E79" s="59">
        <f>D28*E48</f>
        <v>0</v>
      </c>
      <c r="F79" s="135">
        <f>D79*E79</f>
        <v>0</v>
      </c>
      <c r="G79" s="5"/>
      <c r="H79" s="5"/>
      <c r="I79" s="5"/>
    </row>
    <row r="80" spans="1:9" x14ac:dyDescent="0.2">
      <c r="A80" s="65" t="s">
        <v>47</v>
      </c>
      <c r="B80" s="66"/>
      <c r="C80" s="161">
        <f>SUM(F78:F79)</f>
        <v>0</v>
      </c>
      <c r="D80" s="167"/>
      <c r="E80" s="167"/>
      <c r="F80" s="168"/>
      <c r="G80" s="67"/>
      <c r="H80" s="67"/>
      <c r="I80" s="67"/>
    </row>
    <row r="81" spans="1:9" ht="20" customHeight="1" x14ac:dyDescent="0.2">
      <c r="A81" s="28"/>
      <c r="B81" s="29"/>
      <c r="C81" s="28"/>
      <c r="D81" s="28"/>
      <c r="E81" s="57"/>
      <c r="F81" s="64"/>
      <c r="G81" s="5"/>
      <c r="H81" s="5"/>
      <c r="I81" s="5"/>
    </row>
    <row r="82" spans="1:9" ht="16" x14ac:dyDescent="0.2">
      <c r="A82" s="6" t="s">
        <v>48</v>
      </c>
      <c r="B82" s="7"/>
      <c r="C82" s="8"/>
      <c r="D82" s="9"/>
    </row>
    <row r="83" spans="1:9" ht="28" x14ac:dyDescent="0.2">
      <c r="A83" s="10" t="s">
        <v>0</v>
      </c>
      <c r="B83" s="11"/>
      <c r="C83" s="10" t="s">
        <v>33</v>
      </c>
      <c r="D83" s="12" t="str">
        <f>D3</f>
        <v>MFP full color A4 en A3 minimaal 50 PPM</v>
      </c>
    </row>
    <row r="84" spans="1:9" x14ac:dyDescent="0.2">
      <c r="A84" s="13" t="str">
        <f>A4</f>
        <v xml:space="preserve">Aangeboden type: </v>
      </c>
      <c r="B84" s="14"/>
      <c r="C84" s="15"/>
      <c r="D84" s="116" t="str">
        <f>D4</f>
        <v>&lt;&lt;&gt;&gt;</v>
      </c>
    </row>
    <row r="85" spans="1:9" x14ac:dyDescent="0.2">
      <c r="A85" s="13" t="str">
        <f>A5</f>
        <v>HUURPRIJS per type per maand</v>
      </c>
      <c r="B85" s="14"/>
      <c r="C85" s="15"/>
      <c r="D85" s="17">
        <v>0</v>
      </c>
    </row>
    <row r="86" spans="1:9" x14ac:dyDescent="0.2">
      <c r="A86" s="13" t="str">
        <f>A6</f>
        <v xml:space="preserve">SOFTWARE per type per maand </v>
      </c>
      <c r="B86" s="14"/>
      <c r="C86" s="15"/>
      <c r="D86" s="17">
        <v>0</v>
      </c>
    </row>
    <row r="87" spans="1:9" s="5" customFormat="1" x14ac:dyDescent="0.2">
      <c r="A87" s="18"/>
      <c r="B87" s="19"/>
      <c r="C87" s="20"/>
      <c r="D87" s="20"/>
    </row>
    <row r="88" spans="1:9" s="5" customFormat="1" x14ac:dyDescent="0.2">
      <c r="A88" s="130" t="s">
        <v>3</v>
      </c>
      <c r="B88" s="21"/>
      <c r="C88" s="117" t="s">
        <v>2</v>
      </c>
      <c r="D88" s="12"/>
    </row>
    <row r="89" spans="1:9" x14ac:dyDescent="0.2">
      <c r="A89" s="22" t="str">
        <f>A9</f>
        <v>Eis 74: Bulkmagazijn</v>
      </c>
      <c r="B89" s="23" t="s">
        <v>56</v>
      </c>
      <c r="C89" s="116" t="str">
        <f>C9</f>
        <v>&lt;&lt;&gt;&gt;</v>
      </c>
      <c r="D89" s="24">
        <v>0</v>
      </c>
    </row>
    <row r="90" spans="1:9" x14ac:dyDescent="0.2">
      <c r="A90" s="22" t="s">
        <v>62</v>
      </c>
      <c r="B90" s="23" t="s">
        <v>56</v>
      </c>
      <c r="C90" s="116" t="str">
        <f>C10</f>
        <v>&lt;&lt;&gt;&gt;</v>
      </c>
      <c r="D90" s="24">
        <v>0</v>
      </c>
    </row>
    <row r="91" spans="1:9" x14ac:dyDescent="0.2">
      <c r="A91" s="22" t="str">
        <f>A11</f>
        <v>Eis 94: inline niet-optie</v>
      </c>
      <c r="B91" s="23" t="s">
        <v>56</v>
      </c>
      <c r="C91" s="116" t="str">
        <f>C11</f>
        <v>&lt;&lt;&gt;&gt;</v>
      </c>
      <c r="D91" s="24">
        <v>0</v>
      </c>
    </row>
    <row r="92" spans="1:9" x14ac:dyDescent="0.2">
      <c r="A92" s="22" t="str">
        <f>A12</f>
        <v>Eis 96: Inline vouw- en nietunit</v>
      </c>
      <c r="B92" s="23" t="s">
        <v>56</v>
      </c>
      <c r="C92" s="116" t="str">
        <f>C12</f>
        <v>&lt;&lt;&gt;&gt;</v>
      </c>
      <c r="D92" s="24">
        <v>0</v>
      </c>
    </row>
    <row r="93" spans="1:9" x14ac:dyDescent="0.2">
      <c r="A93" s="25" t="s">
        <v>4</v>
      </c>
      <c r="B93" s="26"/>
      <c r="C93" s="25"/>
      <c r="D93" s="27">
        <f>SUM(D85:D92)</f>
        <v>0</v>
      </c>
    </row>
    <row r="94" spans="1:9" x14ac:dyDescent="0.2">
      <c r="A94" s="28"/>
      <c r="B94" s="29"/>
      <c r="C94" s="28"/>
      <c r="D94" s="28"/>
    </row>
    <row r="95" spans="1:9" x14ac:dyDescent="0.2">
      <c r="A95" s="32" t="s">
        <v>5</v>
      </c>
      <c r="B95" s="23"/>
      <c r="C95" s="32"/>
      <c r="D95" s="33">
        <f>'Werkblad A'!C5</f>
        <v>20</v>
      </c>
    </row>
    <row r="96" spans="1:9" x14ac:dyDescent="0.2">
      <c r="A96" s="28"/>
      <c r="B96" s="29"/>
      <c r="C96" s="28"/>
      <c r="D96" s="28"/>
    </row>
    <row r="97" spans="1:9" ht="28" x14ac:dyDescent="0.2">
      <c r="A97" s="10" t="s">
        <v>6</v>
      </c>
      <c r="B97" s="11"/>
      <c r="C97" s="10"/>
      <c r="D97" s="34" t="str">
        <f>D3</f>
        <v>MFP full color A4 en A3 minimaal 50 PPM</v>
      </c>
    </row>
    <row r="98" spans="1:9" x14ac:dyDescent="0.2">
      <c r="A98" s="35" t="s">
        <v>7</v>
      </c>
      <c r="B98" s="36"/>
      <c r="C98" s="35"/>
      <c r="D98" s="37">
        <f>D95*D93</f>
        <v>0</v>
      </c>
    </row>
    <row r="99" spans="1:9" x14ac:dyDescent="0.2">
      <c r="A99" s="35" t="s">
        <v>45</v>
      </c>
      <c r="B99" s="36"/>
      <c r="C99" s="35"/>
      <c r="D99" s="37">
        <f>D98*12</f>
        <v>0</v>
      </c>
    </row>
    <row r="100" spans="1:9" x14ac:dyDescent="0.2">
      <c r="A100" s="38" t="s">
        <v>49</v>
      </c>
      <c r="B100" s="39"/>
      <c r="C100" s="40"/>
      <c r="D100" s="143">
        <f>SUM(D99:D99)</f>
        <v>0</v>
      </c>
    </row>
    <row r="101" spans="1:9" x14ac:dyDescent="0.2">
      <c r="A101" s="28"/>
      <c r="B101" s="29"/>
      <c r="C101" s="28"/>
      <c r="D101" s="28"/>
      <c r="E101" s="30"/>
      <c r="F101" s="31"/>
      <c r="G101" s="41"/>
      <c r="H101" s="41"/>
      <c r="I101" s="41"/>
    </row>
    <row r="102" spans="1:9" ht="28" customHeight="1" x14ac:dyDescent="0.2">
      <c r="A102" s="144" t="s">
        <v>66</v>
      </c>
      <c r="B102" s="145"/>
      <c r="C102" s="144" t="s">
        <v>67</v>
      </c>
      <c r="D102" s="146" t="s">
        <v>70</v>
      </c>
    </row>
    <row r="103" spans="1:9" x14ac:dyDescent="0.2">
      <c r="A103" s="147" t="str">
        <f>A24</f>
        <v>Eis 37: kosten cloud-printerserver</v>
      </c>
      <c r="B103" s="148"/>
      <c r="C103" s="24">
        <v>0</v>
      </c>
      <c r="D103" s="149">
        <f>C103*60</f>
        <v>0</v>
      </c>
    </row>
    <row r="104" spans="1:9" x14ac:dyDescent="0.2">
      <c r="A104" s="147" t="str">
        <f>A25</f>
        <v>Eis 43: printen vanaf mobile devices</v>
      </c>
      <c r="B104" s="148"/>
      <c r="C104" s="24">
        <v>0</v>
      </c>
      <c r="D104" s="149">
        <f>C104*60</f>
        <v>0</v>
      </c>
    </row>
    <row r="105" spans="1:9" x14ac:dyDescent="0.2">
      <c r="A105" s="150"/>
      <c r="B105" s="151"/>
      <c r="C105" s="151"/>
      <c r="D105" s="152">
        <f>D103+D104</f>
        <v>0</v>
      </c>
    </row>
    <row r="106" spans="1:9" x14ac:dyDescent="0.2">
      <c r="A106" s="28"/>
      <c r="B106" s="29"/>
      <c r="C106" s="28"/>
      <c r="D106" s="28"/>
      <c r="E106" s="30"/>
      <c r="F106" s="31"/>
      <c r="G106" s="41"/>
      <c r="H106" s="41"/>
      <c r="I106" s="41"/>
    </row>
    <row r="107" spans="1:9" x14ac:dyDescent="0.2">
      <c r="A107" s="10" t="s">
        <v>0</v>
      </c>
      <c r="B107" s="11"/>
      <c r="C107" s="42"/>
      <c r="D107" s="42" t="s">
        <v>9</v>
      </c>
      <c r="E107" s="43" t="s">
        <v>10</v>
      </c>
      <c r="F107" s="44" t="s">
        <v>11</v>
      </c>
      <c r="G107" s="5"/>
      <c r="H107" s="5"/>
      <c r="I107" s="5"/>
    </row>
    <row r="108" spans="1:9" x14ac:dyDescent="0.2">
      <c r="A108" s="45" t="s">
        <v>12</v>
      </c>
      <c r="B108" s="53"/>
      <c r="C108" s="54" t="s">
        <v>13</v>
      </c>
      <c r="D108" s="55">
        <f>D78</f>
        <v>2797000</v>
      </c>
      <c r="E108" s="59">
        <f>D28*E78</f>
        <v>0</v>
      </c>
      <c r="F108" s="46">
        <f>D108*E108</f>
        <v>0</v>
      </c>
      <c r="G108" s="5"/>
      <c r="H108" s="5"/>
      <c r="I108" s="5"/>
    </row>
    <row r="109" spans="1:9" x14ac:dyDescent="0.2">
      <c r="A109" s="45" t="s">
        <v>14</v>
      </c>
      <c r="B109" s="23"/>
      <c r="C109" s="56" t="s">
        <v>13</v>
      </c>
      <c r="D109" s="55">
        <f>D79</f>
        <v>1568000</v>
      </c>
      <c r="E109" s="59">
        <f>D28*E79</f>
        <v>0</v>
      </c>
      <c r="F109" s="46">
        <f>D109*E109</f>
        <v>0</v>
      </c>
      <c r="G109" s="5"/>
      <c r="H109" s="5"/>
      <c r="I109" s="5"/>
    </row>
    <row r="110" spans="1:9" x14ac:dyDescent="0.2">
      <c r="A110" s="65" t="s">
        <v>50</v>
      </c>
      <c r="B110" s="66"/>
      <c r="C110" s="161">
        <f>SUM(F108:F109)</f>
        <v>0</v>
      </c>
      <c r="D110" s="167"/>
      <c r="E110" s="167"/>
      <c r="F110" s="167"/>
      <c r="G110" s="67"/>
      <c r="H110" s="67"/>
      <c r="I110" s="67"/>
    </row>
    <row r="111" spans="1:9" ht="20" customHeight="1" x14ac:dyDescent="0.2">
      <c r="A111" s="28"/>
      <c r="B111" s="29"/>
      <c r="C111" s="28"/>
      <c r="D111" s="28"/>
      <c r="E111" s="57"/>
      <c r="F111" s="64"/>
      <c r="G111" s="5"/>
      <c r="H111" s="5"/>
      <c r="I111" s="5"/>
    </row>
    <row r="112" spans="1:9" x14ac:dyDescent="0.2">
      <c r="A112" s="10" t="s">
        <v>0</v>
      </c>
      <c r="B112" s="11"/>
      <c r="C112" s="42"/>
      <c r="D112" s="42" t="s">
        <v>9</v>
      </c>
      <c r="E112" s="43" t="s">
        <v>15</v>
      </c>
      <c r="F112" s="44" t="s">
        <v>11</v>
      </c>
      <c r="G112" s="5"/>
      <c r="H112" s="5"/>
      <c r="I112" s="5"/>
    </row>
    <row r="113" spans="1:9" x14ac:dyDescent="0.2">
      <c r="A113" s="45" t="s">
        <v>57</v>
      </c>
      <c r="B113" s="68"/>
      <c r="C113" s="69" t="s">
        <v>16</v>
      </c>
      <c r="D113" s="70">
        <v>5</v>
      </c>
      <c r="E113" s="17">
        <v>0</v>
      </c>
      <c r="F113" s="71">
        <f>SUM(D113*E113)</f>
        <v>0</v>
      </c>
      <c r="G113" s="5"/>
      <c r="H113" s="5"/>
      <c r="I113" s="5"/>
    </row>
    <row r="114" spans="1:9" x14ac:dyDescent="0.2">
      <c r="A114" s="45" t="s">
        <v>58</v>
      </c>
      <c r="B114" s="68"/>
      <c r="C114" s="69" t="s">
        <v>16</v>
      </c>
      <c r="D114" s="70">
        <v>5</v>
      </c>
      <c r="E114" s="24">
        <v>0</v>
      </c>
      <c r="F114" s="71">
        <f>SUM(D114*E114)</f>
        <v>0</v>
      </c>
      <c r="G114" s="5"/>
      <c r="H114" s="5"/>
      <c r="I114" s="5"/>
    </row>
    <row r="115" spans="1:9" x14ac:dyDescent="0.2">
      <c r="A115" s="72" t="s">
        <v>43</v>
      </c>
      <c r="B115" s="73"/>
      <c r="C115" s="163">
        <f>SUM(F113:F114)*5</f>
        <v>0</v>
      </c>
      <c r="D115" s="163"/>
      <c r="E115" s="163"/>
      <c r="F115" s="163"/>
      <c r="G115" s="74"/>
      <c r="H115" s="74"/>
      <c r="I115" s="74"/>
    </row>
    <row r="116" spans="1:9" x14ac:dyDescent="0.2">
      <c r="A116" s="75"/>
      <c r="B116" s="76"/>
      <c r="C116" s="75"/>
      <c r="D116" s="75"/>
      <c r="E116" s="77"/>
      <c r="F116" s="78"/>
      <c r="G116" s="74"/>
      <c r="H116" s="74"/>
      <c r="I116" s="74"/>
    </row>
    <row r="117" spans="1:9" ht="65" customHeight="1" x14ac:dyDescent="0.2">
      <c r="A117" s="38" t="s">
        <v>17</v>
      </c>
      <c r="B117" s="79"/>
      <c r="C117" s="164">
        <f>D21+C50+D70+C80+D100+C110+C115+D26+D75+D105</f>
        <v>0</v>
      </c>
      <c r="D117" s="164"/>
      <c r="E117" s="165" t="s">
        <v>61</v>
      </c>
      <c r="F117" s="166"/>
      <c r="G117" s="5"/>
      <c r="H117" s="5"/>
      <c r="I117" s="5"/>
    </row>
    <row r="118" spans="1:9" x14ac:dyDescent="0.2">
      <c r="A118" s="80"/>
      <c r="B118" s="81"/>
      <c r="C118" s="82"/>
      <c r="D118" s="83"/>
      <c r="E118" s="84"/>
      <c r="F118" s="85"/>
      <c r="G118" s="5"/>
      <c r="H118" s="5"/>
      <c r="I118" s="5"/>
    </row>
    <row r="119" spans="1:9" ht="38" customHeight="1" x14ac:dyDescent="0.2">
      <c r="A119" s="38" t="s">
        <v>18</v>
      </c>
      <c r="B119" s="86"/>
      <c r="C119" s="169"/>
      <c r="D119" s="170"/>
      <c r="E119" s="84"/>
      <c r="F119" s="85"/>
      <c r="G119" s="5"/>
      <c r="H119" s="5"/>
      <c r="I119" s="5"/>
    </row>
    <row r="120" spans="1:9" x14ac:dyDescent="0.2">
      <c r="A120" s="87"/>
      <c r="B120" s="88"/>
      <c r="C120" s="89"/>
      <c r="D120" s="89"/>
      <c r="E120" s="5"/>
      <c r="F120" s="5"/>
      <c r="G120" s="5"/>
      <c r="H120" s="5"/>
      <c r="I120" s="5"/>
    </row>
    <row r="121" spans="1:9" ht="36" customHeight="1" x14ac:dyDescent="0.2">
      <c r="A121" s="25" t="s">
        <v>19</v>
      </c>
      <c r="B121" s="90"/>
      <c r="C121" s="159" t="s">
        <v>20</v>
      </c>
      <c r="D121" s="160"/>
      <c r="E121" s="5"/>
      <c r="F121" s="5"/>
      <c r="G121" s="5"/>
      <c r="H121" s="5"/>
      <c r="I121" s="5"/>
    </row>
    <row r="122" spans="1:9" x14ac:dyDescent="0.2">
      <c r="A122" s="91"/>
      <c r="B122" s="92"/>
      <c r="C122" s="93"/>
      <c r="D122" s="93"/>
      <c r="E122" s="5"/>
      <c r="F122" s="5"/>
      <c r="G122" s="5"/>
      <c r="H122" s="5"/>
      <c r="I122" s="5"/>
    </row>
    <row r="123" spans="1:9" ht="48" customHeight="1" x14ac:dyDescent="0.2">
      <c r="A123" s="38" t="s">
        <v>38</v>
      </c>
      <c r="B123" s="86"/>
      <c r="C123" s="159" t="s">
        <v>20</v>
      </c>
      <c r="D123" s="160"/>
      <c r="E123" s="128"/>
      <c r="F123" s="5"/>
      <c r="G123" s="5"/>
      <c r="H123" s="5"/>
      <c r="I123" s="5"/>
    </row>
    <row r="124" spans="1:9" x14ac:dyDescent="0.2">
      <c r="A124" s="5"/>
      <c r="B124" s="94"/>
      <c r="C124" s="5"/>
      <c r="D124" s="5"/>
      <c r="E124" s="95"/>
      <c r="F124" s="5"/>
      <c r="G124" s="5"/>
      <c r="H124" s="5"/>
      <c r="I124" s="5"/>
    </row>
  </sheetData>
  <sheetProtection algorithmName="SHA-512" hashValue="qCkGUrz9/YUdNNLf/O2zktK1XEFqsz43dH0kBlxAWPUpXi0VBRgn/cmuTjWER1QNGxjKuqNVXNAoFxDFG2tx4Q==" saltValue="jsdVNEFfAVypuKFzoDFNyA==" spinCount="100000" sheet="1" objects="1" scenarios="1"/>
  <mergeCells count="9">
    <mergeCell ref="C123:D123"/>
    <mergeCell ref="C50:F50"/>
    <mergeCell ref="C115:F115"/>
    <mergeCell ref="C117:D117"/>
    <mergeCell ref="E117:F117"/>
    <mergeCell ref="C80:F80"/>
    <mergeCell ref="C119:D119"/>
    <mergeCell ref="C121:D121"/>
    <mergeCell ref="C110:F110"/>
  </mergeCells>
  <dataValidations count="3">
    <dataValidation type="decimal" allowBlank="1" showInputMessage="1" showErrorMessage="1" error="De maximale afdrukprijs per tik zwart-wit bedraag € 0,004." sqref="E31" xr:uid="{32E1F1D6-E1A1-2741-B8E1-F59C467B70AF}">
      <formula1>0</formula1>
      <formula2>0.004</formula2>
    </dataValidation>
    <dataValidation type="decimal" allowBlank="1" showInputMessage="1" showErrorMessage="1" error="De maximale afdrukprijs per tik full color bedraagt € 0,04." sqref="E32" xr:uid="{0DB8B6F7-8C16-584D-96B4-A8B94693DEE9}">
      <formula1>0</formula1>
      <formula2>0.04</formula2>
    </dataValidation>
    <dataValidation type="decimal" allowBlank="1" showInputMessage="1" showErrorMessage="1" sqref="C28" xr:uid="{323FA527-5463-1E4C-B299-8E0CC7E12D47}">
      <formula1>0</formula1>
      <formula2>2.5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showGridLines="0" tabSelected="1" zoomScale="150" workbookViewId="0">
      <selection activeCell="C14" sqref="C14"/>
    </sheetView>
  </sheetViews>
  <sheetFormatPr baseColWidth="10" defaultColWidth="8.83203125" defaultRowHeight="15" x14ac:dyDescent="0.2"/>
  <cols>
    <col min="1" max="1" width="47" customWidth="1"/>
    <col min="2" max="2" width="11.6640625" customWidth="1"/>
    <col min="3" max="3" width="20.1640625" customWidth="1"/>
    <col min="4" max="4" width="20" customWidth="1"/>
  </cols>
  <sheetData>
    <row r="1" spans="1:4" x14ac:dyDescent="0.2">
      <c r="A1" s="172" t="s">
        <v>21</v>
      </c>
      <c r="B1" s="172"/>
      <c r="C1" s="172"/>
    </row>
    <row r="2" spans="1:4" x14ac:dyDescent="0.2">
      <c r="A2" s="96" t="s">
        <v>22</v>
      </c>
      <c r="B2" s="97"/>
      <c r="C2" s="114" t="s">
        <v>23</v>
      </c>
    </row>
    <row r="3" spans="1:4" x14ac:dyDescent="0.2">
      <c r="A3" s="98" t="s">
        <v>39</v>
      </c>
      <c r="B3" s="99"/>
      <c r="C3" s="98">
        <f>Prijzenblad!D15</f>
        <v>20</v>
      </c>
    </row>
    <row r="4" spans="1:4" x14ac:dyDescent="0.2">
      <c r="A4" s="98" t="s">
        <v>41</v>
      </c>
      <c r="B4" s="99"/>
      <c r="C4" s="100">
        <f>Prijzenblad!D5</f>
        <v>0</v>
      </c>
    </row>
    <row r="5" spans="1:4" x14ac:dyDescent="0.2">
      <c r="A5" s="98" t="s">
        <v>42</v>
      </c>
      <c r="B5" s="99"/>
      <c r="C5" s="100">
        <f>Prijzenblad!D13-Prijzenblad!D5</f>
        <v>0</v>
      </c>
    </row>
    <row r="6" spans="1:4" x14ac:dyDescent="0.2">
      <c r="A6" s="101" t="s">
        <v>24</v>
      </c>
      <c r="B6" s="102"/>
      <c r="C6" s="101">
        <v>60</v>
      </c>
    </row>
    <row r="7" spans="1:4" ht="27" x14ac:dyDescent="0.2">
      <c r="A7" s="103" t="s">
        <v>40</v>
      </c>
      <c r="B7" s="99"/>
      <c r="C7" s="100">
        <f>C6*(C4+C5)*C3</f>
        <v>0</v>
      </c>
    </row>
    <row r="8" spans="1:4" x14ac:dyDescent="0.2">
      <c r="A8" s="103"/>
      <c r="B8" s="99"/>
      <c r="C8" s="98"/>
    </row>
    <row r="9" spans="1:4" x14ac:dyDescent="0.2">
      <c r="A9" s="98" t="s">
        <v>25</v>
      </c>
      <c r="B9" s="99"/>
      <c r="C9" s="142">
        <v>0.1</v>
      </c>
    </row>
    <row r="10" spans="1:4" x14ac:dyDescent="0.2">
      <c r="A10" s="96" t="s">
        <v>26</v>
      </c>
      <c r="B10" s="97"/>
      <c r="C10" s="104">
        <f>(C7)*C9</f>
        <v>0</v>
      </c>
      <c r="D10" s="104"/>
    </row>
    <row r="11" spans="1:4" x14ac:dyDescent="0.2">
      <c r="A11" s="105"/>
      <c r="B11" s="106"/>
      <c r="C11" s="105"/>
      <c r="D11" s="105"/>
    </row>
    <row r="12" spans="1:4" x14ac:dyDescent="0.2">
      <c r="A12" s="96" t="s">
        <v>27</v>
      </c>
      <c r="B12" s="97" t="s">
        <v>28</v>
      </c>
      <c r="C12" s="107"/>
      <c r="D12" s="171" t="s">
        <v>29</v>
      </c>
    </row>
    <row r="13" spans="1:4" x14ac:dyDescent="0.2">
      <c r="A13" s="96" t="s">
        <v>30</v>
      </c>
      <c r="B13" s="97"/>
      <c r="C13" s="113">
        <f>C10</f>
        <v>0</v>
      </c>
      <c r="D13" s="171"/>
    </row>
    <row r="14" spans="1:4" x14ac:dyDescent="0.2">
      <c r="A14" s="108" t="s">
        <v>35</v>
      </c>
      <c r="B14" s="109">
        <v>1</v>
      </c>
      <c r="C14" s="110">
        <f>$B14*(C$4)*$D14</f>
        <v>0</v>
      </c>
      <c r="D14" s="111">
        <v>24</v>
      </c>
    </row>
    <row r="15" spans="1:4" x14ac:dyDescent="0.2">
      <c r="A15" s="96" t="s">
        <v>31</v>
      </c>
      <c r="B15" s="97">
        <f>SUM(B14:B14)</f>
        <v>1</v>
      </c>
      <c r="C15" s="104">
        <f>SUM(C14:C14)</f>
        <v>0</v>
      </c>
      <c r="D15" s="96"/>
    </row>
    <row r="16" spans="1:4" x14ac:dyDescent="0.2">
      <c r="A16" s="98" t="s">
        <v>32</v>
      </c>
      <c r="B16" s="99"/>
      <c r="C16" s="112">
        <f>C10-C15</f>
        <v>0</v>
      </c>
      <c r="D16" s="98"/>
    </row>
  </sheetData>
  <sheetProtection algorithmName="SHA-512" hashValue="KZq8LD3UfoM5hF9rbEPjaB8IyvE6MVeVNm76xuqkuQycxQdJvvhH4H1IojZcaSw60wdtCVxiQwpALyLPofJwvQ==" saltValue="KxmZaCryZcpaUgthMKIyhg==" spinCount="100000" sheet="1" objects="1" scenarios="1"/>
  <mergeCells count="2">
    <mergeCell ref="D12:D13"/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Werkblad A</vt:lpstr>
      <vt:lpstr>Prijzenblad</vt:lpstr>
      <vt:lpstr>Retourneerrecht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BiC.Leeuwarden</dc:creator>
  <cp:keywords/>
  <dc:description>Copyright BiC
SRO 15-10</dc:description>
  <cp:lastModifiedBy>Microsoft Office User</cp:lastModifiedBy>
  <dcterms:created xsi:type="dcterms:W3CDTF">2018-03-14T10:16:28Z</dcterms:created>
  <dcterms:modified xsi:type="dcterms:W3CDTF">2021-03-10T13:00:47Z</dcterms:modified>
  <cp:category/>
</cp:coreProperties>
</file>