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\Algemeen\cz\6. Projecten CZ\2020\Landelijk - GSM-R Passief (Opstelpunten)\3.3 Nota van Inlichtingen\"/>
    </mc:Choice>
  </mc:AlternateContent>
  <xr:revisionPtr revIDLastSave="0" documentId="13_ncr:1_{647DCD81-2392-4555-A071-A8D4C1EDFC76}" xr6:coauthVersionLast="36" xr6:coauthVersionMax="36" xr10:uidLastSave="{00000000-0000-0000-0000-000000000000}"/>
  <bookViews>
    <workbookView xWindow="0" yWindow="1800" windowWidth="6140" windowHeight="3680" xr2:uid="{00000000-000D-0000-FFFF-FFFF00000000}"/>
  </bookViews>
  <sheets>
    <sheet name="CPKF" sheetId="11" r:id="rId1"/>
  </sheets>
  <definedNames>
    <definedName name="_xlnm._FilterDatabase" localSheetId="0" hidden="1">CPKF!$M$63:$R$74</definedName>
    <definedName name="_xlnm.Print_Area" localSheetId="0">CPKF!$A$1:$J$90</definedName>
    <definedName name="OP_BS_SITE">CPKF!$E$66</definedName>
    <definedName name="OP_BS_ST">CPKF!$E$66</definedName>
    <definedName name="OP_NW_SITE">CPKF!$E$54</definedName>
    <definedName name="Resultaat_30_Jaar">CPKF!$J$73</definedName>
    <definedName name="Totaal_aantal_EX">CPKF!$D$70</definedName>
    <definedName name="Totaal_aantal_Nieuw">CPKF!$D$62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7" i="11" l="1"/>
  <c r="E58" i="11" l="1"/>
  <c r="E31" i="11" l="1"/>
  <c r="D59" i="11" l="1"/>
  <c r="E62" i="11" l="1"/>
  <c r="E47" i="11" l="1"/>
  <c r="F71" i="11"/>
  <c r="E70" i="11"/>
  <c r="F70" i="11" s="1"/>
  <c r="F58" i="11"/>
  <c r="F59" i="11"/>
  <c r="E32" i="11" l="1"/>
  <c r="E33" i="11"/>
  <c r="E34" i="11"/>
  <c r="E35" i="11"/>
  <c r="E36" i="11"/>
  <c r="E38" i="11"/>
  <c r="E39" i="11"/>
  <c r="E40" i="11"/>
  <c r="E41" i="11"/>
  <c r="E42" i="11"/>
  <c r="E43" i="11"/>
  <c r="E44" i="11"/>
  <c r="E45" i="11"/>
  <c r="E46" i="11"/>
  <c r="H71" i="11"/>
  <c r="J71" i="11" s="1"/>
  <c r="F62" i="11"/>
  <c r="H62" i="11" s="1"/>
  <c r="E50" i="11"/>
  <c r="E29" i="11" l="1"/>
  <c r="J62" i="11"/>
  <c r="J73" i="11" s="1"/>
  <c r="D76" i="11" l="1"/>
  <c r="F76" i="11"/>
  <c r="J77" i="11" s="1"/>
</calcChain>
</file>

<file path=xl/sharedStrings.xml><?xml version="1.0" encoding="utf-8"?>
<sst xmlns="http://schemas.openxmlformats.org/spreadsheetml/2006/main" count="129" uniqueCount="98">
  <si>
    <t>4.1</t>
  </si>
  <si>
    <t>4.2</t>
  </si>
  <si>
    <t>Rating</t>
  </si>
  <si>
    <t>Value</t>
  </si>
  <si>
    <t>Project</t>
  </si>
  <si>
    <t>Document</t>
  </si>
  <si>
    <t>Level</t>
  </si>
  <si>
    <t>1. Generieke Informatie</t>
  </si>
  <si>
    <t>Omschrijving</t>
  </si>
  <si>
    <t>Nee</t>
  </si>
  <si>
    <t>Ja</t>
  </si>
  <si>
    <t>Totaal aantal</t>
  </si>
  <si>
    <t>Totaal per jaar</t>
  </si>
  <si>
    <t>7. Financiele kwaliteitskorting</t>
  </si>
  <si>
    <t>6. Subtotaal zonder financiele kwaliteitskorting</t>
  </si>
  <si>
    <t>Maximale kwaliteitskorting</t>
  </si>
  <si>
    <t>Organisatie:</t>
  </si>
  <si>
    <t>Plaats en land:</t>
  </si>
  <si>
    <t>Naam en Handtekening</t>
  </si>
  <si>
    <t>Datum</t>
  </si>
  <si>
    <t>Berekende korting</t>
  </si>
  <si>
    <t>6.1</t>
  </si>
  <si>
    <t>6.2</t>
  </si>
  <si>
    <t>6.3</t>
  </si>
  <si>
    <t>6.4</t>
  </si>
  <si>
    <t>6.5</t>
  </si>
  <si>
    <t>6.6</t>
  </si>
  <si>
    <t>6.8</t>
  </si>
  <si>
    <t>6.9</t>
  </si>
  <si>
    <t>6.10</t>
  </si>
  <si>
    <t>6.11</t>
  </si>
  <si>
    <t>6.12</t>
  </si>
  <si>
    <t>6.13</t>
  </si>
  <si>
    <t>6.14</t>
  </si>
  <si>
    <t>6.15</t>
  </si>
  <si>
    <t xml:space="preserve">8. Totale inschrijving </t>
  </si>
  <si>
    <t>Maximaal aantal punten</t>
  </si>
  <si>
    <t>Beoordeling</t>
  </si>
  <si>
    <t>Totaal aantal behaalde punten</t>
  </si>
  <si>
    <t>Versie</t>
  </si>
  <si>
    <t>jaar</t>
  </si>
  <si>
    <t>3. Kwaliteitscriteria</t>
  </si>
  <si>
    <t>6.16</t>
  </si>
  <si>
    <t>6.16 (Veiligheidsladder)</t>
  </si>
  <si>
    <t>Bijdrage ProRail voor GSM-R</t>
  </si>
  <si>
    <t>Opstelpunten voor GSM-R (op initiatief ProRail)</t>
  </si>
  <si>
    <t>Opstelpunten voor Publieke MNOs (op initiatief PiP)</t>
  </si>
  <si>
    <t>Bestaande of in aanbouw zijnde opstelpunten voor GSM-R die PiP mag exploiteren</t>
  </si>
  <si>
    <t>5.1</t>
  </si>
  <si>
    <t>Totaal gedurende de initiële concessieperiode 5 jaar</t>
  </si>
  <si>
    <t>5 Vergoeding voor bestaande / in aanbouw zijnde opstelpunten in het ProRail domein</t>
  </si>
  <si>
    <t>4 Vergoeding voor nieuwe opstelpunten in het ProRail domein</t>
  </si>
  <si>
    <t>Vergoeding per opstelpunt  in het ProRail domein voor opstelpunten die nog gebouwd moeten worden door de PiP conform het PVE (hier mogen alleen negatieve getallen worden ingevuld)</t>
  </si>
  <si>
    <t>Landelijk - GSM-R Passief (Opstelpunten)</t>
  </si>
  <si>
    <t>TN251150</t>
  </si>
  <si>
    <t>2. Conformiteit (voldoen aan de eisen)</t>
  </si>
  <si>
    <t>Het vermelden van een ‘ Nee’ achter één of meerdere eisen of het onthouden van een vermelding in betreffende Ja/Nee kolom leidt tot een ongeldige inschrijving.</t>
  </si>
  <si>
    <t>Algemeen inschrijving</t>
  </si>
  <si>
    <t>Inschrijver verklaart volledig en zonder enig voorbehoud en/of voorwaarden zijn inschrijving te hebben ingediend.</t>
  </si>
  <si>
    <t>Algemeen 
aanbestedingsleidraad</t>
  </si>
  <si>
    <t>Inschrijver verklaart volledig en zonder enig voorbehoud akkoord te zijn met de aanbestedingsleidraad van deze aanbesteding.</t>
  </si>
  <si>
    <t>Programma van eisen, Annexen en bijlagen</t>
  </si>
  <si>
    <t>Inschrijver verklaart volledig en zonder enig voorbehoud akkoord te zijn met het Programma van eisen, Annexen en bijlagen.</t>
  </si>
  <si>
    <t>Eisen</t>
  </si>
  <si>
    <t>Inschrijver verklaart volledig en zonder enig voorbehoud akkoord te zijn met de eisen.</t>
  </si>
  <si>
    <t>Nota van Inlichtingen</t>
  </si>
  <si>
    <t>Inschrijver verklaart volledig en zonder enig voorbehoud akkoord te zijn met de Nota van Inlichtingen (NvI).</t>
  </si>
  <si>
    <t>Voor akkoord (Ja/Nee)</t>
  </si>
  <si>
    <t>Bijlage 4 Inschrijfbiljet - Conformiteit Kwaliteit en Prijs Formulier (CKPF)</t>
  </si>
  <si>
    <t>Tenderned</t>
  </si>
  <si>
    <t>Contractduur opstelpunt</t>
  </si>
  <si>
    <t>Overeenkomsten</t>
  </si>
  <si>
    <t>Inschrijver verklaart volledig akkoord en zonder voorbehoud akkoord te zijn met de raam-, huur- en individuele overeenkomsten en daarbij behorende Annexen, bijlagen en Voorwaarden en gemaakte wijzigingen zoals aangegeven bij nota van inlichtingen.</t>
  </si>
  <si>
    <t>Kwaliteitseisen</t>
  </si>
  <si>
    <t>Kwaliteitseis nummer</t>
  </si>
  <si>
    <t>Slecht</t>
  </si>
  <si>
    <t>Zeer slecht</t>
  </si>
  <si>
    <t>Voldoende</t>
  </si>
  <si>
    <t>Uitstekend</t>
  </si>
  <si>
    <t>CO2 niveau of ambitieniveau</t>
  </si>
  <si>
    <t>Geen</t>
  </si>
  <si>
    <t>Vergoeding per opstelpunt in het ProRail domein voor bestaande of in aanbouw zijnde opstelpunten conform het PVE (Passieve infra is eigendom van ProRail), 
(hier mogen alleen negatieve getallen worden ingevuld)</t>
  </si>
  <si>
    <t>Minimaal kwaliteitsniveau (eis)</t>
  </si>
  <si>
    <t>9. Rechtmatige ondertekening</t>
  </si>
  <si>
    <t xml:space="preserve">Alle rode cellen worden door ProRail ingevuld na beoordeling. </t>
  </si>
  <si>
    <t>Dit inschrijfbiljet dient rechtsgeldig te worden ondertekend.</t>
  </si>
  <si>
    <t>Het inschrijfbiljet mag niet worden gewijzigd door de leverancier.</t>
  </si>
  <si>
    <t>Alle bedragen dienen te worden afgerond op 2 decimalen</t>
  </si>
  <si>
    <t>Alle bedragen zijn Excl BTW.</t>
  </si>
  <si>
    <t>Alle gele cellen dienen door de inschrijver te worden in gevuld.</t>
  </si>
  <si>
    <t>Keuze</t>
  </si>
  <si>
    <t>Totaal bedrag</t>
  </si>
  <si>
    <t>Onvoldoende</t>
  </si>
  <si>
    <t>6.7</t>
  </si>
  <si>
    <t>1.2</t>
  </si>
  <si>
    <t>Aantal opstelpunten dat de PiP wil exploiteren</t>
  </si>
  <si>
    <t>Totaal gedurende de totale concessieperiode van 8 jaar (Maximum aantal zie PVE)</t>
  </si>
  <si>
    <t>Vergoeding per opstelpunt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</si>
</sst>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 &quot;[$€-413]&quot; &quot;#,##0.00&quot; &quot;;&quot; &quot;[$€-413]&quot; -&quot;#,##0.00&quot; &quot;;&quot; &quot;[$€-413]&quot; -&quot;00&quot; &quot;;&quot; &quot;@&quot; &quot;"/>
    <numFmt numFmtId="166" formatCode="&quot; &quot;#,##0.00&quot; &quot;;&quot; &quot;#,##0.00&quot;-&quot;;&quot; -&quot;00&quot; &quot;;&quot; &quot;@&quot; &quot;"/>
    <numFmt numFmtId="167" formatCode="&quot; F &quot;#,##0.00&quot; &quot;;&quot; F &quot;#,##0.00&quot;-&quot;;&quot; F -&quot;00&quot; &quot;;&quot; &quot;@&quot; &quot;"/>
    <numFmt numFmtId="168" formatCode="&quot; &quot;[$€-413]&quot; &quot;#,##0.00&quot; &quot;;&quot; &quot;[$€-413]&quot; &quot;#,##0.00&quot;-&quot;;&quot; &quot;[$€-413]&quot; -&quot;00&quot; &quot;;&quot; &quot;@&quot; &quot;"/>
    <numFmt numFmtId="169" formatCode="_ * #,##0_ ;_ * \-#,##0_ ;_ * &quot;-&quot;??_ ;_ @_ "/>
  </numFmts>
  <fonts count="29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Verdana"/>
      <family val="2"/>
    </font>
    <font>
      <sz val="8"/>
      <color theme="1"/>
      <name val="Calibri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Geneva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9C5700"/>
      <name val="Calibri"/>
      <family val="2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Geneva"/>
      <family val="2"/>
    </font>
    <font>
      <b/>
      <u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0" fontId="10" fillId="0" borderId="0"/>
    <xf numFmtId="0" fontId="11" fillId="0" borderId="0" applyNumberFormat="0" applyBorder="0" applyProtection="0"/>
    <xf numFmtId="0" fontId="12" fillId="4" borderId="0" applyNumberFormat="0" applyBorder="0" applyAlignment="0" applyProtection="0"/>
    <xf numFmtId="0" fontId="13" fillId="5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Border="0" applyProtection="0"/>
    <xf numFmtId="0" fontId="10" fillId="0" borderId="0" applyNumberFormat="0" applyFont="0" applyBorder="0" applyProtection="0"/>
    <xf numFmtId="0" fontId="10" fillId="0" borderId="0" applyNumberFormat="0" applyFont="0" applyBorder="0" applyProtection="0"/>
    <xf numFmtId="0" fontId="16" fillId="0" borderId="0" applyNumberFormat="0" applyBorder="0" applyProtection="0"/>
    <xf numFmtId="165" fontId="16" fillId="0" borderId="0" applyBorder="0" applyProtection="0"/>
    <xf numFmtId="0" fontId="10" fillId="0" borderId="0" applyNumberFormat="0" applyFont="0" applyBorder="0" applyProtection="0"/>
    <xf numFmtId="165" fontId="17" fillId="0" borderId="0" applyBorder="0" applyProtection="0"/>
    <xf numFmtId="9" fontId="10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0" fontId="1" fillId="0" borderId="0"/>
    <xf numFmtId="0" fontId="20" fillId="7" borderId="2" applyNumberFormat="0" applyAlignment="0" applyProtection="0"/>
    <xf numFmtId="0" fontId="21" fillId="8" borderId="0" applyNumberFormat="0" applyBorder="0" applyAlignment="0" applyProtection="0"/>
    <xf numFmtId="0" fontId="3" fillId="9" borderId="0" applyNumberFormat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44" fontId="0" fillId="2" borderId="1" xfId="0" applyNumberFormat="1" applyFill="1" applyBorder="1"/>
    <xf numFmtId="0" fontId="0" fillId="2" borderId="0" xfId="0" applyFill="1" applyBorder="1"/>
    <xf numFmtId="44" fontId="0" fillId="2" borderId="0" xfId="0" applyNumberFormat="1" applyFill="1" applyBorder="1"/>
    <xf numFmtId="0" fontId="0" fillId="2" borderId="0" xfId="0" applyFill="1" applyBorder="1" applyAlignment="1"/>
    <xf numFmtId="0" fontId="5" fillId="2" borderId="0" xfId="0" applyFont="1" applyFill="1" applyBorder="1" applyAlignment="1"/>
    <xf numFmtId="44" fontId="0" fillId="2" borderId="0" xfId="0" applyNumberFormat="1" applyFill="1"/>
    <xf numFmtId="44" fontId="0" fillId="2" borderId="0" xfId="0" applyNumberFormat="1" applyFill="1" applyBorder="1" applyAlignment="1"/>
    <xf numFmtId="0" fontId="0" fillId="2" borderId="0" xfId="0" applyFill="1" applyAlignment="1">
      <alignment vertical="top"/>
    </xf>
    <xf numFmtId="0" fontId="0" fillId="3" borderId="1" xfId="0" applyFill="1" applyBorder="1" applyAlignment="1">
      <alignment horizontal="center" vertical="center"/>
    </xf>
    <xf numFmtId="0" fontId="3" fillId="2" borderId="0" xfId="0" applyFont="1" applyFill="1"/>
    <xf numFmtId="0" fontId="6" fillId="2" borderId="0" xfId="2" applyFont="1" applyFill="1" applyBorder="1" applyProtection="1"/>
    <xf numFmtId="0" fontId="6" fillId="2" borderId="0" xfId="2" applyFont="1" applyFill="1" applyBorder="1" applyAlignment="1" applyProtection="1">
      <alignment horizontal="left"/>
    </xf>
    <xf numFmtId="0" fontId="9" fillId="2" borderId="0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top"/>
    </xf>
    <xf numFmtId="1" fontId="9" fillId="2" borderId="1" xfId="2" applyNumberFormat="1" applyFont="1" applyFill="1" applyBorder="1" applyAlignment="1">
      <alignment horizontal="left" vertical="top" wrapText="1"/>
    </xf>
    <xf numFmtId="1" fontId="9" fillId="2" borderId="1" xfId="2" applyNumberFormat="1" applyFont="1" applyFill="1" applyBorder="1" applyAlignment="1">
      <alignment horizontal="left" vertical="top"/>
    </xf>
    <xf numFmtId="44" fontId="0" fillId="2" borderId="1" xfId="1" applyFont="1" applyFill="1" applyBorder="1" applyAlignment="1">
      <alignment vertical="top"/>
    </xf>
    <xf numFmtId="0" fontId="0" fillId="2" borderId="0" xfId="0" applyFill="1" applyBorder="1" applyAlignment="1">
      <alignment horizontal="left" vertical="top" wrapText="1"/>
    </xf>
    <xf numFmtId="0" fontId="0" fillId="2" borderId="0" xfId="0" applyFill="1" applyBorder="1" applyAlignment="1">
      <alignment vertical="top"/>
    </xf>
    <xf numFmtId="1" fontId="9" fillId="2" borderId="0" xfId="2" applyNumberFormat="1" applyFont="1" applyFill="1" applyBorder="1" applyAlignment="1">
      <alignment horizontal="center" vertical="center"/>
    </xf>
    <xf numFmtId="0" fontId="0" fillId="2" borderId="0" xfId="0" applyFont="1" applyFill="1"/>
    <xf numFmtId="164" fontId="0" fillId="2" borderId="1" xfId="0" applyNumberFormat="1" applyFill="1" applyBorder="1"/>
    <xf numFmtId="164" fontId="0" fillId="2" borderId="0" xfId="0" applyNumberFormat="1" applyFill="1"/>
    <xf numFmtId="164" fontId="0" fillId="2" borderId="0" xfId="0" applyNumberFormat="1" applyFill="1" applyBorder="1"/>
    <xf numFmtId="0" fontId="19" fillId="2" borderId="0" xfId="0" applyFont="1" applyFill="1"/>
    <xf numFmtId="0" fontId="19" fillId="2" borderId="0" xfId="0" applyFont="1" applyFill="1" applyAlignment="1"/>
    <xf numFmtId="0" fontId="0" fillId="2" borderId="0" xfId="0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0" fontId="23" fillId="2" borderId="1" xfId="2" applyFont="1" applyFill="1" applyBorder="1"/>
    <xf numFmtId="0" fontId="24" fillId="2" borderId="1" xfId="2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5" fillId="2" borderId="0" xfId="0" applyFont="1" applyFill="1" applyBorder="1" applyAlignment="1">
      <alignment horizontal="left" vertical="top" wrapText="1"/>
    </xf>
    <xf numFmtId="1" fontId="9" fillId="2" borderId="1" xfId="2" applyNumberFormat="1" applyFont="1" applyFill="1" applyBorder="1" applyAlignment="1">
      <alignment horizontal="center" vertical="center"/>
    </xf>
    <xf numFmtId="44" fontId="0" fillId="2" borderId="0" xfId="1" applyFont="1" applyFill="1" applyBorder="1" applyAlignment="1">
      <alignment vertical="top"/>
    </xf>
    <xf numFmtId="0" fontId="0" fillId="2" borderId="1" xfId="0" applyFill="1" applyBorder="1" applyAlignment="1"/>
    <xf numFmtId="0" fontId="0" fillId="2" borderId="3" xfId="0" applyFill="1" applyBorder="1" applyAlignment="1">
      <alignment horizontal="left"/>
    </xf>
    <xf numFmtId="0" fontId="25" fillId="2" borderId="0" xfId="0" applyFont="1" applyFill="1" applyBorder="1"/>
    <xf numFmtId="0" fontId="25" fillId="2" borderId="1" xfId="0" applyFont="1" applyFill="1" applyBorder="1"/>
    <xf numFmtId="0" fontId="0" fillId="2" borderId="0" xfId="0" applyFill="1" applyBorder="1" applyAlignment="1">
      <alignment horizontal="left" wrapText="1"/>
    </xf>
    <xf numFmtId="0" fontId="0" fillId="2" borderId="7" xfId="0" applyFill="1" applyBorder="1" applyAlignment="1">
      <alignment horizontal="left"/>
    </xf>
    <xf numFmtId="44" fontId="0" fillId="2" borderId="1" xfId="1" applyFont="1" applyFill="1" applyBorder="1" applyAlignment="1"/>
    <xf numFmtId="0" fontId="0" fillId="3" borderId="1" xfId="0" applyFill="1" applyBorder="1" applyAlignment="1"/>
    <xf numFmtId="164" fontId="26" fillId="2" borderId="0" xfId="0" applyNumberFormat="1" applyFont="1" applyFill="1" applyBorder="1"/>
    <xf numFmtId="169" fontId="0" fillId="2" borderId="1" xfId="46" applyNumberFormat="1" applyFont="1" applyFill="1" applyBorder="1" applyAlignment="1"/>
    <xf numFmtId="44" fontId="8" fillId="2" borderId="1" xfId="1" applyFont="1" applyFill="1" applyBorder="1" applyAlignment="1"/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left"/>
    </xf>
    <xf numFmtId="0" fontId="27" fillId="2" borderId="1" xfId="2" applyFont="1" applyFill="1" applyBorder="1" applyAlignment="1">
      <alignment horizontal="center" vertical="center"/>
    </xf>
    <xf numFmtId="1" fontId="22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/>
    </xf>
    <xf numFmtId="0" fontId="27" fillId="2" borderId="0" xfId="2" applyFont="1" applyFill="1" applyBorder="1" applyAlignment="1">
      <alignment horizontal="center" vertical="center"/>
    </xf>
    <xf numFmtId="1" fontId="22" fillId="2" borderId="0" xfId="2" applyNumberFormat="1" applyFont="1" applyFill="1" applyBorder="1" applyAlignment="1">
      <alignment horizontal="center" vertical="center"/>
    </xf>
    <xf numFmtId="1" fontId="23" fillId="2" borderId="0" xfId="2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top"/>
    </xf>
    <xf numFmtId="0" fontId="0" fillId="10" borderId="0" xfId="0" applyFill="1" applyBorder="1" applyAlignment="1">
      <alignment horizontal="center"/>
    </xf>
    <xf numFmtId="0" fontId="0" fillId="10" borderId="0" xfId="0" applyFill="1" applyBorder="1"/>
    <xf numFmtId="0" fontId="0" fillId="2" borderId="0" xfId="0" applyFill="1" applyBorder="1" applyAlignment="1">
      <alignment horizontal="center"/>
    </xf>
    <xf numFmtId="1" fontId="0" fillId="2" borderId="1" xfId="0" applyNumberFormat="1" applyFill="1" applyBorder="1"/>
    <xf numFmtId="1" fontId="28" fillId="11" borderId="1" xfId="2" applyNumberFormat="1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left"/>
    </xf>
    <xf numFmtId="0" fontId="9" fillId="2" borderId="7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ont="1" applyFill="1" applyBorder="1" applyAlignment="1">
      <alignment horizontal="left" vertical="top" wrapText="1"/>
    </xf>
    <xf numFmtId="14" fontId="0" fillId="3" borderId="3" xfId="0" applyNumberForma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19" fillId="2" borderId="0" xfId="0" applyFont="1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44" fontId="0" fillId="3" borderId="1" xfId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</cellXfs>
  <cellStyles count="47">
    <cellStyle name="0,0_x000a_NA_x000a_" xfId="6" xr:uid="{00000000-0005-0000-0000-000000000000}"/>
    <cellStyle name="0,0_x000d__x000a_NA_x000d__x000a_" xfId="36" xr:uid="{00000000-0005-0000-0000-000001000000}"/>
    <cellStyle name="40% - Accent1 2" xfId="41" xr:uid="{00000000-0005-0000-0000-000002000000}"/>
    <cellStyle name="Accent1 2" xfId="40" xr:uid="{00000000-0005-0000-0000-000003000000}"/>
    <cellStyle name="Berekening 2" xfId="8" xr:uid="{00000000-0005-0000-0000-000004000000}"/>
    <cellStyle name="cf1" xfId="9" xr:uid="{00000000-0005-0000-0000-000005000000}"/>
    <cellStyle name="cf10" xfId="10" xr:uid="{00000000-0005-0000-0000-000006000000}"/>
    <cellStyle name="cf11" xfId="11" xr:uid="{00000000-0005-0000-0000-000007000000}"/>
    <cellStyle name="cf12" xfId="12" xr:uid="{00000000-0005-0000-0000-000008000000}"/>
    <cellStyle name="cf2" xfId="13" xr:uid="{00000000-0005-0000-0000-000009000000}"/>
    <cellStyle name="cf3" xfId="14" xr:uid="{00000000-0005-0000-0000-00000A000000}"/>
    <cellStyle name="cf4" xfId="15" xr:uid="{00000000-0005-0000-0000-00000B000000}"/>
    <cellStyle name="cf5" xfId="16" xr:uid="{00000000-0005-0000-0000-00000C000000}"/>
    <cellStyle name="cf6" xfId="17" xr:uid="{00000000-0005-0000-0000-00000D000000}"/>
    <cellStyle name="cf7" xfId="18" xr:uid="{00000000-0005-0000-0000-00000E000000}"/>
    <cellStyle name="cf8" xfId="19" xr:uid="{00000000-0005-0000-0000-00000F000000}"/>
    <cellStyle name="cf9" xfId="20" xr:uid="{00000000-0005-0000-0000-000010000000}"/>
    <cellStyle name="Comma 2" xfId="21" xr:uid="{00000000-0005-0000-0000-000011000000}"/>
    <cellStyle name="Comma 3" xfId="22" xr:uid="{00000000-0005-0000-0000-000012000000}"/>
    <cellStyle name="Currency 2" xfId="24" xr:uid="{00000000-0005-0000-0000-000013000000}"/>
    <cellStyle name="Currency 3" xfId="25" xr:uid="{00000000-0005-0000-0000-000014000000}"/>
    <cellStyle name="Euro" xfId="26" xr:uid="{00000000-0005-0000-0000-000015000000}"/>
    <cellStyle name="Invoer 2" xfId="39" xr:uid="{00000000-0005-0000-0000-000016000000}"/>
    <cellStyle name="Komma" xfId="46" builtinId="3"/>
    <cellStyle name="Komma 2" xfId="44" xr:uid="{00000000-0005-0000-0000-000018000000}"/>
    <cellStyle name="Neutraal 2" xfId="27" xr:uid="{00000000-0005-0000-0000-000019000000}"/>
    <cellStyle name="Normal 2" xfId="28" xr:uid="{00000000-0005-0000-0000-00001A000000}"/>
    <cellStyle name="Normal 3" xfId="29" xr:uid="{00000000-0005-0000-0000-00001B000000}"/>
    <cellStyle name="Normal 4" xfId="30" xr:uid="{00000000-0005-0000-0000-00001C000000}"/>
    <cellStyle name="Normal 5" xfId="31" xr:uid="{00000000-0005-0000-0000-00001D000000}"/>
    <cellStyle name="Normal 6" xfId="32" xr:uid="{00000000-0005-0000-0000-00001E000000}"/>
    <cellStyle name="Normal 7" xfId="33" xr:uid="{00000000-0005-0000-0000-00001F000000}"/>
    <cellStyle name="Normal_LOM_Arnhem_v04 12 apr 2011" xfId="34" xr:uid="{00000000-0005-0000-0000-000020000000}"/>
    <cellStyle name="Ongeldig 2" xfId="7" xr:uid="{00000000-0005-0000-0000-000021000000}"/>
    <cellStyle name="Percent 2" xfId="35" xr:uid="{00000000-0005-0000-0000-000022000000}"/>
    <cellStyle name="Standaard" xfId="0" builtinId="0"/>
    <cellStyle name="Standaard 2" xfId="4" xr:uid="{00000000-0005-0000-0000-000024000000}"/>
    <cellStyle name="Standaard 2 2" xfId="5" xr:uid="{00000000-0005-0000-0000-000025000000}"/>
    <cellStyle name="Standaard 2 3" xfId="38" xr:uid="{00000000-0005-0000-0000-000026000000}"/>
    <cellStyle name="Standaard 3" xfId="2" xr:uid="{00000000-0005-0000-0000-000027000000}"/>
    <cellStyle name="Valuta" xfId="1" builtinId="4"/>
    <cellStyle name="Valuta 2" xfId="3" xr:uid="{00000000-0005-0000-0000-000029000000}"/>
    <cellStyle name="Valuta 2 2" xfId="23" xr:uid="{00000000-0005-0000-0000-00002A000000}"/>
    <cellStyle name="Valuta 2 3" xfId="37" xr:uid="{00000000-0005-0000-0000-00002B000000}"/>
    <cellStyle name="Valuta 2 3 2" xfId="45" xr:uid="{00000000-0005-0000-0000-00002C000000}"/>
    <cellStyle name="Valuta 2 4" xfId="43" xr:uid="{00000000-0005-0000-0000-00002D000000}"/>
    <cellStyle name="Valuta 3" xfId="42" xr:uid="{00000000-0005-0000-0000-00002E000000}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228599</xdr:rowOff>
    </xdr:from>
    <xdr:to>
      <xdr:col>9</xdr:col>
      <xdr:colOff>1197928</xdr:colOff>
      <xdr:row>7</xdr:row>
      <xdr:rowOff>28574</xdr:rowOff>
    </xdr:to>
    <xdr:pic>
      <xdr:nvPicPr>
        <xdr:cNvPr id="2" name="Picture 1" descr="prorail-logo">
          <a:extLst>
            <a:ext uri="{FF2B5EF4-FFF2-40B4-BE49-F238E27FC236}">
              <a16:creationId xmlns:a16="http://schemas.microsoft.com/office/drawing/2014/main" id="{43944AF0-1C9C-4D93-B564-A66A69B4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48675" y="228599"/>
          <a:ext cx="2807653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96"/>
  <sheetViews>
    <sheetView tabSelected="1" view="pageBreakPreview" topLeftCell="A30" zoomScale="80" zoomScaleNormal="145" zoomScaleSheetLayoutView="80" zoomScalePageLayoutView="55" workbookViewId="0">
      <selection activeCell="E69" sqref="E69"/>
    </sheetView>
  </sheetViews>
  <sheetFormatPr defaultColWidth="9.1796875" defaultRowHeight="14.5"/>
  <cols>
    <col min="1" max="1" width="6" style="1" customWidth="1"/>
    <col min="2" max="2" width="33.54296875" style="1" customWidth="1"/>
    <col min="3" max="4" width="19.81640625" style="1" customWidth="1"/>
    <col min="5" max="5" width="29" style="1" customWidth="1"/>
    <col min="6" max="6" width="23.453125" style="1" customWidth="1"/>
    <col min="7" max="7" width="8.36328125" style="1" customWidth="1"/>
    <col min="8" max="8" width="19.81640625" style="1" customWidth="1"/>
    <col min="9" max="9" width="4.81640625" style="1" customWidth="1"/>
    <col min="10" max="10" width="19.81640625" style="1" customWidth="1"/>
    <col min="11" max="11" width="4.81640625" style="1" customWidth="1"/>
    <col min="12" max="12" width="9.1796875" style="1"/>
    <col min="13" max="13" width="24.81640625" style="1" bestFit="1" customWidth="1"/>
    <col min="14" max="14" width="3.81640625" style="1" bestFit="1" customWidth="1"/>
    <col min="15" max="16" width="3.81640625" style="1" customWidth="1"/>
    <col min="17" max="17" width="11.1796875" style="1" customWidth="1"/>
    <col min="18" max="18" width="4.54296875" style="1" bestFit="1" customWidth="1"/>
    <col min="19" max="16384" width="9.1796875" style="1"/>
  </cols>
  <sheetData>
    <row r="1" spans="1:21" ht="23.25" customHeight="1">
      <c r="A1" s="79" t="s">
        <v>68</v>
      </c>
      <c r="B1" s="79"/>
      <c r="C1" s="79"/>
      <c r="D1" s="79"/>
      <c r="E1" s="79"/>
      <c r="F1" s="79"/>
      <c r="G1" s="79"/>
      <c r="H1" s="79"/>
      <c r="O1" s="1" t="s">
        <v>90</v>
      </c>
      <c r="Q1" s="31" t="s">
        <v>2</v>
      </c>
      <c r="R1" s="31" t="s">
        <v>3</v>
      </c>
      <c r="T1" s="31" t="s">
        <v>6</v>
      </c>
      <c r="U1" s="31" t="s">
        <v>3</v>
      </c>
    </row>
    <row r="2" spans="1:21" ht="15" customHeight="1">
      <c r="A2" s="79"/>
      <c r="B2" s="79"/>
      <c r="C2" s="79"/>
      <c r="D2" s="79"/>
      <c r="E2" s="79"/>
      <c r="F2" s="79"/>
      <c r="G2" s="79"/>
      <c r="H2" s="79"/>
      <c r="O2" s="1" t="s">
        <v>9</v>
      </c>
      <c r="Q2" s="31" t="s">
        <v>76</v>
      </c>
      <c r="R2" s="31">
        <v>0</v>
      </c>
      <c r="T2" s="31" t="s">
        <v>80</v>
      </c>
      <c r="U2" s="31">
        <v>0</v>
      </c>
    </row>
    <row r="3" spans="1:21" ht="15" customHeight="1">
      <c r="A3" s="61"/>
      <c r="B3" s="61"/>
      <c r="C3" s="61"/>
      <c r="D3" s="61"/>
      <c r="E3" s="61"/>
      <c r="F3" s="61"/>
      <c r="G3" s="61"/>
      <c r="H3" s="61"/>
      <c r="O3" s="1" t="s">
        <v>10</v>
      </c>
      <c r="Q3" s="31" t="s">
        <v>75</v>
      </c>
      <c r="R3" s="31">
        <v>1</v>
      </c>
      <c r="T3" s="31">
        <v>1</v>
      </c>
      <c r="U3" s="31">
        <v>1</v>
      </c>
    </row>
    <row r="4" spans="1:21">
      <c r="A4" s="68" t="s">
        <v>89</v>
      </c>
      <c r="B4" s="68"/>
      <c r="C4" s="68"/>
      <c r="D4" s="68"/>
      <c r="E4" s="68"/>
      <c r="F4" s="68"/>
      <c r="Q4" s="31" t="s">
        <v>92</v>
      </c>
      <c r="R4" s="31">
        <v>4</v>
      </c>
      <c r="T4" s="31">
        <v>2</v>
      </c>
      <c r="U4" s="31">
        <v>2</v>
      </c>
    </row>
    <row r="5" spans="1:21">
      <c r="A5" s="68" t="s">
        <v>84</v>
      </c>
      <c r="B5" s="68"/>
      <c r="C5" s="68"/>
      <c r="D5" s="68"/>
      <c r="E5" s="68"/>
      <c r="F5" s="68"/>
      <c r="Q5" s="31" t="s">
        <v>77</v>
      </c>
      <c r="R5" s="31">
        <v>7</v>
      </c>
      <c r="T5" s="31">
        <v>3</v>
      </c>
      <c r="U5" s="31">
        <v>4</v>
      </c>
    </row>
    <row r="6" spans="1:21">
      <c r="A6" s="68" t="s">
        <v>85</v>
      </c>
      <c r="B6" s="68"/>
      <c r="C6" s="68"/>
      <c r="D6" s="68"/>
      <c r="E6" s="68"/>
      <c r="F6" s="68"/>
      <c r="Q6" s="31" t="s">
        <v>78</v>
      </c>
      <c r="R6" s="31">
        <v>10</v>
      </c>
      <c r="T6" s="31">
        <v>4</v>
      </c>
      <c r="U6" s="31">
        <v>7</v>
      </c>
    </row>
    <row r="7" spans="1:21">
      <c r="A7" s="68" t="s">
        <v>86</v>
      </c>
      <c r="B7" s="68"/>
      <c r="C7" s="68"/>
      <c r="D7" s="68"/>
      <c r="E7" s="68"/>
      <c r="F7" s="68"/>
      <c r="T7" s="31">
        <v>5</v>
      </c>
      <c r="U7" s="31">
        <v>10</v>
      </c>
    </row>
    <row r="8" spans="1:21">
      <c r="A8" s="81" t="s">
        <v>87</v>
      </c>
      <c r="B8" s="81"/>
      <c r="C8" s="81"/>
      <c r="D8" s="81"/>
      <c r="E8" s="81"/>
      <c r="F8" s="81"/>
      <c r="T8" s="31"/>
      <c r="U8" s="31"/>
    </row>
    <row r="9" spans="1:21" ht="14.5" customHeight="1">
      <c r="A9" s="69" t="s">
        <v>88</v>
      </c>
    </row>
    <row r="10" spans="1:21" ht="7" customHeight="1"/>
    <row r="11" spans="1:21" ht="24.5" customHeight="1">
      <c r="A11" s="26" t="s">
        <v>7</v>
      </c>
      <c r="G11" s="3"/>
      <c r="H11" s="3"/>
      <c r="J11" s="7"/>
    </row>
    <row r="12" spans="1:21" ht="15.5" customHeight="1">
      <c r="B12" s="12" t="s">
        <v>4</v>
      </c>
      <c r="C12" s="12" t="s">
        <v>53</v>
      </c>
      <c r="D12" s="11"/>
      <c r="E12" s="11"/>
      <c r="G12" s="3"/>
      <c r="J12" s="7"/>
    </row>
    <row r="13" spans="1:21" ht="15.5" customHeight="1">
      <c r="B13" s="12" t="s">
        <v>69</v>
      </c>
      <c r="C13" s="13" t="s">
        <v>54</v>
      </c>
      <c r="D13" s="11"/>
      <c r="E13" s="11"/>
      <c r="G13" s="3"/>
      <c r="J13" s="7"/>
    </row>
    <row r="14" spans="1:21" ht="15.5" customHeight="1">
      <c r="B14" s="22" t="s">
        <v>39</v>
      </c>
      <c r="C14" s="12" t="s">
        <v>94</v>
      </c>
      <c r="D14" s="11"/>
      <c r="E14" s="11"/>
      <c r="G14" s="3"/>
      <c r="J14" s="7"/>
    </row>
    <row r="15" spans="1:21" ht="15.5" customHeight="1">
      <c r="B15" s="22" t="s">
        <v>70</v>
      </c>
      <c r="C15" s="12">
        <v>30</v>
      </c>
      <c r="D15" s="22" t="s">
        <v>40</v>
      </c>
      <c r="E15" s="11"/>
      <c r="G15" s="3"/>
      <c r="J15" s="7"/>
    </row>
    <row r="16" spans="1:21" ht="8" customHeight="1">
      <c r="G16" s="3"/>
      <c r="J16" s="7"/>
    </row>
    <row r="17" spans="1:13" ht="16.5" customHeight="1">
      <c r="A17" s="26" t="s">
        <v>55</v>
      </c>
      <c r="B17" s="26"/>
      <c r="C17" s="26"/>
      <c r="D17" s="26"/>
      <c r="E17" s="11"/>
      <c r="G17" s="3"/>
      <c r="J17" s="7"/>
      <c r="M17" s="9"/>
    </row>
    <row r="18" spans="1:13" ht="36" customHeight="1">
      <c r="A18" s="3"/>
      <c r="B18" s="80" t="s">
        <v>56</v>
      </c>
      <c r="C18" s="80"/>
      <c r="D18" s="80"/>
      <c r="E18" s="80"/>
      <c r="F18" s="80"/>
      <c r="G18" s="3"/>
      <c r="J18" s="7"/>
      <c r="M18" s="9"/>
    </row>
    <row r="19" spans="1:13" ht="14.25" customHeight="1">
      <c r="A19" s="3"/>
      <c r="B19" s="45" t="s">
        <v>5</v>
      </c>
      <c r="C19" s="45" t="s">
        <v>8</v>
      </c>
      <c r="D19" s="19"/>
      <c r="E19" s="19"/>
      <c r="F19" s="19"/>
      <c r="G19" s="7"/>
      <c r="H19" s="3" t="s">
        <v>67</v>
      </c>
      <c r="I19" s="7"/>
      <c r="J19" s="7"/>
      <c r="M19" s="9"/>
    </row>
    <row r="20" spans="1:13" ht="34" customHeight="1">
      <c r="A20" s="3"/>
      <c r="B20" s="59" t="s">
        <v>57</v>
      </c>
      <c r="C20" s="78" t="s">
        <v>58</v>
      </c>
      <c r="D20" s="78"/>
      <c r="E20" s="78"/>
      <c r="F20" s="78"/>
      <c r="G20" s="7"/>
      <c r="H20" s="10" t="s">
        <v>90</v>
      </c>
      <c r="I20" s="7"/>
      <c r="J20" s="7"/>
      <c r="M20" s="9"/>
    </row>
    <row r="21" spans="1:13" ht="34" customHeight="1">
      <c r="A21" s="3"/>
      <c r="B21" s="60" t="s">
        <v>59</v>
      </c>
      <c r="C21" s="78" t="s">
        <v>60</v>
      </c>
      <c r="D21" s="78"/>
      <c r="E21" s="78"/>
      <c r="F21" s="78"/>
      <c r="H21" s="10" t="s">
        <v>90</v>
      </c>
      <c r="J21" s="7"/>
    </row>
    <row r="22" spans="1:13" ht="34" customHeight="1">
      <c r="A22" s="3"/>
      <c r="B22" s="60" t="s">
        <v>61</v>
      </c>
      <c r="C22" s="78" t="s">
        <v>62</v>
      </c>
      <c r="D22" s="78"/>
      <c r="E22" s="78"/>
      <c r="F22" s="78"/>
      <c r="H22" s="10" t="s">
        <v>90</v>
      </c>
      <c r="J22" s="7"/>
    </row>
    <row r="23" spans="1:13" ht="34" customHeight="1">
      <c r="A23" s="3"/>
      <c r="B23" s="59" t="s">
        <v>63</v>
      </c>
      <c r="C23" s="78" t="s">
        <v>64</v>
      </c>
      <c r="D23" s="78"/>
      <c r="E23" s="78"/>
      <c r="F23" s="78"/>
      <c r="H23" s="10" t="s">
        <v>90</v>
      </c>
    </row>
    <row r="24" spans="1:13" ht="34" customHeight="1">
      <c r="A24" s="3"/>
      <c r="B24" s="59" t="s">
        <v>65</v>
      </c>
      <c r="C24" s="78" t="s">
        <v>66</v>
      </c>
      <c r="D24" s="78"/>
      <c r="E24" s="78"/>
      <c r="F24" s="78"/>
      <c r="H24" s="10" t="s">
        <v>90</v>
      </c>
    </row>
    <row r="25" spans="1:13" ht="49.5" customHeight="1">
      <c r="A25" s="3"/>
      <c r="B25" s="59" t="s">
        <v>71</v>
      </c>
      <c r="C25" s="78" t="s">
        <v>72</v>
      </c>
      <c r="D25" s="78"/>
      <c r="E25" s="78"/>
      <c r="F25" s="78"/>
      <c r="H25" s="10" t="s">
        <v>90</v>
      </c>
    </row>
    <row r="26" spans="1:13">
      <c r="A26" s="3"/>
      <c r="B26" s="20"/>
      <c r="C26" s="19"/>
      <c r="D26" s="19"/>
      <c r="E26" s="19"/>
      <c r="F26" s="19"/>
    </row>
    <row r="27" spans="1:13" ht="15.5">
      <c r="A27" s="26" t="s">
        <v>41</v>
      </c>
      <c r="B27" s="26"/>
      <c r="C27" s="26"/>
      <c r="D27" s="26"/>
      <c r="E27" s="19"/>
      <c r="F27" s="19"/>
    </row>
    <row r="28" spans="1:13">
      <c r="F28" s="19"/>
    </row>
    <row r="29" spans="1:13">
      <c r="B29" s="75" t="s">
        <v>73</v>
      </c>
      <c r="C29" s="76"/>
      <c r="D29" s="77"/>
      <c r="E29" s="64">
        <f>SUM(E31:E47)</f>
        <v>667</v>
      </c>
      <c r="F29" s="19"/>
    </row>
    <row r="30" spans="1:13">
      <c r="B30" s="15" t="s">
        <v>74</v>
      </c>
      <c r="C30" s="16" t="s">
        <v>36</v>
      </c>
      <c r="D30" s="17" t="s">
        <v>37</v>
      </c>
      <c r="E30" s="16" t="s">
        <v>38</v>
      </c>
      <c r="F30" s="19"/>
    </row>
    <row r="31" spans="1:13">
      <c r="B31" s="32" t="s">
        <v>21</v>
      </c>
      <c r="C31" s="46">
        <v>80</v>
      </c>
      <c r="D31" s="74" t="s">
        <v>78</v>
      </c>
      <c r="E31" s="46">
        <f>C31*((VLOOKUP(D31,CPKF!$Q$2:$R$6,2,FALSE))/10)</f>
        <v>80</v>
      </c>
      <c r="F31" s="19"/>
    </row>
    <row r="32" spans="1:13">
      <c r="B32" s="32" t="s">
        <v>22</v>
      </c>
      <c r="C32" s="46">
        <v>40</v>
      </c>
      <c r="D32" s="74" t="s">
        <v>78</v>
      </c>
      <c r="E32" s="46">
        <f>C32*((VLOOKUP(D32,CPKF!$Q$2:$R$6,2,FALSE))/10)</f>
        <v>40</v>
      </c>
    </row>
    <row r="33" spans="2:10">
      <c r="B33" s="32" t="s">
        <v>23</v>
      </c>
      <c r="C33" s="46">
        <v>20</v>
      </c>
      <c r="D33" s="74" t="s">
        <v>78</v>
      </c>
      <c r="E33" s="46">
        <f>C33*((VLOOKUP(D33,CPKF!$Q$2:$R$6,2,FALSE))/10)</f>
        <v>20</v>
      </c>
    </row>
    <row r="34" spans="2:10">
      <c r="B34" s="32" t="s">
        <v>24</v>
      </c>
      <c r="C34" s="46">
        <v>30</v>
      </c>
      <c r="D34" s="74" t="s">
        <v>78</v>
      </c>
      <c r="E34" s="46">
        <f>C34*((VLOOKUP(D34,CPKF!$Q$2:$R$6,2,FALSE))/10)</f>
        <v>30</v>
      </c>
    </row>
    <row r="35" spans="2:10">
      <c r="B35" s="32" t="s">
        <v>25</v>
      </c>
      <c r="C35" s="46">
        <v>20</v>
      </c>
      <c r="D35" s="74" t="s">
        <v>78</v>
      </c>
      <c r="E35" s="46">
        <f>C35*((VLOOKUP(D35,CPKF!$Q$2:$R$6,2,FALSE))/10)</f>
        <v>20</v>
      </c>
    </row>
    <row r="36" spans="2:10">
      <c r="B36" s="32" t="s">
        <v>26</v>
      </c>
      <c r="C36" s="46">
        <v>30</v>
      </c>
      <c r="D36" s="74" t="s">
        <v>78</v>
      </c>
      <c r="E36" s="46">
        <f>C36*((VLOOKUP(D36,CPKF!$Q$2:$R$6,2,FALSE))/10)</f>
        <v>30</v>
      </c>
    </row>
    <row r="37" spans="2:10">
      <c r="B37" s="32" t="s">
        <v>93</v>
      </c>
      <c r="C37" s="46">
        <v>20</v>
      </c>
      <c r="D37" s="74" t="s">
        <v>78</v>
      </c>
      <c r="E37" s="46">
        <f>C37*((VLOOKUP(D37,CPKF!$Q$2:$R$6,2,FALSE))/10)</f>
        <v>20</v>
      </c>
    </row>
    <row r="38" spans="2:10">
      <c r="B38" s="32" t="s">
        <v>27</v>
      </c>
      <c r="C38" s="46">
        <v>70</v>
      </c>
      <c r="D38" s="74" t="s">
        <v>78</v>
      </c>
      <c r="E38" s="46">
        <f>C38*((VLOOKUP(D38,CPKF!$Q$2:$R$6,2,FALSE))/10)</f>
        <v>70</v>
      </c>
    </row>
    <row r="39" spans="2:10">
      <c r="B39" s="32" t="s">
        <v>28</v>
      </c>
      <c r="C39" s="46">
        <v>70</v>
      </c>
      <c r="D39" s="74" t="s">
        <v>78</v>
      </c>
      <c r="E39" s="46">
        <f>C39*((VLOOKUP(D39,CPKF!$Q$2:$R$6,2,FALSE))/10)</f>
        <v>70</v>
      </c>
    </row>
    <row r="40" spans="2:10">
      <c r="B40" s="32" t="s">
        <v>29</v>
      </c>
      <c r="C40" s="46">
        <v>70</v>
      </c>
      <c r="D40" s="74" t="s">
        <v>78</v>
      </c>
      <c r="E40" s="46">
        <f>C40*((VLOOKUP(D40,CPKF!$Q$2:$R$6,2,FALSE))/10)</f>
        <v>70</v>
      </c>
    </row>
    <row r="41" spans="2:10">
      <c r="B41" s="32" t="s">
        <v>30</v>
      </c>
      <c r="C41" s="46">
        <v>70</v>
      </c>
      <c r="D41" s="74" t="s">
        <v>78</v>
      </c>
      <c r="E41" s="46">
        <f>C41*((VLOOKUP(D41,CPKF!$Q$2:$R$6,2,FALSE))/10)</f>
        <v>70</v>
      </c>
    </row>
    <row r="42" spans="2:10">
      <c r="B42" s="32" t="s">
        <v>31</v>
      </c>
      <c r="C42" s="46">
        <v>30</v>
      </c>
      <c r="D42" s="74" t="s">
        <v>78</v>
      </c>
      <c r="E42" s="46">
        <f>C42*((VLOOKUP(D42,CPKF!$Q$2:$R$6,2,FALSE))/10)</f>
        <v>30</v>
      </c>
    </row>
    <row r="43" spans="2:10">
      <c r="B43" s="32" t="s">
        <v>32</v>
      </c>
      <c r="C43" s="46">
        <v>0</v>
      </c>
      <c r="D43" s="74" t="s">
        <v>78</v>
      </c>
      <c r="E43" s="46">
        <f>C43*((VLOOKUP(D43,CPKF!$Q$2:$R$6,2,FALSE))/10)</f>
        <v>0</v>
      </c>
    </row>
    <row r="44" spans="2:10">
      <c r="B44" s="32" t="s">
        <v>33</v>
      </c>
      <c r="C44" s="46">
        <v>20</v>
      </c>
      <c r="D44" s="74" t="s">
        <v>78</v>
      </c>
      <c r="E44" s="46">
        <f>C44*((VLOOKUP(D44,CPKF!$Q$2:$R$6,2,FALSE))/10)</f>
        <v>20</v>
      </c>
    </row>
    <row r="45" spans="2:10" ht="15" customHeight="1">
      <c r="B45" s="32" t="s">
        <v>34</v>
      </c>
      <c r="C45" s="46">
        <v>30</v>
      </c>
      <c r="D45" s="74" t="s">
        <v>78</v>
      </c>
      <c r="E45" s="46">
        <f>C45*((VLOOKUP(D45,CPKF!$Q$2:$R$6,2,FALSE))/10)</f>
        <v>30</v>
      </c>
    </row>
    <row r="46" spans="2:10" ht="15" customHeight="1">
      <c r="B46" s="32" t="s">
        <v>42</v>
      </c>
      <c r="C46" s="46">
        <v>17</v>
      </c>
      <c r="D46" s="74" t="s">
        <v>78</v>
      </c>
      <c r="E46" s="46">
        <f>C46*((VLOOKUP(D46,CPKF!$Q$2:$R$6,2,FALSE))/10)</f>
        <v>17</v>
      </c>
      <c r="G46" s="5"/>
    </row>
    <row r="47" spans="2:10" ht="15" customHeight="1">
      <c r="B47" s="32" t="s">
        <v>43</v>
      </c>
      <c r="C47" s="46">
        <v>50</v>
      </c>
      <c r="D47" s="74">
        <v>5</v>
      </c>
      <c r="E47" s="46">
        <f>C47*((VLOOKUP(D47,CPKF!$T$2:$U$8,2,FALSE))/10)</f>
        <v>50</v>
      </c>
      <c r="G47" s="5"/>
      <c r="H47" s="25"/>
      <c r="I47" s="25"/>
      <c r="J47" s="25"/>
    </row>
    <row r="48" spans="2:10" ht="27.65" customHeight="1">
      <c r="B48" s="62" t="s">
        <v>82</v>
      </c>
      <c r="C48" s="63">
        <v>330</v>
      </c>
      <c r="D48" s="67"/>
      <c r="E48" s="21"/>
      <c r="I48" s="25"/>
      <c r="J48" s="25"/>
    </row>
    <row r="49" spans="1:10" ht="15" customHeight="1">
      <c r="A49" s="3"/>
      <c r="B49" s="65"/>
      <c r="C49" s="66"/>
      <c r="D49" s="67"/>
      <c r="E49" s="21"/>
      <c r="F49" s="3"/>
      <c r="I49" s="25"/>
      <c r="J49" s="25"/>
    </row>
    <row r="50" spans="1:10" ht="15" customHeight="1">
      <c r="B50" s="62" t="s">
        <v>79</v>
      </c>
      <c r="C50" s="46">
        <v>333</v>
      </c>
      <c r="D50" s="74">
        <v>5</v>
      </c>
      <c r="E50" s="46">
        <f>C50*((VLOOKUP(D50,CPKF!$T$2:$U$8,2,FALSE))/10)</f>
        <v>333</v>
      </c>
      <c r="G50" s="5"/>
      <c r="H50" s="25"/>
      <c r="I50" s="25"/>
      <c r="J50" s="25"/>
    </row>
    <row r="51" spans="1:10" ht="15" customHeight="1">
      <c r="B51" s="14"/>
      <c r="C51" s="21"/>
      <c r="D51" s="21"/>
      <c r="E51" s="21"/>
      <c r="F51" s="21"/>
      <c r="G51" s="5"/>
      <c r="H51" s="56"/>
      <c r="I51" s="25"/>
      <c r="J51" s="25"/>
    </row>
    <row r="52" spans="1:10" ht="15" customHeight="1">
      <c r="A52" s="3"/>
      <c r="B52" s="26"/>
      <c r="C52" s="26"/>
      <c r="D52" s="26"/>
      <c r="E52" s="5"/>
      <c r="F52" s="21"/>
      <c r="G52" s="5"/>
      <c r="H52" s="56"/>
      <c r="I52" s="25"/>
      <c r="J52" s="25"/>
    </row>
    <row r="53" spans="1:10" ht="15" customHeight="1">
      <c r="A53" s="26" t="s">
        <v>51</v>
      </c>
      <c r="B53" s="26"/>
      <c r="C53" s="26"/>
      <c r="D53" s="26"/>
      <c r="E53" s="5"/>
      <c r="F53" s="21"/>
      <c r="G53" s="5"/>
      <c r="H53" s="25"/>
      <c r="I53" s="25"/>
      <c r="J53" s="25"/>
    </row>
    <row r="54" spans="1:10" ht="15" customHeight="1">
      <c r="A54" s="3"/>
      <c r="B54" s="86" t="s">
        <v>52</v>
      </c>
      <c r="C54" s="86"/>
      <c r="D54" s="86"/>
      <c r="E54" s="87">
        <v>0</v>
      </c>
      <c r="F54" s="21"/>
      <c r="G54" s="8"/>
      <c r="H54" s="25"/>
      <c r="I54" s="25"/>
      <c r="J54" s="25"/>
    </row>
    <row r="55" spans="1:10" ht="30.65" customHeight="1">
      <c r="A55" s="3"/>
      <c r="B55" s="86"/>
      <c r="C55" s="86"/>
      <c r="D55" s="86"/>
      <c r="E55" s="87"/>
      <c r="F55" s="21"/>
      <c r="G55" s="8"/>
      <c r="I55" s="25"/>
      <c r="J55" s="25"/>
    </row>
    <row r="56" spans="1:10" ht="15" customHeight="1">
      <c r="A56" s="3"/>
      <c r="B56" s="5"/>
      <c r="C56" s="3"/>
      <c r="G56" s="8"/>
      <c r="H56" s="56"/>
      <c r="I56" s="25"/>
      <c r="J56" s="25"/>
    </row>
    <row r="57" spans="1:10" ht="15" customHeight="1">
      <c r="A57" s="51" t="s">
        <v>0</v>
      </c>
      <c r="B57" s="49" t="s">
        <v>45</v>
      </c>
      <c r="C57" s="53"/>
      <c r="D57" s="48" t="s">
        <v>11</v>
      </c>
      <c r="E57" s="48" t="s">
        <v>97</v>
      </c>
      <c r="F57" s="30" t="s">
        <v>12</v>
      </c>
      <c r="G57" s="8"/>
      <c r="H57" s="56"/>
      <c r="I57" s="25"/>
      <c r="J57" s="25"/>
    </row>
    <row r="58" spans="1:10" ht="15" customHeight="1">
      <c r="A58" s="50"/>
      <c r="B58" s="49" t="s">
        <v>49</v>
      </c>
      <c r="C58" s="53"/>
      <c r="D58" s="57">
        <v>81</v>
      </c>
      <c r="E58" s="54">
        <f>E54</f>
        <v>0</v>
      </c>
      <c r="F58" s="54">
        <f>D58*E58</f>
        <v>0</v>
      </c>
      <c r="G58" s="8"/>
    </row>
    <row r="59" spans="1:10" ht="15" customHeight="1">
      <c r="A59" s="50"/>
      <c r="B59" s="49" t="s">
        <v>44</v>
      </c>
      <c r="C59" s="53"/>
      <c r="D59" s="57">
        <f>D58</f>
        <v>81</v>
      </c>
      <c r="E59" s="54">
        <v>8000</v>
      </c>
      <c r="F59" s="54">
        <f>D59*E59</f>
        <v>648000</v>
      </c>
      <c r="G59" s="8"/>
    </row>
    <row r="60" spans="1:10" ht="30.65" customHeight="1">
      <c r="A60" s="50"/>
      <c r="B60" s="5"/>
      <c r="C60" s="5"/>
      <c r="D60" s="5"/>
      <c r="E60" s="5"/>
      <c r="F60" s="5"/>
      <c r="G60" s="28"/>
      <c r="H60" s="25"/>
      <c r="I60" s="25"/>
      <c r="J60" s="25"/>
    </row>
    <row r="61" spans="1:10" ht="15" customHeight="1">
      <c r="A61" s="51" t="s">
        <v>1</v>
      </c>
      <c r="B61" s="49" t="s">
        <v>46</v>
      </c>
      <c r="C61" s="53"/>
      <c r="D61" s="48" t="s">
        <v>11</v>
      </c>
      <c r="E61" s="48" t="s">
        <v>97</v>
      </c>
      <c r="F61" s="30" t="s">
        <v>12</v>
      </c>
      <c r="G61" s="28"/>
      <c r="H61" s="1" t="s">
        <v>12</v>
      </c>
      <c r="J61" s="1" t="s">
        <v>91</v>
      </c>
    </row>
    <row r="62" spans="1:10" ht="30" customHeight="1">
      <c r="A62" s="50"/>
      <c r="B62" s="88" t="s">
        <v>96</v>
      </c>
      <c r="C62" s="89"/>
      <c r="D62" s="55">
        <v>0</v>
      </c>
      <c r="E62" s="54">
        <f>E54</f>
        <v>0</v>
      </c>
      <c r="F62" s="54">
        <f>D62*(E62+$F$54)</f>
        <v>0</v>
      </c>
      <c r="G62" s="8"/>
      <c r="H62" s="23">
        <f>F58+F59+F62</f>
        <v>648000</v>
      </c>
      <c r="I62" s="24"/>
      <c r="J62" s="23">
        <f>H62*C15</f>
        <v>19440000</v>
      </c>
    </row>
    <row r="63" spans="1:10" ht="15.75" customHeight="1">
      <c r="A63" s="50"/>
      <c r="B63" s="28"/>
      <c r="C63" s="28"/>
      <c r="D63" s="28"/>
      <c r="E63" s="28"/>
      <c r="F63" s="28"/>
      <c r="G63" s="3"/>
      <c r="H63" s="56"/>
      <c r="I63" s="25"/>
      <c r="J63" s="25"/>
    </row>
    <row r="64" spans="1:10" ht="15.75" customHeight="1">
      <c r="A64" s="50"/>
      <c r="B64" s="28"/>
      <c r="C64" s="28"/>
      <c r="D64" s="28"/>
      <c r="E64" s="28"/>
      <c r="F64" s="28"/>
      <c r="G64" s="3"/>
      <c r="H64" s="56"/>
      <c r="I64" s="25"/>
      <c r="J64" s="25"/>
    </row>
    <row r="65" spans="1:10" ht="15.75" customHeight="1">
      <c r="A65" s="26" t="s">
        <v>50</v>
      </c>
      <c r="B65" s="26"/>
      <c r="C65" s="26"/>
      <c r="D65" s="26"/>
      <c r="E65" s="8"/>
      <c r="F65" s="8"/>
      <c r="G65" s="5"/>
      <c r="H65" s="25"/>
      <c r="I65" s="3"/>
      <c r="J65" s="4"/>
    </row>
    <row r="66" spans="1:10" ht="22.5" customHeight="1">
      <c r="A66" s="50"/>
      <c r="B66" s="86" t="s">
        <v>81</v>
      </c>
      <c r="C66" s="86"/>
      <c r="D66" s="86"/>
      <c r="E66" s="87">
        <v>0</v>
      </c>
      <c r="F66" s="8"/>
    </row>
    <row r="67" spans="1:10" ht="22.5" customHeight="1">
      <c r="A67" s="50"/>
      <c r="B67" s="86"/>
      <c r="C67" s="86"/>
      <c r="D67" s="86"/>
      <c r="E67" s="87"/>
      <c r="F67" s="8"/>
      <c r="H67" s="7"/>
    </row>
    <row r="68" spans="1:10" ht="15" customHeight="1">
      <c r="A68" s="50"/>
      <c r="B68" s="52"/>
      <c r="C68" s="52"/>
      <c r="D68" s="52"/>
      <c r="E68" s="52"/>
    </row>
    <row r="69" spans="1:10" ht="28" customHeight="1">
      <c r="A69" s="51" t="s">
        <v>48</v>
      </c>
      <c r="B69" s="88" t="s">
        <v>47</v>
      </c>
      <c r="C69" s="89"/>
      <c r="D69" s="48" t="s">
        <v>11</v>
      </c>
      <c r="E69" s="48" t="s">
        <v>97</v>
      </c>
      <c r="F69" s="30" t="s">
        <v>12</v>
      </c>
    </row>
    <row r="70" spans="1:10" ht="15" customHeight="1">
      <c r="A70" s="6"/>
      <c r="B70" s="49" t="s">
        <v>95</v>
      </c>
      <c r="C70" s="49"/>
      <c r="D70" s="55">
        <v>0</v>
      </c>
      <c r="E70" s="54">
        <f>E66</f>
        <v>0</v>
      </c>
      <c r="F70" s="54">
        <f>D70*E70</f>
        <v>0</v>
      </c>
    </row>
    <row r="71" spans="1:10" ht="15" customHeight="1">
      <c r="A71" s="6"/>
      <c r="B71" s="49" t="s">
        <v>44</v>
      </c>
      <c r="C71" s="53"/>
      <c r="D71" s="57">
        <v>43</v>
      </c>
      <c r="E71" s="58">
        <v>3000</v>
      </c>
      <c r="F71" s="54">
        <f>D71*E71</f>
        <v>129000</v>
      </c>
      <c r="H71" s="23">
        <f>SUM(F70:F71)</f>
        <v>129000</v>
      </c>
      <c r="I71" s="24"/>
      <c r="J71" s="23">
        <f>H71*C15</f>
        <v>3870000</v>
      </c>
    </row>
    <row r="72" spans="1:10" ht="15" customHeight="1">
      <c r="A72" s="6"/>
      <c r="B72" s="28"/>
      <c r="C72" s="28"/>
      <c r="D72" s="28"/>
      <c r="E72" s="28"/>
      <c r="F72" s="28"/>
    </row>
    <row r="73" spans="1:10" ht="15" customHeight="1">
      <c r="A73" s="26" t="s">
        <v>14</v>
      </c>
      <c r="B73" s="26"/>
      <c r="C73" s="26"/>
      <c r="D73" s="26"/>
      <c r="E73" s="26"/>
      <c r="J73" s="2">
        <f>SUM(J62:J71)</f>
        <v>23310000</v>
      </c>
    </row>
    <row r="74" spans="1:10" ht="15" customHeight="1"/>
    <row r="75" spans="1:10" ht="15" customHeight="1">
      <c r="A75" s="26" t="s">
        <v>13</v>
      </c>
      <c r="E75" s="48" t="s">
        <v>15</v>
      </c>
      <c r="F75" s="30" t="s">
        <v>20</v>
      </c>
    </row>
    <row r="76" spans="1:10" ht="15" customHeight="1">
      <c r="A76" s="26"/>
      <c r="D76" s="73">
        <f>E29+E50</f>
        <v>1000</v>
      </c>
      <c r="E76" s="18">
        <v>3000000</v>
      </c>
      <c r="F76" s="18">
        <f>IF(E29&gt;C48,(E76/1000)*D76,"NVT")</f>
        <v>3000000</v>
      </c>
    </row>
    <row r="77" spans="1:10" ht="15" customHeight="1">
      <c r="A77" s="26" t="s">
        <v>35</v>
      </c>
      <c r="F77" s="47"/>
      <c r="J77" s="2">
        <f>J73-F76</f>
        <v>20310000</v>
      </c>
    </row>
    <row r="78" spans="1:10" ht="15" customHeight="1">
      <c r="A78" s="26"/>
      <c r="F78" s="47"/>
    </row>
    <row r="79" spans="1:10" ht="15" customHeight="1">
      <c r="A79" s="26"/>
      <c r="F79" s="47"/>
    </row>
    <row r="80" spans="1:10" ht="15" customHeight="1">
      <c r="A80" s="85" t="s">
        <v>83</v>
      </c>
      <c r="B80" s="85"/>
      <c r="F80" s="47"/>
    </row>
    <row r="81" spans="1:10" ht="15" customHeight="1">
      <c r="A81" s="1" t="s">
        <v>17</v>
      </c>
      <c r="C81" s="33"/>
      <c r="D81" s="34"/>
      <c r="E81" s="34"/>
      <c r="F81" s="35"/>
      <c r="G81" s="1" t="s">
        <v>19</v>
      </c>
      <c r="H81" s="82"/>
      <c r="I81" s="83"/>
      <c r="J81" s="84"/>
    </row>
    <row r="82" spans="1:10" ht="15" customHeight="1">
      <c r="A82" s="1" t="s">
        <v>16</v>
      </c>
      <c r="C82" s="33"/>
      <c r="D82" s="34"/>
      <c r="E82" s="34"/>
      <c r="F82" s="35"/>
    </row>
    <row r="83" spans="1:10" ht="15" customHeight="1"/>
    <row r="84" spans="1:10" ht="15" customHeight="1">
      <c r="A84" s="1" t="s">
        <v>18</v>
      </c>
      <c r="C84" s="36"/>
      <c r="D84" s="37"/>
      <c r="E84" s="37"/>
      <c r="F84" s="38"/>
    </row>
    <row r="85" spans="1:10" ht="15" customHeight="1">
      <c r="A85" s="26"/>
      <c r="C85" s="39"/>
      <c r="D85" s="40"/>
      <c r="E85" s="40"/>
      <c r="F85" s="41"/>
    </row>
    <row r="86" spans="1:10" ht="15" customHeight="1">
      <c r="A86" s="26"/>
      <c r="C86" s="39"/>
      <c r="D86" s="40"/>
      <c r="E86" s="40"/>
      <c r="F86" s="41"/>
    </row>
    <row r="87" spans="1:10" ht="15" customHeight="1">
      <c r="A87" s="26"/>
      <c r="C87" s="42"/>
      <c r="D87" s="43"/>
      <c r="E87" s="43"/>
      <c r="F87" s="44"/>
    </row>
    <row r="88" spans="1:10" ht="15" customHeight="1"/>
    <row r="89" spans="1:10" ht="15" customHeight="1">
      <c r="A89" s="85"/>
      <c r="B89" s="85"/>
      <c r="C89" s="29"/>
      <c r="D89" s="29"/>
      <c r="E89" s="29"/>
      <c r="F89" s="27"/>
    </row>
    <row r="90" spans="1:10" ht="15" customHeight="1">
      <c r="C90" s="72"/>
      <c r="D90" s="72"/>
      <c r="E90" s="72"/>
      <c r="F90" s="72"/>
    </row>
    <row r="91" spans="1:10" ht="15" customHeight="1">
      <c r="C91" s="70"/>
      <c r="D91" s="70"/>
      <c r="E91" s="70"/>
      <c r="F91" s="70"/>
    </row>
    <row r="92" spans="1:10" ht="15" customHeight="1">
      <c r="C92" s="71"/>
      <c r="D92" s="71"/>
      <c r="E92" s="71"/>
      <c r="F92" s="71"/>
    </row>
    <row r="93" spans="1:10">
      <c r="C93" s="70"/>
      <c r="D93" s="70"/>
      <c r="E93" s="70"/>
      <c r="F93" s="70"/>
    </row>
    <row r="94" spans="1:10">
      <c r="C94" s="70"/>
      <c r="D94" s="70"/>
      <c r="E94" s="70"/>
      <c r="F94" s="70"/>
    </row>
    <row r="95" spans="1:10">
      <c r="C95" s="70"/>
      <c r="D95" s="70"/>
      <c r="E95" s="70"/>
      <c r="F95" s="70"/>
    </row>
    <row r="96" spans="1:10">
      <c r="C96" s="70"/>
      <c r="D96" s="70"/>
      <c r="E96" s="70"/>
      <c r="F96" s="70"/>
    </row>
  </sheetData>
  <scenarios current="2" sqref="J62">
    <scenario name="Laagste" locked="1" count="4" user="Venema, S (Stijn)" comment="Gemaakt door Venema, S (Stijn) op 29-5-2020">
      <inputCells r="E54" val="-1" numFmtId="44"/>
      <inputCells r="D62" val="0"/>
      <inputCells r="E66" val="-1" numFmtId="44"/>
      <inputCells r="D70" val="0"/>
    </scenario>
    <scenario name="Hoogste" locked="1" count="4" user="Venema, S (Stijn)" comment="Gemaakt door Venema, S (Stijn) op 29-5-2020">
      <inputCells r="E54" val="-8000" numFmtId="44"/>
      <inputCells r="D62" val="70"/>
      <inputCells r="E66" val="-8000" numFmtId="44"/>
      <inputCells r="D70" val="30"/>
    </scenario>
    <scenario name="Doel" locked="1" count="4" user="Venema, S (Stijn)" comment="Gemaakt door Venema, S (Stijn) op 29-5-2020">
      <inputCells r="E54" val="-5000" numFmtId="44"/>
      <inputCells r="D62" val="70"/>
      <inputCells r="E66" val="-5000" numFmtId="44"/>
      <inputCells r="D70" val="30"/>
    </scenario>
  </scenarios>
  <mergeCells count="19">
    <mergeCell ref="H81:J81"/>
    <mergeCell ref="A89:B89"/>
    <mergeCell ref="B54:D55"/>
    <mergeCell ref="B66:D67"/>
    <mergeCell ref="E66:E67"/>
    <mergeCell ref="E54:E55"/>
    <mergeCell ref="B69:C69"/>
    <mergeCell ref="B62:C62"/>
    <mergeCell ref="A80:B80"/>
    <mergeCell ref="B29:D29"/>
    <mergeCell ref="C23:F23"/>
    <mergeCell ref="C24:F24"/>
    <mergeCell ref="C25:F25"/>
    <mergeCell ref="A1:H2"/>
    <mergeCell ref="C20:F20"/>
    <mergeCell ref="C21:F21"/>
    <mergeCell ref="C22:F22"/>
    <mergeCell ref="B18:F18"/>
    <mergeCell ref="A8:F8"/>
  </mergeCells>
  <conditionalFormatting sqref="H20:H25">
    <cfRule type="colorScale" priority="1">
      <colorScale>
        <cfvo type="min"/>
        <cfvo type="max"/>
        <color rgb="FFFFFF00"/>
        <color rgb="FFFFEF9C"/>
      </colorScale>
    </cfRule>
    <cfRule type="containsText" dxfId="1" priority="2" operator="containsText" text="Ja">
      <formula>NOT(ISERROR(SEARCH("Ja",H20)))</formula>
    </cfRule>
    <cfRule type="containsText" dxfId="0" priority="3" operator="containsText" text="Nee">
      <formula>NOT(ISERROR(SEARCH("Nee",H20)))</formula>
    </cfRule>
  </conditionalFormatting>
  <dataValidations count="3">
    <dataValidation type="list" allowBlank="1" showInputMessage="1" showErrorMessage="1" sqref="D31:D46" xr:uid="{00000000-0002-0000-0200-000001000000}">
      <formula1>$Q$2:$Q$6</formula1>
    </dataValidation>
    <dataValidation type="list" allowBlank="1" showInputMessage="1" showErrorMessage="1" sqref="H20:H25" xr:uid="{787F80D1-B7B1-4BDE-806A-7AFF720DF5F4}">
      <formula1>$O$1:$O$3</formula1>
    </dataValidation>
    <dataValidation type="list" allowBlank="1" showInputMessage="1" showErrorMessage="1" sqref="D47:D50" xr:uid="{00000000-0002-0000-0200-000002000000}">
      <formula1>$T$2:$T$8</formula1>
    </dataValidation>
  </dataValidations>
  <pageMargins left="0.7" right="0.7" top="0.75" bottom="0.75" header="0.3" footer="0.3"/>
  <pageSetup paperSize="8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0D03763479B646874F05AC7B395F45" ma:contentTypeVersion="11" ma:contentTypeDescription="Create a new document." ma:contentTypeScope="" ma:versionID="be0a2a39f8feb1d95e38b507bc3d4c5f">
  <xsd:schema xmlns:xsd="http://www.w3.org/2001/XMLSchema" xmlns:xs="http://www.w3.org/2001/XMLSchema" xmlns:p="http://schemas.microsoft.com/office/2006/metadata/properties" xmlns:ns2="feef5865-a982-42aa-8640-9d4286765ef6" xmlns:ns3="d6537e65-e78a-42e9-b258-7a2589241414" targetNamespace="http://schemas.microsoft.com/office/2006/metadata/properties" ma:root="true" ma:fieldsID="099931b6e5b3e94bc8fe539e3226fc8c" ns2:_="" ns3:_="">
    <xsd:import namespace="feef5865-a982-42aa-8640-9d4286765ef6"/>
    <xsd:import namespace="d6537e65-e78a-42e9-b258-7a258924141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37e65-e78a-42e9-b258-7a258924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9B6C-C73F-4C0C-AA74-4F8061E89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d6537e65-e78a-42e9-b258-7a2589241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3F553-C997-48F3-9DFB-D122DBD819FA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feef5865-a982-42aa-8640-9d4286765ef6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6537e65-e78a-42e9-b258-7a2589241414"/>
  </ds:schemaRefs>
</ds:datastoreItem>
</file>

<file path=customXml/itemProps3.xml><?xml version="1.0" encoding="utf-8"?>
<ds:datastoreItem xmlns:ds="http://schemas.openxmlformats.org/officeDocument/2006/customXml" ds:itemID="{EAD13198-799A-4C05-80E5-E93E32A7186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84DF92F-1BBC-4F2A-AEE6-00D82AAD33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CPKF</vt:lpstr>
      <vt:lpstr>CPKF!Afdrukbereik</vt:lpstr>
      <vt:lpstr>OP_BS_SITE</vt:lpstr>
      <vt:lpstr>OP_BS_ST</vt:lpstr>
      <vt:lpstr>OP_NW_SITE</vt:lpstr>
      <vt:lpstr>Resultaat_30_Jaar</vt:lpstr>
      <vt:lpstr>Totaal_aantal_EX</vt:lpstr>
      <vt:lpstr>Totaal_aantal_Nieuw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stijn.venema</dc:creator>
  <cp:keywords/>
  <dc:description/>
  <cp:lastModifiedBy>Bijleveld, AF (Aarnoud)</cp:lastModifiedBy>
  <cp:revision/>
  <dcterms:created xsi:type="dcterms:W3CDTF">2014-12-01T14:57:03Z</dcterms:created>
  <dcterms:modified xsi:type="dcterms:W3CDTF">2020-09-29T15:08:46Z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0x010100A50D03763479B646874F05AC7B395F45</vt:lpwstr>
  </property>
</Properties>
</file>