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Dropbox\Probid\0. Aanbestedingen\1. Probid\Clusius College (Schoolboeken)\NvI 1 en 2\NvI-2\"/>
    </mc:Choice>
  </mc:AlternateContent>
  <xr:revisionPtr revIDLastSave="0" documentId="13_ncr:1_{9ABCDFE1-0473-4D08-8C54-A6A4EF8C443C}" xr6:coauthVersionLast="45" xr6:coauthVersionMax="45" xr10:uidLastSave="{00000000-0000-0000-0000-000000000000}"/>
  <bookViews>
    <workbookView xWindow="-120" yWindow="-120" windowWidth="29040" windowHeight="15840" tabRatio="802" activeTab="1" xr2:uid="{00000000-000D-0000-FFFF-FFFF00000000}"/>
  </bookViews>
  <sheets>
    <sheet name="Overzicht Scores" sheetId="9" r:id="rId1"/>
    <sheet name="Subgunningscriteria prijs" sheetId="12" r:id="rId2"/>
    <sheet name="Subgunningscriteria wensen"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9" i="12" l="1"/>
  <c r="O19" i="12"/>
  <c r="C21" i="12"/>
  <c r="P19" i="12" s="1"/>
  <c r="M12" i="9" s="1"/>
  <c r="S12" i="9" s="1"/>
  <c r="A19" i="12"/>
  <c r="C37" i="12"/>
  <c r="P35" i="12" s="1"/>
  <c r="M14" i="9" s="1"/>
  <c r="S14" i="9" s="1"/>
  <c r="O35" i="12"/>
  <c r="M35" i="12"/>
  <c r="A35" i="12"/>
  <c r="C29" i="12"/>
  <c r="P27" i="12"/>
  <c r="M13" i="9" s="1"/>
  <c r="S13" i="9" s="1"/>
  <c r="N27" i="12"/>
  <c r="L13" i="9"/>
  <c r="R13" i="9" s="1"/>
  <c r="O27" i="12"/>
  <c r="K13" i="9"/>
  <c r="Q13" i="9"/>
  <c r="M27" i="12"/>
  <c r="I13" i="9"/>
  <c r="O13" i="9"/>
  <c r="A27" i="12"/>
  <c r="J12" i="9"/>
  <c r="P12" i="9"/>
  <c r="K12" i="9"/>
  <c r="Q12" i="9"/>
  <c r="I12" i="9"/>
  <c r="O12" i="9"/>
  <c r="C13" i="12"/>
  <c r="N11" i="12" s="1"/>
  <c r="O11" i="12"/>
  <c r="K11" i="9" s="1"/>
  <c r="Q11" i="9" s="1"/>
  <c r="Q15" i="9" s="1"/>
  <c r="K4" i="9" s="1"/>
  <c r="Q4" i="9" s="1"/>
  <c r="M11" i="12"/>
  <c r="I11" i="9" s="1"/>
  <c r="O11" i="9" s="1"/>
  <c r="O15" i="9" s="1"/>
  <c r="I4" i="9" s="1"/>
  <c r="O4" i="9" s="1"/>
  <c r="A11" i="12"/>
  <c r="K14" i="9"/>
  <c r="Q14" i="9" s="1"/>
  <c r="J14" i="9"/>
  <c r="P14" i="9"/>
  <c r="I14" i="9"/>
  <c r="O14" i="9" s="1"/>
  <c r="M27" i="9"/>
  <c r="S27" i="9"/>
  <c r="M26" i="9"/>
  <c r="S26" i="9" s="1"/>
  <c r="M25" i="9"/>
  <c r="S25" i="9"/>
  <c r="M24" i="9"/>
  <c r="S24" i="9" s="1"/>
  <c r="M23" i="9"/>
  <c r="S23" i="9"/>
  <c r="M22" i="9"/>
  <c r="S22" i="9" s="1"/>
  <c r="M21" i="9"/>
  <c r="S21" i="9"/>
  <c r="M20" i="9"/>
  <c r="S20" i="9" s="1"/>
  <c r="S28" i="9" s="1"/>
  <c r="M5" i="9" s="1"/>
  <c r="S5" i="9" s="1"/>
  <c r="M19" i="9"/>
  <c r="S19" i="9"/>
  <c r="D15" i="9"/>
  <c r="L27" i="9"/>
  <c r="R27" i="9"/>
  <c r="H27" i="9"/>
  <c r="N27" i="9"/>
  <c r="L26" i="9"/>
  <c r="R26" i="9"/>
  <c r="H26" i="9"/>
  <c r="N26" i="9"/>
  <c r="L25" i="9"/>
  <c r="R25" i="9"/>
  <c r="H25" i="9"/>
  <c r="N25" i="9"/>
  <c r="N28" i="9" s="1"/>
  <c r="H5" i="9" s="1"/>
  <c r="N5" i="9" s="1"/>
  <c r="H24" i="9"/>
  <c r="N24" i="9"/>
  <c r="L23" i="9"/>
  <c r="R23" i="9"/>
  <c r="L24" i="9"/>
  <c r="R24" i="9" s="1"/>
  <c r="H23" i="9"/>
  <c r="N23" i="9"/>
  <c r="L22" i="9"/>
  <c r="R22" i="9" s="1"/>
  <c r="H22" i="9"/>
  <c r="N22" i="9"/>
  <c r="L21" i="9"/>
  <c r="R21" i="9" s="1"/>
  <c r="H21" i="9"/>
  <c r="N21" i="9"/>
  <c r="L20" i="9"/>
  <c r="R20" i="9" s="1"/>
  <c r="H20" i="9"/>
  <c r="N20" i="9"/>
  <c r="L19" i="9"/>
  <c r="R19" i="9" s="1"/>
  <c r="R28" i="9" s="1"/>
  <c r="L5" i="9" s="1"/>
  <c r="R5" i="9" s="1"/>
  <c r="H19" i="9"/>
  <c r="N19" i="9"/>
  <c r="B28" i="9"/>
  <c r="K28" i="8"/>
  <c r="G28" i="8"/>
  <c r="D28" i="9"/>
  <c r="K26" i="9"/>
  <c r="Q26" i="9" s="1"/>
  <c r="J26" i="9"/>
  <c r="P26" i="9"/>
  <c r="I26" i="9"/>
  <c r="O26" i="9" s="1"/>
  <c r="K25" i="9"/>
  <c r="Q25" i="9"/>
  <c r="J25" i="9"/>
  <c r="P25" i="9" s="1"/>
  <c r="I25" i="9"/>
  <c r="O25" i="9"/>
  <c r="K24" i="9"/>
  <c r="Q24" i="9" s="1"/>
  <c r="J24" i="9"/>
  <c r="P24" i="9"/>
  <c r="I24" i="9"/>
  <c r="O24" i="9" s="1"/>
  <c r="K23" i="9"/>
  <c r="Q23" i="9"/>
  <c r="J23" i="9"/>
  <c r="P23" i="9" s="1"/>
  <c r="I23" i="9"/>
  <c r="O23" i="9"/>
  <c r="K22" i="9"/>
  <c r="Q22" i="9" s="1"/>
  <c r="J22" i="9"/>
  <c r="P22" i="9"/>
  <c r="I22" i="9"/>
  <c r="O22" i="9" s="1"/>
  <c r="K21" i="9"/>
  <c r="Q21" i="9"/>
  <c r="J21" i="9"/>
  <c r="P21" i="9" s="1"/>
  <c r="I21" i="9"/>
  <c r="O21" i="9"/>
  <c r="K20" i="9"/>
  <c r="Q20" i="9" s="1"/>
  <c r="J20" i="9"/>
  <c r="P20" i="9"/>
  <c r="I20" i="9"/>
  <c r="O20" i="9" s="1"/>
  <c r="K19" i="9"/>
  <c r="Q19" i="9"/>
  <c r="Q28" i="9"/>
  <c r="K5" i="9" s="1"/>
  <c r="Q5" i="9" s="1"/>
  <c r="J19" i="9"/>
  <c r="P19" i="9"/>
  <c r="P28" i="9" s="1"/>
  <c r="J5" i="9" s="1"/>
  <c r="P5" i="9" s="1"/>
  <c r="I19" i="9"/>
  <c r="O19" i="9" s="1"/>
  <c r="O28" i="9" s="1"/>
  <c r="I5" i="9" s="1"/>
  <c r="O5" i="9" s="1"/>
  <c r="D6" i="9"/>
  <c r="K25" i="8"/>
  <c r="G25" i="8"/>
  <c r="K22" i="8"/>
  <c r="G22" i="8"/>
  <c r="K19" i="8"/>
  <c r="G19" i="8"/>
  <c r="K16" i="8"/>
  <c r="G16" i="8"/>
  <c r="G29" i="8"/>
  <c r="K13" i="8"/>
  <c r="G13" i="8"/>
  <c r="K10" i="8"/>
  <c r="G10" i="8"/>
  <c r="K7" i="8"/>
  <c r="G7" i="8"/>
  <c r="J7" i="8"/>
  <c r="I7" i="8"/>
  <c r="H7" i="8"/>
  <c r="K4" i="8"/>
  <c r="K29" i="8" s="1"/>
  <c r="G4" i="8"/>
  <c r="L27" i="12"/>
  <c r="H13" i="9"/>
  <c r="N13" i="9"/>
  <c r="L19" i="12"/>
  <c r="H12" i="9" s="1"/>
  <c r="N12" i="9" s="1"/>
  <c r="N19" i="12"/>
  <c r="L12" i="9" s="1"/>
  <c r="R12" i="9" s="1"/>
  <c r="J13" i="9"/>
  <c r="P13" i="9"/>
  <c r="J11" i="9" l="1"/>
  <c r="P11" i="9" s="1"/>
  <c r="P15" i="9" s="1"/>
  <c r="J4" i="9" s="1"/>
  <c r="P4" i="9" s="1"/>
  <c r="P6" i="9" s="1"/>
  <c r="L11" i="9"/>
  <c r="R11" i="9" s="1"/>
  <c r="L11" i="12"/>
  <c r="H11" i="9" s="1"/>
  <c r="N11" i="9" s="1"/>
  <c r="P11" i="12"/>
  <c r="M11" i="9" s="1"/>
  <c r="S11" i="9" s="1"/>
  <c r="S15" i="9" s="1"/>
  <c r="M4" i="9" s="1"/>
  <c r="S4" i="9" s="1"/>
  <c r="S6" i="9" s="1"/>
  <c r="O6" i="9"/>
  <c r="Q6" i="9"/>
  <c r="L35" i="12"/>
  <c r="H14" i="9" s="1"/>
  <c r="N14" i="9" s="1"/>
  <c r="N35" i="12"/>
  <c r="L14" i="9" s="1"/>
  <c r="R14" i="9" s="1"/>
  <c r="R15" i="9" s="1"/>
  <c r="L4" i="9" s="1"/>
  <c r="R4" i="9" s="1"/>
  <c r="R6" i="9" s="1"/>
  <c r="N15" i="9" l="1"/>
  <c r="H4" i="9" s="1"/>
  <c r="N4" i="9" s="1"/>
  <c r="N6" i="9" s="1"/>
  <c r="U6" i="9" s="1"/>
</calcChain>
</file>

<file path=xl/sharedStrings.xml><?xml version="1.0" encoding="utf-8"?>
<sst xmlns="http://schemas.openxmlformats.org/spreadsheetml/2006/main" count="247" uniqueCount="65">
  <si>
    <t>Gunningscriteria</t>
  </si>
  <si>
    <t>Omschrijving gunningcriterium</t>
  </si>
  <si>
    <t>1.  Prijs</t>
  </si>
  <si>
    <t>TOTAAL</t>
  </si>
  <si>
    <t>Max. aantal punten</t>
  </si>
  <si>
    <t>Wegingsfactor</t>
  </si>
  <si>
    <t>Ja</t>
  </si>
  <si>
    <t xml:space="preserve">Subgunningcriteria bij criterium ‘prijs’ </t>
  </si>
  <si>
    <t>Omschrijving subgunningcriterium</t>
  </si>
  <si>
    <t xml:space="preserve">1a. Percentage huur voor huurboeken </t>
  </si>
  <si>
    <t>%geg  = percentage van de gegadigde</t>
  </si>
  <si>
    <t>%bestens = beste percentage</t>
  </si>
  <si>
    <t>Formule</t>
  </si>
  <si>
    <t>Factor = De vermenigvuldigingsfactor</t>
  </si>
  <si>
    <t>Prijs</t>
  </si>
  <si>
    <t>Leveranciers</t>
  </si>
  <si>
    <t>Score</t>
  </si>
  <si>
    <t>Nr.2</t>
  </si>
  <si>
    <t>Nr.3</t>
  </si>
  <si>
    <t>Nr.4</t>
  </si>
  <si>
    <t>Toelichting</t>
  </si>
  <si>
    <t>%bestens =</t>
  </si>
  <si>
    <t>Factor =</t>
  </si>
  <si>
    <t>Subgunningcriteria?</t>
  </si>
  <si>
    <t>Eindscore</t>
  </si>
  <si>
    <t>Tussenscore</t>
  </si>
  <si>
    <t>Iddink</t>
  </si>
  <si>
    <t>Van Dijk</t>
  </si>
  <si>
    <t>1d. Berekende prijs extra te innen bedragen</t>
  </si>
  <si>
    <t>Cor</t>
  </si>
  <si>
    <t>Linda</t>
  </si>
  <si>
    <t>Klaas</t>
  </si>
  <si>
    <t>Ruben</t>
  </si>
  <si>
    <t>Wensen</t>
  </si>
  <si>
    <t xml:space="preserve">Subgunningcriteria bij criterium ‘wensen’ </t>
  </si>
  <si>
    <t>2.  Wensen</t>
  </si>
  <si>
    <t>De opdrachtgever wenst een minimale inzet met betrekking tot de operationele uitvoering. Hoe realiseert Inschrijver dit? Te beginnen met de implementatie, maar ook de jaarlijkse uitreiking en inname van boeken en opstarten/beëindiging van licenties.</t>
  </si>
  <si>
    <t>Opdrachtgever wenst zoveel mogelijk informatie ter beschikking te hebben omtrent de registratie en het gebruik van digitale leermiddelen. Op welke wijze kan de Inschrijver hier aan tegemoet komen?</t>
  </si>
  <si>
    <t>Opdrachtgever wenst continue en organisatie breed, managementinformatie tot haar beschikking te hebben. Hoe realiseert Inschrijver dit?</t>
  </si>
  <si>
    <t>In de praktijk worden er nog wel eens fouten gemaakt in ISBN nummers en digitale licenties. Hoe denkt Inschrijver dit zoveel mogelijk te kunnen ondervangen en hoe flexibel wordt er omgegaan indien er een fout door de Opdrachtgever is gemaakt?</t>
  </si>
  <si>
    <t xml:space="preserve">Opdrachtgever wil zoveel mogelijk handelingen bij Inschrijver beleggen. Hoe zal Inschrijver omgaan met borgstelling en facturering van andere zaken dan lesmateriaal. </t>
  </si>
  <si>
    <t>Wens 1 Operationele uitvoering</t>
  </si>
  <si>
    <t>Wens 2 Gebruiksduur leermiddelen</t>
  </si>
  <si>
    <t>Wens 3 Gebruikersinformatie</t>
  </si>
  <si>
    <t>Wens 4 Managementinformatie</t>
  </si>
  <si>
    <t>Wens 5 Flexibiliteit digitale omgeving</t>
  </si>
  <si>
    <t>Wens 6 Fouten en omissies</t>
  </si>
  <si>
    <t>Wens 7 Digitaal lesmateriaal</t>
  </si>
  <si>
    <t>Wens 8 Digitaal lesgeven</t>
  </si>
  <si>
    <t>Wens 9 Financiële mogelijkheden</t>
  </si>
  <si>
    <t>Kees</t>
  </si>
  <si>
    <t>Consensus</t>
  </si>
  <si>
    <t>Opdrachtgever wenst de ruimte te hebben om per vestiging jaarlijks voor minimaal één vak een geheel nieuwe papieren methode te kunnen kiezen en wenst te allen tijde kosteloos te kunnen overstappen naar een nieuwe druk van een methode en/of van een papieren versie van een methode, naar een hybride of volledig digitale versie van een methode. Op welke wijze kan de Inschrijver hier aan tegemoet komen?</t>
  </si>
  <si>
    <t>Wens 5 Flexibiliteit</t>
  </si>
  <si>
    <t xml:space="preserve">Opdrachtgever wil haar docentcorps graag flexibiliteit aanbieden. Docenten willen veranderen van werkwijze en methode. Docenten willen zowel digitaal als met folio werken en hierin jaarlijks een keuze kunnen maken. Welke mogelijkheden biedt Inschrijver in de ruimste zins des woords. </t>
  </si>
  <si>
    <t>Opdrachtgever werkt met een digitale leeromgeving die in beweging is. Hoe flexibel kan er gereageerd worden op nieuwe technologieën en wijzigingen in de digitale leeromgeving? Op welke manieren kan de toegang tot digitaal lesmateriaal gefaciliteerd worden? Zijn toetsen en matrijzen exporteerbaar en bruikbaar in toetssoftware zoals Quayn &amp; Woots. Kan al het lesmateriaal verklankt worden? Is digitaal lesmateriaal op alle gangbare devices en browsers bruikbaar en d.m.v. Single Sign On bereikbaar?</t>
  </si>
  <si>
    <t>Opdrachtgever streeft met digitaal lesmateriaal niet naar vervanging van traditionele leermiddelen, maar poogt met digitale middelen variatie in didactiek en differentiatie op basis van niveau en leerstijl te bewerkstelligen. Hiervoor is op de hoogte blijven van nieuwe mogelijkheden omtrent digitale didactiek essentieel. Op welke wijze wil en kan Inschrijver hierin tegemoet komen. Welke ondersteuning, zoals op het gebied van deskundigheid, kan Inschrijver bij digitale middelen aanbieden?</t>
  </si>
  <si>
    <t>,</t>
  </si>
  <si>
    <t xml:space="preserve">1c. Kortingspercentage koop- en werkboeken </t>
  </si>
  <si>
    <t>1b. Kortingspercentage digitale leermiddelen</t>
  </si>
  <si>
    <t xml:space="preserve">1b. Kortingspercentage voor digitale leermiddelen </t>
  </si>
  <si>
    <t>X</t>
  </si>
  <si>
    <t>Y</t>
  </si>
  <si>
    <t>Z</t>
  </si>
  <si>
    <t>1d. Berekende percentage extra te innen bedragen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</si>
</sst>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0.0000%"/>
    <numFmt numFmtId="168" formatCode="_-* #,##0.0_-;_-* #,##0.0\-;_-* &quot;-&quot;??_-;_-@_-"/>
  </numFmts>
  <fonts count="24" x14ac:knownFonts="1">
    <font>
      <sz val="10"/>
      <name val="Arial"/>
    </font>
    <font>
      <sz val="10"/>
      <name val="Arial"/>
    </font>
    <font>
      <b/>
      <i/>
      <sz val="10"/>
      <name val="Arial"/>
      <family val="2"/>
    </font>
    <font>
      <b/>
      <sz val="10"/>
      <name val="Arial"/>
      <family val="2"/>
    </font>
    <font>
      <sz val="10"/>
      <name val="Arial"/>
      <family val="2"/>
    </font>
    <font>
      <sz val="11"/>
      <name val="Calibri Light"/>
      <family val="2"/>
      <scheme val="major"/>
    </font>
    <font>
      <b/>
      <i/>
      <sz val="11"/>
      <name val="Calibri Light"/>
      <family val="2"/>
      <scheme val="major"/>
    </font>
    <font>
      <b/>
      <i/>
      <sz val="11"/>
      <color indexed="9"/>
      <name val="Calibri Light"/>
      <family val="2"/>
      <scheme val="major"/>
    </font>
    <font>
      <b/>
      <i/>
      <sz val="16"/>
      <name val="Calibri Light"/>
      <family val="2"/>
      <scheme val="major"/>
    </font>
    <font>
      <sz val="11"/>
      <color rgb="FF000000"/>
      <name val="Calibri Light"/>
      <family val="2"/>
    </font>
    <font>
      <sz val="10"/>
      <name val="Calibri Light"/>
      <family val="2"/>
      <scheme val="major"/>
    </font>
    <font>
      <i/>
      <sz val="11"/>
      <color indexed="9"/>
      <name val="Calibri Light"/>
      <family val="2"/>
      <scheme val="major"/>
    </font>
    <font>
      <sz val="11"/>
      <color rgb="FF000000"/>
      <name val="Calibri"/>
      <family val="2"/>
      <scheme val="minor"/>
    </font>
    <font>
      <sz val="11"/>
      <color theme="0" tint="-0.34998626667073579"/>
      <name val="Calibri Light"/>
      <family val="2"/>
      <scheme val="major"/>
    </font>
    <font>
      <i/>
      <sz val="11"/>
      <color theme="0" tint="-0.34998626667073579"/>
      <name val="Calibri Light"/>
      <family val="2"/>
      <scheme val="major"/>
    </font>
    <font>
      <b/>
      <i/>
      <sz val="18"/>
      <name val="Calibri Light"/>
      <family val="2"/>
      <scheme val="major"/>
    </font>
    <font>
      <b/>
      <i/>
      <sz val="10"/>
      <name val="Calibri Light"/>
      <family val="2"/>
      <scheme val="major"/>
    </font>
    <font>
      <b/>
      <sz val="11"/>
      <name val="Calibri Light"/>
      <family val="2"/>
      <scheme val="major"/>
    </font>
    <font>
      <b/>
      <i/>
      <sz val="14"/>
      <name val="Calibri Light"/>
      <family val="2"/>
      <scheme val="major"/>
    </font>
    <font>
      <i/>
      <sz val="11"/>
      <name val="Calibri Light"/>
      <family val="2"/>
      <scheme val="major"/>
    </font>
    <font>
      <b/>
      <sz val="11"/>
      <color rgb="FF000000"/>
      <name val="Calibri Light"/>
      <family val="2"/>
    </font>
    <font>
      <b/>
      <i/>
      <sz val="10"/>
      <color indexed="9"/>
      <name val="Calibri Light"/>
      <family val="2"/>
      <scheme val="major"/>
    </font>
    <font>
      <b/>
      <sz val="10"/>
      <name val="Calibri Light"/>
      <family val="2"/>
      <scheme val="major"/>
    </font>
    <font>
      <b/>
      <i/>
      <sz val="14"/>
      <color indexed="9"/>
      <name val="Calibri Light"/>
      <family val="2"/>
      <scheme val="major"/>
    </font>
  </fonts>
  <fills count="12">
    <fill>
      <patternFill patternType="none"/>
    </fill>
    <fill>
      <patternFill patternType="gray125"/>
    </fill>
    <fill>
      <patternFill patternType="solid">
        <fgColor indexed="63"/>
        <bgColor indexed="64"/>
      </patternFill>
    </fill>
    <fill>
      <patternFill patternType="solid">
        <fgColor indexed="18"/>
        <bgColor indexed="64"/>
      </patternFill>
    </fill>
    <fill>
      <patternFill patternType="solid">
        <fgColor indexed="43"/>
        <bgColor indexed="64"/>
      </patternFill>
    </fill>
    <fill>
      <patternFill patternType="solid">
        <fgColor indexed="62"/>
        <bgColor indexed="64"/>
      </patternFill>
    </fill>
    <fill>
      <patternFill patternType="solid">
        <fgColor indexed="59"/>
        <bgColor indexed="64"/>
      </patternFill>
    </fill>
    <fill>
      <patternFill patternType="solid">
        <fgColor indexed="56"/>
        <bgColor indexed="64"/>
      </patternFill>
    </fill>
    <fill>
      <patternFill patternType="solid">
        <fgColor indexed="60"/>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35">
    <border>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164" fontId="1" fillId="0" borderId="0" applyFont="0" applyFill="0" applyBorder="0" applyAlignment="0" applyProtection="0"/>
    <xf numFmtId="164"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cellStyleXfs>
  <cellXfs count="192">
    <xf numFmtId="0" fontId="0" fillId="0" borderId="0" xfId="0"/>
    <xf numFmtId="0" fontId="5" fillId="0" borderId="0" xfId="0" applyFont="1" applyProtection="1">
      <protection hidden="1"/>
    </xf>
    <xf numFmtId="1" fontId="5" fillId="0" borderId="0" xfId="0" applyNumberFormat="1" applyFont="1" applyAlignment="1" applyProtection="1">
      <alignment horizontal="center"/>
      <protection hidden="1"/>
    </xf>
    <xf numFmtId="1" fontId="6" fillId="9" borderId="0" xfId="0" applyNumberFormat="1" applyFont="1" applyFill="1" applyBorder="1" applyAlignment="1" applyProtection="1">
      <alignment horizontal="center"/>
      <protection hidden="1"/>
    </xf>
    <xf numFmtId="0" fontId="5" fillId="0" borderId="0" xfId="0" applyFont="1" applyBorder="1" applyAlignment="1" applyProtection="1">
      <alignment horizontal="center"/>
      <protection hidden="1"/>
    </xf>
    <xf numFmtId="1" fontId="7" fillId="9" borderId="0" xfId="0" applyNumberFormat="1" applyFont="1" applyFill="1" applyBorder="1" applyAlignment="1" applyProtection="1">
      <alignment horizontal="center"/>
      <protection hidden="1"/>
    </xf>
    <xf numFmtId="0" fontId="5" fillId="0" borderId="1" xfId="0" applyFont="1" applyBorder="1" applyAlignment="1" applyProtection="1">
      <alignment horizontal="center"/>
      <protection hidden="1"/>
    </xf>
    <xf numFmtId="1" fontId="5" fillId="9" borderId="0" xfId="0" applyNumberFormat="1" applyFont="1" applyFill="1" applyAlignment="1" applyProtection="1">
      <alignment horizontal="center"/>
      <protection hidden="1"/>
    </xf>
    <xf numFmtId="1" fontId="6" fillId="9" borderId="0" xfId="1" applyNumberFormat="1" applyFont="1" applyFill="1" applyBorder="1" applyAlignment="1" applyProtection="1">
      <alignment horizontal="center"/>
      <protection hidden="1"/>
    </xf>
    <xf numFmtId="0" fontId="5" fillId="0" borderId="0" xfId="0" applyFont="1" applyBorder="1" applyProtection="1">
      <protection hidden="1"/>
    </xf>
    <xf numFmtId="0" fontId="5" fillId="0" borderId="2" xfId="0" applyFont="1" applyBorder="1" applyAlignment="1" applyProtection="1">
      <alignment horizontal="center"/>
      <protection hidden="1"/>
    </xf>
    <xf numFmtId="0" fontId="5" fillId="0" borderId="3"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8" fillId="0" borderId="0" xfId="0" applyFont="1" applyProtection="1">
      <protection hidden="1"/>
    </xf>
    <xf numFmtId="0" fontId="3" fillId="0" borderId="6" xfId="0" applyFont="1" applyBorder="1" applyProtection="1">
      <protection hidden="1"/>
    </xf>
    <xf numFmtId="0" fontId="10" fillId="0" borderId="0" xfId="0" applyFont="1" applyProtection="1">
      <protection hidden="1"/>
    </xf>
    <xf numFmtId="0" fontId="6" fillId="0" borderId="0" xfId="0" applyFont="1" applyProtection="1">
      <protection hidden="1"/>
    </xf>
    <xf numFmtId="0" fontId="7" fillId="2" borderId="6" xfId="0" applyFont="1" applyFill="1" applyBorder="1" applyProtection="1">
      <protection hidden="1"/>
    </xf>
    <xf numFmtId="0" fontId="5" fillId="0" borderId="6" xfId="0" applyFont="1" applyBorder="1" applyProtection="1">
      <protection hidden="1"/>
    </xf>
    <xf numFmtId="0" fontId="5" fillId="0" borderId="7" xfId="0" applyFont="1" applyBorder="1" applyProtection="1">
      <protection hidden="1"/>
    </xf>
    <xf numFmtId="9" fontId="10" fillId="0" borderId="0" xfId="0" applyNumberFormat="1" applyFont="1" applyProtection="1">
      <protection hidden="1"/>
    </xf>
    <xf numFmtId="0" fontId="3" fillId="0" borderId="0" xfId="0" applyFont="1" applyBorder="1" applyProtection="1">
      <protection hidden="1"/>
    </xf>
    <xf numFmtId="1" fontId="11" fillId="3" borderId="8" xfId="0" applyNumberFormat="1" applyFont="1" applyFill="1" applyBorder="1" applyAlignment="1" applyProtection="1">
      <alignment horizontal="center"/>
      <protection hidden="1"/>
    </xf>
    <xf numFmtId="1" fontId="11" fillId="3" borderId="9" xfId="0" applyNumberFormat="1"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166" fontId="13" fillId="0" borderId="6" xfId="0" applyNumberFormat="1" applyFont="1" applyBorder="1" applyAlignment="1" applyProtection="1">
      <alignment horizontal="center" vertical="center"/>
      <protection hidden="1"/>
    </xf>
    <xf numFmtId="1" fontId="13" fillId="0" borderId="0" xfId="0" applyNumberFormat="1" applyFont="1" applyAlignment="1" applyProtection="1">
      <alignment horizontal="center"/>
      <protection hidden="1"/>
    </xf>
    <xf numFmtId="1" fontId="14" fillId="3" borderId="8" xfId="0" applyNumberFormat="1" applyFont="1" applyFill="1" applyBorder="1" applyAlignment="1" applyProtection="1">
      <alignment horizontal="center"/>
      <protection hidden="1"/>
    </xf>
    <xf numFmtId="1" fontId="14" fillId="3" borderId="9" xfId="0" applyNumberFormat="1" applyFont="1" applyFill="1" applyBorder="1" applyAlignment="1" applyProtection="1">
      <alignment horizontal="center"/>
      <protection hidden="1"/>
    </xf>
    <xf numFmtId="1" fontId="14" fillId="3" borderId="10" xfId="0" applyNumberFormat="1" applyFont="1" applyFill="1" applyBorder="1" applyAlignment="1" applyProtection="1">
      <alignment horizontal="center"/>
      <protection hidden="1"/>
    </xf>
    <xf numFmtId="0" fontId="13" fillId="0" borderId="6" xfId="0" applyFont="1" applyBorder="1" applyAlignment="1" applyProtection="1">
      <alignment horizontal="center" vertical="center"/>
      <protection hidden="1"/>
    </xf>
    <xf numFmtId="1" fontId="13" fillId="0" borderId="6" xfId="0" applyNumberFormat="1"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1" fontId="13" fillId="0" borderId="0" xfId="0" applyNumberFormat="1" applyFont="1" applyBorder="1" applyAlignment="1" applyProtection="1">
      <alignment horizontal="center" vertical="center"/>
      <protection hidden="1"/>
    </xf>
    <xf numFmtId="0" fontId="2" fillId="0" borderId="6" xfId="0" applyFont="1" applyBorder="1" applyProtection="1">
      <protection hidden="1"/>
    </xf>
    <xf numFmtId="0" fontId="6" fillId="10" borderId="7" xfId="0" applyFont="1" applyFill="1" applyBorder="1" applyProtection="1">
      <protection hidden="1"/>
    </xf>
    <xf numFmtId="0" fontId="15" fillId="0" borderId="0" xfId="0" applyFont="1" applyProtection="1">
      <protection hidden="1"/>
    </xf>
    <xf numFmtId="0" fontId="6" fillId="9" borderId="0" xfId="0" applyFont="1" applyFill="1" applyBorder="1" applyProtection="1">
      <protection hidden="1"/>
    </xf>
    <xf numFmtId="0" fontId="5" fillId="0" borderId="6" xfId="0" applyFont="1" applyBorder="1" applyAlignment="1" applyProtection="1">
      <alignment vertical="center"/>
      <protection hidden="1"/>
    </xf>
    <xf numFmtId="0" fontId="6" fillId="10" borderId="7" xfId="0" applyFont="1" applyFill="1" applyBorder="1" applyAlignment="1" applyProtection="1">
      <alignment vertical="center"/>
      <protection hidden="1"/>
    </xf>
    <xf numFmtId="1" fontId="5" fillId="0" borderId="12" xfId="0" applyNumberFormat="1" applyFont="1" applyBorder="1" applyAlignment="1" applyProtection="1">
      <alignment horizontal="center" vertical="center"/>
      <protection hidden="1"/>
    </xf>
    <xf numFmtId="1" fontId="5" fillId="0" borderId="6" xfId="0" applyNumberFormat="1" applyFont="1" applyBorder="1" applyAlignment="1" applyProtection="1">
      <alignment horizontal="center" vertical="center"/>
      <protection hidden="1"/>
    </xf>
    <xf numFmtId="0" fontId="5" fillId="0" borderId="0" xfId="0" applyFont="1" applyAlignment="1" applyProtection="1">
      <alignment vertical="center"/>
      <protection hidden="1"/>
    </xf>
    <xf numFmtId="1" fontId="5" fillId="0" borderId="13" xfId="0" applyNumberFormat="1" applyFont="1" applyBorder="1" applyAlignment="1" applyProtection="1">
      <alignment horizontal="center" vertical="center"/>
      <protection hidden="1"/>
    </xf>
    <xf numFmtId="1" fontId="5" fillId="0" borderId="14" xfId="0" applyNumberFormat="1" applyFont="1" applyBorder="1" applyAlignment="1" applyProtection="1">
      <alignment horizontal="center" vertical="center"/>
      <protection hidden="1"/>
    </xf>
    <xf numFmtId="0" fontId="5" fillId="10" borderId="15" xfId="0" applyFont="1" applyFill="1" applyBorder="1" applyAlignment="1" applyProtection="1">
      <alignment vertical="center"/>
      <protection hidden="1"/>
    </xf>
    <xf numFmtId="0" fontId="5" fillId="10" borderId="16" xfId="0" applyFont="1" applyFill="1" applyBorder="1" applyAlignment="1" applyProtection="1">
      <alignment vertical="center"/>
      <protection hidden="1"/>
    </xf>
    <xf numFmtId="1" fontId="10" fillId="0" borderId="0" xfId="0" applyNumberFormat="1" applyFont="1" applyProtection="1">
      <protection hidden="1"/>
    </xf>
    <xf numFmtId="0" fontId="10" fillId="9" borderId="0" xfId="0" applyFont="1" applyFill="1" applyBorder="1" applyProtection="1">
      <protection hidden="1"/>
    </xf>
    <xf numFmtId="9" fontId="16" fillId="9" borderId="0" xfId="0" applyNumberFormat="1" applyFont="1" applyFill="1" applyBorder="1" applyAlignment="1" applyProtection="1">
      <alignment horizontal="center"/>
      <protection hidden="1"/>
    </xf>
    <xf numFmtId="0" fontId="16" fillId="9" borderId="0" xfId="0" applyFont="1" applyFill="1" applyBorder="1" applyAlignment="1" applyProtection="1">
      <alignment horizontal="center"/>
      <protection hidden="1"/>
    </xf>
    <xf numFmtId="0" fontId="10" fillId="9" borderId="0" xfId="0" applyFont="1" applyFill="1" applyProtection="1">
      <protection hidden="1"/>
    </xf>
    <xf numFmtId="1" fontId="16" fillId="9" borderId="0" xfId="0" applyNumberFormat="1" applyFont="1" applyFill="1" applyBorder="1" applyAlignment="1" applyProtection="1">
      <alignment horizontal="center"/>
      <protection hidden="1"/>
    </xf>
    <xf numFmtId="0" fontId="16" fillId="9" borderId="0" xfId="0" applyFont="1" applyFill="1" applyBorder="1" applyProtection="1">
      <protection hidden="1"/>
    </xf>
    <xf numFmtId="1" fontId="10" fillId="0" borderId="6" xfId="0" applyNumberFormat="1" applyFont="1" applyBorder="1" applyAlignment="1" applyProtection="1">
      <alignment horizontal="center"/>
      <protection hidden="1"/>
    </xf>
    <xf numFmtId="0" fontId="10" fillId="10" borderId="15" xfId="0" applyFont="1" applyFill="1" applyBorder="1" applyProtection="1">
      <protection hidden="1"/>
    </xf>
    <xf numFmtId="0" fontId="10" fillId="10" borderId="16" xfId="0" applyFont="1" applyFill="1" applyBorder="1" applyProtection="1">
      <protection hidden="1"/>
    </xf>
    <xf numFmtId="166" fontId="10" fillId="0" borderId="6" xfId="0" applyNumberFormat="1" applyFont="1" applyBorder="1" applyAlignment="1" applyProtection="1">
      <alignment horizontal="center"/>
      <protection hidden="1"/>
    </xf>
    <xf numFmtId="1" fontId="5" fillId="0" borderId="17" xfId="0" applyNumberFormat="1" applyFont="1" applyBorder="1" applyAlignment="1" applyProtection="1">
      <alignment horizontal="center" vertical="center"/>
      <protection hidden="1"/>
    </xf>
    <xf numFmtId="0" fontId="17" fillId="0" borderId="0" xfId="0" applyFont="1" applyAlignment="1" applyProtection="1">
      <alignment horizontal="center" vertical="center"/>
      <protection hidden="1"/>
    </xf>
    <xf numFmtId="0" fontId="17" fillId="9" borderId="0" xfId="0" applyFont="1" applyFill="1" applyAlignment="1" applyProtection="1">
      <alignment horizontal="center" vertical="center"/>
      <protection hidden="1"/>
    </xf>
    <xf numFmtId="0" fontId="18" fillId="0" borderId="0" xfId="0" applyFont="1" applyProtection="1">
      <protection hidden="1"/>
    </xf>
    <xf numFmtId="0" fontId="5" fillId="0" borderId="15" xfId="0" applyFont="1" applyBorder="1" applyProtection="1">
      <protection hidden="1"/>
    </xf>
    <xf numFmtId="0" fontId="5" fillId="0" borderId="16" xfId="0" applyFont="1" applyBorder="1" applyProtection="1">
      <protection hidden="1"/>
    </xf>
    <xf numFmtId="0" fontId="6" fillId="0" borderId="0" xfId="0" applyFont="1" applyBorder="1" applyProtection="1">
      <protection hidden="1"/>
    </xf>
    <xf numFmtId="0" fontId="7" fillId="3" borderId="12" xfId="0" applyFont="1" applyFill="1" applyBorder="1" applyAlignment="1" applyProtection="1">
      <alignment horizontal="center"/>
      <protection hidden="1"/>
    </xf>
    <xf numFmtId="0" fontId="7" fillId="3" borderId="6" xfId="0" applyFont="1" applyFill="1" applyBorder="1" applyAlignment="1" applyProtection="1">
      <alignment horizontal="center"/>
      <protection hidden="1"/>
    </xf>
    <xf numFmtId="0" fontId="7" fillId="3" borderId="18" xfId="0" applyFont="1" applyFill="1" applyBorder="1" applyAlignment="1" applyProtection="1">
      <alignment horizontal="center"/>
      <protection hidden="1"/>
    </xf>
    <xf numFmtId="0" fontId="7" fillId="5" borderId="12" xfId="0" applyFont="1" applyFill="1" applyBorder="1" applyAlignment="1" applyProtection="1">
      <alignment horizontal="center"/>
      <protection hidden="1"/>
    </xf>
    <xf numFmtId="0" fontId="7" fillId="5" borderId="6" xfId="0" applyFont="1" applyFill="1" applyBorder="1" applyAlignment="1" applyProtection="1">
      <alignment horizontal="center"/>
      <protection hidden="1"/>
    </xf>
    <xf numFmtId="0" fontId="7" fillId="5" borderId="18" xfId="0" applyFont="1" applyFill="1" applyBorder="1" applyAlignment="1" applyProtection="1">
      <alignment horizontal="center"/>
      <protection hidden="1"/>
    </xf>
    <xf numFmtId="10" fontId="5" fillId="4" borderId="13" xfId="4" applyNumberFormat="1" applyFont="1" applyFill="1" applyBorder="1" applyAlignment="1" applyProtection="1">
      <alignment horizontal="center"/>
      <protection locked="0"/>
    </xf>
    <xf numFmtId="167" fontId="5" fillId="4" borderId="14" xfId="4" applyNumberFormat="1" applyFont="1" applyFill="1" applyBorder="1" applyAlignment="1" applyProtection="1">
      <alignment horizontal="center"/>
      <protection locked="0"/>
    </xf>
    <xf numFmtId="10" fontId="5" fillId="4" borderId="19" xfId="4" applyNumberFormat="1" applyFont="1" applyFill="1" applyBorder="1" applyAlignment="1" applyProtection="1">
      <alignment horizontal="center"/>
      <protection locked="0"/>
    </xf>
    <xf numFmtId="164" fontId="5" fillId="0" borderId="13" xfId="0" applyNumberFormat="1" applyFont="1" applyBorder="1" applyAlignment="1" applyProtection="1">
      <alignment horizontal="center"/>
      <protection hidden="1"/>
    </xf>
    <xf numFmtId="164" fontId="5" fillId="0" borderId="14" xfId="0" applyNumberFormat="1" applyFont="1" applyBorder="1" applyAlignment="1" applyProtection="1">
      <alignment horizontal="center"/>
      <protection hidden="1"/>
    </xf>
    <xf numFmtId="164" fontId="5" fillId="0" borderId="19" xfId="0" applyNumberFormat="1" applyFont="1" applyBorder="1" applyAlignment="1" applyProtection="1">
      <alignment horizontal="center"/>
      <protection hidden="1"/>
    </xf>
    <xf numFmtId="9" fontId="5" fillId="0" borderId="0" xfId="0" applyNumberFormat="1" applyFont="1" applyProtection="1">
      <protection hidden="1"/>
    </xf>
    <xf numFmtId="10" fontId="5" fillId="4" borderId="14" xfId="4" applyNumberFormat="1" applyFont="1" applyFill="1" applyBorder="1" applyAlignment="1" applyProtection="1">
      <alignment horizontal="center"/>
      <protection locked="0"/>
    </xf>
    <xf numFmtId="0" fontId="19" fillId="0" borderId="0" xfId="0" applyFont="1" applyProtection="1">
      <protection hidden="1"/>
    </xf>
    <xf numFmtId="1" fontId="5" fillId="0" borderId="20" xfId="0" applyNumberFormat="1" applyFont="1" applyBorder="1" applyAlignment="1" applyProtection="1">
      <alignment horizontal="center" vertical="center"/>
      <protection hidden="1"/>
    </xf>
    <xf numFmtId="164" fontId="10" fillId="0" borderId="6" xfId="0" applyNumberFormat="1" applyFont="1" applyBorder="1" applyAlignment="1" applyProtection="1">
      <alignment horizontal="center"/>
      <protection hidden="1"/>
    </xf>
    <xf numFmtId="0" fontId="21" fillId="5" borderId="11" xfId="0" applyFont="1" applyFill="1" applyBorder="1" applyAlignment="1" applyProtection="1">
      <alignment horizontal="center"/>
      <protection hidden="1"/>
    </xf>
    <xf numFmtId="0" fontId="21" fillId="5" borderId="20" xfId="0" applyFont="1" applyFill="1" applyBorder="1" applyAlignment="1" applyProtection="1">
      <alignment horizontal="center"/>
      <protection hidden="1"/>
    </xf>
    <xf numFmtId="0" fontId="16" fillId="6" borderId="11" xfId="0" applyFont="1" applyFill="1" applyBorder="1" applyAlignment="1" applyProtection="1">
      <alignment horizontal="center"/>
      <protection hidden="1"/>
    </xf>
    <xf numFmtId="166" fontId="10" fillId="0" borderId="11" xfId="0" applyNumberFormat="1" applyFont="1" applyBorder="1" applyAlignment="1" applyProtection="1">
      <alignment horizontal="center"/>
      <protection hidden="1"/>
    </xf>
    <xf numFmtId="0" fontId="21" fillId="5" borderId="8" xfId="0" applyFont="1" applyFill="1" applyBorder="1" applyAlignment="1" applyProtection="1">
      <alignment horizontal="center"/>
      <protection hidden="1"/>
    </xf>
    <xf numFmtId="0" fontId="21" fillId="5" borderId="9" xfId="0" applyFont="1" applyFill="1" applyBorder="1" applyAlignment="1" applyProtection="1">
      <alignment horizontal="center"/>
      <protection hidden="1"/>
    </xf>
    <xf numFmtId="0" fontId="21" fillId="5" borderId="21" xfId="0" applyFont="1" applyFill="1" applyBorder="1" applyAlignment="1" applyProtection="1">
      <alignment horizontal="center"/>
      <protection hidden="1"/>
    </xf>
    <xf numFmtId="0" fontId="16" fillId="7" borderId="9" xfId="0" applyFont="1" applyFill="1" applyBorder="1" applyAlignment="1" applyProtection="1">
      <alignment horizontal="center"/>
      <protection hidden="1"/>
    </xf>
    <xf numFmtId="0" fontId="16" fillId="7" borderId="10" xfId="0" applyFont="1" applyFill="1" applyBorder="1" applyAlignment="1" applyProtection="1">
      <alignment horizontal="center"/>
      <protection hidden="1"/>
    </xf>
    <xf numFmtId="166" fontId="22" fillId="8" borderId="22" xfId="0" applyNumberFormat="1" applyFont="1" applyFill="1" applyBorder="1" applyAlignment="1" applyProtection="1">
      <alignment horizontal="center"/>
      <protection hidden="1"/>
    </xf>
    <xf numFmtId="166" fontId="22" fillId="8" borderId="23" xfId="0" applyNumberFormat="1" applyFont="1" applyFill="1" applyBorder="1" applyAlignment="1" applyProtection="1">
      <alignment horizontal="center"/>
      <protection hidden="1"/>
    </xf>
    <xf numFmtId="166" fontId="22" fillId="8" borderId="14" xfId="0" applyNumberFormat="1" applyFont="1" applyFill="1" applyBorder="1" applyAlignment="1" applyProtection="1">
      <alignment horizontal="center"/>
      <protection hidden="1"/>
    </xf>
    <xf numFmtId="166" fontId="22" fillId="8" borderId="24" xfId="0" applyNumberFormat="1" applyFont="1" applyFill="1" applyBorder="1" applyAlignment="1" applyProtection="1">
      <alignment horizontal="center"/>
      <protection hidden="1"/>
    </xf>
    <xf numFmtId="166" fontId="17" fillId="8" borderId="22" xfId="0" applyNumberFormat="1" applyFont="1" applyFill="1" applyBorder="1" applyAlignment="1" applyProtection="1">
      <alignment horizontal="center" vertical="center"/>
      <protection hidden="1"/>
    </xf>
    <xf numFmtId="166" fontId="17" fillId="8" borderId="23" xfId="0" applyNumberFormat="1" applyFont="1" applyFill="1" applyBorder="1" applyAlignment="1" applyProtection="1">
      <alignment horizontal="center" vertical="center"/>
      <protection hidden="1"/>
    </xf>
    <xf numFmtId="166" fontId="17" fillId="8" borderId="25" xfId="0" applyNumberFormat="1" applyFont="1" applyFill="1" applyBorder="1" applyAlignment="1" applyProtection="1">
      <alignment horizontal="center" vertical="center"/>
      <protection hidden="1"/>
    </xf>
    <xf numFmtId="168" fontId="22" fillId="8" borderId="22" xfId="1" applyNumberFormat="1" applyFont="1" applyFill="1" applyBorder="1" applyAlignment="1" applyProtection="1">
      <alignment horizontal="center"/>
      <protection hidden="1"/>
    </xf>
    <xf numFmtId="168" fontId="22" fillId="8" borderId="23" xfId="0" applyNumberFormat="1" applyFont="1" applyFill="1" applyBorder="1" applyAlignment="1" applyProtection="1">
      <alignment horizontal="center"/>
      <protection hidden="1"/>
    </xf>
    <xf numFmtId="168" fontId="5" fillId="0" borderId="14" xfId="0" applyNumberFormat="1" applyFont="1" applyBorder="1" applyAlignment="1" applyProtection="1">
      <alignment horizontal="center"/>
      <protection hidden="1"/>
    </xf>
    <xf numFmtId="0" fontId="17" fillId="9" borderId="0" xfId="0" applyFont="1" applyFill="1" applyBorder="1" applyAlignment="1" applyProtection="1">
      <alignment horizontal="center" vertical="center"/>
      <protection hidden="1"/>
    </xf>
    <xf numFmtId="0" fontId="5" fillId="9" borderId="0" xfId="0" applyFont="1" applyFill="1" applyBorder="1" applyProtection="1">
      <protection hidden="1"/>
    </xf>
    <xf numFmtId="0" fontId="13" fillId="0" borderId="2" xfId="0" applyFont="1" applyBorder="1" applyAlignment="1" applyProtection="1">
      <alignment horizontal="center" vertical="center"/>
      <protection hidden="1"/>
    </xf>
    <xf numFmtId="1" fontId="13" fillId="0" borderId="2" xfId="0" applyNumberFormat="1" applyFont="1" applyBorder="1" applyAlignment="1" applyProtection="1">
      <alignment horizontal="center" vertical="center"/>
      <protection hidden="1"/>
    </xf>
    <xf numFmtId="0" fontId="5" fillId="0" borderId="26"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6" fillId="9" borderId="0" xfId="0" applyFont="1" applyFill="1" applyBorder="1" applyAlignment="1" applyProtection="1">
      <alignment horizontal="center" vertical="center"/>
      <protection hidden="1"/>
    </xf>
    <xf numFmtId="164" fontId="14" fillId="9" borderId="0" xfId="1" applyFont="1" applyFill="1" applyBorder="1" applyAlignment="1" applyProtection="1">
      <alignment horizontal="center"/>
      <protection hidden="1"/>
    </xf>
    <xf numFmtId="1" fontId="17" fillId="0" borderId="0" xfId="0" applyNumberFormat="1" applyFont="1" applyBorder="1" applyAlignment="1" applyProtection="1">
      <alignment horizontal="center"/>
      <protection hidden="1"/>
    </xf>
    <xf numFmtId="0" fontId="17" fillId="0" borderId="0" xfId="0" applyFont="1" applyBorder="1" applyAlignment="1" applyProtection="1">
      <alignment horizontal="center" vertical="center"/>
      <protection hidden="1"/>
    </xf>
    <xf numFmtId="1" fontId="5" fillId="0" borderId="0" xfId="0" applyNumberFormat="1" applyFont="1" applyBorder="1" applyAlignment="1" applyProtection="1">
      <alignment horizontal="center"/>
      <protection hidden="1"/>
    </xf>
    <xf numFmtId="1" fontId="5" fillId="9" borderId="0" xfId="0" applyNumberFormat="1" applyFont="1" applyFill="1" applyBorder="1" applyAlignment="1" applyProtection="1">
      <alignment horizontal="center"/>
      <protection hidden="1"/>
    </xf>
    <xf numFmtId="165" fontId="5" fillId="0" borderId="6" xfId="0" applyNumberFormat="1" applyFont="1" applyFill="1" applyBorder="1" applyProtection="1">
      <protection hidden="1"/>
    </xf>
    <xf numFmtId="166" fontId="5" fillId="0" borderId="6" xfId="0" applyNumberFormat="1" applyFont="1" applyBorder="1" applyAlignment="1" applyProtection="1">
      <alignment horizontal="center" vertical="center"/>
      <protection hidden="1"/>
    </xf>
    <xf numFmtId="166" fontId="5" fillId="0" borderId="18" xfId="0" applyNumberFormat="1" applyFont="1" applyBorder="1" applyAlignment="1" applyProtection="1">
      <alignment horizontal="center" vertical="center"/>
      <protection hidden="1"/>
    </xf>
    <xf numFmtId="166" fontId="5" fillId="0" borderId="14" xfId="0" applyNumberFormat="1" applyFont="1" applyBorder="1" applyAlignment="1" applyProtection="1">
      <alignment horizontal="center" vertical="center"/>
      <protection hidden="1"/>
    </xf>
    <xf numFmtId="166" fontId="5" fillId="0" borderId="19" xfId="0" applyNumberFormat="1" applyFont="1" applyBorder="1" applyAlignment="1" applyProtection="1">
      <alignment horizontal="center" vertical="center"/>
      <protection hidden="1"/>
    </xf>
    <xf numFmtId="164" fontId="5" fillId="4" borderId="6" xfId="2" applyFont="1" applyFill="1" applyBorder="1" applyProtection="1"/>
    <xf numFmtId="0" fontId="9" fillId="0" borderId="6" xfId="0" applyFont="1" applyBorder="1" applyAlignment="1" applyProtection="1">
      <alignment vertical="top" wrapText="1"/>
    </xf>
    <xf numFmtId="0" fontId="9" fillId="0" borderId="0" xfId="0" applyFont="1" applyAlignment="1" applyProtection="1">
      <alignment vertical="top" wrapText="1"/>
    </xf>
    <xf numFmtId="166" fontId="13" fillId="9" borderId="6" xfId="3" applyNumberFormat="1" applyFont="1" applyFill="1" applyBorder="1" applyAlignment="1" applyProtection="1">
      <alignment horizontal="center" vertical="center"/>
    </xf>
    <xf numFmtId="1" fontId="13" fillId="4" borderId="6" xfId="3" applyNumberFormat="1" applyFont="1" applyFill="1" applyBorder="1" applyAlignment="1" applyProtection="1">
      <alignment horizontal="center"/>
    </xf>
    <xf numFmtId="1" fontId="5" fillId="9" borderId="0" xfId="3" applyNumberFormat="1" applyFont="1" applyFill="1" applyBorder="1" applyAlignment="1" applyProtection="1">
      <alignment horizontal="center"/>
    </xf>
    <xf numFmtId="0" fontId="12" fillId="0" borderId="11" xfId="0" applyFont="1" applyFill="1" applyBorder="1" applyAlignment="1" applyProtection="1">
      <alignment vertical="top" wrapText="1"/>
    </xf>
    <xf numFmtId="0" fontId="9" fillId="0" borderId="0" xfId="0" applyFont="1" applyAlignment="1" applyProtection="1">
      <alignment wrapText="1"/>
    </xf>
    <xf numFmtId="1" fontId="13" fillId="4" borderId="6" xfId="3" applyNumberFormat="1" applyFont="1" applyFill="1" applyBorder="1" applyAlignment="1" applyProtection="1">
      <alignment horizontal="center" vertical="center"/>
    </xf>
    <xf numFmtId="0" fontId="9" fillId="0" borderId="6" xfId="0" applyFont="1" applyBorder="1" applyAlignment="1" applyProtection="1">
      <alignment wrapText="1"/>
    </xf>
    <xf numFmtId="0" fontId="12" fillId="0" borderId="11" xfId="0" applyFont="1" applyBorder="1" applyAlignment="1" applyProtection="1">
      <alignment vertical="top" wrapText="1"/>
    </xf>
    <xf numFmtId="0" fontId="5" fillId="0" borderId="0" xfId="0" applyFont="1" applyAlignment="1" applyProtection="1">
      <alignment horizontal="justify" vertical="top"/>
    </xf>
    <xf numFmtId="0" fontId="5" fillId="9" borderId="0" xfId="0" applyFont="1" applyFill="1" applyBorder="1" applyAlignment="1" applyProtection="1">
      <alignment horizontal="justify" vertical="top"/>
    </xf>
    <xf numFmtId="1" fontId="13" fillId="4" borderId="0" xfId="3" applyNumberFormat="1" applyFont="1" applyFill="1" applyBorder="1" applyAlignment="1" applyProtection="1">
      <alignment horizontal="center"/>
    </xf>
    <xf numFmtId="1" fontId="13" fillId="4" borderId="2" xfId="3" applyNumberFormat="1" applyFont="1" applyFill="1" applyBorder="1" applyAlignment="1" applyProtection="1">
      <alignment horizontal="center"/>
    </xf>
    <xf numFmtId="0" fontId="3" fillId="9" borderId="6" xfId="0" applyFont="1" applyFill="1" applyBorder="1" applyAlignment="1" applyProtection="1">
      <alignment horizontal="center"/>
      <protection hidden="1"/>
    </xf>
    <xf numFmtId="0" fontId="17" fillId="9" borderId="6" xfId="0" applyFont="1" applyFill="1" applyBorder="1" applyAlignment="1" applyProtection="1">
      <alignment horizontal="center" vertical="center"/>
      <protection hidden="1"/>
    </xf>
    <xf numFmtId="0" fontId="20" fillId="11" borderId="6" xfId="0" applyFont="1" applyFill="1" applyBorder="1" applyAlignment="1" applyProtection="1">
      <alignment horizontal="center" vertical="center" wrapText="1"/>
      <protection locked="0"/>
    </xf>
    <xf numFmtId="0" fontId="17" fillId="11" borderId="6" xfId="0" applyFont="1" applyFill="1" applyBorder="1" applyAlignment="1" applyProtection="1">
      <alignment horizontal="center" vertical="center"/>
      <protection locked="0" hidden="1"/>
    </xf>
    <xf numFmtId="0" fontId="10" fillId="0" borderId="6" xfId="0" applyFont="1" applyBorder="1" applyAlignment="1" applyProtection="1">
      <alignment horizontal="center"/>
      <protection hidden="1"/>
    </xf>
    <xf numFmtId="165" fontId="10" fillId="0" borderId="6" xfId="0" applyNumberFormat="1" applyFont="1" applyFill="1" applyBorder="1" applyAlignment="1" applyProtection="1">
      <alignment horizontal="center"/>
      <protection hidden="1"/>
    </xf>
    <xf numFmtId="9" fontId="16" fillId="10" borderId="6" xfId="0" applyNumberFormat="1" applyFont="1" applyFill="1" applyBorder="1" applyAlignment="1" applyProtection="1">
      <alignment horizontal="center"/>
      <protection hidden="1"/>
    </xf>
    <xf numFmtId="0" fontId="16" fillId="10" borderId="6" xfId="0" applyFont="1" applyFill="1" applyBorder="1" applyAlignment="1" applyProtection="1">
      <alignment horizontal="center"/>
      <protection hidden="1"/>
    </xf>
    <xf numFmtId="165" fontId="10" fillId="0" borderId="7" xfId="0" applyNumberFormat="1" applyFont="1" applyFill="1" applyBorder="1" applyAlignment="1" applyProtection="1">
      <alignment horizontal="center"/>
      <protection hidden="1"/>
    </xf>
    <xf numFmtId="165" fontId="10" fillId="0" borderId="16" xfId="0" applyNumberFormat="1" applyFont="1" applyFill="1" applyBorder="1" applyAlignment="1" applyProtection="1">
      <alignment horizontal="center"/>
      <protection hidden="1"/>
    </xf>
    <xf numFmtId="0" fontId="10" fillId="0" borderId="7" xfId="0" applyFont="1" applyBorder="1" applyAlignment="1" applyProtection="1">
      <alignment horizontal="center"/>
      <protection hidden="1"/>
    </xf>
    <xf numFmtId="0" fontId="10" fillId="0" borderId="16" xfId="0" applyFont="1" applyBorder="1" applyAlignment="1" applyProtection="1">
      <alignment horizontal="center"/>
      <protection hidden="1"/>
    </xf>
    <xf numFmtId="0" fontId="21" fillId="2" borderId="6" xfId="0" applyFont="1" applyFill="1" applyBorder="1" applyAlignment="1" applyProtection="1">
      <protection hidden="1"/>
    </xf>
    <xf numFmtId="9" fontId="10" fillId="0" borderId="6" xfId="0" applyNumberFormat="1" applyFont="1" applyFill="1" applyBorder="1" applyAlignment="1" applyProtection="1">
      <alignment horizontal="center"/>
      <protection hidden="1"/>
    </xf>
    <xf numFmtId="0" fontId="10" fillId="0" borderId="6" xfId="0" applyFont="1" applyFill="1" applyBorder="1" applyAlignment="1" applyProtection="1">
      <alignment horizontal="center"/>
      <protection hidden="1"/>
    </xf>
    <xf numFmtId="9" fontId="5" fillId="0" borderId="6" xfId="0" applyNumberFormat="1" applyFont="1" applyFill="1" applyBorder="1" applyAlignment="1" applyProtection="1">
      <alignment horizontal="center" vertical="center"/>
      <protection hidden="1"/>
    </xf>
    <xf numFmtId="0" fontId="5" fillId="0" borderId="6" xfId="0" applyFont="1" applyFill="1" applyBorder="1" applyAlignment="1" applyProtection="1">
      <alignment horizontal="center" vertical="center"/>
      <protection hidden="1"/>
    </xf>
    <xf numFmtId="0" fontId="16" fillId="8" borderId="3" xfId="0" applyFont="1" applyFill="1" applyBorder="1" applyAlignment="1" applyProtection="1">
      <alignment horizontal="center" vertical="center"/>
      <protection hidden="1"/>
    </xf>
    <xf numFmtId="0" fontId="16" fillId="8" borderId="4" xfId="0" applyFont="1" applyFill="1" applyBorder="1" applyAlignment="1" applyProtection="1">
      <alignment horizontal="center" vertical="center"/>
      <protection hidden="1"/>
    </xf>
    <xf numFmtId="0" fontId="16" fillId="8" borderId="5" xfId="0" applyFont="1" applyFill="1" applyBorder="1" applyAlignment="1" applyProtection="1">
      <alignment horizontal="center" vertical="center"/>
      <protection hidden="1"/>
    </xf>
    <xf numFmtId="9" fontId="6" fillId="10" borderId="6" xfId="0" applyNumberFormat="1" applyFont="1" applyFill="1" applyBorder="1" applyAlignment="1" applyProtection="1">
      <alignment horizontal="center" vertical="center"/>
      <protection hidden="1"/>
    </xf>
    <xf numFmtId="0" fontId="6" fillId="10" borderId="6" xfId="0" applyFont="1" applyFill="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16" fillId="8" borderId="3" xfId="0" applyFont="1" applyFill="1" applyBorder="1" applyAlignment="1" applyProtection="1">
      <alignment horizontal="center"/>
      <protection hidden="1"/>
    </xf>
    <xf numFmtId="0" fontId="16" fillId="8" borderId="4" xfId="0" applyFont="1" applyFill="1" applyBorder="1" applyAlignment="1" applyProtection="1">
      <alignment horizontal="center"/>
      <protection hidden="1"/>
    </xf>
    <xf numFmtId="0" fontId="16" fillId="8" borderId="5" xfId="0" applyFont="1" applyFill="1" applyBorder="1" applyAlignment="1" applyProtection="1">
      <alignment horizontal="center"/>
      <protection hidden="1"/>
    </xf>
    <xf numFmtId="0" fontId="7" fillId="3" borderId="3" xfId="0" applyFont="1" applyFill="1" applyBorder="1" applyAlignment="1" applyProtection="1">
      <alignment horizontal="center"/>
      <protection hidden="1"/>
    </xf>
    <xf numFmtId="0" fontId="7" fillId="3" borderId="4" xfId="0" applyFont="1" applyFill="1" applyBorder="1" applyAlignment="1" applyProtection="1">
      <alignment horizontal="center"/>
      <protection hidden="1"/>
    </xf>
    <xf numFmtId="0" fontId="7" fillId="3" borderId="5" xfId="0" applyFont="1" applyFill="1" applyBorder="1" applyAlignment="1" applyProtection="1">
      <alignment horizontal="center"/>
      <protection hidden="1"/>
    </xf>
    <xf numFmtId="0" fontId="23" fillId="2" borderId="3" xfId="0" applyFont="1" applyFill="1" applyBorder="1" applyAlignment="1" applyProtection="1">
      <alignment horizontal="center" vertical="center"/>
      <protection hidden="1"/>
    </xf>
    <xf numFmtId="0" fontId="23" fillId="2" borderId="4" xfId="0" applyFont="1" applyFill="1" applyBorder="1" applyAlignment="1" applyProtection="1">
      <alignment horizontal="center" vertical="center"/>
      <protection hidden="1"/>
    </xf>
    <xf numFmtId="0" fontId="23" fillId="2" borderId="5" xfId="0" applyFont="1" applyFill="1" applyBorder="1" applyAlignment="1" applyProtection="1">
      <alignment horizontal="center" vertical="center"/>
      <protection hidden="1"/>
    </xf>
    <xf numFmtId="9" fontId="10" fillId="0" borderId="7" xfId="0" applyNumberFormat="1" applyFont="1" applyFill="1" applyBorder="1" applyAlignment="1" applyProtection="1">
      <alignment horizontal="center"/>
      <protection hidden="1"/>
    </xf>
    <xf numFmtId="9" fontId="10" fillId="0" borderId="16" xfId="0" applyNumberFormat="1" applyFont="1" applyFill="1" applyBorder="1" applyAlignment="1" applyProtection="1">
      <alignment horizontal="center"/>
      <protection hidden="1"/>
    </xf>
    <xf numFmtId="0" fontId="21" fillId="2" borderId="7" xfId="0" applyFont="1" applyFill="1" applyBorder="1" applyAlignment="1" applyProtection="1">
      <protection hidden="1"/>
    </xf>
    <xf numFmtId="0" fontId="21" fillId="2" borderId="16" xfId="0" applyFont="1" applyFill="1" applyBorder="1" applyAlignment="1" applyProtection="1">
      <protection hidden="1"/>
    </xf>
    <xf numFmtId="0" fontId="5" fillId="0" borderId="6" xfId="0" applyFont="1" applyBorder="1" applyAlignment="1" applyProtection="1">
      <protection hidden="1"/>
    </xf>
    <xf numFmtId="0" fontId="7" fillId="2" borderId="6" xfId="0" applyFont="1" applyFill="1" applyBorder="1" applyAlignment="1" applyProtection="1">
      <protection hidden="1"/>
    </xf>
    <xf numFmtId="0" fontId="6" fillId="7" borderId="29" xfId="0" applyFont="1" applyFill="1" applyBorder="1" applyAlignment="1" applyProtection="1">
      <alignment horizontal="center"/>
      <protection hidden="1"/>
    </xf>
    <xf numFmtId="0" fontId="6" fillId="7" borderId="30" xfId="0" applyFont="1" applyFill="1" applyBorder="1" applyAlignment="1" applyProtection="1">
      <alignment horizontal="center"/>
      <protection hidden="1"/>
    </xf>
    <xf numFmtId="0" fontId="6" fillId="7" borderId="31" xfId="0" applyFont="1" applyFill="1" applyBorder="1" applyAlignment="1" applyProtection="1">
      <alignment horizontal="center"/>
      <protection hidden="1"/>
    </xf>
    <xf numFmtId="0" fontId="6" fillId="8" borderId="29" xfId="0" applyFont="1" applyFill="1" applyBorder="1" applyAlignment="1" applyProtection="1">
      <alignment horizontal="center"/>
      <protection hidden="1"/>
    </xf>
    <xf numFmtId="0" fontId="6" fillId="8" borderId="30" xfId="0" applyFont="1" applyFill="1" applyBorder="1" applyAlignment="1" applyProtection="1">
      <alignment horizontal="center"/>
      <protection hidden="1"/>
    </xf>
    <xf numFmtId="0" fontId="6" fillId="8" borderId="31" xfId="0" applyFont="1" applyFill="1" applyBorder="1" applyAlignment="1" applyProtection="1">
      <alignment horizontal="center"/>
      <protection hidden="1"/>
    </xf>
    <xf numFmtId="0" fontId="5" fillId="0" borderId="7" xfId="0" applyFont="1" applyBorder="1" applyAlignment="1" applyProtection="1">
      <protection hidden="1"/>
    </xf>
    <xf numFmtId="1" fontId="19" fillId="7" borderId="29" xfId="0" applyNumberFormat="1" applyFont="1" applyFill="1" applyBorder="1" applyAlignment="1" applyProtection="1">
      <alignment horizontal="center"/>
      <protection hidden="1"/>
    </xf>
    <xf numFmtId="1" fontId="19" fillId="7" borderId="30" xfId="0" applyNumberFormat="1" applyFont="1" applyFill="1" applyBorder="1" applyAlignment="1" applyProtection="1">
      <alignment horizontal="center"/>
      <protection hidden="1"/>
    </xf>
    <xf numFmtId="1" fontId="19" fillId="7" borderId="31" xfId="0" applyNumberFormat="1" applyFont="1" applyFill="1" applyBorder="1" applyAlignment="1" applyProtection="1">
      <alignment horizontal="center"/>
      <protection hidden="1"/>
    </xf>
    <xf numFmtId="0" fontId="17" fillId="0" borderId="26" xfId="0" applyFont="1" applyBorder="1" applyAlignment="1" applyProtection="1">
      <alignment horizontal="center"/>
      <protection hidden="1"/>
    </xf>
    <xf numFmtId="0" fontId="17" fillId="0" borderId="27" xfId="0" applyFont="1" applyBorder="1" applyAlignment="1" applyProtection="1">
      <alignment horizontal="center"/>
      <protection hidden="1"/>
    </xf>
    <xf numFmtId="0" fontId="17" fillId="0" borderId="28" xfId="0" applyFont="1" applyBorder="1" applyAlignment="1" applyProtection="1">
      <alignment horizontal="center"/>
      <protection hidden="1"/>
    </xf>
    <xf numFmtId="0" fontId="6" fillId="0" borderId="32"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6" fillId="0" borderId="34" xfId="0" applyFont="1" applyBorder="1" applyAlignment="1" applyProtection="1">
      <alignment horizontal="center"/>
      <protection hidden="1"/>
    </xf>
  </cellXfs>
  <cellStyles count="5">
    <cellStyle name="Komma" xfId="1" builtinId="3"/>
    <cellStyle name="Komma 2" xfId="2" xr:uid="{00000000-0005-0000-0000-000001000000}"/>
    <cellStyle name="Procent" xfId="3" builtinId="5"/>
    <cellStyle name="Procent 2" xfId="4" xr:uid="{00000000-0005-0000-0000-000003000000}"/>
    <cellStyle name="Standaard" xfId="0" builtinId="0"/>
  </cellStyles>
  <dxfs count="4">
    <dxf>
      <fill>
        <patternFill>
          <bgColor indexed="45"/>
        </patternFill>
      </fill>
    </dxf>
    <dxf>
      <fill>
        <patternFill>
          <bgColor indexed="45"/>
        </patternFill>
      </fill>
    </dxf>
    <dxf>
      <fill>
        <patternFill>
          <bgColor indexed="42"/>
        </patternFill>
      </fill>
    </dxf>
    <dxf>
      <fill>
        <patternFill>
          <bgColor indexed="4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49DD9"/>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8C438C"/>
      <rgbColor rgb="00969696"/>
      <rgbColor rgb="0094BA0B"/>
      <rgbColor rgb="00FF6565"/>
      <rgbColor rgb="00E20318"/>
      <rgbColor rgb="00CF9B0A"/>
      <rgbColor rgb="00ED8A08"/>
      <rgbColor rgb="00993366"/>
      <rgbColor rgb="00D90768"/>
      <rgbColor rgb="0003992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
  <sheetViews>
    <sheetView zoomScale="85" workbookViewId="0">
      <selection activeCell="T5" sqref="T5"/>
    </sheetView>
  </sheetViews>
  <sheetFormatPr defaultRowHeight="12.75" x14ac:dyDescent="0.2"/>
  <cols>
    <col min="1" max="1" width="42.140625" style="17" customWidth="1"/>
    <col min="2" max="5" width="9.140625" style="17"/>
    <col min="6" max="7" width="9.7109375" style="17" hidden="1" customWidth="1"/>
    <col min="8" max="8" width="9.7109375" style="17" customWidth="1"/>
    <col min="9" max="11" width="9.7109375" style="17" hidden="1" customWidth="1"/>
    <col min="12" max="13" width="9.7109375" style="17" customWidth="1"/>
    <col min="14" max="14" width="9.140625" style="17"/>
    <col min="15" max="17" width="9.140625" style="17" hidden="1" customWidth="1"/>
    <col min="18" max="20" width="9.140625" style="17"/>
    <col min="21" max="21" width="0" style="17" hidden="1" customWidth="1"/>
    <col min="22" max="16384" width="9.140625" style="17"/>
  </cols>
  <sheetData>
    <row r="1" spans="1:21" ht="24" thickBot="1" x14ac:dyDescent="0.4">
      <c r="A1" s="38" t="s">
        <v>0</v>
      </c>
    </row>
    <row r="2" spans="1:21" ht="30" customHeight="1" thickBot="1" x14ac:dyDescent="0.3">
      <c r="A2" s="1"/>
      <c r="H2" s="153" t="s">
        <v>16</v>
      </c>
      <c r="I2" s="154"/>
      <c r="J2" s="154"/>
      <c r="K2" s="154"/>
      <c r="L2" s="154"/>
      <c r="M2" s="155"/>
      <c r="N2" s="167" t="s">
        <v>24</v>
      </c>
      <c r="O2" s="168"/>
      <c r="P2" s="168"/>
      <c r="Q2" s="168"/>
      <c r="R2" s="168"/>
      <c r="S2" s="169"/>
    </row>
    <row r="3" spans="1:21" ht="30" customHeight="1" x14ac:dyDescent="0.25">
      <c r="A3" s="19" t="s">
        <v>1</v>
      </c>
      <c r="B3" s="148" t="s">
        <v>4</v>
      </c>
      <c r="C3" s="148"/>
      <c r="D3" s="148" t="s">
        <v>5</v>
      </c>
      <c r="E3" s="148"/>
      <c r="F3" s="172" t="s">
        <v>23</v>
      </c>
      <c r="G3" s="173"/>
      <c r="H3" s="88" t="s">
        <v>61</v>
      </c>
      <c r="I3" s="89" t="s">
        <v>27</v>
      </c>
      <c r="J3" s="89" t="s">
        <v>18</v>
      </c>
      <c r="K3" s="89" t="s">
        <v>19</v>
      </c>
      <c r="L3" s="89" t="s">
        <v>62</v>
      </c>
      <c r="M3" s="90" t="s">
        <v>63</v>
      </c>
      <c r="N3" s="91" t="s">
        <v>61</v>
      </c>
      <c r="O3" s="91" t="s">
        <v>27</v>
      </c>
      <c r="P3" s="91" t="s">
        <v>18</v>
      </c>
      <c r="Q3" s="91" t="s">
        <v>19</v>
      </c>
      <c r="R3" s="91" t="s">
        <v>62</v>
      </c>
      <c r="S3" s="92" t="s">
        <v>63</v>
      </c>
    </row>
    <row r="4" spans="1:21" ht="30" customHeight="1" x14ac:dyDescent="0.2">
      <c r="A4" s="40" t="s">
        <v>2</v>
      </c>
      <c r="B4" s="160">
        <v>100</v>
      </c>
      <c r="C4" s="160"/>
      <c r="D4" s="151">
        <v>0.6</v>
      </c>
      <c r="E4" s="152"/>
      <c r="F4" s="158" t="s">
        <v>6</v>
      </c>
      <c r="G4" s="159"/>
      <c r="H4" s="42">
        <f t="shared" ref="H4:M4" si="0">N15</f>
        <v>63.762993762993759</v>
      </c>
      <c r="I4" s="43">
        <f t="shared" si="0"/>
        <v>0</v>
      </c>
      <c r="J4" s="43">
        <f t="shared" si="0"/>
        <v>37.916666666666671</v>
      </c>
      <c r="K4" s="43">
        <f t="shared" si="0"/>
        <v>0</v>
      </c>
      <c r="L4" s="82">
        <f t="shared" si="0"/>
        <v>90.169413919413927</v>
      </c>
      <c r="M4" s="82">
        <f t="shared" si="0"/>
        <v>95.923423423423429</v>
      </c>
      <c r="N4" s="117">
        <f t="shared" ref="N4:S4" si="1">H4*$D$4</f>
        <v>38.257796257796251</v>
      </c>
      <c r="O4" s="117">
        <f t="shared" si="1"/>
        <v>0</v>
      </c>
      <c r="P4" s="117">
        <f t="shared" si="1"/>
        <v>22.750000000000004</v>
      </c>
      <c r="Q4" s="117">
        <f t="shared" si="1"/>
        <v>0</v>
      </c>
      <c r="R4" s="117">
        <f t="shared" si="1"/>
        <v>54.101648351648358</v>
      </c>
      <c r="S4" s="118">
        <f t="shared" si="1"/>
        <v>57.554054054054056</v>
      </c>
    </row>
    <row r="5" spans="1:21" ht="30" customHeight="1" thickBot="1" x14ac:dyDescent="0.25">
      <c r="A5" s="40" t="s">
        <v>35</v>
      </c>
      <c r="B5" s="160">
        <v>100</v>
      </c>
      <c r="C5" s="160"/>
      <c r="D5" s="151">
        <v>0.4</v>
      </c>
      <c r="E5" s="152"/>
      <c r="F5" s="158" t="s">
        <v>6</v>
      </c>
      <c r="G5" s="159"/>
      <c r="H5" s="45">
        <f t="shared" ref="H5:M5" si="2">N28</f>
        <v>58</v>
      </c>
      <c r="I5" s="46" t="e">
        <f t="shared" si="2"/>
        <v>#REF!</v>
      </c>
      <c r="J5" s="46" t="e">
        <f t="shared" si="2"/>
        <v>#REF!</v>
      </c>
      <c r="K5" s="46" t="e">
        <f t="shared" si="2"/>
        <v>#REF!</v>
      </c>
      <c r="L5" s="60">
        <f t="shared" si="2"/>
        <v>68</v>
      </c>
      <c r="M5" s="60">
        <f t="shared" si="2"/>
        <v>58</v>
      </c>
      <c r="N5" s="119">
        <f t="shared" ref="N5:S5" si="3">H5*$D$5</f>
        <v>23.200000000000003</v>
      </c>
      <c r="O5" s="119" t="e">
        <f t="shared" si="3"/>
        <v>#REF!</v>
      </c>
      <c r="P5" s="119" t="e">
        <f t="shared" si="3"/>
        <v>#REF!</v>
      </c>
      <c r="Q5" s="119" t="e">
        <f t="shared" si="3"/>
        <v>#REF!</v>
      </c>
      <c r="R5" s="119">
        <f t="shared" si="3"/>
        <v>27.200000000000003</v>
      </c>
      <c r="S5" s="120">
        <f t="shared" si="3"/>
        <v>23.200000000000003</v>
      </c>
    </row>
    <row r="6" spans="1:21" ht="30" customHeight="1" thickBot="1" x14ac:dyDescent="0.25">
      <c r="A6" s="41" t="s">
        <v>3</v>
      </c>
      <c r="B6" s="47"/>
      <c r="C6" s="48"/>
      <c r="D6" s="156">
        <f>SUM(D4:E5)</f>
        <v>1</v>
      </c>
      <c r="E6" s="157"/>
      <c r="F6" s="44"/>
      <c r="G6" s="44"/>
      <c r="H6" s="44"/>
      <c r="I6" s="44"/>
      <c r="J6" s="44"/>
      <c r="K6" s="44"/>
      <c r="L6" s="44"/>
      <c r="M6" s="44"/>
      <c r="N6" s="97">
        <f t="shared" ref="N6:S6" si="4">SUM(N4:N5)</f>
        <v>61.457796257796254</v>
      </c>
      <c r="O6" s="98" t="e">
        <f t="shared" si="4"/>
        <v>#REF!</v>
      </c>
      <c r="P6" s="98" t="e">
        <f t="shared" si="4"/>
        <v>#REF!</v>
      </c>
      <c r="Q6" s="98" t="e">
        <f t="shared" si="4"/>
        <v>#REF!</v>
      </c>
      <c r="R6" s="98">
        <f t="shared" si="4"/>
        <v>81.301648351648367</v>
      </c>
      <c r="S6" s="99">
        <f t="shared" si="4"/>
        <v>80.754054054054052</v>
      </c>
      <c r="U6" s="49" t="e">
        <f>IF(MAX(N6:R6)=0,-1,MAX(N6:R6))</f>
        <v>#REF!</v>
      </c>
    </row>
    <row r="7" spans="1:21" ht="30" customHeight="1" x14ac:dyDescent="0.25">
      <c r="A7" s="39"/>
      <c r="B7" s="50"/>
      <c r="C7" s="50"/>
      <c r="D7" s="51"/>
      <c r="E7" s="52"/>
      <c r="F7" s="53"/>
      <c r="G7" s="53"/>
      <c r="H7" s="53"/>
      <c r="I7" s="53"/>
      <c r="J7" s="53"/>
      <c r="K7" s="53"/>
      <c r="L7" s="53"/>
      <c r="M7" s="53"/>
      <c r="N7" s="54"/>
      <c r="O7" s="54"/>
      <c r="P7" s="54"/>
      <c r="Q7" s="54"/>
      <c r="R7" s="54"/>
      <c r="S7" s="55"/>
      <c r="U7" s="49"/>
    </row>
    <row r="8" spans="1:21" ht="19.5" customHeight="1" thickBot="1" x14ac:dyDescent="0.3">
      <c r="A8" s="1"/>
    </row>
    <row r="9" spans="1:21" ht="19.5" customHeight="1" thickBot="1" x14ac:dyDescent="0.3">
      <c r="A9" s="18" t="s">
        <v>7</v>
      </c>
      <c r="H9" s="161" t="s">
        <v>16</v>
      </c>
      <c r="I9" s="162"/>
      <c r="J9" s="162"/>
      <c r="K9" s="162"/>
      <c r="L9" s="162"/>
      <c r="M9" s="163"/>
      <c r="N9" s="164" t="s">
        <v>25</v>
      </c>
      <c r="O9" s="165"/>
      <c r="P9" s="165"/>
      <c r="Q9" s="165"/>
      <c r="R9" s="165"/>
      <c r="S9" s="166"/>
    </row>
    <row r="10" spans="1:21" ht="19.5" customHeight="1" x14ac:dyDescent="0.25">
      <c r="A10" s="19" t="s">
        <v>8</v>
      </c>
      <c r="B10" s="148" t="s">
        <v>4</v>
      </c>
      <c r="C10" s="148"/>
      <c r="D10" s="148" t="s">
        <v>5</v>
      </c>
      <c r="E10" s="148"/>
      <c r="H10" s="84" t="s">
        <v>61</v>
      </c>
      <c r="I10" s="84" t="s">
        <v>27</v>
      </c>
      <c r="J10" s="84" t="s">
        <v>18</v>
      </c>
      <c r="K10" s="84" t="s">
        <v>19</v>
      </c>
      <c r="L10" s="84" t="s">
        <v>62</v>
      </c>
      <c r="M10" s="84" t="s">
        <v>63</v>
      </c>
      <c r="N10" s="86" t="s">
        <v>61</v>
      </c>
      <c r="O10" s="86" t="s">
        <v>27</v>
      </c>
      <c r="P10" s="86" t="s">
        <v>18</v>
      </c>
      <c r="Q10" s="86" t="s">
        <v>19</v>
      </c>
      <c r="R10" s="86" t="s">
        <v>62</v>
      </c>
      <c r="S10" s="86" t="s">
        <v>63</v>
      </c>
    </row>
    <row r="11" spans="1:21" ht="19.5" customHeight="1" x14ac:dyDescent="0.25">
      <c r="A11" s="20" t="s">
        <v>9</v>
      </c>
      <c r="B11" s="140">
        <v>100</v>
      </c>
      <c r="C11" s="140"/>
      <c r="D11" s="149">
        <v>0.3</v>
      </c>
      <c r="E11" s="150"/>
      <c r="H11" s="83">
        <f>'Subgunningscriteria prijs'!L11</f>
        <v>94.594594594594582</v>
      </c>
      <c r="I11" s="83" t="str">
        <f>'Subgunningscriteria prijs'!M11</f>
        <v>NVT</v>
      </c>
      <c r="J11" s="83">
        <f>'Subgunningscriteria prijs'!N11</f>
        <v>100</v>
      </c>
      <c r="K11" s="83" t="str">
        <f>'Subgunningscriteria prijs'!O11</f>
        <v>NVT</v>
      </c>
      <c r="L11" s="83">
        <f>'Subgunningscriteria prijs'!N11</f>
        <v>100</v>
      </c>
      <c r="M11" s="83">
        <f>'Subgunningscriteria prijs'!P11</f>
        <v>89.189189189189179</v>
      </c>
      <c r="N11" s="59">
        <f t="shared" ref="N11:S14" si="5">IF(ISERROR(H11*$D11),0,H11*$D11)</f>
        <v>28.378378378378375</v>
      </c>
      <c r="O11" s="59">
        <f t="shared" si="5"/>
        <v>0</v>
      </c>
      <c r="P11" s="59">
        <f t="shared" si="5"/>
        <v>30</v>
      </c>
      <c r="Q11" s="59">
        <f t="shared" si="5"/>
        <v>0</v>
      </c>
      <c r="R11" s="59">
        <f t="shared" si="5"/>
        <v>30</v>
      </c>
      <c r="S11" s="59">
        <f t="shared" si="5"/>
        <v>26.756756756756754</v>
      </c>
    </row>
    <row r="12" spans="1:21" ht="19.5" customHeight="1" x14ac:dyDescent="0.25">
      <c r="A12" s="20" t="s">
        <v>60</v>
      </c>
      <c r="B12" s="140">
        <v>100</v>
      </c>
      <c r="C12" s="140"/>
      <c r="D12" s="149">
        <v>0.3</v>
      </c>
      <c r="E12" s="150"/>
      <c r="H12" s="83">
        <f>'Subgunningscriteria prijs'!L19</f>
        <v>84.615384615384613</v>
      </c>
      <c r="I12" s="83" t="e">
        <f>'Subgunningscriteria prijs'!#REF!</f>
        <v>#REF!</v>
      </c>
      <c r="J12" s="83" t="e">
        <f>'Subgunningscriteria prijs'!#REF!</f>
        <v>#REF!</v>
      </c>
      <c r="K12" s="83" t="e">
        <f>'Subgunningscriteria prijs'!#REF!</f>
        <v>#REF!</v>
      </c>
      <c r="L12" s="83">
        <f>'Subgunningscriteria prijs'!N19</f>
        <v>88.461538461538467</v>
      </c>
      <c r="M12" s="83">
        <f>'Subgunningscriteria prijs'!P19</f>
        <v>100</v>
      </c>
      <c r="N12" s="59">
        <f t="shared" si="5"/>
        <v>25.384615384615383</v>
      </c>
      <c r="O12" s="59">
        <f t="shared" si="5"/>
        <v>0</v>
      </c>
      <c r="P12" s="59">
        <f t="shared" si="5"/>
        <v>0</v>
      </c>
      <c r="Q12" s="59">
        <f t="shared" si="5"/>
        <v>0</v>
      </c>
      <c r="R12" s="59">
        <f t="shared" si="5"/>
        <v>26.53846153846154</v>
      </c>
      <c r="S12" s="59">
        <f t="shared" si="5"/>
        <v>30</v>
      </c>
    </row>
    <row r="13" spans="1:21" ht="19.5" customHeight="1" x14ac:dyDescent="0.25">
      <c r="A13" s="20" t="s">
        <v>58</v>
      </c>
      <c r="B13" s="140">
        <v>100</v>
      </c>
      <c r="C13" s="140"/>
      <c r="D13" s="149">
        <v>0.1</v>
      </c>
      <c r="E13" s="150"/>
      <c r="H13" s="83">
        <f>'Subgunningscriteria prijs'!L27</f>
        <v>100</v>
      </c>
      <c r="I13" s="83" t="str">
        <f>'Subgunningscriteria prijs'!M27</f>
        <v>NVT</v>
      </c>
      <c r="J13" s="83">
        <f>'Subgunningscriteria prijs'!N27</f>
        <v>79.166666666666671</v>
      </c>
      <c r="K13" s="83" t="str">
        <f>'Subgunningscriteria prijs'!O27</f>
        <v>NVT</v>
      </c>
      <c r="L13" s="83">
        <f>'Subgunningscriteria prijs'!N27</f>
        <v>79.166666666666671</v>
      </c>
      <c r="M13" s="83">
        <f>'Subgunningscriteria prijs'!P27</f>
        <v>91.666666666666671</v>
      </c>
      <c r="N13" s="59">
        <f t="shared" si="5"/>
        <v>10</v>
      </c>
      <c r="O13" s="59">
        <f t="shared" si="5"/>
        <v>0</v>
      </c>
      <c r="P13" s="59">
        <f t="shared" si="5"/>
        <v>7.9166666666666679</v>
      </c>
      <c r="Q13" s="59">
        <f t="shared" si="5"/>
        <v>0</v>
      </c>
      <c r="R13" s="59">
        <f t="shared" si="5"/>
        <v>7.9166666666666679</v>
      </c>
      <c r="S13" s="59">
        <f t="shared" si="5"/>
        <v>9.1666666666666679</v>
      </c>
    </row>
    <row r="14" spans="1:21" ht="19.5" customHeight="1" x14ac:dyDescent="0.25">
      <c r="A14" s="20" t="s">
        <v>28</v>
      </c>
      <c r="B14" s="146">
        <v>100</v>
      </c>
      <c r="C14" s="147"/>
      <c r="D14" s="170">
        <v>0.3</v>
      </c>
      <c r="E14" s="171"/>
      <c r="H14" s="83">
        <f>'Subgunningscriteria prijs'!L35</f>
        <v>0</v>
      </c>
      <c r="I14" s="83" t="e">
        <f>#REF!</f>
        <v>#REF!</v>
      </c>
      <c r="J14" s="83" t="e">
        <f>#REF!</f>
        <v>#REF!</v>
      </c>
      <c r="K14" s="83" t="e">
        <f>#REF!</f>
        <v>#REF!</v>
      </c>
      <c r="L14" s="83">
        <f>'Subgunningscriteria prijs'!N35</f>
        <v>85.714285714285722</v>
      </c>
      <c r="M14" s="83">
        <f>'Subgunningscriteria prijs'!P35</f>
        <v>100</v>
      </c>
      <c r="N14" s="59">
        <f t="shared" si="5"/>
        <v>0</v>
      </c>
      <c r="O14" s="59">
        <f t="shared" si="5"/>
        <v>0</v>
      </c>
      <c r="P14" s="59">
        <f t="shared" si="5"/>
        <v>0</v>
      </c>
      <c r="Q14" s="59">
        <f t="shared" si="5"/>
        <v>0</v>
      </c>
      <c r="R14" s="59">
        <f t="shared" si="5"/>
        <v>25.714285714285715</v>
      </c>
      <c r="S14" s="59">
        <f t="shared" si="5"/>
        <v>30</v>
      </c>
    </row>
    <row r="15" spans="1:21" ht="19.5" customHeight="1" thickBot="1" x14ac:dyDescent="0.3">
      <c r="A15" s="37" t="s">
        <v>3</v>
      </c>
      <c r="B15" s="57"/>
      <c r="C15" s="58"/>
      <c r="D15" s="142">
        <f>SUM(D11:G14)</f>
        <v>1</v>
      </c>
      <c r="E15" s="143"/>
      <c r="L15" s="17" t="s">
        <v>57</v>
      </c>
      <c r="N15" s="93">
        <f>SUM(N11:N14)</f>
        <v>63.762993762993759</v>
      </c>
      <c r="O15" s="94">
        <f>SUM(O11:O13)</f>
        <v>0</v>
      </c>
      <c r="P15" s="94">
        <f>SUM(P11:P13)</f>
        <v>37.916666666666671</v>
      </c>
      <c r="Q15" s="94">
        <f>SUM(Q11:Q13)</f>
        <v>0</v>
      </c>
      <c r="R15" s="95">
        <f>SUM(R11:R14)</f>
        <v>90.169413919413927</v>
      </c>
      <c r="S15" s="96">
        <f>SUM(S11:S14)</f>
        <v>95.923423423423429</v>
      </c>
    </row>
    <row r="16" spans="1:21" ht="19.5" customHeight="1" thickBot="1" x14ac:dyDescent="0.3">
      <c r="A16" s="1"/>
    </row>
    <row r="17" spans="1:19" ht="19.5" customHeight="1" thickBot="1" x14ac:dyDescent="0.3">
      <c r="A17" s="18" t="s">
        <v>34</v>
      </c>
      <c r="H17" s="161" t="s">
        <v>16</v>
      </c>
      <c r="I17" s="162"/>
      <c r="J17" s="162"/>
      <c r="K17" s="162"/>
      <c r="L17" s="162"/>
      <c r="M17" s="163"/>
      <c r="N17" s="164" t="s">
        <v>25</v>
      </c>
      <c r="O17" s="165"/>
      <c r="P17" s="165"/>
      <c r="Q17" s="165"/>
      <c r="R17" s="165"/>
      <c r="S17" s="166"/>
    </row>
    <row r="18" spans="1:19" ht="19.5" customHeight="1" x14ac:dyDescent="0.25">
      <c r="A18" s="19" t="s">
        <v>8</v>
      </c>
      <c r="B18" s="148" t="s">
        <v>4</v>
      </c>
      <c r="C18" s="148"/>
      <c r="D18" s="148" t="s">
        <v>5</v>
      </c>
      <c r="E18" s="148"/>
      <c r="H18" s="84" t="s">
        <v>61</v>
      </c>
      <c r="I18" s="84" t="s">
        <v>27</v>
      </c>
      <c r="J18" s="84" t="s">
        <v>18</v>
      </c>
      <c r="K18" s="84" t="s">
        <v>19</v>
      </c>
      <c r="L18" s="84" t="s">
        <v>62</v>
      </c>
      <c r="M18" s="85" t="s">
        <v>63</v>
      </c>
      <c r="N18" s="86" t="s">
        <v>61</v>
      </c>
      <c r="O18" s="86" t="s">
        <v>27</v>
      </c>
      <c r="P18" s="86" t="s">
        <v>18</v>
      </c>
      <c r="Q18" s="86" t="s">
        <v>19</v>
      </c>
      <c r="R18" s="86" t="s">
        <v>62</v>
      </c>
      <c r="S18" s="86" t="s">
        <v>63</v>
      </c>
    </row>
    <row r="19" spans="1:19" ht="19.5" customHeight="1" x14ac:dyDescent="0.25">
      <c r="A19" s="20" t="s">
        <v>41</v>
      </c>
      <c r="B19" s="140">
        <v>100</v>
      </c>
      <c r="C19" s="140"/>
      <c r="D19" s="141">
        <v>0.1</v>
      </c>
      <c r="E19" s="141"/>
      <c r="H19" s="56">
        <f>'Subgunningscriteria wensen'!C4</f>
        <v>60</v>
      </c>
      <c r="I19" s="56" t="e">
        <f>#REF!</f>
        <v>#REF!</v>
      </c>
      <c r="J19" s="56" t="e">
        <f>#REF!</f>
        <v>#REF!</v>
      </c>
      <c r="K19" s="56" t="e">
        <f>#REF!</f>
        <v>#REF!</v>
      </c>
      <c r="L19" s="56">
        <f>'Subgunningscriteria wensen'!D4</f>
        <v>60</v>
      </c>
      <c r="M19" s="56">
        <f>'Subgunningscriteria wensen'!E4</f>
        <v>60</v>
      </c>
      <c r="N19" s="87">
        <f t="shared" ref="N19:Q26" si="6">H19*$D19</f>
        <v>6</v>
      </c>
      <c r="O19" s="87" t="e">
        <f t="shared" si="6"/>
        <v>#REF!</v>
      </c>
      <c r="P19" s="87" t="e">
        <f t="shared" si="6"/>
        <v>#REF!</v>
      </c>
      <c r="Q19" s="87" t="e">
        <f t="shared" si="6"/>
        <v>#REF!</v>
      </c>
      <c r="R19" s="87">
        <f t="shared" ref="R19:R27" si="7">L19*$D19</f>
        <v>6</v>
      </c>
      <c r="S19" s="87">
        <f>M19*$D19</f>
        <v>6</v>
      </c>
    </row>
    <row r="20" spans="1:19" ht="19.5" customHeight="1" x14ac:dyDescent="0.25">
      <c r="A20" s="20" t="s">
        <v>42</v>
      </c>
      <c r="B20" s="140">
        <v>100</v>
      </c>
      <c r="C20" s="140"/>
      <c r="D20" s="141">
        <v>0.1</v>
      </c>
      <c r="E20" s="141"/>
      <c r="H20" s="56">
        <f>'Subgunningscriteria wensen'!C7</f>
        <v>60</v>
      </c>
      <c r="I20" s="56" t="e">
        <f>#REF!</f>
        <v>#REF!</v>
      </c>
      <c r="J20" s="56" t="e">
        <f>#REF!</f>
        <v>#REF!</v>
      </c>
      <c r="K20" s="56" t="e">
        <f>#REF!</f>
        <v>#REF!</v>
      </c>
      <c r="L20" s="56">
        <f>'Subgunningscriteria wensen'!D7</f>
        <v>60</v>
      </c>
      <c r="M20" s="56">
        <f>'Subgunningscriteria wensen'!E7</f>
        <v>40</v>
      </c>
      <c r="N20" s="59">
        <f t="shared" si="6"/>
        <v>6</v>
      </c>
      <c r="O20" s="59" t="e">
        <f t="shared" si="6"/>
        <v>#REF!</v>
      </c>
      <c r="P20" s="59" t="e">
        <f t="shared" si="6"/>
        <v>#REF!</v>
      </c>
      <c r="Q20" s="59" t="e">
        <f t="shared" si="6"/>
        <v>#REF!</v>
      </c>
      <c r="R20" s="59">
        <f t="shared" si="7"/>
        <v>6</v>
      </c>
      <c r="S20" s="59">
        <f>M20*$D20</f>
        <v>4</v>
      </c>
    </row>
    <row r="21" spans="1:19" ht="19.5" customHeight="1" x14ac:dyDescent="0.25">
      <c r="A21" s="20" t="s">
        <v>43</v>
      </c>
      <c r="B21" s="140">
        <v>100</v>
      </c>
      <c r="C21" s="140"/>
      <c r="D21" s="141">
        <v>0.1</v>
      </c>
      <c r="E21" s="141"/>
      <c r="H21" s="56">
        <f>'Subgunningscriteria wensen'!C10</f>
        <v>60</v>
      </c>
      <c r="I21" s="56" t="e">
        <f>#REF!</f>
        <v>#REF!</v>
      </c>
      <c r="J21" s="56" t="e">
        <f>#REF!</f>
        <v>#REF!</v>
      </c>
      <c r="K21" s="56" t="e">
        <f>#REF!</f>
        <v>#REF!</v>
      </c>
      <c r="L21" s="56">
        <f>'Subgunningscriteria wensen'!D10</f>
        <v>100</v>
      </c>
      <c r="M21" s="56">
        <f>'Subgunningscriteria wensen'!E10</f>
        <v>80</v>
      </c>
      <c r="N21" s="59">
        <f t="shared" si="6"/>
        <v>6</v>
      </c>
      <c r="O21" s="59" t="e">
        <f t="shared" si="6"/>
        <v>#REF!</v>
      </c>
      <c r="P21" s="59" t="e">
        <f t="shared" si="6"/>
        <v>#REF!</v>
      </c>
      <c r="Q21" s="59" t="e">
        <f t="shared" si="6"/>
        <v>#REF!</v>
      </c>
      <c r="R21" s="59">
        <f t="shared" si="7"/>
        <v>10</v>
      </c>
      <c r="S21" s="59">
        <f t="shared" ref="S21:S27" si="8">M21*$D21</f>
        <v>8</v>
      </c>
    </row>
    <row r="22" spans="1:19" ht="19.5" customHeight="1" x14ac:dyDescent="0.25">
      <c r="A22" s="20" t="s">
        <v>44</v>
      </c>
      <c r="B22" s="140">
        <v>100</v>
      </c>
      <c r="C22" s="140"/>
      <c r="D22" s="141">
        <v>0.1</v>
      </c>
      <c r="E22" s="141"/>
      <c r="H22" s="56">
        <f>'Subgunningscriteria wensen'!C13</f>
        <v>40</v>
      </c>
      <c r="I22" s="56" t="e">
        <f>#REF!</f>
        <v>#REF!</v>
      </c>
      <c r="J22" s="56" t="e">
        <f>#REF!</f>
        <v>#REF!</v>
      </c>
      <c r="K22" s="56" t="e">
        <f>#REF!</f>
        <v>#REF!</v>
      </c>
      <c r="L22" s="56">
        <f>'Subgunningscriteria wensen'!D13</f>
        <v>60</v>
      </c>
      <c r="M22" s="56">
        <f>'Subgunningscriteria wensen'!E13</f>
        <v>60</v>
      </c>
      <c r="N22" s="59">
        <f t="shared" si="6"/>
        <v>4</v>
      </c>
      <c r="O22" s="59" t="e">
        <f t="shared" si="6"/>
        <v>#REF!</v>
      </c>
      <c r="P22" s="59" t="e">
        <f t="shared" si="6"/>
        <v>#REF!</v>
      </c>
      <c r="Q22" s="59" t="e">
        <f t="shared" si="6"/>
        <v>#REF!</v>
      </c>
      <c r="R22" s="59">
        <f t="shared" si="7"/>
        <v>6</v>
      </c>
      <c r="S22" s="59">
        <f t="shared" si="8"/>
        <v>6</v>
      </c>
    </row>
    <row r="23" spans="1:19" ht="19.5" customHeight="1" x14ac:dyDescent="0.25">
      <c r="A23" s="20" t="s">
        <v>45</v>
      </c>
      <c r="B23" s="140">
        <v>100</v>
      </c>
      <c r="C23" s="140"/>
      <c r="D23" s="141">
        <v>0.1</v>
      </c>
      <c r="E23" s="141"/>
      <c r="H23" s="56">
        <f>'Subgunningscriteria wensen'!C16</f>
        <v>40</v>
      </c>
      <c r="I23" s="56" t="e">
        <f>#REF!</f>
        <v>#REF!</v>
      </c>
      <c r="J23" s="56" t="e">
        <f>#REF!</f>
        <v>#REF!</v>
      </c>
      <c r="K23" s="56" t="e">
        <f>#REF!</f>
        <v>#REF!</v>
      </c>
      <c r="L23" s="56">
        <f>'Subgunningscriteria wensen'!D16</f>
        <v>80</v>
      </c>
      <c r="M23" s="56">
        <f>'Subgunningscriteria wensen'!E16</f>
        <v>60</v>
      </c>
      <c r="N23" s="59">
        <f t="shared" si="6"/>
        <v>4</v>
      </c>
      <c r="O23" s="59" t="e">
        <f t="shared" si="6"/>
        <v>#REF!</v>
      </c>
      <c r="P23" s="59" t="e">
        <f t="shared" si="6"/>
        <v>#REF!</v>
      </c>
      <c r="Q23" s="59" t="e">
        <f t="shared" si="6"/>
        <v>#REF!</v>
      </c>
      <c r="R23" s="59">
        <f t="shared" si="7"/>
        <v>8</v>
      </c>
      <c r="S23" s="59">
        <f t="shared" si="8"/>
        <v>6</v>
      </c>
    </row>
    <row r="24" spans="1:19" ht="19.5" customHeight="1" x14ac:dyDescent="0.25">
      <c r="A24" s="20" t="s">
        <v>46</v>
      </c>
      <c r="B24" s="140">
        <v>100</v>
      </c>
      <c r="C24" s="140"/>
      <c r="D24" s="141">
        <v>0.1</v>
      </c>
      <c r="E24" s="141"/>
      <c r="H24" s="56">
        <f>'Subgunningscriteria wensen'!C19</f>
        <v>40</v>
      </c>
      <c r="I24" s="56" t="e">
        <f>#REF!</f>
        <v>#REF!</v>
      </c>
      <c r="J24" s="56" t="e">
        <f>#REF!</f>
        <v>#REF!</v>
      </c>
      <c r="K24" s="56" t="e">
        <f>#REF!</f>
        <v>#REF!</v>
      </c>
      <c r="L24" s="56">
        <f>'Subgunningscriteria wensen'!D19</f>
        <v>80</v>
      </c>
      <c r="M24" s="56">
        <f>'Subgunningscriteria wensen'!E19</f>
        <v>40</v>
      </c>
      <c r="N24" s="59">
        <f t="shared" si="6"/>
        <v>4</v>
      </c>
      <c r="O24" s="59" t="e">
        <f t="shared" si="6"/>
        <v>#REF!</v>
      </c>
      <c r="P24" s="59" t="e">
        <f t="shared" si="6"/>
        <v>#REF!</v>
      </c>
      <c r="Q24" s="59" t="e">
        <f t="shared" si="6"/>
        <v>#REF!</v>
      </c>
      <c r="R24" s="59">
        <f t="shared" si="7"/>
        <v>8</v>
      </c>
      <c r="S24" s="59">
        <f t="shared" si="8"/>
        <v>4</v>
      </c>
    </row>
    <row r="25" spans="1:19" ht="19.5" customHeight="1" x14ac:dyDescent="0.25">
      <c r="A25" s="20" t="s">
        <v>47</v>
      </c>
      <c r="B25" s="140">
        <v>100</v>
      </c>
      <c r="C25" s="140"/>
      <c r="D25" s="141">
        <v>0.2</v>
      </c>
      <c r="E25" s="141"/>
      <c r="H25" s="56">
        <f>'Subgunningscriteria wensen'!C22</f>
        <v>80</v>
      </c>
      <c r="I25" s="56" t="e">
        <f>#REF!</f>
        <v>#REF!</v>
      </c>
      <c r="J25" s="56" t="e">
        <f>#REF!</f>
        <v>#REF!</v>
      </c>
      <c r="K25" s="56" t="e">
        <f>#REF!</f>
        <v>#REF!</v>
      </c>
      <c r="L25" s="56">
        <f>'Subgunningscriteria wensen'!D22</f>
        <v>60</v>
      </c>
      <c r="M25" s="56">
        <f>'Subgunningscriteria wensen'!E22</f>
        <v>60</v>
      </c>
      <c r="N25" s="59">
        <f t="shared" si="6"/>
        <v>16</v>
      </c>
      <c r="O25" s="59" t="e">
        <f t="shared" si="6"/>
        <v>#REF!</v>
      </c>
      <c r="P25" s="59" t="e">
        <f t="shared" si="6"/>
        <v>#REF!</v>
      </c>
      <c r="Q25" s="59" t="e">
        <f t="shared" si="6"/>
        <v>#REF!</v>
      </c>
      <c r="R25" s="59">
        <f t="shared" si="7"/>
        <v>12</v>
      </c>
      <c r="S25" s="59">
        <f t="shared" si="8"/>
        <v>12</v>
      </c>
    </row>
    <row r="26" spans="1:19" ht="19.5" customHeight="1" x14ac:dyDescent="0.25">
      <c r="A26" s="20" t="s">
        <v>48</v>
      </c>
      <c r="B26" s="140">
        <v>100</v>
      </c>
      <c r="C26" s="140"/>
      <c r="D26" s="141">
        <v>0.1</v>
      </c>
      <c r="E26" s="141"/>
      <c r="H26" s="56">
        <f>'Subgunningscriteria wensen'!C25</f>
        <v>80</v>
      </c>
      <c r="I26" s="56" t="e">
        <f>#REF!</f>
        <v>#REF!</v>
      </c>
      <c r="J26" s="56" t="e">
        <f>#REF!</f>
        <v>#REF!</v>
      </c>
      <c r="K26" s="56" t="e">
        <f>#REF!</f>
        <v>#REF!</v>
      </c>
      <c r="L26" s="56">
        <f>'Subgunningscriteria wensen'!D25</f>
        <v>60</v>
      </c>
      <c r="M26" s="56">
        <f>'Subgunningscriteria wensen'!E25</f>
        <v>60</v>
      </c>
      <c r="N26" s="59">
        <f t="shared" si="6"/>
        <v>8</v>
      </c>
      <c r="O26" s="59" t="e">
        <f t="shared" si="6"/>
        <v>#REF!</v>
      </c>
      <c r="P26" s="59" t="e">
        <f t="shared" si="6"/>
        <v>#REF!</v>
      </c>
      <c r="Q26" s="59" t="e">
        <f t="shared" si="6"/>
        <v>#REF!</v>
      </c>
      <c r="R26" s="59">
        <f t="shared" si="7"/>
        <v>6</v>
      </c>
      <c r="S26" s="59">
        <f t="shared" si="8"/>
        <v>6</v>
      </c>
    </row>
    <row r="27" spans="1:19" ht="19.5" customHeight="1" x14ac:dyDescent="0.25">
      <c r="A27" s="21" t="s">
        <v>49</v>
      </c>
      <c r="B27" s="146">
        <v>100</v>
      </c>
      <c r="C27" s="147"/>
      <c r="D27" s="144">
        <v>0.1</v>
      </c>
      <c r="E27" s="145"/>
      <c r="H27" s="56">
        <f>'Subgunningscriteria wensen'!C28</f>
        <v>40</v>
      </c>
      <c r="I27" s="56"/>
      <c r="J27" s="56"/>
      <c r="K27" s="56"/>
      <c r="L27" s="56">
        <f>'Subgunningscriteria wensen'!D28</f>
        <v>60</v>
      </c>
      <c r="M27" s="56">
        <f>'Subgunningscriteria wensen'!E28</f>
        <v>60</v>
      </c>
      <c r="N27" s="59">
        <f>H27*$D27</f>
        <v>4</v>
      </c>
      <c r="O27" s="59"/>
      <c r="P27" s="59"/>
      <c r="Q27" s="59"/>
      <c r="R27" s="59">
        <f t="shared" si="7"/>
        <v>6</v>
      </c>
      <c r="S27" s="59">
        <f t="shared" si="8"/>
        <v>6</v>
      </c>
    </row>
    <row r="28" spans="1:19" ht="19.5" customHeight="1" thickBot="1" x14ac:dyDescent="0.3">
      <c r="A28" s="37" t="s">
        <v>3</v>
      </c>
      <c r="B28" s="57">
        <f>SUM(B19:C27)</f>
        <v>900</v>
      </c>
      <c r="C28" s="58"/>
      <c r="D28" s="142">
        <f>SUM(D19:E27)</f>
        <v>1</v>
      </c>
      <c r="E28" s="143"/>
      <c r="N28" s="100">
        <f>SUM(N19:N27)</f>
        <v>58</v>
      </c>
      <c r="O28" s="101" t="e">
        <f>SUM(O19:O26)</f>
        <v>#REF!</v>
      </c>
      <c r="P28" s="101" t="e">
        <f>SUM(P19:P26)</f>
        <v>#REF!</v>
      </c>
      <c r="Q28" s="101" t="e">
        <f>SUM(Q19:Q26)</f>
        <v>#REF!</v>
      </c>
      <c r="R28" s="101">
        <f>SUM(R19:R27)</f>
        <v>68</v>
      </c>
      <c r="S28" s="101">
        <f>SUM(S19:S27)</f>
        <v>58</v>
      </c>
    </row>
    <row r="29" spans="1:19" x14ac:dyDescent="0.2">
      <c r="C29" s="22"/>
    </row>
  </sheetData>
  <sheetProtection algorithmName="SHA-512" hashValue="xFMxzoX1gXcyRXIqGcAFsfveIMtsdrhqtn+2SzJRGrHS3mwrjjlEDli2GzuGIE6ECLMadN/q7+RQ3AalQodDYA==" saltValue="KP+a2guGLmC8pEM8KfFqZg==" spinCount="100000" sheet="1" selectLockedCells="1"/>
  <mergeCells count="48">
    <mergeCell ref="N17:S17"/>
    <mergeCell ref="H17:M17"/>
    <mergeCell ref="N2:S2"/>
    <mergeCell ref="N9:S9"/>
    <mergeCell ref="B14:C14"/>
    <mergeCell ref="D14:E14"/>
    <mergeCell ref="B3:C3"/>
    <mergeCell ref="D3:E3"/>
    <mergeCell ref="F3:G3"/>
    <mergeCell ref="B4:C4"/>
    <mergeCell ref="D4:E4"/>
    <mergeCell ref="H2:M2"/>
    <mergeCell ref="D6:E6"/>
    <mergeCell ref="B10:C10"/>
    <mergeCell ref="D10:E10"/>
    <mergeCell ref="F4:G4"/>
    <mergeCell ref="B5:C5"/>
    <mergeCell ref="D5:E5"/>
    <mergeCell ref="F5:G5"/>
    <mergeCell ref="H9:M9"/>
    <mergeCell ref="B11:C11"/>
    <mergeCell ref="D11:E11"/>
    <mergeCell ref="B12:C12"/>
    <mergeCell ref="D12:E12"/>
    <mergeCell ref="B13:C13"/>
    <mergeCell ref="D13:E13"/>
    <mergeCell ref="D15:E15"/>
    <mergeCell ref="B18:C18"/>
    <mergeCell ref="D18:E18"/>
    <mergeCell ref="D25:E25"/>
    <mergeCell ref="B19:C19"/>
    <mergeCell ref="D19:E19"/>
    <mergeCell ref="B20:C20"/>
    <mergeCell ref="D20:E20"/>
    <mergeCell ref="B21:C21"/>
    <mergeCell ref="D21:E21"/>
    <mergeCell ref="B22:C22"/>
    <mergeCell ref="D22:E22"/>
    <mergeCell ref="B26:C26"/>
    <mergeCell ref="D28:E28"/>
    <mergeCell ref="B23:C23"/>
    <mergeCell ref="D23:E23"/>
    <mergeCell ref="B24:C24"/>
    <mergeCell ref="D24:E24"/>
    <mergeCell ref="B25:C25"/>
    <mergeCell ref="D27:E27"/>
    <mergeCell ref="B27:C27"/>
    <mergeCell ref="D26:E26"/>
  </mergeCells>
  <conditionalFormatting sqref="N19:S27 H4:S4 H11:S14">
    <cfRule type="cellIs" dxfId="3" priority="1" stopIfTrue="1" operator="equal">
      <formula>"NVT"</formula>
    </cfRule>
  </conditionalFormatting>
  <conditionalFormatting sqref="N6:R7 S6">
    <cfRule type="cellIs" dxfId="2" priority="2" stopIfTrue="1" operator="equal">
      <formula>$U$6</formula>
    </cfRule>
  </conditionalFormatting>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9"/>
  <sheetViews>
    <sheetView tabSelected="1" zoomScale="85" workbookViewId="0">
      <selection activeCell="K11" sqref="K11"/>
    </sheetView>
  </sheetViews>
  <sheetFormatPr defaultRowHeight="15" x14ac:dyDescent="0.25"/>
  <cols>
    <col min="1" max="5" width="9.140625" style="1"/>
    <col min="6" max="6" width="9" style="1" customWidth="1"/>
    <col min="7" max="7" width="9.28515625" style="1" bestFit="1" customWidth="1"/>
    <col min="8" max="8" width="9.140625" style="1" hidden="1" customWidth="1"/>
    <col min="9" max="9" width="9.140625" style="1" customWidth="1"/>
    <col min="10" max="10" width="9.140625" style="1" hidden="1" customWidth="1"/>
    <col min="11" max="12" width="9.140625" style="1"/>
    <col min="13" max="13" width="9.140625" style="1" hidden="1" customWidth="1"/>
    <col min="14" max="14" width="9.140625" style="1" customWidth="1"/>
    <col min="15" max="15" width="9.140625" style="1" hidden="1" customWidth="1"/>
    <col min="16" max="16384" width="9.140625" style="1"/>
  </cols>
  <sheetData>
    <row r="1" spans="1:16" ht="18.75" x14ac:dyDescent="0.3">
      <c r="A1" s="63" t="s">
        <v>14</v>
      </c>
    </row>
    <row r="3" spans="1:16" x14ac:dyDescent="0.25">
      <c r="A3" s="18" t="s">
        <v>20</v>
      </c>
    </row>
    <row r="4" spans="1:16" x14ac:dyDescent="0.25">
      <c r="A4" s="21" t="s">
        <v>10</v>
      </c>
      <c r="B4" s="64"/>
      <c r="C4" s="64"/>
      <c r="D4" s="65"/>
    </row>
    <row r="5" spans="1:16" x14ac:dyDescent="0.25">
      <c r="A5" s="21" t="s">
        <v>11</v>
      </c>
      <c r="B5" s="64"/>
      <c r="C5" s="64"/>
      <c r="D5" s="65"/>
    </row>
    <row r="6" spans="1:16" x14ac:dyDescent="0.25">
      <c r="A6" s="21" t="s">
        <v>13</v>
      </c>
      <c r="B6" s="64"/>
      <c r="C6" s="64"/>
      <c r="D6" s="65"/>
    </row>
    <row r="8" spans="1:16" ht="15.75" thickBot="1" x14ac:dyDescent="0.3"/>
    <row r="9" spans="1:16" ht="20.25" customHeight="1" x14ac:dyDescent="0.25">
      <c r="A9" s="66" t="s">
        <v>9</v>
      </c>
      <c r="G9" s="176" t="s">
        <v>15</v>
      </c>
      <c r="H9" s="177"/>
      <c r="I9" s="177"/>
      <c r="J9" s="177"/>
      <c r="K9" s="178"/>
      <c r="L9" s="179" t="s">
        <v>16</v>
      </c>
      <c r="M9" s="180"/>
      <c r="N9" s="180"/>
      <c r="O9" s="180"/>
      <c r="P9" s="181"/>
    </row>
    <row r="10" spans="1:16" ht="20.25" customHeight="1" x14ac:dyDescent="0.25">
      <c r="A10" s="175" t="s">
        <v>12</v>
      </c>
      <c r="B10" s="174"/>
      <c r="C10" s="174"/>
      <c r="D10" s="174"/>
      <c r="E10" s="174"/>
      <c r="F10" s="182"/>
      <c r="G10" s="67" t="s">
        <v>61</v>
      </c>
      <c r="H10" s="68" t="s">
        <v>27</v>
      </c>
      <c r="I10" s="68" t="s">
        <v>62</v>
      </c>
      <c r="J10" s="68" t="s">
        <v>19</v>
      </c>
      <c r="K10" s="69" t="s">
        <v>63</v>
      </c>
      <c r="L10" s="70" t="s">
        <v>61</v>
      </c>
      <c r="M10" s="71" t="s">
        <v>17</v>
      </c>
      <c r="N10" s="71" t="s">
        <v>62</v>
      </c>
      <c r="O10" s="71" t="s">
        <v>19</v>
      </c>
      <c r="P10" s="72" t="s">
        <v>63</v>
      </c>
    </row>
    <row r="11" spans="1:16" ht="20.25" customHeight="1" thickBot="1" x14ac:dyDescent="0.3">
      <c r="A11" s="174" t="str">
        <f>"100 – {((%geg-%bestens)/%bestens)*100* Factor "&amp; C14 &amp;"} = score"</f>
        <v>100 – {((%geg-%bestens)/%bestens)*100* Factor 2} = score</v>
      </c>
      <c r="B11" s="174"/>
      <c r="C11" s="174"/>
      <c r="D11" s="174"/>
      <c r="E11" s="174"/>
      <c r="F11" s="182"/>
      <c r="G11" s="73">
        <v>0.38</v>
      </c>
      <c r="H11" s="74"/>
      <c r="I11" s="80">
        <v>0.37</v>
      </c>
      <c r="J11" s="74"/>
      <c r="K11" s="75">
        <v>0.39</v>
      </c>
      <c r="L11" s="76">
        <f>IF(IF(G11="","NVT",100-(((G11-$C$13)/$C$13)*100*$C$14))&lt;0,0,IF(G11="","NVT",100-(((G11-$C$13)/$C$13)*100*$C$14)))</f>
        <v>94.594594594594582</v>
      </c>
      <c r="M11" s="102" t="str">
        <f>IF(IF(H11="","NVT",100-(((H11-$C$13)/$C$13)*100*$C$14))&lt;0,0,IF(H11="","NVT",100-(((H11-$C$13)/$C$13)*100*$C$14)))</f>
        <v>NVT</v>
      </c>
      <c r="N11" s="77">
        <f>IF(IF(I11="","NVT",100-(((I11-$C$13)/$C$13)*100*$C$14))&lt;0,0,IF(I11="","NVT",100-(((I11-$C$13)/$C$13)*100*$C$14)))</f>
        <v>100</v>
      </c>
      <c r="O11" s="102" t="str">
        <f>IF(IF(J11="","NVT",100-(((J11-$C$13)/$C$13)*100*$C$14))&lt;0,0,IF(J11="","NVT",100-(((J11-$C$13)/$C$13)*100*$C$14)))</f>
        <v>NVT</v>
      </c>
      <c r="P11" s="78">
        <f>IF(IF(K11="","NVT",100-(((K11-$C$13)/$C$13)*100*$C$14))&lt;0,0,IF(K11="","NVT",100-(((K11-$C$13)/$C$13)*100*$C$14)))</f>
        <v>89.189189189189179</v>
      </c>
    </row>
    <row r="12" spans="1:16" x14ac:dyDescent="0.25">
      <c r="C12" s="79"/>
    </row>
    <row r="13" spans="1:16" x14ac:dyDescent="0.25">
      <c r="A13" s="1" t="s">
        <v>21</v>
      </c>
      <c r="C13" s="116">
        <f>MIN(G11:K11)</f>
        <v>0.37</v>
      </c>
    </row>
    <row r="14" spans="1:16" x14ac:dyDescent="0.25">
      <c r="A14" s="1" t="s">
        <v>22</v>
      </c>
      <c r="C14" s="121">
        <v>2</v>
      </c>
    </row>
    <row r="15" spans="1:16" x14ac:dyDescent="0.25">
      <c r="C15" s="79"/>
    </row>
    <row r="16" spans="1:16" ht="15.75" thickBot="1" x14ac:dyDescent="0.3">
      <c r="C16" s="79"/>
    </row>
    <row r="17" spans="1:16" ht="20.25" customHeight="1" x14ac:dyDescent="0.25">
      <c r="A17" s="18" t="s">
        <v>59</v>
      </c>
      <c r="C17" s="79"/>
      <c r="G17" s="176" t="s">
        <v>15</v>
      </c>
      <c r="H17" s="177"/>
      <c r="I17" s="177"/>
      <c r="J17" s="177"/>
      <c r="K17" s="178"/>
      <c r="L17" s="179" t="s">
        <v>16</v>
      </c>
      <c r="M17" s="180"/>
      <c r="N17" s="180"/>
      <c r="O17" s="180"/>
      <c r="P17" s="181"/>
    </row>
    <row r="18" spans="1:16" ht="20.25" customHeight="1" x14ac:dyDescent="0.25">
      <c r="A18" s="175" t="s">
        <v>12</v>
      </c>
      <c r="B18" s="174"/>
      <c r="C18" s="174"/>
      <c r="D18" s="174"/>
      <c r="E18" s="174"/>
      <c r="F18" s="174"/>
      <c r="G18" s="67" t="s">
        <v>61</v>
      </c>
      <c r="H18" s="68" t="s">
        <v>27</v>
      </c>
      <c r="I18" s="68" t="s">
        <v>62</v>
      </c>
      <c r="J18" s="68" t="s">
        <v>19</v>
      </c>
      <c r="K18" s="69" t="s">
        <v>63</v>
      </c>
      <c r="L18" s="70" t="s">
        <v>61</v>
      </c>
      <c r="M18" s="71" t="s">
        <v>17</v>
      </c>
      <c r="N18" s="71" t="s">
        <v>62</v>
      </c>
      <c r="O18" s="71" t="s">
        <v>19</v>
      </c>
      <c r="P18" s="72" t="s">
        <v>63</v>
      </c>
    </row>
    <row r="19" spans="1:16" ht="20.25" customHeight="1" thickBot="1" x14ac:dyDescent="0.3">
      <c r="A19" s="174" t="str">
        <f>"100 – {((%bestens-%geg)/%bestens)*100* Factor "&amp; C22 &amp;"} = score"</f>
        <v>100 – {((%bestens-%geg)/%bestens)*100* Factor 0,5} = score</v>
      </c>
      <c r="B19" s="174"/>
      <c r="C19" s="174"/>
      <c r="D19" s="174"/>
      <c r="E19" s="174"/>
      <c r="F19" s="174"/>
      <c r="G19" s="73">
        <v>4.4999999999999998E-2</v>
      </c>
      <c r="H19" s="74"/>
      <c r="I19" s="80">
        <v>0.05</v>
      </c>
      <c r="J19" s="74"/>
      <c r="K19" s="75">
        <v>6.5000000000000002E-2</v>
      </c>
      <c r="L19" s="76">
        <f>IF(IF(G19="","NVT",100-((($C$21-G19)/$C$21)*100*$C$22))&lt;0,0,IF(G19="","NVT",100-((($C$21-G19)/$C$21)*100*$C$22)))</f>
        <v>84.615384615384613</v>
      </c>
      <c r="M19" s="76" t="str">
        <f>IF(IF(H19="","NVT",100-((($C$21-H19)/$C$21)*100*$C$22))&lt;0,0,IF(H19="","NVT",100-((($C$21-H19)/$C$29)*100*$C$22)))</f>
        <v>NVT</v>
      </c>
      <c r="N19" s="76">
        <f>IF(IF(I19="","NVT",100-((($C$21-I19)/$C$21)*100*$C$22))&lt;0,0,IF(I19="","NVT",100-((($C$21-I19)/$C$21)*100*$C$22)))</f>
        <v>88.461538461538467</v>
      </c>
      <c r="O19" s="76" t="str">
        <f>IF(IF(J19="","NVT",100-((($C$21-J19)/$C$21)*100*$C$22))&lt;0,0,IF(J19="","NVT",100-((($C$21-J19)/$C$29)*100*$C$22)))</f>
        <v>NVT</v>
      </c>
      <c r="P19" s="76">
        <f>IF(IF(K19="","NVT",100-((($C$21-K19)/$C$21)*100*$C$22))&lt;0,0,IF(K19="","NVT",100-((($C$21-K19)/$C$21)*100*$C$22)))</f>
        <v>100</v>
      </c>
    </row>
    <row r="20" spans="1:16" x14ac:dyDescent="0.25">
      <c r="C20" s="79"/>
    </row>
    <row r="21" spans="1:16" x14ac:dyDescent="0.25">
      <c r="A21" s="1" t="s">
        <v>21</v>
      </c>
      <c r="C21" s="116">
        <f>MAX(G19:K19)</f>
        <v>6.5000000000000002E-2</v>
      </c>
    </row>
    <row r="22" spans="1:16" x14ac:dyDescent="0.25">
      <c r="A22" s="1" t="s">
        <v>22</v>
      </c>
      <c r="C22" s="121">
        <v>0.5</v>
      </c>
    </row>
    <row r="23" spans="1:16" x14ac:dyDescent="0.25">
      <c r="C23" s="79"/>
    </row>
    <row r="24" spans="1:16" ht="15.75" thickBot="1" x14ac:dyDescent="0.3">
      <c r="C24" s="79"/>
    </row>
    <row r="25" spans="1:16" ht="21" customHeight="1" x14ac:dyDescent="0.25">
      <c r="A25" s="18" t="s">
        <v>58</v>
      </c>
      <c r="C25" s="79"/>
      <c r="G25" s="176" t="s">
        <v>15</v>
      </c>
      <c r="H25" s="177"/>
      <c r="I25" s="177"/>
      <c r="J25" s="177"/>
      <c r="K25" s="178"/>
      <c r="L25" s="179" t="s">
        <v>16</v>
      </c>
      <c r="M25" s="180"/>
      <c r="N25" s="180"/>
      <c r="O25" s="180"/>
      <c r="P25" s="181"/>
    </row>
    <row r="26" spans="1:16" ht="21" customHeight="1" x14ac:dyDescent="0.25">
      <c r="A26" s="175" t="s">
        <v>12</v>
      </c>
      <c r="B26" s="174"/>
      <c r="C26" s="174"/>
      <c r="D26" s="174"/>
      <c r="E26" s="174"/>
      <c r="F26" s="174"/>
      <c r="G26" s="67" t="s">
        <v>61</v>
      </c>
      <c r="H26" s="68" t="s">
        <v>27</v>
      </c>
      <c r="I26" s="68" t="s">
        <v>62</v>
      </c>
      <c r="J26" s="68" t="s">
        <v>19</v>
      </c>
      <c r="K26" s="69" t="s">
        <v>63</v>
      </c>
      <c r="L26" s="70" t="s">
        <v>61</v>
      </c>
      <c r="M26" s="71" t="s">
        <v>17</v>
      </c>
      <c r="N26" s="71" t="s">
        <v>62</v>
      </c>
      <c r="O26" s="71" t="s">
        <v>19</v>
      </c>
      <c r="P26" s="72" t="s">
        <v>63</v>
      </c>
    </row>
    <row r="27" spans="1:16" ht="21" customHeight="1" thickBot="1" x14ac:dyDescent="0.3">
      <c r="A27" s="174" t="str">
        <f>"100 – {((%bestens-%geg)/%bestens)*100* Factor "&amp; C30 &amp;"} = score"</f>
        <v>100 – {((%bestens-%geg)/%bestens)*100* Factor 0,5} = score</v>
      </c>
      <c r="B27" s="174"/>
      <c r="C27" s="174"/>
      <c r="D27" s="174"/>
      <c r="E27" s="174"/>
      <c r="F27" s="174"/>
      <c r="G27" s="73">
        <v>0.06</v>
      </c>
      <c r="H27" s="74"/>
      <c r="I27" s="80">
        <v>3.5000000000000003E-2</v>
      </c>
      <c r="J27" s="74"/>
      <c r="K27" s="75">
        <v>0.05</v>
      </c>
      <c r="L27" s="76">
        <f>IF(IF(G27="","NVT",100-((($C$29-G27)/$C$29)*100*$C$30))&lt;0,0,IF(G27="","NVT",100-((($C$29-G27)/$C$29)*100*$C$30)))</f>
        <v>100</v>
      </c>
      <c r="M27" s="77" t="str">
        <f>IF(IF(H27="","NVT",100-((($C$29-H27)/$C$29)*100*$C$30))&lt;0,0,IF(H27="","NVT",100-((($C$29-H27)/$C$29)*100*$C$30)))</f>
        <v>NVT</v>
      </c>
      <c r="N27" s="77">
        <f>IF(IF(I27="","NVT",100-((($C$29-I27)/$C$29)*100*$C$30))&lt;0,0,IF(I27="","NVT",100-((($C$29-I27)/$C$29)*100*$C$30)))</f>
        <v>79.166666666666671</v>
      </c>
      <c r="O27" s="77" t="str">
        <f>IF(IF(J27="","NVT",100-((($C$29-J27)/$C$29)*100*$C$30))&lt;0,0,IF(J27="","NVT",100-((($C$29-J27)/$C$29)*100*$C$30)))</f>
        <v>NVT</v>
      </c>
      <c r="P27" s="78">
        <f>IF(IF(K27="","NVT",100-((($C$29-K27)/$C$29)*100*$C$30))&lt;0,0,IF(K27="","NVT",100-((($C$29-K27)/$C$29)*100*$C$30)))</f>
        <v>91.666666666666671</v>
      </c>
    </row>
    <row r="28" spans="1:16" x14ac:dyDescent="0.25">
      <c r="C28" s="79"/>
    </row>
    <row r="29" spans="1:16" x14ac:dyDescent="0.25">
      <c r="A29" s="1" t="s">
        <v>21</v>
      </c>
      <c r="C29" s="116">
        <f>MAX(G27:K27)</f>
        <v>0.06</v>
      </c>
    </row>
    <row r="30" spans="1:16" x14ac:dyDescent="0.25">
      <c r="A30" s="1" t="s">
        <v>22</v>
      </c>
      <c r="C30" s="121">
        <v>0.5</v>
      </c>
    </row>
    <row r="31" spans="1:16" x14ac:dyDescent="0.25">
      <c r="C31" s="79"/>
    </row>
    <row r="32" spans="1:16" ht="15.75" thickBot="1" x14ac:dyDescent="0.3"/>
    <row r="33" spans="1:16" ht="20.25" customHeight="1" x14ac:dyDescent="0.25">
      <c r="A33" s="18" t="s">
        <v>64</v>
      </c>
      <c r="G33" s="176" t="s">
        <v>15</v>
      </c>
      <c r="H33" s="177"/>
      <c r="I33" s="177"/>
      <c r="J33" s="177"/>
      <c r="K33" s="178"/>
      <c r="L33" s="179" t="s">
        <v>16</v>
      </c>
      <c r="M33" s="180"/>
      <c r="N33" s="180"/>
      <c r="O33" s="180"/>
      <c r="P33" s="181"/>
    </row>
    <row r="34" spans="1:16" ht="20.25" customHeight="1" x14ac:dyDescent="0.25">
      <c r="A34" s="175" t="s">
        <v>12</v>
      </c>
      <c r="B34" s="174"/>
      <c r="C34" s="174"/>
      <c r="D34" s="174"/>
      <c r="E34" s="174"/>
      <c r="F34" s="174"/>
      <c r="G34" s="67" t="s">
        <v>61</v>
      </c>
      <c r="H34" s="68" t="s">
        <v>27</v>
      </c>
      <c r="I34" s="68" t="s">
        <v>62</v>
      </c>
      <c r="J34" s="68" t="s">
        <v>19</v>
      </c>
      <c r="K34" s="69" t="s">
        <v>63</v>
      </c>
      <c r="L34" s="70" t="s">
        <v>61</v>
      </c>
      <c r="M34" s="71" t="s">
        <v>17</v>
      </c>
      <c r="N34" s="71" t="s">
        <v>62</v>
      </c>
      <c r="O34" s="71" t="s">
        <v>19</v>
      </c>
      <c r="P34" s="72" t="s">
        <v>63</v>
      </c>
    </row>
    <row r="35" spans="1:16" ht="20.25" customHeight="1" thickBot="1" x14ac:dyDescent="0.3">
      <c r="A35" s="174" t="str">
        <f>"100 – {((%geg-%bestens)/%bestens)*100* Factor "&amp; C38 &amp;"} = score"</f>
        <v>100 – {((%geg-%bestens)/%bestens)*100* Factor 0,5} = score</v>
      </c>
      <c r="B35" s="174"/>
      <c r="C35" s="174"/>
      <c r="D35" s="174"/>
      <c r="E35" s="174"/>
      <c r="F35" s="174"/>
      <c r="G35" s="73">
        <v>0.3</v>
      </c>
      <c r="H35" s="80"/>
      <c r="I35" s="80">
        <v>0.09</v>
      </c>
      <c r="J35" s="80"/>
      <c r="K35" s="75">
        <v>7.0000000000000007E-2</v>
      </c>
      <c r="L35" s="76">
        <f>IF(IF(G35="","NVT",100-(((G35-$C$37)/$C$37)*100*$C$38))&lt;0,0,IF(G35="","NVT",100-((($G$35-$C$37)/$C$37)*100*$C$38)))</f>
        <v>0</v>
      </c>
      <c r="M35" s="77" t="str">
        <f>IF(IF(H35="","NVT",100-(((H35-$C$37)/$C$37)*100*$C$38))&lt;0,0,IF(H35="","NVT",100-(((H35-$C$37)/$C$37)*100*$C$38)))</f>
        <v>NVT</v>
      </c>
      <c r="N35" s="77">
        <f>IF(IF(I35="","NVT",100-(((I35-$C$37)/$C$37)*100*$C$38))&lt;0,0,IF(I35="","NVT",100-((($I$35-$C$37)/$C$37)*100*$C$38)))</f>
        <v>85.714285714285722</v>
      </c>
      <c r="O35" s="77" t="str">
        <f>IF(IF(J35="","NVT",100-(((J35-$C$37)/$C$37)*100*$C$38))&lt;0,0,IF(J35="","NVT",100-(((J35-$C$37)/$C$37)*100*$C$38)))</f>
        <v>NVT</v>
      </c>
      <c r="P35" s="78">
        <f>IF(IF(K35="","NVT",100-(((K35-$C$37)/$C$37)*100*$C$38))&lt;0,0,IF(K35="","NVT",100-(((K35-$C$37)/$C$37)*100*$C$38)))</f>
        <v>100</v>
      </c>
    </row>
    <row r="36" spans="1:16" x14ac:dyDescent="0.25">
      <c r="C36" s="79"/>
    </row>
    <row r="37" spans="1:16" x14ac:dyDescent="0.25">
      <c r="A37" s="1" t="s">
        <v>21</v>
      </c>
      <c r="C37" s="116">
        <f>MIN(G35:K35)</f>
        <v>7.0000000000000007E-2</v>
      </c>
    </row>
    <row r="38" spans="1:16" x14ac:dyDescent="0.25">
      <c r="A38" s="1" t="s">
        <v>22</v>
      </c>
      <c r="C38" s="121">
        <v>0.5</v>
      </c>
    </row>
    <row r="39" spans="1:16" x14ac:dyDescent="0.25">
      <c r="C39" s="79"/>
    </row>
  </sheetData>
  <sheetProtection algorithmName="SHA-512" hashValue="tnQ7XQzk8624S+/XcZHQkI6GcgFPYDXNaX217I0aEbCLuRNJYBUYvOttPYGadN+wMHpXpGMizSyECYcKetxiHg==" saltValue="jZBJ+XtdDZMHcP42pn6xBg==" spinCount="100000" sheet="1" selectLockedCells="1"/>
  <mergeCells count="16">
    <mergeCell ref="A35:F35"/>
    <mergeCell ref="A26:F26"/>
    <mergeCell ref="A27:F27"/>
    <mergeCell ref="G9:K9"/>
    <mergeCell ref="L9:P9"/>
    <mergeCell ref="A10:F10"/>
    <mergeCell ref="A11:F11"/>
    <mergeCell ref="A18:F18"/>
    <mergeCell ref="A19:F19"/>
    <mergeCell ref="G17:K17"/>
    <mergeCell ref="G25:K25"/>
    <mergeCell ref="L17:P17"/>
    <mergeCell ref="L25:P25"/>
    <mergeCell ref="G33:K33"/>
    <mergeCell ref="L33:P33"/>
    <mergeCell ref="A34:F34"/>
  </mergeCells>
  <conditionalFormatting sqref="L27:P27 L11:P11 L35:P35">
    <cfRule type="cellIs" dxfId="1" priority="4" stopIfTrue="1" operator="equal">
      <formula>"NVT"</formula>
    </cfRule>
  </conditionalFormatting>
  <conditionalFormatting sqref="L19:P19">
    <cfRule type="cellIs" dxfId="0" priority="1" stopIfTrue="1" operator="equal">
      <formula>"NVT"</formula>
    </cfRule>
  </conditionalFormatting>
  <pageMargins left="0.75" right="0.75" top="1" bottom="1" header="0.5" footer="0.5"/>
  <pageSetup paperSize="9" scale="72" orientation="landscape" r:id="rId1"/>
  <headerFooter alignWithMargins="0"/>
  <ignoredErrors>
    <ignoredError sqref="N19 N3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32"/>
  <sheetViews>
    <sheetView zoomScale="85" zoomScaleNormal="85" zoomScaleSheetLayoutView="85" workbookViewId="0">
      <pane ySplit="3" topLeftCell="A4" activePane="bottomLeft" state="frozen"/>
      <selection pane="bottomLeft" activeCell="C10" sqref="C10"/>
    </sheetView>
  </sheetViews>
  <sheetFormatPr defaultRowHeight="15" x14ac:dyDescent="0.25"/>
  <cols>
    <col min="1" max="1" width="128.140625" style="1" customWidth="1"/>
    <col min="2" max="2" width="1.5703125" style="1" customWidth="1"/>
    <col min="3" max="3" width="19.85546875" style="1" customWidth="1"/>
    <col min="4" max="4" width="14.85546875" style="1" customWidth="1"/>
    <col min="5" max="5" width="19.85546875" style="61" customWidth="1"/>
    <col min="6" max="6" width="6.85546875" style="62" customWidth="1"/>
    <col min="7" max="7" width="9.7109375" style="2" hidden="1" customWidth="1"/>
    <col min="8" max="10" width="9.140625" style="2" hidden="1" customWidth="1"/>
    <col min="11" max="11" width="9.7109375" style="2" hidden="1" customWidth="1"/>
    <col min="12" max="12" width="1.42578125" style="2" hidden="1" customWidth="1"/>
    <col min="13" max="17" width="0" style="1" hidden="1" customWidth="1"/>
    <col min="18" max="18" width="1.42578125" style="1" hidden="1" customWidth="1"/>
    <col min="19" max="23" width="0" style="1" hidden="1" customWidth="1"/>
    <col min="24" max="24" width="9.140625" style="1" hidden="1" customWidth="1"/>
    <col min="25" max="16384" width="9.140625" style="1"/>
  </cols>
  <sheetData>
    <row r="1" spans="1:23" ht="21.75" thickBot="1" x14ac:dyDescent="0.4">
      <c r="A1" s="15" t="s">
        <v>33</v>
      </c>
      <c r="B1" s="15"/>
      <c r="C1" s="15"/>
      <c r="D1" s="15"/>
    </row>
    <row r="2" spans="1:23" ht="15.75" thickBot="1" x14ac:dyDescent="0.3">
      <c r="C2" s="189" t="s">
        <v>51</v>
      </c>
      <c r="D2" s="190"/>
      <c r="E2" s="191"/>
      <c r="G2" s="183" t="s">
        <v>15</v>
      </c>
      <c r="H2" s="184"/>
      <c r="I2" s="184"/>
      <c r="J2" s="184"/>
      <c r="K2" s="185"/>
      <c r="L2" s="3"/>
      <c r="M2" s="186" t="s">
        <v>26</v>
      </c>
      <c r="N2" s="187"/>
      <c r="O2" s="187"/>
      <c r="P2" s="187"/>
      <c r="Q2" s="188"/>
      <c r="R2" s="4"/>
      <c r="S2" s="186" t="s">
        <v>27</v>
      </c>
      <c r="T2" s="187"/>
      <c r="U2" s="187"/>
      <c r="V2" s="187"/>
      <c r="W2" s="188"/>
    </row>
    <row r="3" spans="1:23" ht="15.75" thickBot="1" x14ac:dyDescent="0.3">
      <c r="A3" s="16" t="s">
        <v>41</v>
      </c>
      <c r="B3" s="23"/>
      <c r="C3" s="136" t="s">
        <v>61</v>
      </c>
      <c r="D3" s="136" t="s">
        <v>62</v>
      </c>
      <c r="E3" s="137" t="s">
        <v>63</v>
      </c>
      <c r="G3" s="24" t="s">
        <v>26</v>
      </c>
      <c r="H3" s="25" t="s">
        <v>17</v>
      </c>
      <c r="I3" s="25" t="s">
        <v>18</v>
      </c>
      <c r="J3" s="25" t="s">
        <v>19</v>
      </c>
      <c r="K3" s="26" t="s">
        <v>27</v>
      </c>
      <c r="L3" s="5"/>
      <c r="M3" s="10" t="s">
        <v>29</v>
      </c>
      <c r="N3" s="10" t="s">
        <v>30</v>
      </c>
      <c r="O3" s="10" t="s">
        <v>31</v>
      </c>
      <c r="P3" s="10" t="s">
        <v>32</v>
      </c>
      <c r="Q3" s="10" t="s">
        <v>50</v>
      </c>
      <c r="R3" s="4"/>
      <c r="S3" s="10" t="s">
        <v>29</v>
      </c>
      <c r="T3" s="10" t="s">
        <v>30</v>
      </c>
      <c r="U3" s="10" t="s">
        <v>31</v>
      </c>
      <c r="V3" s="10" t="s">
        <v>32</v>
      </c>
      <c r="W3" s="10" t="s">
        <v>50</v>
      </c>
    </row>
    <row r="4" spans="1:23" ht="30.75" thickBot="1" x14ac:dyDescent="0.3">
      <c r="A4" s="122" t="s">
        <v>36</v>
      </c>
      <c r="B4" s="123"/>
      <c r="C4" s="138">
        <v>60</v>
      </c>
      <c r="D4" s="138">
        <v>60</v>
      </c>
      <c r="E4" s="139">
        <v>60</v>
      </c>
      <c r="G4" s="124">
        <f>AVERAGE(M4:Q4)</f>
        <v>48</v>
      </c>
      <c r="H4" s="125"/>
      <c r="I4" s="125"/>
      <c r="J4" s="125"/>
      <c r="K4" s="27">
        <f>AVERAGE(S4:W4)</f>
        <v>60</v>
      </c>
      <c r="L4" s="126"/>
      <c r="M4" s="11">
        <v>40</v>
      </c>
      <c r="N4" s="12">
        <v>40</v>
      </c>
      <c r="O4" s="12">
        <v>60</v>
      </c>
      <c r="P4" s="12">
        <v>60</v>
      </c>
      <c r="Q4" s="13">
        <v>40</v>
      </c>
      <c r="R4" s="14"/>
      <c r="S4" s="11">
        <v>60</v>
      </c>
      <c r="T4" s="12">
        <v>60</v>
      </c>
      <c r="U4" s="12">
        <v>80</v>
      </c>
      <c r="V4" s="12">
        <v>60</v>
      </c>
      <c r="W4" s="13">
        <v>40</v>
      </c>
    </row>
    <row r="5" spans="1:23" ht="15.75" thickBot="1" x14ac:dyDescent="0.3">
      <c r="C5" s="104"/>
      <c r="D5" s="104"/>
      <c r="E5" s="103"/>
      <c r="G5" s="28"/>
      <c r="H5" s="28"/>
      <c r="I5" s="28"/>
      <c r="J5" s="28"/>
      <c r="K5" s="28"/>
      <c r="L5" s="7"/>
      <c r="M5" s="4"/>
      <c r="N5" s="4"/>
      <c r="O5" s="4"/>
      <c r="P5" s="4"/>
      <c r="Q5" s="4"/>
      <c r="R5" s="4"/>
      <c r="S5" s="4"/>
      <c r="T5" s="4"/>
      <c r="U5" s="4"/>
      <c r="V5" s="4"/>
      <c r="W5" s="6"/>
    </row>
    <row r="6" spans="1:23" ht="15.75" thickBot="1" x14ac:dyDescent="0.3">
      <c r="A6" s="16" t="s">
        <v>42</v>
      </c>
      <c r="B6" s="23"/>
      <c r="C6" s="136" t="s">
        <v>61</v>
      </c>
      <c r="D6" s="136" t="s">
        <v>62</v>
      </c>
      <c r="E6" s="137" t="s">
        <v>63</v>
      </c>
      <c r="G6" s="29" t="s">
        <v>26</v>
      </c>
      <c r="H6" s="30" t="s">
        <v>17</v>
      </c>
      <c r="I6" s="30" t="s">
        <v>18</v>
      </c>
      <c r="J6" s="30" t="s">
        <v>19</v>
      </c>
      <c r="K6" s="31" t="s">
        <v>27</v>
      </c>
      <c r="L6" s="5"/>
      <c r="M6" s="4"/>
      <c r="N6" s="4"/>
      <c r="O6" s="4"/>
      <c r="P6" s="4"/>
      <c r="Q6" s="4"/>
      <c r="R6" s="4"/>
      <c r="S6" s="4"/>
      <c r="T6" s="4"/>
      <c r="U6" s="4"/>
      <c r="V6" s="4"/>
      <c r="W6" s="6"/>
    </row>
    <row r="7" spans="1:23" ht="60.75" thickBot="1" x14ac:dyDescent="0.3">
      <c r="A7" s="127" t="s">
        <v>52</v>
      </c>
      <c r="B7" s="128"/>
      <c r="C7" s="138">
        <v>60</v>
      </c>
      <c r="D7" s="138">
        <v>60</v>
      </c>
      <c r="E7" s="139">
        <v>40</v>
      </c>
      <c r="G7" s="32">
        <f>AVERAGE(M7:Q7)</f>
        <v>60</v>
      </c>
      <c r="H7" s="129">
        <f>M7</f>
        <v>60</v>
      </c>
      <c r="I7" s="129">
        <f>N7</f>
        <v>80</v>
      </c>
      <c r="J7" s="129">
        <f>O7</f>
        <v>60</v>
      </c>
      <c r="K7" s="33">
        <f>AVERAGE(S7:W7)</f>
        <v>64</v>
      </c>
      <c r="L7" s="126"/>
      <c r="M7" s="11">
        <v>60</v>
      </c>
      <c r="N7" s="12">
        <v>80</v>
      </c>
      <c r="O7" s="12">
        <v>60</v>
      </c>
      <c r="P7" s="12">
        <v>60</v>
      </c>
      <c r="Q7" s="13">
        <v>40</v>
      </c>
      <c r="R7" s="14"/>
      <c r="S7" s="11">
        <v>60</v>
      </c>
      <c r="T7" s="12">
        <v>60</v>
      </c>
      <c r="U7" s="12">
        <v>80</v>
      </c>
      <c r="V7" s="12">
        <v>60</v>
      </c>
      <c r="W7" s="13">
        <v>60</v>
      </c>
    </row>
    <row r="8" spans="1:23" ht="15.75" thickBot="1" x14ac:dyDescent="0.3">
      <c r="C8" s="104"/>
      <c r="D8" s="104"/>
      <c r="E8" s="103"/>
      <c r="G8" s="28"/>
      <c r="H8" s="28"/>
      <c r="I8" s="28"/>
      <c r="J8" s="28"/>
      <c r="K8" s="28"/>
      <c r="L8" s="7"/>
      <c r="M8" s="4"/>
      <c r="N8" s="4"/>
      <c r="O8" s="4"/>
      <c r="P8" s="4"/>
      <c r="Q8" s="4"/>
      <c r="R8" s="4"/>
      <c r="S8" s="4"/>
      <c r="T8" s="4"/>
      <c r="U8" s="4"/>
      <c r="V8" s="4"/>
      <c r="W8" s="6"/>
    </row>
    <row r="9" spans="1:23" ht="15.75" thickBot="1" x14ac:dyDescent="0.3">
      <c r="A9" s="16" t="s">
        <v>43</v>
      </c>
      <c r="B9" s="23"/>
      <c r="C9" s="136" t="s">
        <v>61</v>
      </c>
      <c r="D9" s="136" t="s">
        <v>62</v>
      </c>
      <c r="E9" s="137" t="s">
        <v>63</v>
      </c>
      <c r="G9" s="29" t="s">
        <v>26</v>
      </c>
      <c r="H9" s="30" t="s">
        <v>17</v>
      </c>
      <c r="I9" s="30" t="s">
        <v>18</v>
      </c>
      <c r="J9" s="30" t="s">
        <v>19</v>
      </c>
      <c r="K9" s="31" t="s">
        <v>27</v>
      </c>
      <c r="L9" s="5"/>
      <c r="M9" s="4"/>
      <c r="N9" s="4"/>
      <c r="O9" s="4"/>
      <c r="P9" s="4"/>
      <c r="Q9" s="4"/>
      <c r="R9" s="4"/>
      <c r="S9" s="4"/>
      <c r="T9" s="4"/>
      <c r="U9" s="4"/>
      <c r="V9" s="4"/>
      <c r="W9" s="6"/>
    </row>
    <row r="10" spans="1:23" ht="30.75" thickBot="1" x14ac:dyDescent="0.3">
      <c r="A10" s="130" t="s">
        <v>37</v>
      </c>
      <c r="B10" s="128"/>
      <c r="C10" s="138">
        <v>60</v>
      </c>
      <c r="D10" s="138">
        <v>100</v>
      </c>
      <c r="E10" s="139">
        <v>80</v>
      </c>
      <c r="G10" s="32">
        <f>AVERAGE(M10:Q10)</f>
        <v>56</v>
      </c>
      <c r="H10" s="129"/>
      <c r="I10" s="129"/>
      <c r="J10" s="129"/>
      <c r="K10" s="33">
        <f>AVERAGE(S10:W10)</f>
        <v>52</v>
      </c>
      <c r="L10" s="126"/>
      <c r="M10" s="11">
        <v>60</v>
      </c>
      <c r="N10" s="12">
        <v>60</v>
      </c>
      <c r="O10" s="12">
        <v>40</v>
      </c>
      <c r="P10" s="12">
        <v>60</v>
      </c>
      <c r="Q10" s="13">
        <v>60</v>
      </c>
      <c r="R10" s="14"/>
      <c r="S10" s="11">
        <v>40</v>
      </c>
      <c r="T10" s="12">
        <v>40</v>
      </c>
      <c r="U10" s="12">
        <v>60</v>
      </c>
      <c r="V10" s="12">
        <v>60</v>
      </c>
      <c r="W10" s="13">
        <v>60</v>
      </c>
    </row>
    <row r="11" spans="1:23" ht="15.75" thickBot="1" x14ac:dyDescent="0.3">
      <c r="C11" s="104"/>
      <c r="D11" s="104"/>
      <c r="E11" s="103"/>
      <c r="G11" s="28"/>
      <c r="H11" s="28"/>
      <c r="I11" s="28"/>
      <c r="J11" s="28"/>
      <c r="K11" s="28"/>
      <c r="L11" s="7"/>
      <c r="M11" s="4"/>
      <c r="N11" s="4"/>
      <c r="O11" s="4"/>
      <c r="P11" s="4"/>
      <c r="Q11" s="4"/>
      <c r="R11" s="4"/>
      <c r="S11" s="4"/>
      <c r="T11" s="4"/>
      <c r="U11" s="4"/>
      <c r="V11" s="4"/>
      <c r="W11" s="6"/>
    </row>
    <row r="12" spans="1:23" ht="15.75" thickBot="1" x14ac:dyDescent="0.3">
      <c r="A12" s="16" t="s">
        <v>44</v>
      </c>
      <c r="B12" s="23"/>
      <c r="C12" s="136" t="s">
        <v>61</v>
      </c>
      <c r="D12" s="136" t="s">
        <v>62</v>
      </c>
      <c r="E12" s="137" t="s">
        <v>63</v>
      </c>
      <c r="G12" s="29" t="s">
        <v>26</v>
      </c>
      <c r="H12" s="30" t="s">
        <v>17</v>
      </c>
      <c r="I12" s="30" t="s">
        <v>18</v>
      </c>
      <c r="J12" s="30" t="s">
        <v>19</v>
      </c>
      <c r="K12" s="31" t="s">
        <v>27</v>
      </c>
      <c r="L12" s="5"/>
      <c r="M12" s="4"/>
      <c r="N12" s="4"/>
      <c r="O12" s="4"/>
      <c r="P12" s="4"/>
      <c r="Q12" s="4"/>
      <c r="R12" s="4"/>
      <c r="S12" s="4"/>
      <c r="T12" s="4"/>
      <c r="U12" s="4"/>
      <c r="V12" s="4"/>
      <c r="W12" s="6"/>
    </row>
    <row r="13" spans="1:23" ht="15.75" thickBot="1" x14ac:dyDescent="0.3">
      <c r="A13" s="122" t="s">
        <v>38</v>
      </c>
      <c r="B13" s="123"/>
      <c r="C13" s="138">
        <v>40</v>
      </c>
      <c r="D13" s="138">
        <v>60</v>
      </c>
      <c r="E13" s="139">
        <v>60</v>
      </c>
      <c r="G13" s="32">
        <f>AVERAGE(M13:Q13)</f>
        <v>44</v>
      </c>
      <c r="H13" s="129"/>
      <c r="I13" s="129"/>
      <c r="J13" s="129"/>
      <c r="K13" s="33">
        <f>AVERAGE(S13:W13)</f>
        <v>64</v>
      </c>
      <c r="L13" s="126"/>
      <c r="M13" s="11">
        <v>40</v>
      </c>
      <c r="N13" s="12">
        <v>40</v>
      </c>
      <c r="O13" s="12">
        <v>40</v>
      </c>
      <c r="P13" s="12">
        <v>60</v>
      </c>
      <c r="Q13" s="13">
        <v>40</v>
      </c>
      <c r="R13" s="14"/>
      <c r="S13" s="11">
        <v>60</v>
      </c>
      <c r="T13" s="12">
        <v>60</v>
      </c>
      <c r="U13" s="12">
        <v>60</v>
      </c>
      <c r="V13" s="12">
        <v>80</v>
      </c>
      <c r="W13" s="13">
        <v>60</v>
      </c>
    </row>
    <row r="14" spans="1:23" ht="15.75" thickBot="1" x14ac:dyDescent="0.3">
      <c r="A14" s="81"/>
      <c r="C14" s="104"/>
      <c r="D14" s="104"/>
      <c r="E14" s="103"/>
      <c r="G14" s="28"/>
      <c r="H14" s="28"/>
      <c r="I14" s="28"/>
      <c r="J14" s="28"/>
      <c r="K14" s="28"/>
      <c r="L14" s="7"/>
      <c r="M14" s="4"/>
      <c r="N14" s="4"/>
      <c r="O14" s="4"/>
      <c r="P14" s="4"/>
      <c r="Q14" s="4"/>
      <c r="R14" s="4"/>
      <c r="S14" s="4"/>
      <c r="T14" s="4"/>
      <c r="U14" s="4"/>
      <c r="V14" s="4"/>
      <c r="W14" s="6"/>
    </row>
    <row r="15" spans="1:23" ht="15.75" thickBot="1" x14ac:dyDescent="0.3">
      <c r="A15" s="36" t="s">
        <v>53</v>
      </c>
      <c r="B15" s="23"/>
      <c r="C15" s="136" t="s">
        <v>61</v>
      </c>
      <c r="D15" s="136" t="s">
        <v>62</v>
      </c>
      <c r="E15" s="137" t="s">
        <v>63</v>
      </c>
      <c r="G15" s="29" t="s">
        <v>26</v>
      </c>
      <c r="H15" s="30" t="s">
        <v>17</v>
      </c>
      <c r="I15" s="30" t="s">
        <v>18</v>
      </c>
      <c r="J15" s="30" t="s">
        <v>19</v>
      </c>
      <c r="K15" s="31" t="s">
        <v>27</v>
      </c>
      <c r="L15" s="5"/>
      <c r="M15" s="4"/>
      <c r="N15" s="4"/>
      <c r="O15" s="4"/>
      <c r="P15" s="4"/>
      <c r="Q15" s="4"/>
      <c r="R15" s="4"/>
      <c r="S15" s="4"/>
      <c r="T15" s="4"/>
      <c r="U15" s="4"/>
      <c r="V15" s="4"/>
      <c r="W15" s="6"/>
    </row>
    <row r="16" spans="1:23" ht="45.75" thickBot="1" x14ac:dyDescent="0.3">
      <c r="A16" s="131" t="s">
        <v>54</v>
      </c>
      <c r="B16" s="128"/>
      <c r="C16" s="138">
        <v>40</v>
      </c>
      <c r="D16" s="138">
        <v>80</v>
      </c>
      <c r="E16" s="139">
        <v>60</v>
      </c>
      <c r="G16" s="32">
        <f>AVERAGE(M16:Q16)</f>
        <v>0</v>
      </c>
      <c r="H16" s="129"/>
      <c r="I16" s="129"/>
      <c r="J16" s="129"/>
      <c r="K16" s="33">
        <f>AVERAGE(S16:W16)</f>
        <v>0</v>
      </c>
      <c r="L16" s="126"/>
      <c r="M16" s="11">
        <v>0</v>
      </c>
      <c r="N16" s="12">
        <v>0</v>
      </c>
      <c r="O16" s="12">
        <v>0</v>
      </c>
      <c r="P16" s="12">
        <v>0</v>
      </c>
      <c r="Q16" s="13">
        <v>0</v>
      </c>
      <c r="R16" s="14"/>
      <c r="S16" s="11">
        <v>0</v>
      </c>
      <c r="T16" s="12">
        <v>0</v>
      </c>
      <c r="U16" s="12">
        <v>0</v>
      </c>
      <c r="V16" s="12">
        <v>0</v>
      </c>
      <c r="W16" s="13">
        <v>0</v>
      </c>
    </row>
    <row r="17" spans="1:25" ht="15.75" thickBot="1" x14ac:dyDescent="0.3">
      <c r="C17" s="104"/>
      <c r="D17" s="104"/>
      <c r="E17" s="103"/>
      <c r="G17" s="28"/>
      <c r="H17" s="28"/>
      <c r="I17" s="28"/>
      <c r="J17" s="28"/>
      <c r="K17" s="28"/>
      <c r="L17" s="7"/>
      <c r="M17" s="4"/>
      <c r="N17" s="4"/>
      <c r="O17" s="4"/>
      <c r="P17" s="4"/>
      <c r="Q17" s="4"/>
      <c r="R17" s="4"/>
      <c r="S17" s="4"/>
      <c r="T17" s="4"/>
      <c r="U17" s="4"/>
      <c r="V17" s="4"/>
      <c r="W17" s="6"/>
    </row>
    <row r="18" spans="1:25" ht="15.75" thickBot="1" x14ac:dyDescent="0.3">
      <c r="A18" s="16" t="s">
        <v>46</v>
      </c>
      <c r="B18" s="23"/>
      <c r="C18" s="136" t="s">
        <v>61</v>
      </c>
      <c r="D18" s="136" t="s">
        <v>62</v>
      </c>
      <c r="E18" s="137" t="s">
        <v>63</v>
      </c>
      <c r="G18" s="29" t="s">
        <v>26</v>
      </c>
      <c r="H18" s="30" t="s">
        <v>17</v>
      </c>
      <c r="I18" s="30" t="s">
        <v>18</v>
      </c>
      <c r="J18" s="30" t="s">
        <v>19</v>
      </c>
      <c r="K18" s="31" t="s">
        <v>27</v>
      </c>
      <c r="L18" s="5"/>
      <c r="M18" s="4"/>
      <c r="N18" s="4"/>
      <c r="O18" s="4"/>
      <c r="P18" s="4"/>
      <c r="Q18" s="4"/>
      <c r="R18" s="4"/>
      <c r="S18" s="4"/>
      <c r="T18" s="4"/>
      <c r="U18" s="4"/>
      <c r="V18" s="4"/>
      <c r="W18" s="6"/>
    </row>
    <row r="19" spans="1:25" ht="30.75" thickBot="1" x14ac:dyDescent="0.3">
      <c r="A19" s="130" t="s">
        <v>39</v>
      </c>
      <c r="B19" s="128"/>
      <c r="C19" s="138">
        <v>40</v>
      </c>
      <c r="D19" s="138">
        <v>80</v>
      </c>
      <c r="E19" s="139">
        <v>40</v>
      </c>
      <c r="G19" s="32">
        <f>AVERAGE(M19:Q19)</f>
        <v>60</v>
      </c>
      <c r="H19" s="125"/>
      <c r="I19" s="125"/>
      <c r="J19" s="125"/>
      <c r="K19" s="33">
        <f>AVERAGE(S19:W19)</f>
        <v>68</v>
      </c>
      <c r="L19" s="126"/>
      <c r="M19" s="11">
        <v>60</v>
      </c>
      <c r="N19" s="12">
        <v>60</v>
      </c>
      <c r="O19" s="12">
        <v>60</v>
      </c>
      <c r="P19" s="12">
        <v>60</v>
      </c>
      <c r="Q19" s="13">
        <v>60</v>
      </c>
      <c r="R19" s="14"/>
      <c r="S19" s="11">
        <v>60</v>
      </c>
      <c r="T19" s="12">
        <v>60</v>
      </c>
      <c r="U19" s="12">
        <v>80</v>
      </c>
      <c r="V19" s="12">
        <v>80</v>
      </c>
      <c r="W19" s="13">
        <v>60</v>
      </c>
    </row>
    <row r="20" spans="1:25" ht="15.75" thickBot="1" x14ac:dyDescent="0.3">
      <c r="C20" s="104"/>
      <c r="D20" s="104"/>
      <c r="E20" s="103"/>
      <c r="G20" s="28"/>
      <c r="H20" s="28"/>
      <c r="I20" s="28"/>
      <c r="J20" s="28"/>
      <c r="K20" s="28"/>
      <c r="L20" s="7"/>
      <c r="M20" s="4"/>
      <c r="N20" s="4"/>
      <c r="O20" s="4"/>
      <c r="P20" s="4"/>
      <c r="Q20" s="4"/>
      <c r="R20" s="4"/>
      <c r="S20" s="4"/>
      <c r="T20" s="4"/>
      <c r="U20" s="4"/>
      <c r="V20" s="4"/>
      <c r="W20" s="6"/>
    </row>
    <row r="21" spans="1:25" ht="15.75" thickBot="1" x14ac:dyDescent="0.3">
      <c r="A21" s="16" t="s">
        <v>47</v>
      </c>
      <c r="B21" s="23"/>
      <c r="C21" s="136" t="s">
        <v>61</v>
      </c>
      <c r="D21" s="136" t="s">
        <v>62</v>
      </c>
      <c r="E21" s="137" t="s">
        <v>63</v>
      </c>
      <c r="G21" s="29" t="s">
        <v>26</v>
      </c>
      <c r="H21" s="30" t="s">
        <v>17</v>
      </c>
      <c r="I21" s="30" t="s">
        <v>18</v>
      </c>
      <c r="J21" s="30" t="s">
        <v>19</v>
      </c>
      <c r="K21" s="31" t="s">
        <v>27</v>
      </c>
      <c r="L21" s="5"/>
      <c r="M21" s="4"/>
      <c r="N21" s="4"/>
      <c r="O21" s="4"/>
      <c r="P21" s="4"/>
      <c r="Q21" s="4"/>
      <c r="R21" s="4"/>
      <c r="S21" s="4"/>
      <c r="T21" s="4"/>
      <c r="U21" s="4"/>
      <c r="V21" s="4"/>
      <c r="W21" s="6"/>
    </row>
    <row r="22" spans="1:25" ht="60.75" thickBot="1" x14ac:dyDescent="0.3">
      <c r="A22" s="131" t="s">
        <v>55</v>
      </c>
      <c r="B22" s="128"/>
      <c r="C22" s="138">
        <v>80</v>
      </c>
      <c r="D22" s="138">
        <v>60</v>
      </c>
      <c r="E22" s="139">
        <v>60</v>
      </c>
      <c r="G22" s="32">
        <f>AVERAGE(M22:Q22)</f>
        <v>84</v>
      </c>
      <c r="H22" s="125"/>
      <c r="I22" s="125"/>
      <c r="J22" s="125"/>
      <c r="K22" s="33">
        <f>AVERAGE(S22:W22)</f>
        <v>52</v>
      </c>
      <c r="L22" s="126"/>
      <c r="M22" s="11">
        <v>80</v>
      </c>
      <c r="N22" s="12">
        <v>80</v>
      </c>
      <c r="O22" s="12">
        <v>100</v>
      </c>
      <c r="P22" s="12">
        <v>60</v>
      </c>
      <c r="Q22" s="13">
        <v>100</v>
      </c>
      <c r="R22" s="14"/>
      <c r="S22" s="11">
        <v>60</v>
      </c>
      <c r="T22" s="12">
        <v>40</v>
      </c>
      <c r="U22" s="12">
        <v>40</v>
      </c>
      <c r="V22" s="12">
        <v>60</v>
      </c>
      <c r="W22" s="13">
        <v>60</v>
      </c>
    </row>
    <row r="23" spans="1:25" ht="15.75" thickBot="1" x14ac:dyDescent="0.3">
      <c r="C23" s="104"/>
      <c r="D23" s="104"/>
      <c r="E23" s="103"/>
      <c r="G23" s="28"/>
      <c r="H23" s="28"/>
      <c r="I23" s="28"/>
      <c r="J23" s="28"/>
      <c r="K23" s="28"/>
      <c r="L23" s="7"/>
      <c r="M23" s="4"/>
      <c r="N23" s="4"/>
      <c r="O23" s="4"/>
      <c r="P23" s="4"/>
      <c r="Q23" s="4"/>
      <c r="R23" s="4"/>
      <c r="S23" s="4"/>
      <c r="T23" s="4"/>
      <c r="U23" s="4"/>
      <c r="V23" s="4"/>
      <c r="W23" s="6"/>
    </row>
    <row r="24" spans="1:25" ht="15.75" thickBot="1" x14ac:dyDescent="0.3">
      <c r="A24" s="16" t="s">
        <v>48</v>
      </c>
      <c r="B24" s="23"/>
      <c r="C24" s="136" t="s">
        <v>61</v>
      </c>
      <c r="D24" s="136" t="s">
        <v>62</v>
      </c>
      <c r="E24" s="137" t="s">
        <v>63</v>
      </c>
      <c r="G24" s="29" t="s">
        <v>26</v>
      </c>
      <c r="H24" s="30" t="s">
        <v>17</v>
      </c>
      <c r="I24" s="30" t="s">
        <v>18</v>
      </c>
      <c r="J24" s="30" t="s">
        <v>19</v>
      </c>
      <c r="K24" s="31" t="s">
        <v>27</v>
      </c>
      <c r="L24" s="5"/>
      <c r="M24" s="4"/>
      <c r="N24" s="4"/>
      <c r="O24" s="4"/>
      <c r="P24" s="4"/>
      <c r="Q24" s="4"/>
      <c r="R24" s="4"/>
      <c r="S24" s="4"/>
      <c r="T24" s="4"/>
      <c r="U24" s="4"/>
      <c r="V24" s="4"/>
      <c r="W24" s="6"/>
    </row>
    <row r="25" spans="1:25" ht="60.75" thickBot="1" x14ac:dyDescent="0.3">
      <c r="A25" s="131" t="s">
        <v>56</v>
      </c>
      <c r="B25" s="123"/>
      <c r="C25" s="138">
        <v>80</v>
      </c>
      <c r="D25" s="138">
        <v>60</v>
      </c>
      <c r="E25" s="139">
        <v>60</v>
      </c>
      <c r="G25" s="32">
        <f>AVERAGE(M25:Q25)</f>
        <v>76</v>
      </c>
      <c r="H25" s="125"/>
      <c r="I25" s="125"/>
      <c r="J25" s="125"/>
      <c r="K25" s="33">
        <f>AVERAGE(S25:W25)</f>
        <v>72</v>
      </c>
      <c r="L25" s="126"/>
      <c r="M25" s="11">
        <v>80</v>
      </c>
      <c r="N25" s="12">
        <v>80</v>
      </c>
      <c r="O25" s="12">
        <v>80</v>
      </c>
      <c r="P25" s="12">
        <v>60</v>
      </c>
      <c r="Q25" s="13">
        <v>80</v>
      </c>
      <c r="R25" s="14"/>
      <c r="S25" s="11">
        <v>80</v>
      </c>
      <c r="T25" s="12">
        <v>80</v>
      </c>
      <c r="U25" s="12">
        <v>80</v>
      </c>
      <c r="V25" s="12">
        <v>60</v>
      </c>
      <c r="W25" s="13">
        <v>60</v>
      </c>
    </row>
    <row r="26" spans="1:25" ht="15.75" thickBot="1" x14ac:dyDescent="0.3">
      <c r="A26" s="132"/>
      <c r="B26" s="132"/>
      <c r="C26" s="133"/>
      <c r="D26" s="133"/>
      <c r="E26" s="103"/>
      <c r="G26" s="34"/>
      <c r="H26" s="134"/>
      <c r="I26" s="134"/>
      <c r="J26" s="134"/>
      <c r="K26" s="35"/>
      <c r="L26" s="126"/>
      <c r="M26" s="14"/>
      <c r="N26" s="14"/>
      <c r="O26" s="14"/>
      <c r="P26" s="14"/>
      <c r="Q26" s="14"/>
      <c r="R26" s="14"/>
      <c r="S26" s="14"/>
      <c r="T26" s="14"/>
      <c r="U26" s="14"/>
      <c r="V26" s="14"/>
      <c r="W26" s="14"/>
    </row>
    <row r="27" spans="1:25" ht="15.75" customHeight="1" thickBot="1" x14ac:dyDescent="0.3">
      <c r="A27" s="16" t="s">
        <v>49</v>
      </c>
      <c r="B27" s="23"/>
      <c r="C27" s="136" t="s">
        <v>61</v>
      </c>
      <c r="D27" s="136" t="s">
        <v>62</v>
      </c>
      <c r="E27" s="137" t="s">
        <v>63</v>
      </c>
      <c r="G27" s="29" t="s">
        <v>26</v>
      </c>
      <c r="H27" s="30"/>
      <c r="I27" s="30"/>
      <c r="J27" s="30"/>
      <c r="K27" s="31" t="s">
        <v>27</v>
      </c>
      <c r="L27" s="126"/>
      <c r="M27" s="14"/>
      <c r="N27" s="14"/>
      <c r="O27" s="14"/>
      <c r="P27" s="14"/>
      <c r="Q27" s="14"/>
      <c r="R27" s="14"/>
      <c r="S27" s="14"/>
      <c r="T27" s="14"/>
      <c r="U27" s="14"/>
      <c r="V27" s="14"/>
      <c r="W27" s="14"/>
    </row>
    <row r="28" spans="1:25" ht="30" x14ac:dyDescent="0.25">
      <c r="A28" s="122" t="s">
        <v>40</v>
      </c>
      <c r="B28" s="123"/>
      <c r="C28" s="138">
        <v>40</v>
      </c>
      <c r="D28" s="138">
        <v>60</v>
      </c>
      <c r="E28" s="139">
        <v>60</v>
      </c>
      <c r="G28" s="105">
        <f>AVERAGE(M28:Q28)</f>
        <v>56</v>
      </c>
      <c r="H28" s="135"/>
      <c r="I28" s="135"/>
      <c r="J28" s="135"/>
      <c r="K28" s="106">
        <f>AVERAGE(S28:W28)</f>
        <v>52</v>
      </c>
      <c r="L28" s="126"/>
      <c r="M28" s="107">
        <v>60</v>
      </c>
      <c r="N28" s="108">
        <v>60</v>
      </c>
      <c r="O28" s="108">
        <v>40</v>
      </c>
      <c r="P28" s="108">
        <v>60</v>
      </c>
      <c r="Q28" s="109">
        <v>60</v>
      </c>
      <c r="R28" s="14"/>
      <c r="S28" s="107">
        <v>60</v>
      </c>
      <c r="T28" s="108">
        <v>60</v>
      </c>
      <c r="U28" s="108">
        <v>40</v>
      </c>
      <c r="V28" s="108">
        <v>40</v>
      </c>
      <c r="W28" s="109">
        <v>60</v>
      </c>
    </row>
    <row r="29" spans="1:25" x14ac:dyDescent="0.25">
      <c r="E29" s="110"/>
      <c r="F29" s="110"/>
      <c r="G29" s="111">
        <f>AVERAGE(G4,G7,G10,G13,G16,G19,G22,G25,G28)</f>
        <v>53.777777777777779</v>
      </c>
      <c r="H29" s="111"/>
      <c r="I29" s="111"/>
      <c r="J29" s="111"/>
      <c r="K29" s="111">
        <f>AVERAGE(K4,K7,K10,K13,K16,K19,K22,K25,K28)</f>
        <v>53.777777777777779</v>
      </c>
      <c r="L29" s="8"/>
      <c r="M29" s="112"/>
      <c r="N29" s="112"/>
      <c r="O29" s="112"/>
      <c r="P29" s="112"/>
      <c r="Q29" s="112"/>
      <c r="R29" s="112"/>
      <c r="S29" s="112"/>
      <c r="T29" s="112"/>
      <c r="U29" s="112"/>
      <c r="V29" s="112"/>
      <c r="W29" s="112"/>
      <c r="X29" s="9"/>
      <c r="Y29" s="9"/>
    </row>
    <row r="30" spans="1:25" x14ac:dyDescent="0.25">
      <c r="E30" s="113"/>
      <c r="F30" s="103"/>
      <c r="G30" s="114"/>
      <c r="H30" s="114"/>
      <c r="I30" s="114"/>
      <c r="J30" s="114"/>
      <c r="K30" s="114"/>
      <c r="L30" s="115"/>
      <c r="M30" s="9"/>
      <c r="N30" s="9"/>
      <c r="O30" s="9"/>
      <c r="P30" s="9"/>
      <c r="Q30" s="9"/>
      <c r="R30" s="9"/>
      <c r="S30" s="9"/>
      <c r="T30" s="9"/>
      <c r="U30" s="9"/>
      <c r="V30" s="9"/>
      <c r="W30" s="9"/>
      <c r="X30" s="9"/>
      <c r="Y30" s="9"/>
    </row>
    <row r="31" spans="1:25" x14ac:dyDescent="0.25">
      <c r="E31" s="113"/>
      <c r="F31" s="103"/>
      <c r="G31" s="114"/>
      <c r="H31" s="114"/>
      <c r="I31" s="114"/>
      <c r="J31" s="114"/>
      <c r="K31" s="114"/>
      <c r="L31" s="115"/>
      <c r="M31" s="9"/>
      <c r="N31" s="9"/>
      <c r="O31" s="9"/>
      <c r="P31" s="9"/>
      <c r="Q31" s="9"/>
      <c r="R31" s="9"/>
      <c r="S31" s="9"/>
      <c r="T31" s="9"/>
      <c r="U31" s="9"/>
      <c r="V31" s="9"/>
      <c r="W31" s="9"/>
      <c r="X31" s="9"/>
      <c r="Y31" s="9"/>
    </row>
    <row r="32" spans="1:25" x14ac:dyDescent="0.25">
      <c r="L32" s="7"/>
    </row>
  </sheetData>
  <sheetProtection algorithmName="SHA-512" hashValue="RuK+I2dLP68NxdmXuu1362suQt+gdfIwDhenvPYDQ+2smlk6cbh9evEXh42Gds+UL4SShCwUokp3okVGTnSEaQ==" saltValue="gyrhbif/lrhXN9SMqLaqSQ==" spinCount="100000" sheet="1" selectLockedCells="1"/>
  <mergeCells count="4">
    <mergeCell ref="G2:K2"/>
    <mergeCell ref="M2:Q2"/>
    <mergeCell ref="S2:W2"/>
    <mergeCell ref="C2:E2"/>
  </mergeCells>
  <pageMargins left="0.76" right="0.75" top="0.47" bottom="0.41" header="0.23" footer="0.21"/>
  <pageSetup paperSize="9" scale="73" fitToWidth="0" orientation="landscape" r:id="rId1"/>
  <headerFooter alignWithMargins="0">
    <oddFooter>&amp;L&amp;D&amp;R&amp;P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20F20D0306FF45BECAF361B6C3AD02" ma:contentTypeVersion="10" ma:contentTypeDescription="Create a new document." ma:contentTypeScope="" ma:versionID="911761424a49e9d55848ab7834189a01">
  <xsd:schema xmlns:xsd="http://www.w3.org/2001/XMLSchema" xmlns:xs="http://www.w3.org/2001/XMLSchema" xmlns:p="http://schemas.microsoft.com/office/2006/metadata/properties" xmlns:ns3="fe3e8704-858a-407c-9c3d-33e7e3ebee74" targetNamespace="http://schemas.microsoft.com/office/2006/metadata/properties" ma:root="true" ma:fieldsID="96f59b9c89519724a075e8de9fad8d44" ns3:_="">
    <xsd:import namespace="fe3e8704-858a-407c-9c3d-33e7e3ebee7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e8704-858a-407c-9c3d-33e7e3ebe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56C93F-0545-49C6-AB40-5750B976E756}">
  <ds:schemaRefs>
    <ds:schemaRef ds:uri="http://schemas.microsoft.com/sharepoint/v3/contenttype/forms"/>
  </ds:schemaRefs>
</ds:datastoreItem>
</file>

<file path=customXml/itemProps2.xml><?xml version="1.0" encoding="utf-8"?>
<ds:datastoreItem xmlns:ds="http://schemas.openxmlformats.org/officeDocument/2006/customXml" ds:itemID="{409C3186-FEA4-4835-88B6-6F8482883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3e8704-858a-407c-9c3d-33e7e3ebee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 Scores</vt:lpstr>
      <vt:lpstr>Subgunningscriteria prijs</vt:lpstr>
      <vt:lpstr>Subgunningscriteria wensen</vt:lpstr>
    </vt:vector>
  </TitlesOfParts>
  <Company>AOC Clusius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JEM</dc:creator>
  <cp:lastModifiedBy>Richard Kloosterman</cp:lastModifiedBy>
  <cp:lastPrinted>2020-11-24T09:37:41Z</cp:lastPrinted>
  <dcterms:created xsi:type="dcterms:W3CDTF">2008-09-17T07:43:54Z</dcterms:created>
  <dcterms:modified xsi:type="dcterms:W3CDTF">2020-11-27T12:20:47Z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0x0101006F20F20D0306FF45BECAF361B6C3AD02</vt:lpwstr>
  </property>
</Properties>
</file>