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Inkoop &amp; Aanbestedingen\Aanbesteding Wmo en Jeugdwet diensten\NvI documenten\"/>
    </mc:Choice>
  </mc:AlternateContent>
  <xr:revisionPtr revIDLastSave="0" documentId="13_ncr:1_{6DCDFD0A-D520-4FC2-A826-3E8A8DFAD7AB}" xr6:coauthVersionLast="36" xr6:coauthVersionMax="36" xr10:uidLastSave="{00000000-0000-0000-0000-000000000000}"/>
  <bookViews>
    <workbookView xWindow="0" yWindow="0" windowWidth="20400" windowHeight="7545" tabRatio="930" firstSheet="1" activeTab="2" xr2:uid="{00000000-000D-0000-FFFF-FFFF00000000}"/>
  </bookViews>
  <sheets>
    <sheet name="Voorblad" sheetId="21" state="hidden" r:id="rId1"/>
    <sheet name="Overzicht profielen" sheetId="41" r:id="rId2"/>
    <sheet name="Profielen invulvelden" sheetId="43" r:id="rId3"/>
    <sheet name="Kostprijsmodel ind." sheetId="19" state="hidden" r:id="rId4"/>
    <sheet name="Kostprijsmodel groep" sheetId="20" state="hidden" r:id="rId5"/>
    <sheet name="Cao componenten" sheetId="18" state="hidden" r:id="rId6"/>
    <sheet name="GGZ" sheetId="9" state="hidden" r:id="rId7"/>
    <sheet name="SW" sheetId="10" state="hidden" r:id="rId8"/>
    <sheet name="VVT" sheetId="14" state="hidden" r:id="rId9"/>
    <sheet name="GHZ" sheetId="15" state="hidden" r:id="rId10"/>
    <sheet name="JZ" sheetId="32" state="hidden" r:id="rId11"/>
    <sheet name="KO" sheetId="31" state="hidden" r:id="rId12"/>
  </sheets>
  <externalReferences>
    <externalReference r:id="rId13"/>
  </externalReferences>
  <definedNames>
    <definedName name="Behandeling_zwaar" localSheetId="2">JZ[]</definedName>
    <definedName name="Behandeling_zwaar">JZ[]</definedName>
    <definedName name="functiegroep65" localSheetId="9">GHZ!#REF!</definedName>
    <definedName name="functiegroep70" localSheetId="9">GHZ!#REF!</definedName>
    <definedName name="functiegroep75" localSheetId="9">GHZ!#REF!</definedName>
    <definedName name="functiegroep80" localSheetId="9">GHZ!#REF!</definedName>
    <definedName name="JH" localSheetId="2">JZ[]</definedName>
    <definedName name="JH">JZ[]</definedName>
    <definedName name="TEST">[1]!JZ[#Data]</definedName>
  </definedNames>
  <calcPr calcId="191029"/>
</workbook>
</file>

<file path=xl/calcChain.xml><?xml version="1.0" encoding="utf-8"?>
<calcChain xmlns="http://schemas.openxmlformats.org/spreadsheetml/2006/main">
  <c r="C355" i="43" l="1"/>
  <c r="C356" i="43" s="1"/>
  <c r="C312" i="43"/>
  <c r="C313" i="43" s="1"/>
  <c r="C268" i="43"/>
  <c r="C269" i="43" s="1"/>
  <c r="C224" i="43"/>
  <c r="C225" i="43" s="1"/>
  <c r="C180" i="43"/>
  <c r="C181" i="43" s="1"/>
  <c r="C136" i="43"/>
  <c r="C137" i="43" s="1"/>
  <c r="C91" i="43"/>
  <c r="C92" i="43" s="1"/>
  <c r="C40" i="43"/>
  <c r="E12" i="43"/>
  <c r="C12" i="43"/>
  <c r="C11" i="43"/>
  <c r="E11" i="43"/>
  <c r="F6" i="43"/>
  <c r="C9" i="43" l="1"/>
  <c r="C10" i="43" s="1"/>
  <c r="C14" i="43" s="1"/>
  <c r="H32" i="18"/>
  <c r="G32" i="18"/>
  <c r="F32" i="18"/>
  <c r="E32" i="18"/>
  <c r="D32" i="18"/>
  <c r="C32" i="18"/>
  <c r="B32" i="18"/>
  <c r="B36" i="18"/>
  <c r="C21" i="43" l="1"/>
  <c r="C25" i="43" s="1"/>
  <c r="C26" i="43" s="1"/>
  <c r="C30" i="43" s="1"/>
  <c r="C35" i="43" s="1"/>
  <c r="C43" i="43" l="1"/>
  <c r="C44" i="43" s="1"/>
  <c r="A1" i="20"/>
  <c r="A1" i="19"/>
  <c r="F5" i="20"/>
  <c r="E10" i="20"/>
  <c r="F6" i="19"/>
  <c r="F4" i="20"/>
  <c r="E9" i="20"/>
  <c r="F5" i="19"/>
  <c r="F6" i="20"/>
  <c r="E10" i="19"/>
  <c r="F4" i="19"/>
  <c r="E9" i="19"/>
  <c r="C46" i="20" l="1"/>
  <c r="C46" i="19"/>
  <c r="C10" i="20"/>
  <c r="C31" i="20"/>
  <c r="C9" i="20"/>
  <c r="C7" i="20" l="1"/>
  <c r="C8" i="20" s="1"/>
  <c r="C12" i="20" s="1"/>
  <c r="C34" i="20"/>
  <c r="C7" i="19"/>
  <c r="C8" i="19" s="1"/>
  <c r="H25" i="18"/>
  <c r="G25" i="18"/>
  <c r="F25" i="18"/>
  <c r="E25" i="18"/>
  <c r="D25" i="18"/>
  <c r="C25" i="18"/>
  <c r="B25" i="18"/>
  <c r="H18" i="18"/>
  <c r="G18" i="18"/>
  <c r="F18" i="18"/>
  <c r="E18" i="18"/>
  <c r="D18" i="18"/>
  <c r="C18" i="18"/>
  <c r="B18" i="18"/>
  <c r="C19" i="20" l="1"/>
  <c r="C23" i="20" s="1"/>
  <c r="C24" i="20" s="1"/>
  <c r="C28" i="20" s="1"/>
  <c r="C35" i="20" s="1"/>
  <c r="C40" i="20" s="1"/>
  <c r="C49" i="20" s="1"/>
  <c r="C52" i="20" s="1"/>
  <c r="C54" i="20" s="1"/>
  <c r="H11" i="18" l="1"/>
  <c r="G11" i="18"/>
  <c r="F11" i="18"/>
  <c r="E11" i="18"/>
  <c r="D11" i="18"/>
  <c r="C11" i="18"/>
  <c r="B11" i="18"/>
  <c r="C2" i="18"/>
  <c r="D2" i="18"/>
  <c r="E2" i="18"/>
  <c r="F2" i="18"/>
  <c r="G2" i="18"/>
  <c r="H2" i="18"/>
  <c r="B2" i="18"/>
  <c r="C10" i="19"/>
  <c r="C31" i="19"/>
  <c r="C9" i="19"/>
  <c r="C12" i="19" l="1"/>
  <c r="C19" i="19" s="1"/>
  <c r="C23" i="19" s="1"/>
  <c r="C24" i="19" s="1"/>
  <c r="C28" i="19" s="1"/>
  <c r="C34" i="19"/>
  <c r="C35" i="19" l="1"/>
  <c r="C40" i="19" s="1"/>
  <c r="C49" i="19" s="1"/>
  <c r="C52" i="19" s="1"/>
  <c r="B15" i="14" l="1"/>
  <c r="B16" i="14"/>
  <c r="B17" i="14"/>
  <c r="B18" i="14"/>
  <c r="B19" i="14"/>
  <c r="B20" i="14"/>
  <c r="B21" i="14"/>
  <c r="B22" i="14"/>
  <c r="B23" i="14"/>
  <c r="B14" i="14"/>
  <c r="B13" i="14"/>
  <c r="B12" i="14"/>
  <c r="B1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 Geurts</author>
    <author>tc={366FEADE-81D1-4B65-904F-D8A18AC6A2E0}</author>
  </authors>
  <commentList>
    <comment ref="A1" authorId="0" shapeId="0" xr:uid="{3CECE415-FAD6-4885-9B62-A60249F57225}">
      <text>
        <r>
          <rPr>
            <b/>
            <sz val="9"/>
            <color indexed="81"/>
            <rFont val="Tahoma"/>
            <family val="2"/>
          </rPr>
          <t>Bart Geurts:</t>
        </r>
        <r>
          <rPr>
            <sz val="9"/>
            <color indexed="81"/>
            <rFont val="Tahoma"/>
            <family val="2"/>
          </rPr>
          <t xml:space="preserve">
Nog verwerken minima eindejaars en vakantie (voor HH)</t>
        </r>
      </text>
    </comment>
    <comment ref="C8" authorId="0" shapeId="0" xr:uid="{6A798D2B-D198-4066-A0BB-D60B6AFF8B6F}">
      <text>
        <r>
          <rPr>
            <b/>
            <sz val="9"/>
            <color indexed="81"/>
            <rFont val="Tahoma"/>
            <family val="2"/>
          </rPr>
          <t>Bart Geurts:</t>
        </r>
        <r>
          <rPr>
            <sz val="9"/>
            <color indexed="81"/>
            <rFont val="Tahoma"/>
            <family val="2"/>
          </rPr>
          <t xml:space="preserve">
Bron: Actiz</t>
        </r>
      </text>
    </comment>
    <comment ref="B15" authorId="0" shapeId="0" xr:uid="{C1792032-8AB1-4569-A245-05B8A152D39C}">
      <text>
        <r>
          <rPr>
            <b/>
            <sz val="9"/>
            <color indexed="81"/>
            <rFont val="Tahoma"/>
            <family val="2"/>
          </rPr>
          <t>Bart Geurts:</t>
        </r>
        <r>
          <rPr>
            <sz val="9"/>
            <color indexed="81"/>
            <rFont val="Tahoma"/>
            <family val="2"/>
          </rPr>
          <t xml:space="preserve">
Cao GGZ: 166 vakantieuren + 35 PBL uren + 7 feestdagen
gerelateerd aan FTE van 1878</t>
        </r>
      </text>
    </comment>
    <comment ref="C15" authorId="0" shapeId="0" xr:uid="{28D8CE07-666D-4A59-928D-AF632B3C0EEF}">
      <text>
        <r>
          <rPr>
            <b/>
            <sz val="9"/>
            <color indexed="81"/>
            <rFont val="Tahoma"/>
            <family val="2"/>
          </rPr>
          <t>Bart Geurts:</t>
        </r>
        <r>
          <rPr>
            <sz val="9"/>
            <color indexed="81"/>
            <rFont val="Tahoma"/>
            <family val="2"/>
          </rPr>
          <t xml:space="preserve">
Cao GGZ: 166 vakantieuren + 35 PBL uren + 7 feestdagen
gerelateerd aan FTE van 1878</t>
        </r>
      </text>
    </comment>
    <comment ref="B22" authorId="0" shapeId="0" xr:uid="{979F329A-72A7-45FA-A15A-420CA202A3E7}">
      <text>
        <r>
          <rPr>
            <b/>
            <sz val="9"/>
            <color indexed="81"/>
            <rFont val="Tahoma"/>
            <family val="2"/>
          </rPr>
          <t>Bart Geurts:</t>
        </r>
        <r>
          <rPr>
            <sz val="9"/>
            <color indexed="81"/>
            <rFont val="Tahoma"/>
            <family val="2"/>
          </rPr>
          <t xml:space="preserve">
Cao GHZ: 144 vakantieuren + 57 PBL uren + 7 feestdagen</t>
        </r>
      </text>
    </comment>
    <comment ref="B29" authorId="0" shapeId="0" xr:uid="{DA3F6AF4-7DD1-48A4-86F5-9BB42F9C41D5}">
      <text>
        <r>
          <rPr>
            <b/>
            <sz val="9"/>
            <color indexed="81"/>
            <rFont val="Tahoma"/>
            <family val="2"/>
          </rPr>
          <t>Bart Geurts:</t>
        </r>
        <r>
          <rPr>
            <sz val="9"/>
            <color indexed="81"/>
            <rFont val="Tahoma"/>
            <family val="2"/>
          </rPr>
          <t xml:space="preserve">
Moeten we nog goed invullen!!!
</t>
        </r>
      </text>
    </comment>
    <comment ref="B36" authorId="1" shapeId="0" xr:uid="{366FEADE-81D1-4B65-904F-D8A18AC6A2E0}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144 verlof + 56 bovenwettelijk + 7 feestdagen / 36*52</t>
        </r>
      </text>
    </comment>
  </commentList>
</comments>
</file>

<file path=xl/sharedStrings.xml><?xml version="1.0" encoding="utf-8"?>
<sst xmlns="http://schemas.openxmlformats.org/spreadsheetml/2006/main" count="1249" uniqueCount="609">
  <si>
    <t>Toelichting</t>
  </si>
  <si>
    <t>Bruto uurloon</t>
  </si>
  <si>
    <t>Eindejaarsuitkering</t>
  </si>
  <si>
    <t>Werkgeverslasten</t>
  </si>
  <si>
    <t>WGA / WIA (+WKO)</t>
  </si>
  <si>
    <t>Sectorfonds</t>
  </si>
  <si>
    <t>WW</t>
  </si>
  <si>
    <t>Zvw werkgeversdeel</t>
  </si>
  <si>
    <t>Pensioen werkgeversdeel</t>
  </si>
  <si>
    <t>Totaal werkgeverslasten</t>
  </si>
  <si>
    <t>Inclusief werkgeverslasten</t>
  </si>
  <si>
    <t>Opslag weekend en avond</t>
  </si>
  <si>
    <t>Opslag voor werk in weekenden en avonduren</t>
  </si>
  <si>
    <t>Inclusief opslag</t>
  </si>
  <si>
    <t>Niet productieve uren</t>
  </si>
  <si>
    <t>Ziekteverzuim</t>
  </si>
  <si>
    <t>Totaal niet productieve uren</t>
  </si>
  <si>
    <t>Gecorrigeerd voor niet productieve uren</t>
  </si>
  <si>
    <t>Reiskosten</t>
  </si>
  <si>
    <t>Reiskosten per uur woon-werk</t>
  </si>
  <si>
    <t>Reiskosten per uur werk-werk</t>
  </si>
  <si>
    <t>Totaal inclusief reiskosten</t>
  </si>
  <si>
    <t>Indirecte en overige kosten</t>
  </si>
  <si>
    <t>Opleidingskosten</t>
  </si>
  <si>
    <t>Totaal indirecte en overige kosten</t>
  </si>
  <si>
    <t>Reëele kostprijs per begeleider per uur</t>
  </si>
  <si>
    <t>Groepsgrootte per begeleider</t>
  </si>
  <si>
    <t>Vakantieuitkering</t>
  </si>
  <si>
    <t>Verlof (inclusief feestdagen)</t>
  </si>
  <si>
    <t>%</t>
  </si>
  <si>
    <t>40-0</t>
  </si>
  <si>
    <t>40-10</t>
  </si>
  <si>
    <t>40-11</t>
  </si>
  <si>
    <t>40-12</t>
  </si>
  <si>
    <t>45-0</t>
  </si>
  <si>
    <t>45-10</t>
  </si>
  <si>
    <t>45-11</t>
  </si>
  <si>
    <t>45-12</t>
  </si>
  <si>
    <t>50-10</t>
  </si>
  <si>
    <t>50-11</t>
  </si>
  <si>
    <t>3-start</t>
  </si>
  <si>
    <t>3-0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</si>
  <si>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</si>
  <si>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</si>
  <si>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</si>
  <si>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</si>
  <si>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</si>
  <si>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</si>
  <si>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</si>
  <si>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</si>
  <si>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</si>
  <si>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</si>
  <si>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</si>
  <si>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4 start</t>
  </si>
  <si>
    <t>4-0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</si>
  <si>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</si>
  <si>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</si>
  <si>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</si>
  <si>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</si>
  <si>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</si>
  <si>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</si>
  <si>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</si>
  <si>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</si>
  <si>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</si>
  <si>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</si>
  <si>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</si>
  <si>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5-1</t>
  </si>
  <si>
    <t>5 start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</si>
  <si>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</si>
  <si>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</si>
  <si>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</si>
  <si>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</si>
  <si>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</si>
  <si>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</si>
  <si>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</si>
  <si>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</si>
  <si>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</si>
  <si>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</si>
  <si>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</si>
  <si>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</si>
  <si>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6-1</t>
  </si>
  <si>
    <t>6 start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</si>
  <si>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</si>
  <si>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</si>
  <si>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</si>
  <si>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</si>
  <si>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</si>
  <si>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</si>
  <si>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</si>
  <si>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</si>
  <si>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</si>
  <si>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</si>
  <si>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</si>
  <si>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</si>
  <si>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7 start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</si>
  <si>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</si>
  <si>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</si>
  <si>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</si>
  <si>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</si>
  <si>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</si>
  <si>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</si>
  <si>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</si>
  <si>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</si>
  <si>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</si>
  <si>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</si>
  <si>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</si>
  <si>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</si>
  <si>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</si>
  <si>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8 start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</si>
  <si>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</si>
  <si>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</si>
  <si>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</si>
  <si>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</si>
  <si>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</si>
  <si>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</si>
  <si>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</si>
  <si>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</si>
  <si>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</si>
  <si>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</si>
  <si>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</si>
  <si>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</si>
  <si>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</si>
  <si>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9 start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</si>
  <si>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</si>
  <si>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</si>
  <si>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</si>
  <si>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</si>
  <si>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</si>
  <si>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</si>
  <si>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</si>
  <si>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</si>
  <si>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</si>
  <si>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</si>
  <si>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</si>
  <si>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</si>
  <si>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</si>
  <si>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10 start</t>
  </si>
  <si>
    <t>10-1</t>
  </si>
  <si>
    <t>10-2</t>
  </si>
  <si>
    <t>10-3</t>
  </si>
  <si>
    <t>10-4</t>
  </si>
  <si>
    <t>10-5</t>
  </si>
  <si>
    <t>10-6</t>
  </si>
  <si>
    <t>10-7</t>
  </si>
  <si>
    <t>10-8</t>
  </si>
  <si>
    <t>10-9</t>
  </si>
  <si>
    <t>10-10</t>
  </si>
  <si>
    <t>10-11</t>
  </si>
  <si>
    <t>10-12</t>
  </si>
  <si>
    <t>10-13</t>
  </si>
  <si>
    <t>Gemiddeld salaris</t>
  </si>
  <si>
    <t>Tegemoetkoming Zvw</t>
  </si>
  <si>
    <t>5-0</t>
  </si>
  <si>
    <t>6-0</t>
  </si>
  <si>
    <t>7-0</t>
  </si>
  <si>
    <t>8-0</t>
  </si>
  <si>
    <t>9-0</t>
  </si>
  <si>
    <t>10-0</t>
  </si>
  <si>
    <t>35-0</t>
  </si>
  <si>
    <t>35-10</t>
  </si>
  <si>
    <t>35-11</t>
  </si>
  <si>
    <t>45-01</t>
  </si>
  <si>
    <t>45-02</t>
  </si>
  <si>
    <t>45-03</t>
  </si>
  <si>
    <t>45-04</t>
  </si>
  <si>
    <t>45-05</t>
  </si>
  <si>
    <t>45-06</t>
  </si>
  <si>
    <t>45-07</t>
  </si>
  <si>
    <t>45-08</t>
  </si>
  <si>
    <t>35-01</t>
  </si>
  <si>
    <t>35-02</t>
  </si>
  <si>
    <t>35-03</t>
  </si>
  <si>
    <t>35-04</t>
  </si>
  <si>
    <t>35-05</t>
  </si>
  <si>
    <t>35-06</t>
  </si>
  <si>
    <t>35-07</t>
  </si>
  <si>
    <t>35-08</t>
  </si>
  <si>
    <t>35-09</t>
  </si>
  <si>
    <t>40-01</t>
  </si>
  <si>
    <t>40-02</t>
  </si>
  <si>
    <t>40-03</t>
  </si>
  <si>
    <t>40-04</t>
  </si>
  <si>
    <t>40-05</t>
  </si>
  <si>
    <t>40-06</t>
  </si>
  <si>
    <t>40-07</t>
  </si>
  <si>
    <t>40-08</t>
  </si>
  <si>
    <t>40-09</t>
  </si>
  <si>
    <t>Werkhervattingskas</t>
  </si>
  <si>
    <t>WGA eigen risico herverzekerd</t>
  </si>
  <si>
    <t>VVT</t>
  </si>
  <si>
    <t>Indirecte uren</t>
  </si>
  <si>
    <t>Reële kostprijs per cliënt per uur</t>
  </si>
  <si>
    <t>Uurloon incl. vakantie en eindejaarsuitkering</t>
  </si>
  <si>
    <t>15-0</t>
  </si>
  <si>
    <t>15-1</t>
  </si>
  <si>
    <t>15-2</t>
  </si>
  <si>
    <t>15-3</t>
  </si>
  <si>
    <t>15-4</t>
  </si>
  <si>
    <t>15-5</t>
  </si>
  <si>
    <t>15-6</t>
  </si>
  <si>
    <t>15-7</t>
  </si>
  <si>
    <t>15-8</t>
  </si>
  <si>
    <t>30-10</t>
  </si>
  <si>
    <t>30-11</t>
  </si>
  <si>
    <t>50-12</t>
  </si>
  <si>
    <t>55-10</t>
  </si>
  <si>
    <t>55-11</t>
  </si>
  <si>
    <t>55-12</t>
  </si>
  <si>
    <t>30-00</t>
  </si>
  <si>
    <t>30-02</t>
  </si>
  <si>
    <t>35-00</t>
  </si>
  <si>
    <t>40-00</t>
  </si>
  <si>
    <t>45-00</t>
  </si>
  <si>
    <t>45-09</t>
  </si>
  <si>
    <t>50-00</t>
  </si>
  <si>
    <t>50-01</t>
  </si>
  <si>
    <t>50-02</t>
  </si>
  <si>
    <t>50-03</t>
  </si>
  <si>
    <t>50-04</t>
  </si>
  <si>
    <t>50-05</t>
  </si>
  <si>
    <t>50-06</t>
  </si>
  <si>
    <t>50-07</t>
  </si>
  <si>
    <t>50-08</t>
  </si>
  <si>
    <t>50-09</t>
  </si>
  <si>
    <t>55-00</t>
  </si>
  <si>
    <t>55-01</t>
  </si>
  <si>
    <t>55-02</t>
  </si>
  <si>
    <t>55-03</t>
  </si>
  <si>
    <t>55-04</t>
  </si>
  <si>
    <t>55-05</t>
  </si>
  <si>
    <t>55-06</t>
  </si>
  <si>
    <t>55-07</t>
  </si>
  <si>
    <t>55-08</t>
  </si>
  <si>
    <t>55-09</t>
  </si>
  <si>
    <t>30-01</t>
  </si>
  <si>
    <t>30-03</t>
  </si>
  <si>
    <t>30-04</t>
  </si>
  <si>
    <t>30-05</t>
  </si>
  <si>
    <t>30-06</t>
  </si>
  <si>
    <t>30-07</t>
  </si>
  <si>
    <t>30-08</t>
  </si>
  <si>
    <t>30-09</t>
  </si>
  <si>
    <t>Past automatisch aan op basis van bruto uurloon</t>
  </si>
  <si>
    <t>HH-1</t>
  </si>
  <si>
    <t>HH-2</t>
  </si>
  <si>
    <t>HH-3</t>
  </si>
  <si>
    <t>HH-4</t>
  </si>
  <si>
    <t>HH-5</t>
  </si>
  <si>
    <t>HH-0</t>
  </si>
  <si>
    <t>Overige indirecte kosten (als percentage van directe personeelskosten)
Huisvesting, activiteitkosten</t>
  </si>
  <si>
    <t>Reële kostprijs per cliënt per dagdeel</t>
  </si>
  <si>
    <t>Duur dagdeel</t>
  </si>
  <si>
    <t>GGZ</t>
  </si>
  <si>
    <t>Overhead, inclusief risico en resultaat (als percentage van directe personeelskosten)</t>
  </si>
  <si>
    <t>60-08</t>
  </si>
  <si>
    <t>60-00</t>
  </si>
  <si>
    <t>60-01</t>
  </si>
  <si>
    <t>60-02</t>
  </si>
  <si>
    <t>60-03</t>
  </si>
  <si>
    <t>60-04</t>
  </si>
  <si>
    <t>60-05</t>
  </si>
  <si>
    <t>60-06</t>
  </si>
  <si>
    <t>60-07</t>
  </si>
  <si>
    <t>60-09</t>
  </si>
  <si>
    <t>60-10</t>
  </si>
  <si>
    <t>65-00</t>
  </si>
  <si>
    <t>65-01</t>
  </si>
  <si>
    <t>65-02</t>
  </si>
  <si>
    <t>65-03</t>
  </si>
  <si>
    <t>65-04</t>
  </si>
  <si>
    <t>65-05</t>
  </si>
  <si>
    <t>65-06</t>
  </si>
  <si>
    <t>65-07</t>
  </si>
  <si>
    <t>65-08</t>
  </si>
  <si>
    <t>65-09</t>
  </si>
  <si>
    <t>65-10</t>
  </si>
  <si>
    <t>65-11</t>
  </si>
  <si>
    <t>65-12</t>
  </si>
  <si>
    <r>
      <rPr>
        <b/>
        <sz val="11"/>
        <color theme="1"/>
        <rFont val="Calibri"/>
        <family val="2"/>
        <scheme val="minor"/>
      </rPr>
      <t xml:space="preserve">Actiz model: </t>
    </r>
    <r>
      <rPr>
        <sz val="11"/>
        <color theme="1"/>
        <rFont val="Calibri"/>
        <family val="2"/>
        <scheme val="minor"/>
      </rPr>
      <t xml:space="preserve">Tussen de 0,28% en 4,64%, opgesplitst naar:
0,18%-3,00% voor WGA-vast en-flex
0,10%-1,64% voor ZW-flex.
</t>
    </r>
    <r>
      <rPr>
        <b/>
        <sz val="11"/>
        <color theme="1"/>
        <rFont val="Calibri"/>
        <family val="2"/>
        <scheme val="minor"/>
      </rPr>
      <t xml:space="preserve">Significant: </t>
    </r>
    <r>
      <rPr>
        <sz val="11"/>
        <color theme="1"/>
        <rFont val="Calibri"/>
        <family val="2"/>
        <scheme val="minor"/>
      </rPr>
      <t>Kleine werkgevers betalen een vaste sectorale premie (gezondheidszorg: 0,77+0,33 = 1,1%). Middelgrote werkgevers betalen het gemiddelde in de sector. Voor grote werkgevers is de premie afhankelijk van de schadelast.
NB: voor SO zijn over het algemeen grote aanbieders gecontracteerd.</t>
    </r>
  </si>
  <si>
    <t>Wettelijk bepaald</t>
  </si>
  <si>
    <t>afhankelijk van cao, niet van toepassing bij Cao VVT</t>
  </si>
  <si>
    <t>Cao bepaald</t>
  </si>
  <si>
    <t>Dit is een keuze van de onderneming.</t>
  </si>
  <si>
    <t>Peildatum</t>
  </si>
  <si>
    <t>1-7-2018</t>
  </si>
  <si>
    <t>PeildatumX</t>
  </si>
  <si>
    <t>PeildatumX2</t>
  </si>
  <si>
    <t>PeildatumX3</t>
  </si>
  <si>
    <t>PeildatumX4</t>
  </si>
  <si>
    <t>PeildatumX5</t>
  </si>
  <si>
    <t>PeildatumX6</t>
  </si>
  <si>
    <t>Kolom nr</t>
  </si>
  <si>
    <t>Datum waarde</t>
  </si>
  <si>
    <t>GHZ</t>
  </si>
  <si>
    <t>SW</t>
  </si>
  <si>
    <t>cao</t>
  </si>
  <si>
    <t>Type product</t>
  </si>
  <si>
    <t>Naam product</t>
  </si>
  <si>
    <t>Aantal  intensiteiten</t>
  </si>
  <si>
    <t xml:space="preserve">Klaar met invoer? </t>
  </si>
  <si>
    <t>Maak een nieuw kostprijsmodel aan</t>
  </si>
  <si>
    <t>1-7-2017</t>
  </si>
  <si>
    <t>1-12-2018</t>
  </si>
  <si>
    <t>1-12-2019</t>
  </si>
  <si>
    <t>1-4-2017</t>
  </si>
  <si>
    <t>https://ambtenarensalaris.nl/zorg-en-welzijn/</t>
  </si>
  <si>
    <t>Minimum Vakantieuitkering</t>
  </si>
  <si>
    <t>Minimum Eindejaarsuitkering</t>
  </si>
  <si>
    <t>Overgang in AMvB plichtige gemeenten per 1/4/18</t>
  </si>
  <si>
    <t>FWG</t>
  </si>
  <si>
    <t>Bruto uurloon in FWG</t>
  </si>
  <si>
    <t>Doorstroom naar HV schaal per 1/4/18</t>
  </si>
  <si>
    <t>Bruto uurloon HV loonschaal</t>
  </si>
  <si>
    <t>Salarisverhoging per 1/4/18</t>
  </si>
  <si>
    <t>Uurloon HV loonschaal per 1/10/18</t>
  </si>
  <si>
    <t>Salarisverhoging per 1/10/18</t>
  </si>
  <si>
    <t>Doorstroom naar nieuwe loonschaal per 1/4/19</t>
  </si>
  <si>
    <t>Uurloon HV loonschaal per 1/1/19</t>
  </si>
  <si>
    <t>Salarisverhoging per 1/4/19</t>
  </si>
  <si>
    <t>Totale salarisverhoging 1-4-18 tot 1-4-19</t>
  </si>
  <si>
    <t>fwg 10-3</t>
  </si>
  <si>
    <t>fwg 10-4/15-0</t>
  </si>
  <si>
    <t>fwg 15-1</t>
  </si>
  <si>
    <t>fwg 15-2</t>
  </si>
  <si>
    <t>fwg 15-3</t>
  </si>
  <si>
    <t>fwg 15-4</t>
  </si>
  <si>
    <t>fwg 15-5</t>
  </si>
  <si>
    <t>fwg 15-6</t>
  </si>
  <si>
    <t>fwg 15-7</t>
  </si>
  <si>
    <t>fwg 15-8</t>
  </si>
  <si>
    <t> garantieloon </t>
  </si>
  <si>
    <t> garantieloon +4%</t>
  </si>
  <si>
    <t xml:space="preserve">garantieloon </t>
  </si>
  <si>
    <t>Overgang in AMvB plichtige gemeenten per 1/1/19</t>
  </si>
  <si>
    <t xml:space="preserve">Bruto uurloon in FWG per 1/10/18 </t>
  </si>
  <si>
    <t>Doorstroom naar HV schaal per 1/1/19</t>
  </si>
  <si>
    <t>Salarisverhoging per 1/1/19</t>
  </si>
  <si>
    <t>Doorstroom naar nieuwe loonschaal per 1/1/20</t>
  </si>
  <si>
    <t>Uurloon HV loonschaal per 1/1/20</t>
  </si>
  <si>
    <t>Salarisverhoging per 1/1/20</t>
  </si>
  <si>
    <t>Totale salarisverhoging 1-10-18 tot 1-1-20</t>
  </si>
  <si>
    <t>garantieloon</t>
  </si>
  <si>
    <t>https://ambtenarensalaris.nl/wp-content/uploads/2018/07/cao_kinderopvang_2018-2019_salarisschalen.pdf</t>
  </si>
  <si>
    <t>1-1</t>
  </si>
  <si>
    <t>1-2</t>
  </si>
  <si>
    <t>1-3</t>
  </si>
  <si>
    <t>1-4</t>
  </si>
  <si>
    <t>1-5</t>
  </si>
  <si>
    <t>1-6</t>
  </si>
  <si>
    <t>1-7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</si>
  <si>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</si>
  <si>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</si>
  <si>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</si>
  <si>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</si>
  <si>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</si>
  <si>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</si>
  <si>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</si>
  <si>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</si>
  <si>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</si>
  <si>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https://ambtenarensalaris.nl/wp-content/uploads/2017/07/nieuwe_bedragen_cao_jeugdzorg_2017-2019_aangepast.pdf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</si>
  <si>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</si>
  <si>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</si>
  <si>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</si>
  <si>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</si>
  <si>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</si>
  <si>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</si>
  <si>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</si>
  <si>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</si>
  <si>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</si>
  <si>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</si>
  <si>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</si>
  <si>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11-12</t>
  </si>
  <si>
    <t>12-1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</si>
  <si>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</si>
  <si>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</si>
  <si>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</si>
  <si>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</si>
  <si>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</si>
  <si>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</si>
  <si>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</si>
  <si>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</si>
  <si>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</si>
  <si>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12-11</t>
  </si>
  <si>
    <t>12-12</t>
  </si>
  <si>
    <t>11-0</t>
  </si>
  <si>
    <t>12-0</t>
  </si>
  <si>
    <t>1-1-2018</t>
  </si>
  <si>
    <t>JZ</t>
  </si>
  <si>
    <t>CAO bepaald</t>
  </si>
  <si>
    <t>12-13</t>
  </si>
  <si>
    <t>13-1</t>
  </si>
  <si>
    <t>13-2</t>
  </si>
  <si>
    <t>13-3</t>
  </si>
  <si>
    <t>13-4</t>
  </si>
  <si>
    <t>13-5</t>
  </si>
  <si>
    <t>13-6</t>
  </si>
  <si>
    <t>13-7</t>
  </si>
  <si>
    <t>13-8</t>
  </si>
  <si>
    <t>13-9</t>
  </si>
  <si>
    <t>13-10</t>
  </si>
  <si>
    <t>13-11</t>
  </si>
  <si>
    <t>13-12</t>
  </si>
  <si>
    <t>13-13</t>
  </si>
  <si>
    <t>14-1</t>
  </si>
  <si>
    <t>14-2</t>
  </si>
  <si>
    <t>14-3</t>
  </si>
  <si>
    <t>14-4</t>
  </si>
  <si>
    <t>14-5</t>
  </si>
  <si>
    <t>14-6</t>
  </si>
  <si>
    <t>14-7</t>
  </si>
  <si>
    <t>14-8</t>
  </si>
  <si>
    <t>14-9</t>
  </si>
  <si>
    <t>14-10</t>
  </si>
  <si>
    <t>14-11</t>
  </si>
  <si>
    <t>14-12</t>
  </si>
  <si>
    <t>14-13</t>
  </si>
  <si>
    <t>15-9</t>
  </si>
  <si>
    <t>15-10</t>
  </si>
  <si>
    <t>15-11</t>
  </si>
  <si>
    <t>15-12</t>
  </si>
  <si>
    <t>15-13</t>
  </si>
  <si>
    <t>13-0</t>
  </si>
  <si>
    <t>14-0</t>
  </si>
  <si>
    <t> 3227</t>
  </si>
  <si>
    <t> 3364</t>
  </si>
  <si>
    <t> 3505</t>
  </si>
  <si>
    <t> 3650</t>
  </si>
  <si>
    <t> 3806</t>
  </si>
  <si>
    <t> 3948</t>
  </si>
  <si>
    <t> 4096</t>
  </si>
  <si>
    <t> 4243</t>
  </si>
  <si>
    <t> 4303</t>
  </si>
  <si>
    <t> 4369</t>
  </si>
  <si>
    <t> 4436</t>
  </si>
  <si>
    <t> 4499</t>
  </si>
  <si>
    <t> 3728</t>
  </si>
  <si>
    <t> 4635</t>
  </si>
  <si>
    <t> 4768</t>
  </si>
  <si>
    <t> 4898</t>
  </si>
  <si>
    <t> 5034</t>
  </si>
  <si>
    <t> 5097</t>
  </si>
  <si>
    <t> 5166</t>
  </si>
  <si>
    <t> 5231</t>
  </si>
  <si>
    <t> 5296</t>
  </si>
  <si>
    <t> 4833</t>
  </si>
  <si>
    <t> 5430</t>
  </si>
  <si>
    <t> 5564</t>
  </si>
  <si>
    <t> 5731</t>
  </si>
  <si>
    <t> 5895</t>
  </si>
  <si>
    <t> 6061</t>
  </si>
  <si>
    <t> 6147</t>
  </si>
  <si>
    <t> 6229</t>
  </si>
  <si>
    <t> 6311</t>
  </si>
  <si>
    <t> 6396</t>
  </si>
  <si>
    <t> 5647</t>
  </si>
  <si>
    <t> 6560</t>
  </si>
  <si>
    <t> 6736</t>
  </si>
  <si>
    <t> 6921</t>
  </si>
  <si>
    <t> 7107</t>
  </si>
  <si>
    <t> 7200</t>
  </si>
  <si>
    <t> 7294</t>
  </si>
  <si>
    <t> 7402</t>
  </si>
  <si>
    <t> 7511</t>
  </si>
  <si>
    <t> 7619</t>
  </si>
  <si>
    <t> 7741</t>
  </si>
  <si>
    <t> 6641</t>
  </si>
  <si>
    <t> 7981</t>
  </si>
  <si>
    <t> 8223</t>
  </si>
  <si>
    <t> 8468</t>
  </si>
  <si>
    <t> 8590</t>
  </si>
  <si>
    <t> 8713</t>
  </si>
  <si>
    <t> 8836</t>
  </si>
  <si>
    <t> 8957</t>
  </si>
  <si>
    <t> 9081</t>
  </si>
  <si>
    <t> 9202</t>
  </si>
  <si>
    <t>60-11</t>
  </si>
  <si>
    <t>60-12</t>
  </si>
  <si>
    <t>65-13</t>
  </si>
  <si>
    <t>65-14</t>
  </si>
  <si>
    <t>70-00</t>
  </si>
  <si>
    <t>70-01</t>
  </si>
  <si>
    <t>70-02</t>
  </si>
  <si>
    <t>70-03</t>
  </si>
  <si>
    <t>70-04</t>
  </si>
  <si>
    <t>70-05</t>
  </si>
  <si>
    <t>70-06</t>
  </si>
  <si>
    <t>70-07</t>
  </si>
  <si>
    <t>70-08</t>
  </si>
  <si>
    <t>70-09</t>
  </si>
  <si>
    <t>70-10</t>
  </si>
  <si>
    <t>70-11</t>
  </si>
  <si>
    <t>70-12</t>
  </si>
  <si>
    <t>70-13</t>
  </si>
  <si>
    <t>70-14</t>
  </si>
  <si>
    <t>75-00</t>
  </si>
  <si>
    <t>75-01</t>
  </si>
  <si>
    <t>75-02</t>
  </si>
  <si>
    <t>75-03</t>
  </si>
  <si>
    <t>75-04</t>
  </si>
  <si>
    <t>75-05</t>
  </si>
  <si>
    <t>75-06</t>
  </si>
  <si>
    <t>75-07</t>
  </si>
  <si>
    <t>75-08</t>
  </si>
  <si>
    <t>75-09</t>
  </si>
  <si>
    <t>75-10</t>
  </si>
  <si>
    <t>75-11</t>
  </si>
  <si>
    <t>75-12</t>
  </si>
  <si>
    <t>75-13</t>
  </si>
  <si>
    <t>75-14</t>
  </si>
  <si>
    <t>75-15</t>
  </si>
  <si>
    <t>75-16</t>
  </si>
  <si>
    <t>80-00</t>
  </si>
  <si>
    <t>80-01</t>
  </si>
  <si>
    <t>80-02</t>
  </si>
  <si>
    <t>80-03</t>
  </si>
  <si>
    <t>80-04</t>
  </si>
  <si>
    <t>80-05</t>
  </si>
  <si>
    <t>80-06</t>
  </si>
  <si>
    <t>80-07</t>
  </si>
  <si>
    <t>80-08</t>
  </si>
  <si>
    <t>80-09</t>
  </si>
  <si>
    <t>80-10</t>
  </si>
  <si>
    <t>80-11</t>
  </si>
  <si>
    <t>80-12</t>
  </si>
  <si>
    <t>80-13</t>
  </si>
  <si>
    <t>80-14</t>
  </si>
  <si>
    <t>80-15</t>
  </si>
  <si>
    <t>80-16</t>
  </si>
  <si>
    <t> 3211</t>
  </si>
  <si>
    <t> 3347</t>
  </si>
  <si>
    <t> 3488</t>
  </si>
  <si>
    <t> 3632</t>
  </si>
  <si>
    <t> 3787</t>
  </si>
  <si>
    <t> 3928</t>
  </si>
  <si>
    <t> 4076</t>
  </si>
  <si>
    <t> 4222</t>
  </si>
  <si>
    <t> 4282</t>
  </si>
  <si>
    <t> 4347</t>
  </si>
  <si>
    <t> 4414</t>
  </si>
  <si>
    <t> 4477</t>
  </si>
  <si>
    <t> 3709</t>
  </si>
  <si>
    <t> 4612</t>
  </si>
  <si>
    <t> 4744</t>
  </si>
  <si>
    <t> 4874</t>
  </si>
  <si>
    <t> 5009</t>
  </si>
  <si>
    <t> 5072</t>
  </si>
  <si>
    <t> 5140</t>
  </si>
  <si>
    <t> 5205</t>
  </si>
  <si>
    <t> 5270</t>
  </si>
  <si>
    <t> 4809</t>
  </si>
  <si>
    <t> 5403</t>
  </si>
  <si>
    <t> 5536</t>
  </si>
  <si>
    <t> 5702</t>
  </si>
  <si>
    <t> 5866</t>
  </si>
  <si>
    <t> 6031</t>
  </si>
  <si>
    <t> 6198</t>
  </si>
  <si>
    <t> 6280</t>
  </si>
  <si>
    <t> 6364</t>
  </si>
  <si>
    <t> 5619</t>
  </si>
  <si>
    <t> 6116</t>
  </si>
  <si>
    <t> 6527</t>
  </si>
  <si>
    <t> 6702</t>
  </si>
  <si>
    <t> 6887</t>
  </si>
  <si>
    <t> 7072</t>
  </si>
  <si>
    <t> 7164</t>
  </si>
  <si>
    <t> 7258</t>
  </si>
  <si>
    <t> 7365</t>
  </si>
  <si>
    <t> 7474</t>
  </si>
  <si>
    <t> 7581</t>
  </si>
  <si>
    <t> 7702</t>
  </si>
  <si>
    <t> 6608</t>
  </si>
  <si>
    <t> 7941</t>
  </si>
  <si>
    <t> 8182</t>
  </si>
  <si>
    <t> 8426</t>
  </si>
  <si>
    <t> 8547</t>
  </si>
  <si>
    <t> 8670</t>
  </si>
  <si>
    <t> 8792</t>
  </si>
  <si>
    <t> 8912</t>
  </si>
  <si>
    <t> 9036</t>
  </si>
  <si>
    <t> 9156</t>
  </si>
  <si>
    <r>
      <rPr>
        <b/>
        <sz val="11"/>
        <color theme="1"/>
        <rFont val="Calibri"/>
        <family val="2"/>
        <scheme val="minor"/>
      </rPr>
      <t xml:space="preserve">Actiz model: </t>
    </r>
    <r>
      <rPr>
        <sz val="11"/>
        <color theme="1"/>
        <rFont val="Calibri"/>
        <family val="2"/>
        <scheme val="minor"/>
      </rPr>
      <t xml:space="preserve">Tussen de 0,28% en 4,64%, opgesplitst naar:
0,18%-3,00% voor WGA-vast en-flex
0,10%-1,64% voor ZW-flex.
</t>
    </r>
    <r>
      <rPr>
        <b/>
        <sz val="11"/>
        <color theme="1"/>
        <rFont val="Calibri"/>
        <family val="2"/>
        <scheme val="minor"/>
      </rPr>
      <t xml:space="preserve">Significant: </t>
    </r>
    <r>
      <rPr>
        <sz val="11"/>
        <color theme="1"/>
        <rFont val="Calibri"/>
        <family val="2"/>
        <scheme val="minor"/>
      </rPr>
      <t>Keuze ; gemiddelde genomen = 2,46</t>
    </r>
  </si>
  <si>
    <t>HBO+</t>
  </si>
  <si>
    <t>Jeugd GGZ behandelaar</t>
  </si>
  <si>
    <t>Komt niet voor</t>
  </si>
  <si>
    <t>Maandloon incl. vakantie en eindejaarsuitkering</t>
  </si>
  <si>
    <t>Maandloon</t>
  </si>
  <si>
    <t>Reëele kostprijs per begeleider per maand</t>
  </si>
  <si>
    <t>Reele kostprijs per jaar</t>
  </si>
  <si>
    <t>GGZ verpleegkundige</t>
  </si>
  <si>
    <t>Systeemtherapeut (NVRG opgeleid)</t>
  </si>
  <si>
    <t>Profiel</t>
  </si>
  <si>
    <t>Casusregisseur</t>
  </si>
  <si>
    <t xml:space="preserve">Consulent krimpenwijzer </t>
  </si>
  <si>
    <t>Gedragswetenschapper</t>
  </si>
  <si>
    <t>nr</t>
  </si>
  <si>
    <t>Profiel: Voorbeeld</t>
  </si>
  <si>
    <t>Profiel 1: Consulent Krimpenwijzer</t>
  </si>
  <si>
    <t>Wijkverpleegkundige (s1)</t>
  </si>
  <si>
    <t>Profiel 2: Wijkverpleegkundige</t>
  </si>
  <si>
    <t>Profiel 3: Casusregisseur</t>
  </si>
  <si>
    <t>Profiel 4: GGZ verpleegkundige</t>
  </si>
  <si>
    <t>kortingspercentage medior medewerker</t>
  </si>
  <si>
    <t>Kortingspercentage junior medeweerker</t>
  </si>
  <si>
    <t>kortingspercentage junior en medior medewerker</t>
  </si>
  <si>
    <t>zie toelichting</t>
  </si>
  <si>
    <t>Profiel 5: Jeugd GGZ behandelaar</t>
  </si>
  <si>
    <t>Profiel 6: Gedragswetenschapper</t>
  </si>
  <si>
    <t>Profiel 7: Systeemtherapeut</t>
  </si>
  <si>
    <t>Voor een toelichting op deze profielen zie het bestand 'Profielen 2021'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</si>
</sst>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 &quot;€&quot;\ * #,##0.00000_ ;_ &quot;€&quot;\ * \-#,##0.00000_ ;_ &quot;€&quot;\ * &quot;-&quot;??_ ;_ @_ "/>
    <numFmt numFmtId="166" formatCode="0.0%"/>
    <numFmt numFmtId="167" formatCode="_ * #,##0_ ;_ * \-#,##0_ ;_ * &quot;-&quot;??_ ;_ @_ "/>
    <numFmt numFmtId="168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Verdana"/>
      <family val="2"/>
    </font>
    <font>
      <sz val="9"/>
      <color theme="1"/>
      <name val="Verdana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i/>
      <sz val="10"/>
      <color rgb="FF212121"/>
      <name val="Calibri"/>
      <family val="2"/>
      <scheme val="minor"/>
    </font>
    <font>
      <sz val="11"/>
      <color rgb="FF404040"/>
      <name val="Calibri"/>
      <family val="2"/>
      <scheme val="minor"/>
    </font>
    <font>
      <sz val="11"/>
      <color rgb="FF21212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20" fillId="0" borderId="0"/>
    <xf numFmtId="0" fontId="21" fillId="0" borderId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55">
    <xf numFmtId="0" fontId="0" fillId="0" borderId="0" xfId="0"/>
    <xf numFmtId="9" fontId="3" fillId="3" borderId="1" xfId="2" applyNumberFormat="1" applyFont="1" applyFill="1" applyBorder="1" applyAlignment="1" applyProtection="1">
      <alignment horizontal="center" vertical="top"/>
      <protection locked="0"/>
    </xf>
    <xf numFmtId="9" fontId="3" fillId="3" borderId="1" xfId="2" applyNumberFormat="1" applyFont="1" applyFill="1" applyBorder="1" applyAlignment="1" applyProtection="1">
      <alignment vertical="top"/>
      <protection locked="0"/>
    </xf>
    <xf numFmtId="44" fontId="5" fillId="4" borderId="0" xfId="2" applyFont="1" applyFill="1" applyAlignment="1">
      <alignment vertical="top"/>
    </xf>
    <xf numFmtId="44" fontId="0" fillId="4" borderId="0" xfId="2" applyFont="1" applyFill="1" applyAlignment="1">
      <alignment vertical="top"/>
    </xf>
    <xf numFmtId="0" fontId="0" fillId="4" borderId="0" xfId="0" applyFill="1" applyAlignment="1">
      <alignment vertical="top"/>
    </xf>
    <xf numFmtId="10" fontId="0" fillId="3" borderId="1" xfId="0" applyNumberFormat="1" applyFill="1" applyBorder="1" applyAlignment="1" applyProtection="1">
      <alignment vertical="top"/>
      <protection locked="0"/>
    </xf>
    <xf numFmtId="10" fontId="4" fillId="4" borderId="0" xfId="0" applyNumberFormat="1" applyFont="1" applyFill="1" applyAlignment="1">
      <alignment vertical="top"/>
    </xf>
    <xf numFmtId="44" fontId="2" fillId="4" borderId="0" xfId="2" applyFont="1" applyFill="1" applyAlignment="1">
      <alignment vertical="top"/>
    </xf>
    <xf numFmtId="164" fontId="0" fillId="4" borderId="0" xfId="2" applyNumberFormat="1" applyFont="1" applyFill="1" applyAlignment="1">
      <alignment vertical="top"/>
    </xf>
    <xf numFmtId="10" fontId="0" fillId="3" borderId="1" xfId="0" applyNumberFormat="1" applyFill="1" applyBorder="1" applyAlignment="1">
      <alignment vertical="top"/>
    </xf>
    <xf numFmtId="10" fontId="4" fillId="4" borderId="2" xfId="0" applyNumberFormat="1" applyFont="1" applyFill="1" applyBorder="1" applyAlignment="1">
      <alignment vertical="top"/>
    </xf>
    <xf numFmtId="49" fontId="2" fillId="2" borderId="0" xfId="0" applyNumberFormat="1" applyFont="1" applyFill="1" applyAlignment="1" applyProtection="1">
      <alignment horizontal="center" vertical="top" wrapText="1"/>
      <protection locked="0"/>
    </xf>
    <xf numFmtId="165" fontId="5" fillId="4" borderId="0" xfId="2" applyNumberFormat="1" applyFont="1" applyFill="1" applyAlignment="1">
      <alignment vertical="top"/>
    </xf>
    <xf numFmtId="9" fontId="0" fillId="3" borderId="1" xfId="0" applyNumberFormat="1" applyFill="1" applyBorder="1" applyAlignment="1">
      <alignment vertical="top" wrapText="1"/>
    </xf>
    <xf numFmtId="44" fontId="3" fillId="3" borderId="1" xfId="2" applyFont="1" applyFill="1" applyBorder="1" applyAlignment="1" applyProtection="1">
      <alignment horizontal="center" vertical="top"/>
      <protection locked="0"/>
    </xf>
    <xf numFmtId="0" fontId="7" fillId="0" borderId="0" xfId="4"/>
    <xf numFmtId="0" fontId="8" fillId="0" borderId="0" xfId="5"/>
    <xf numFmtId="16" fontId="7" fillId="0" borderId="0" xfId="4" applyNumberFormat="1"/>
    <xf numFmtId="16" fontId="7" fillId="0" borderId="0" xfId="4" quotePrefix="1" applyNumberFormat="1"/>
    <xf numFmtId="0" fontId="7" fillId="0" borderId="0" xfId="4" quotePrefix="1"/>
    <xf numFmtId="2" fontId="3" fillId="5" borderId="1" xfId="2" quotePrefix="1" applyNumberFormat="1" applyFont="1" applyFill="1" applyBorder="1" applyAlignment="1" applyProtection="1">
      <alignment horizontal="center" vertical="top"/>
      <protection locked="0"/>
    </xf>
    <xf numFmtId="9" fontId="0" fillId="5" borderId="0" xfId="3" applyFont="1" applyFill="1" applyAlignment="1">
      <alignment vertical="top"/>
    </xf>
    <xf numFmtId="2" fontId="7" fillId="0" borderId="0" xfId="4" applyNumberFormat="1"/>
    <xf numFmtId="49" fontId="7" fillId="0" borderId="0" xfId="4" applyNumberFormat="1" applyAlignment="1">
      <alignment horizontal="left" vertical="top"/>
    </xf>
    <xf numFmtId="49" fontId="7" fillId="0" borderId="0" xfId="4" applyNumberFormat="1"/>
    <xf numFmtId="49" fontId="9" fillId="2" borderId="0" xfId="0" applyNumberFormat="1" applyFont="1" applyFill="1" applyAlignment="1" applyProtection="1">
      <alignment horizontal="center" vertical="top" wrapText="1"/>
      <protection locked="0"/>
    </xf>
    <xf numFmtId="10" fontId="0" fillId="3" borderId="1" xfId="0" applyNumberFormat="1" applyFill="1" applyBorder="1" applyAlignment="1" applyProtection="1">
      <alignment vertical="top" wrapText="1"/>
      <protection locked="0"/>
    </xf>
    <xf numFmtId="9" fontId="0" fillId="3" borderId="1" xfId="3" applyFont="1" applyFill="1" applyBorder="1" applyAlignment="1" applyProtection="1">
      <alignment vertical="top" wrapText="1"/>
      <protection locked="0"/>
    </xf>
    <xf numFmtId="10" fontId="4" fillId="4" borderId="0" xfId="0" applyNumberFormat="1" applyFont="1" applyFill="1" applyAlignment="1">
      <alignment vertical="top" wrapText="1"/>
    </xf>
    <xf numFmtId="0" fontId="0" fillId="3" borderId="1" xfId="2" applyNumberFormat="1" applyFont="1" applyFill="1" applyBorder="1" applyAlignment="1" applyProtection="1">
      <alignment vertical="top" wrapText="1"/>
      <protection locked="0"/>
    </xf>
    <xf numFmtId="44" fontId="5" fillId="4" borderId="0" xfId="2" applyFont="1" applyFill="1" applyAlignment="1">
      <alignment vertical="top" wrapText="1"/>
    </xf>
    <xf numFmtId="44" fontId="0" fillId="3" borderId="1" xfId="2" applyFont="1" applyFill="1" applyBorder="1" applyAlignment="1" applyProtection="1">
      <alignment vertical="top" wrapText="1"/>
      <protection locked="0"/>
    </xf>
    <xf numFmtId="44" fontId="2" fillId="4" borderId="0" xfId="2" applyFont="1" applyFill="1" applyAlignment="1">
      <alignment vertical="top" wrapText="1"/>
    </xf>
    <xf numFmtId="164" fontId="0" fillId="4" borderId="0" xfId="2" applyNumberFormat="1" applyFont="1" applyFill="1" applyAlignment="1">
      <alignment vertical="top" wrapText="1"/>
    </xf>
    <xf numFmtId="0" fontId="0" fillId="4" borderId="0" xfId="0" applyFill="1" applyAlignment="1">
      <alignment vertical="top" wrapText="1"/>
    </xf>
    <xf numFmtId="9" fontId="3" fillId="3" borderId="1" xfId="2" applyNumberFormat="1" applyFont="1" applyFill="1" applyBorder="1" applyAlignment="1" applyProtection="1">
      <alignment horizontal="left" vertical="top" wrapText="1"/>
      <protection locked="0"/>
    </xf>
    <xf numFmtId="10" fontId="0" fillId="3" borderId="1" xfId="3" applyNumberFormat="1" applyFont="1" applyFill="1" applyBorder="1" applyAlignment="1" applyProtection="1">
      <alignment vertical="top" wrapText="1"/>
      <protection locked="0"/>
    </xf>
    <xf numFmtId="0" fontId="7" fillId="0" borderId="4" xfId="4" applyBorder="1"/>
    <xf numFmtId="10" fontId="3" fillId="3" borderId="1" xfId="0" applyNumberFormat="1" applyFont="1" applyFill="1" applyBorder="1" applyAlignment="1" applyProtection="1">
      <alignment vertical="top"/>
      <protection locked="0"/>
    </xf>
    <xf numFmtId="166" fontId="1" fillId="3" borderId="1" xfId="2" applyNumberFormat="1" applyFill="1" applyBorder="1" applyAlignment="1" applyProtection="1">
      <alignment horizontal="right" vertical="top"/>
      <protection locked="0"/>
    </xf>
    <xf numFmtId="0" fontId="12" fillId="0" borderId="0" xfId="0" applyFont="1" applyAlignment="1">
      <alignment vertical="top"/>
    </xf>
    <xf numFmtId="44" fontId="0" fillId="8" borderId="0" xfId="2" applyFont="1" applyFill="1" applyAlignment="1">
      <alignment vertical="top"/>
    </xf>
    <xf numFmtId="0" fontId="0" fillId="8" borderId="0" xfId="0" applyFill="1"/>
    <xf numFmtId="0" fontId="0" fillId="8" borderId="0" xfId="0" applyFill="1" applyAlignment="1">
      <alignment vertical="top"/>
    </xf>
    <xf numFmtId="0" fontId="4" fillId="8" borderId="0" xfId="0" applyFont="1" applyFill="1"/>
    <xf numFmtId="0" fontId="2" fillId="8" borderId="0" xfId="0" applyFont="1" applyFill="1" applyAlignment="1">
      <alignment vertical="top" wrapText="1"/>
    </xf>
    <xf numFmtId="0" fontId="6" fillId="8" borderId="0" xfId="0" applyFont="1" applyFill="1" applyAlignment="1">
      <alignment vertical="top"/>
    </xf>
    <xf numFmtId="0" fontId="4" fillId="8" borderId="0" xfId="0" applyFont="1" applyFill="1" applyAlignment="1">
      <alignment vertical="top"/>
    </xf>
    <xf numFmtId="0" fontId="2" fillId="8" borderId="0" xfId="0" applyFont="1" applyFill="1" applyAlignment="1">
      <alignment vertical="top"/>
    </xf>
    <xf numFmtId="0" fontId="0" fillId="8" borderId="0" xfId="0" applyFill="1" applyAlignment="1">
      <alignment vertical="top" wrapText="1"/>
    </xf>
    <xf numFmtId="44" fontId="4" fillId="8" borderId="0" xfId="2" applyFont="1" applyFill="1" applyAlignment="1">
      <alignment vertical="top"/>
    </xf>
    <xf numFmtId="44" fontId="4" fillId="8" borderId="0" xfId="2" applyFont="1" applyFill="1" applyAlignment="1">
      <alignment vertical="top" wrapText="1"/>
    </xf>
    <xf numFmtId="0" fontId="2" fillId="8" borderId="0" xfId="0" applyFont="1" applyFill="1"/>
    <xf numFmtId="9" fontId="3" fillId="5" borderId="1" xfId="3" quotePrefix="1" applyFont="1" applyFill="1" applyBorder="1" applyAlignment="1" applyProtection="1">
      <alignment horizontal="center" vertical="top"/>
      <protection locked="0"/>
    </xf>
    <xf numFmtId="14" fontId="0" fillId="5" borderId="0" xfId="3" applyNumberFormat="1" applyFont="1" applyFill="1" applyAlignment="1">
      <alignment vertical="top"/>
    </xf>
    <xf numFmtId="9" fontId="7" fillId="0" borderId="4" xfId="4" applyNumberFormat="1" applyBorder="1"/>
    <xf numFmtId="10" fontId="7" fillId="0" borderId="4" xfId="4" applyNumberFormat="1" applyBorder="1"/>
    <xf numFmtId="0" fontId="7" fillId="0" borderId="6" xfId="4" applyBorder="1"/>
    <xf numFmtId="0" fontId="7" fillId="0" borderId="5" xfId="4" applyBorder="1"/>
    <xf numFmtId="0" fontId="13" fillId="0" borderId="8" xfId="4" applyFont="1" applyBorder="1"/>
    <xf numFmtId="14" fontId="13" fillId="0" borderId="7" xfId="4" applyNumberFormat="1" applyFont="1" applyBorder="1"/>
    <xf numFmtId="0" fontId="7" fillId="0" borderId="7" xfId="4" applyBorder="1"/>
    <xf numFmtId="0" fontId="7" fillId="0" borderId="9" xfId="4" applyBorder="1"/>
    <xf numFmtId="10" fontId="7" fillId="0" borderId="10" xfId="4" applyNumberFormat="1" applyBorder="1"/>
    <xf numFmtId="0" fontId="7" fillId="0" borderId="10" xfId="4" applyBorder="1"/>
    <xf numFmtId="0" fontId="7" fillId="0" borderId="11" xfId="4" applyBorder="1"/>
    <xf numFmtId="167" fontId="7" fillId="0" borderId="0" xfId="1" applyNumberFormat="1" applyFont="1"/>
    <xf numFmtId="0" fontId="13" fillId="0" borderId="0" xfId="4" applyFont="1"/>
    <xf numFmtId="14" fontId="13" fillId="0" borderId="0" xfId="4" applyNumberFormat="1" applyFont="1"/>
    <xf numFmtId="44" fontId="0" fillId="5" borderId="1" xfId="2" applyFont="1" applyFill="1" applyBorder="1" applyAlignment="1" applyProtection="1">
      <alignment vertical="top"/>
      <protection locked="0"/>
    </xf>
    <xf numFmtId="0" fontId="0" fillId="5" borderId="1" xfId="1" applyNumberFormat="1" applyFont="1" applyFill="1" applyBorder="1" applyAlignment="1">
      <alignment vertical="top"/>
    </xf>
    <xf numFmtId="0" fontId="13" fillId="0" borderId="8" xfId="0" applyFont="1" applyBorder="1"/>
    <xf numFmtId="14" fontId="13" fillId="0" borderId="7" xfId="0" applyNumberFormat="1" applyFont="1" applyBorder="1"/>
    <xf numFmtId="14" fontId="7" fillId="0" borderId="7" xfId="0" applyNumberFormat="1" applyFont="1" applyBorder="1"/>
    <xf numFmtId="0" fontId="7" fillId="0" borderId="7" xfId="0" applyFont="1" applyBorder="1"/>
    <xf numFmtId="167" fontId="7" fillId="0" borderId="7" xfId="1" applyNumberFormat="1" applyFont="1" applyBorder="1"/>
    <xf numFmtId="10" fontId="0" fillId="5" borderId="1" xfId="0" applyNumberFormat="1" applyFill="1" applyBorder="1" applyAlignment="1" applyProtection="1">
      <alignment horizontal="right" vertical="top"/>
      <protection locked="0"/>
    </xf>
    <xf numFmtId="9" fontId="0" fillId="5" borderId="1" xfId="3" applyFont="1" applyFill="1" applyBorder="1" applyAlignment="1">
      <alignment vertical="top"/>
    </xf>
    <xf numFmtId="0" fontId="7" fillId="9" borderId="0" xfId="4" applyFill="1"/>
    <xf numFmtId="0" fontId="0" fillId="9" borderId="0" xfId="0" applyFill="1"/>
    <xf numFmtId="14" fontId="0" fillId="9" borderId="0" xfId="3" applyNumberFormat="1" applyFont="1" applyFill="1" applyAlignment="1">
      <alignment vertical="top"/>
    </xf>
    <xf numFmtId="49" fontId="9" fillId="9" borderId="0" xfId="0" applyNumberFormat="1" applyFont="1" applyFill="1" applyAlignment="1" applyProtection="1">
      <alignment horizontal="center" vertical="top" wrapText="1"/>
      <protection locked="0"/>
    </xf>
    <xf numFmtId="49" fontId="2" fillId="9" borderId="0" xfId="0" applyNumberFormat="1" applyFont="1" applyFill="1" applyAlignment="1" applyProtection="1">
      <alignment horizontal="center" vertical="top" wrapText="1"/>
      <protection locked="0"/>
    </xf>
    <xf numFmtId="9" fontId="0" fillId="9" borderId="0" xfId="3" applyFont="1" applyFill="1" applyAlignment="1">
      <alignment vertical="top"/>
    </xf>
    <xf numFmtId="0" fontId="0" fillId="9" borderId="0" xfId="0" applyFill="1" applyAlignment="1">
      <alignment vertical="top"/>
    </xf>
    <xf numFmtId="44" fontId="0" fillId="9" borderId="0" xfId="2" applyFont="1" applyFill="1" applyAlignment="1">
      <alignment vertical="top"/>
    </xf>
    <xf numFmtId="0" fontId="2" fillId="9" borderId="0" xfId="0" applyFont="1" applyFill="1" applyAlignment="1">
      <alignment vertical="top" wrapText="1"/>
    </xf>
    <xf numFmtId="44" fontId="4" fillId="9" borderId="0" xfId="2" applyFont="1" applyFill="1" applyAlignment="1">
      <alignment vertical="top"/>
    </xf>
    <xf numFmtId="44" fontId="5" fillId="9" borderId="0" xfId="2" applyFont="1" applyFill="1" applyAlignment="1">
      <alignment vertical="top"/>
    </xf>
    <xf numFmtId="165" fontId="5" fillId="9" borderId="0" xfId="2" applyNumberFormat="1" applyFont="1" applyFill="1" applyAlignment="1">
      <alignment vertical="top"/>
    </xf>
    <xf numFmtId="0" fontId="6" fillId="9" borderId="0" xfId="0" applyFont="1" applyFill="1" applyAlignment="1">
      <alignment vertical="top"/>
    </xf>
    <xf numFmtId="0" fontId="4" fillId="9" borderId="0" xfId="0" applyFont="1" applyFill="1" applyAlignment="1">
      <alignment vertical="top"/>
    </xf>
    <xf numFmtId="0" fontId="2" fillId="9" borderId="0" xfId="0" applyFont="1" applyFill="1" applyAlignment="1">
      <alignment vertical="top"/>
    </xf>
    <xf numFmtId="0" fontId="0" fillId="9" borderId="0" xfId="0" applyFill="1" applyAlignment="1">
      <alignment vertical="top" wrapText="1"/>
    </xf>
    <xf numFmtId="44" fontId="4" fillId="9" borderId="0" xfId="2" applyFont="1" applyFill="1" applyAlignment="1">
      <alignment vertical="top" wrapText="1"/>
    </xf>
    <xf numFmtId="10" fontId="4" fillId="9" borderId="0" xfId="0" applyNumberFormat="1" applyFont="1" applyFill="1" applyAlignment="1">
      <alignment vertical="top"/>
    </xf>
    <xf numFmtId="10" fontId="4" fillId="9" borderId="0" xfId="0" applyNumberFormat="1" applyFont="1" applyFill="1" applyAlignment="1">
      <alignment vertical="top" wrapText="1"/>
    </xf>
    <xf numFmtId="44" fontId="5" fillId="9" borderId="0" xfId="2" applyFont="1" applyFill="1" applyAlignment="1">
      <alignment vertical="top" wrapText="1"/>
    </xf>
    <xf numFmtId="44" fontId="2" fillId="9" borderId="0" xfId="2" applyFont="1" applyFill="1" applyAlignment="1">
      <alignment vertical="top"/>
    </xf>
    <xf numFmtId="44" fontId="2" fillId="9" borderId="0" xfId="2" applyFont="1" applyFill="1" applyAlignment="1">
      <alignment vertical="top" wrapText="1"/>
    </xf>
    <xf numFmtId="164" fontId="0" fillId="9" borderId="0" xfId="2" applyNumberFormat="1" applyFont="1" applyFill="1" applyAlignment="1">
      <alignment vertical="top"/>
    </xf>
    <xf numFmtId="164" fontId="0" fillId="9" borderId="0" xfId="2" applyNumberFormat="1" applyFont="1" applyFill="1" applyAlignment="1">
      <alignment vertical="top" wrapText="1"/>
    </xf>
    <xf numFmtId="9" fontId="3" fillId="9" borderId="0" xfId="2" applyNumberFormat="1" applyFont="1" applyFill="1" applyAlignment="1" applyProtection="1">
      <alignment horizontal="center" vertical="top"/>
      <protection locked="0"/>
    </xf>
    <xf numFmtId="2" fontId="3" fillId="9" borderId="0" xfId="2" quotePrefix="1" applyNumberFormat="1" applyFont="1" applyFill="1" applyAlignment="1" applyProtection="1">
      <alignment horizontal="center" vertical="top"/>
      <protection locked="0"/>
    </xf>
    <xf numFmtId="44" fontId="3" fillId="9" borderId="0" xfId="2" applyFont="1" applyFill="1" applyAlignment="1" applyProtection="1">
      <alignment horizontal="center" vertical="top"/>
      <protection locked="0"/>
    </xf>
    <xf numFmtId="9" fontId="3" fillId="9" borderId="0" xfId="2" applyNumberFormat="1" applyFont="1" applyFill="1" applyAlignment="1" applyProtection="1">
      <alignment horizontal="left" vertical="top" wrapText="1"/>
      <protection locked="0"/>
    </xf>
    <xf numFmtId="0" fontId="4" fillId="9" borderId="0" xfId="0" applyFont="1" applyFill="1"/>
    <xf numFmtId="166" fontId="1" fillId="9" borderId="0" xfId="2" applyNumberFormat="1" applyFill="1" applyAlignment="1" applyProtection="1">
      <alignment horizontal="right" vertical="top"/>
      <protection locked="0"/>
    </xf>
    <xf numFmtId="9" fontId="3" fillId="9" borderId="0" xfId="2" applyNumberFormat="1" applyFont="1" applyFill="1" applyAlignment="1" applyProtection="1">
      <alignment vertical="top"/>
      <protection locked="0"/>
    </xf>
    <xf numFmtId="10" fontId="0" fillId="9" borderId="0" xfId="0" applyNumberFormat="1" applyFill="1" applyAlignment="1" applyProtection="1">
      <alignment vertical="top"/>
      <protection locked="0"/>
    </xf>
    <xf numFmtId="9" fontId="3" fillId="9" borderId="0" xfId="3" quotePrefix="1" applyFont="1" applyFill="1" applyAlignment="1" applyProtection="1">
      <alignment horizontal="center" vertical="top"/>
      <protection locked="0"/>
    </xf>
    <xf numFmtId="10" fontId="0" fillId="9" borderId="0" xfId="0" applyNumberFormat="1" applyFill="1" applyAlignment="1" applyProtection="1">
      <alignment vertical="top" wrapText="1"/>
      <protection locked="0"/>
    </xf>
    <xf numFmtId="10" fontId="0" fillId="9" borderId="0" xfId="0" applyNumberFormat="1" applyFill="1" applyAlignment="1" applyProtection="1">
      <alignment horizontal="right" vertical="top"/>
      <protection locked="0"/>
    </xf>
    <xf numFmtId="10" fontId="3" fillId="9" borderId="0" xfId="0" applyNumberFormat="1" applyFont="1" applyFill="1" applyAlignment="1" applyProtection="1">
      <alignment vertical="top"/>
      <protection locked="0"/>
    </xf>
    <xf numFmtId="10" fontId="0" fillId="9" borderId="0" xfId="3" applyNumberFormat="1" applyFont="1" applyFill="1" applyAlignment="1" applyProtection="1">
      <alignment vertical="top" wrapText="1"/>
      <protection locked="0"/>
    </xf>
    <xf numFmtId="9" fontId="0" fillId="9" borderId="0" xfId="3" applyFont="1" applyFill="1" applyAlignment="1" applyProtection="1">
      <alignment vertical="top" wrapText="1"/>
      <protection locked="0"/>
    </xf>
    <xf numFmtId="44" fontId="0" fillId="9" borderId="0" xfId="2" applyFont="1" applyFill="1" applyAlignment="1" applyProtection="1">
      <alignment vertical="top"/>
      <protection locked="0"/>
    </xf>
    <xf numFmtId="44" fontId="0" fillId="9" borderId="0" xfId="2" applyFont="1" applyFill="1" applyAlignment="1" applyProtection="1">
      <alignment vertical="top" wrapText="1"/>
      <protection locked="0"/>
    </xf>
    <xf numFmtId="0" fontId="0" fillId="9" borderId="0" xfId="2" applyNumberFormat="1" applyFont="1" applyFill="1" applyAlignment="1" applyProtection="1">
      <alignment vertical="top" wrapText="1"/>
      <protection locked="0"/>
    </xf>
    <xf numFmtId="9" fontId="0" fillId="9" borderId="0" xfId="0" applyNumberFormat="1" applyFill="1" applyAlignment="1">
      <alignment vertical="top" wrapText="1"/>
    </xf>
    <xf numFmtId="10" fontId="0" fillId="9" borderId="0" xfId="0" applyNumberFormat="1" applyFill="1" applyAlignment="1">
      <alignment vertical="top"/>
    </xf>
    <xf numFmtId="0" fontId="0" fillId="9" borderId="0" xfId="1" applyNumberFormat="1" applyFont="1" applyFill="1" applyAlignment="1">
      <alignment vertical="top"/>
    </xf>
    <xf numFmtId="0" fontId="2" fillId="9" borderId="0" xfId="0" applyFont="1" applyFill="1"/>
    <xf numFmtId="0" fontId="7" fillId="6" borderId="0" xfId="4" applyFill="1"/>
    <xf numFmtId="0" fontId="7" fillId="9" borderId="0" xfId="4" applyFill="1" applyAlignment="1">
      <alignment vertical="center"/>
    </xf>
    <xf numFmtId="0" fontId="15" fillId="10" borderId="0" xfId="4" applyFont="1" applyFill="1" applyAlignment="1">
      <alignment horizontal="center" vertical="center"/>
    </xf>
    <xf numFmtId="14" fontId="7" fillId="0" borderId="7" xfId="4" applyNumberFormat="1" applyBorder="1"/>
    <xf numFmtId="10" fontId="7" fillId="0" borderId="0" xfId="3" applyNumberFormat="1" applyFont="1"/>
    <xf numFmtId="4" fontId="19" fillId="0" borderId="4" xfId="0" applyNumberFormat="1" applyFont="1" applyBorder="1" applyAlignment="1">
      <alignment horizontal="right"/>
    </xf>
    <xf numFmtId="4" fontId="19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14" fontId="13" fillId="10" borderId="7" xfId="4" applyNumberFormat="1" applyFont="1" applyFill="1" applyBorder="1"/>
    <xf numFmtId="44" fontId="5" fillId="12" borderId="0" xfId="2" applyFont="1" applyFill="1" applyAlignment="1">
      <alignment vertical="top"/>
    </xf>
    <xf numFmtId="44" fontId="0" fillId="12" borderId="0" xfId="2" applyFont="1" applyFill="1" applyAlignment="1">
      <alignment vertical="top"/>
    </xf>
    <xf numFmtId="0" fontId="0" fillId="12" borderId="0" xfId="0" applyFill="1" applyAlignment="1">
      <alignment vertical="top"/>
    </xf>
    <xf numFmtId="10" fontId="4" fillId="12" borderId="0" xfId="0" applyNumberFormat="1" applyFont="1" applyFill="1" applyAlignment="1">
      <alignment vertical="top"/>
    </xf>
    <xf numFmtId="44" fontId="2" fillId="12" borderId="0" xfId="2" applyFont="1" applyFill="1" applyAlignment="1">
      <alignment vertical="top"/>
    </xf>
    <xf numFmtId="164" fontId="0" fillId="12" borderId="0" xfId="2" applyNumberFormat="1" applyFont="1" applyFill="1" applyAlignment="1">
      <alignment vertical="top"/>
    </xf>
    <xf numFmtId="2" fontId="3" fillId="12" borderId="0" xfId="2" quotePrefix="1" applyNumberFormat="1" applyFont="1" applyFill="1" applyAlignment="1" applyProtection="1">
      <alignment horizontal="center" vertical="top"/>
      <protection locked="0"/>
    </xf>
    <xf numFmtId="44" fontId="3" fillId="12" borderId="0" xfId="2" applyFont="1" applyFill="1" applyAlignment="1" applyProtection="1">
      <alignment horizontal="center" vertical="top"/>
      <protection locked="0"/>
    </xf>
    <xf numFmtId="10" fontId="0" fillId="12" borderId="0" xfId="0" applyNumberFormat="1" applyFill="1" applyAlignment="1" applyProtection="1">
      <alignment vertical="top"/>
      <protection locked="0"/>
    </xf>
    <xf numFmtId="9" fontId="3" fillId="12" borderId="0" xfId="3" quotePrefix="1" applyFont="1" applyFill="1" applyAlignment="1" applyProtection="1">
      <alignment horizontal="center" vertical="top"/>
      <protection locked="0"/>
    </xf>
    <xf numFmtId="10" fontId="0" fillId="12" borderId="0" xfId="0" applyNumberFormat="1" applyFill="1" applyAlignment="1" applyProtection="1">
      <alignment horizontal="right" vertical="top"/>
      <protection locked="0"/>
    </xf>
    <xf numFmtId="166" fontId="1" fillId="12" borderId="0" xfId="2" applyNumberFormat="1" applyFill="1" applyAlignment="1" applyProtection="1">
      <alignment horizontal="right" vertical="top"/>
      <protection locked="0"/>
    </xf>
    <xf numFmtId="166" fontId="3" fillId="12" borderId="0" xfId="3" quotePrefix="1" applyNumberFormat="1" applyFont="1" applyFill="1" applyAlignment="1" applyProtection="1">
      <alignment horizontal="center" vertical="top"/>
      <protection locked="0"/>
    </xf>
    <xf numFmtId="44" fontId="0" fillId="12" borderId="0" xfId="2" applyFont="1" applyFill="1" applyAlignment="1" applyProtection="1">
      <alignment vertical="top"/>
      <protection locked="0"/>
    </xf>
    <xf numFmtId="9" fontId="0" fillId="12" borderId="0" xfId="3" applyFont="1" applyFill="1" applyAlignment="1">
      <alignment vertical="top"/>
    </xf>
    <xf numFmtId="0" fontId="0" fillId="12" borderId="0" xfId="1" applyNumberFormat="1" applyFont="1" applyFill="1" applyAlignment="1">
      <alignment vertical="top"/>
    </xf>
    <xf numFmtId="166" fontId="0" fillId="9" borderId="4" xfId="2" applyNumberFormat="1" applyFont="1" applyFill="1" applyBorder="1" applyAlignment="1" applyProtection="1">
      <alignment horizontal="right" vertical="top"/>
      <protection locked="0"/>
    </xf>
    <xf numFmtId="44" fontId="0" fillId="9" borderId="4" xfId="2" applyFont="1" applyFill="1" applyBorder="1" applyAlignment="1" applyProtection="1">
      <alignment horizontal="right" vertical="top"/>
      <protection locked="0"/>
    </xf>
    <xf numFmtId="0" fontId="13" fillId="0" borderId="0" xfId="8" applyFont="1"/>
    <xf numFmtId="0" fontId="7" fillId="0" borderId="0" xfId="8" applyFont="1"/>
    <xf numFmtId="0" fontId="7" fillId="13" borderId="4" xfId="8" applyFont="1" applyFill="1" applyBorder="1" applyAlignment="1">
      <alignment horizontal="left" wrapText="1"/>
    </xf>
    <xf numFmtId="1" fontId="7" fillId="13" borderId="4" xfId="8" applyNumberFormat="1" applyFont="1" applyFill="1" applyBorder="1" applyAlignment="1">
      <alignment wrapText="1"/>
    </xf>
    <xf numFmtId="0" fontId="7" fillId="13" borderId="4" xfId="8" applyFont="1" applyFill="1" applyBorder="1" applyAlignment="1">
      <alignment wrapText="1"/>
    </xf>
    <xf numFmtId="16" fontId="7" fillId="0" borderId="4" xfId="8" applyNumberFormat="1" applyFont="1" applyBorder="1" applyAlignment="1">
      <alignment horizontal="left"/>
    </xf>
    <xf numFmtId="44" fontId="7" fillId="0" borderId="4" xfId="9" applyFont="1" applyBorder="1" applyAlignment="1">
      <alignment horizontal="left"/>
    </xf>
    <xf numFmtId="1" fontId="7" fillId="0" borderId="4" xfId="8" applyNumberFormat="1" applyFont="1" applyBorder="1"/>
    <xf numFmtId="44" fontId="7" fillId="0" borderId="4" xfId="9" applyFont="1" applyBorder="1"/>
    <xf numFmtId="9" fontId="7" fillId="0" borderId="4" xfId="10" applyFont="1" applyBorder="1"/>
    <xf numFmtId="44" fontId="7" fillId="0" borderId="4" xfId="8" applyNumberFormat="1" applyFont="1" applyBorder="1"/>
    <xf numFmtId="9" fontId="7" fillId="0" borderId="4" xfId="8" applyNumberFormat="1" applyFont="1" applyBorder="1"/>
    <xf numFmtId="0" fontId="7" fillId="0" borderId="4" xfId="8" applyFont="1" applyBorder="1" applyAlignment="1">
      <alignment horizontal="left"/>
    </xf>
    <xf numFmtId="1" fontId="7" fillId="0" borderId="4" xfId="9" applyNumberFormat="1" applyFont="1" applyBorder="1"/>
    <xf numFmtId="9" fontId="7" fillId="0" borderId="4" xfId="9" applyNumberFormat="1" applyFont="1" applyBorder="1"/>
    <xf numFmtId="0" fontId="7" fillId="0" borderId="4" xfId="8" applyFont="1" applyBorder="1"/>
    <xf numFmtId="168" fontId="7" fillId="0" borderId="4" xfId="9" applyNumberFormat="1" applyFont="1" applyBorder="1"/>
    <xf numFmtId="44" fontId="7" fillId="0" borderId="4" xfId="2" applyFont="1" applyBorder="1"/>
    <xf numFmtId="44" fontId="7" fillId="0" borderId="10" xfId="2" applyFont="1" applyBorder="1"/>
    <xf numFmtId="16" fontId="0" fillId="0" borderId="0" xfId="0" quotePrefix="1" applyNumberFormat="1"/>
    <xf numFmtId="44" fontId="0" fillId="0" borderId="0" xfId="2" applyFont="1"/>
    <xf numFmtId="9" fontId="7" fillId="15" borderId="4" xfId="4" applyNumberFormat="1" applyFont="1" applyFill="1" applyBorder="1" applyAlignment="1"/>
    <xf numFmtId="10" fontId="7" fillId="0" borderId="4" xfId="4" applyNumberFormat="1" applyFont="1" applyBorder="1" applyAlignment="1"/>
    <xf numFmtId="0" fontId="7" fillId="15" borderId="6" xfId="4" applyNumberFormat="1" applyFont="1" applyFill="1" applyBorder="1" applyAlignment="1"/>
    <xf numFmtId="0" fontId="7" fillId="0" borderId="6" xfId="4" applyNumberFormat="1" applyFont="1" applyBorder="1" applyAlignment="1"/>
    <xf numFmtId="0" fontId="15" fillId="14" borderId="8" xfId="4" applyNumberFormat="1" applyFont="1" applyFill="1" applyBorder="1" applyAlignment="1"/>
    <xf numFmtId="14" fontId="15" fillId="10" borderId="7" xfId="4" applyNumberFormat="1" applyFont="1" applyFill="1" applyBorder="1" applyAlignment="1"/>
    <xf numFmtId="0" fontId="15" fillId="14" borderId="7" xfId="4" applyNumberFormat="1" applyFont="1" applyFill="1" applyBorder="1" applyAlignment="1"/>
    <xf numFmtId="0" fontId="13" fillId="0" borderId="0" xfId="4" applyNumberFormat="1" applyFont="1"/>
    <xf numFmtId="10" fontId="3" fillId="5" borderId="1" xfId="3" quotePrefix="1" applyNumberFormat="1" applyFont="1" applyFill="1" applyBorder="1" applyAlignment="1" applyProtection="1">
      <alignment horizontal="center" vertical="top"/>
      <protection locked="0"/>
    </xf>
    <xf numFmtId="0" fontId="7" fillId="0" borderId="0" xfId="4" applyNumberFormat="1" applyAlignment="1">
      <alignment horizontal="right"/>
    </xf>
    <xf numFmtId="166" fontId="0" fillId="5" borderId="1" xfId="3" applyNumberFormat="1" applyFont="1" applyFill="1" applyBorder="1" applyAlignment="1">
      <alignment vertical="top"/>
    </xf>
    <xf numFmtId="0" fontId="0" fillId="0" borderId="0" xfId="0" applyAlignment="1">
      <alignment wrapText="1"/>
    </xf>
    <xf numFmtId="0" fontId="7" fillId="0" borderId="0" xfId="4" applyFill="1" applyBorder="1"/>
    <xf numFmtId="0" fontId="0" fillId="0" borderId="0" xfId="0" applyFill="1" applyBorder="1"/>
    <xf numFmtId="14" fontId="0" fillId="0" borderId="0" xfId="3" applyNumberFormat="1" applyFont="1" applyFill="1" applyBorder="1" applyAlignment="1">
      <alignment vertical="top"/>
    </xf>
    <xf numFmtId="49" fontId="9" fillId="0" borderId="0" xfId="0" applyNumberFormat="1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  <xf numFmtId="9" fontId="3" fillId="0" borderId="0" xfId="2" applyNumberFormat="1" applyFont="1" applyFill="1" applyBorder="1" applyAlignment="1" applyProtection="1">
      <alignment horizontal="center" vertical="top"/>
      <protection locked="0"/>
    </xf>
    <xf numFmtId="9" fontId="0" fillId="0" borderId="0" xfId="3" applyFont="1" applyFill="1" applyBorder="1" applyAlignment="1">
      <alignment vertical="top"/>
    </xf>
    <xf numFmtId="2" fontId="3" fillId="0" borderId="0" xfId="2" quotePrefix="1" applyNumberFormat="1" applyFont="1" applyFill="1" applyBorder="1" applyAlignment="1" applyProtection="1">
      <alignment horizontal="center" vertical="top"/>
      <protection locked="0"/>
    </xf>
    <xf numFmtId="44" fontId="3" fillId="0" borderId="0" xfId="2" applyFon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>
      <alignment vertical="top"/>
    </xf>
    <xf numFmtId="44" fontId="0" fillId="0" borderId="0" xfId="2" applyFont="1" applyFill="1" applyBorder="1" applyAlignment="1">
      <alignment vertical="top"/>
    </xf>
    <xf numFmtId="9" fontId="3" fillId="0" borderId="0" xfId="2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/>
    <xf numFmtId="166" fontId="1" fillId="0" borderId="0" xfId="2" applyNumberFormat="1" applyFill="1" applyBorder="1" applyAlignment="1" applyProtection="1">
      <alignment horizontal="right" vertical="top"/>
      <protection locked="0"/>
    </xf>
    <xf numFmtId="166" fontId="0" fillId="0" borderId="0" xfId="2" applyNumberFormat="1" applyFont="1" applyFill="1" applyBorder="1" applyAlignment="1" applyProtection="1">
      <alignment horizontal="right" vertical="top"/>
      <protection locked="0"/>
    </xf>
    <xf numFmtId="44" fontId="0" fillId="0" borderId="0" xfId="2" applyFont="1" applyFill="1" applyBorder="1" applyAlignment="1" applyProtection="1">
      <alignment horizontal="right" vertical="top"/>
      <protection locked="0"/>
    </xf>
    <xf numFmtId="9" fontId="3" fillId="0" borderId="0" xfId="2" applyNumberFormat="1" applyFont="1" applyFill="1" applyBorder="1" applyAlignment="1" applyProtection="1">
      <alignment vertical="top"/>
      <protection locked="0"/>
    </xf>
    <xf numFmtId="44" fontId="5" fillId="0" borderId="0" xfId="2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44" fontId="4" fillId="0" borderId="0" xfId="2" applyFont="1" applyFill="1" applyBorder="1" applyAlignment="1">
      <alignment vertical="top"/>
    </xf>
    <xf numFmtId="165" fontId="5" fillId="0" borderId="0" xfId="2" applyNumberFormat="1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10" fontId="0" fillId="0" borderId="0" xfId="0" applyNumberFormat="1" applyFill="1" applyBorder="1" applyAlignment="1" applyProtection="1">
      <alignment vertical="top"/>
      <protection locked="0"/>
    </xf>
    <xf numFmtId="10" fontId="3" fillId="0" borderId="0" xfId="3" quotePrefix="1" applyNumberFormat="1" applyFont="1" applyFill="1" applyBorder="1" applyAlignment="1" applyProtection="1">
      <alignment horizontal="center" vertical="top"/>
      <protection locked="0"/>
    </xf>
    <xf numFmtId="9" fontId="3" fillId="0" borderId="0" xfId="3" quotePrefix="1" applyFont="1" applyFill="1" applyBorder="1" applyAlignment="1" applyProtection="1">
      <alignment horizontal="center" vertical="top"/>
      <protection locked="0"/>
    </xf>
    <xf numFmtId="10" fontId="0" fillId="0" borderId="0" xfId="0" applyNumberFormat="1" applyFill="1" applyBorder="1" applyAlignment="1" applyProtection="1">
      <alignment vertical="top" wrapText="1"/>
      <protection locked="0"/>
    </xf>
    <xf numFmtId="10" fontId="0" fillId="0" borderId="0" xfId="0" applyNumberFormat="1" applyFill="1" applyBorder="1" applyAlignment="1" applyProtection="1">
      <alignment horizontal="right" vertical="top"/>
      <protection locked="0"/>
    </xf>
    <xf numFmtId="1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44" fontId="4" fillId="0" borderId="0" xfId="2" applyFont="1" applyFill="1" applyBorder="1" applyAlignment="1">
      <alignment vertical="top" wrapText="1"/>
    </xf>
    <xf numFmtId="9" fontId="0" fillId="0" borderId="0" xfId="3" applyFont="1" applyFill="1" applyBorder="1" applyAlignment="1" applyProtection="1">
      <alignment vertical="top" wrapText="1"/>
      <protection locked="0"/>
    </xf>
    <xf numFmtId="10" fontId="4" fillId="0" borderId="0" xfId="0" applyNumberFormat="1" applyFont="1" applyFill="1" applyBorder="1" applyAlignment="1">
      <alignment vertical="top"/>
    </xf>
    <xf numFmtId="10" fontId="4" fillId="0" borderId="0" xfId="0" applyNumberFormat="1" applyFont="1" applyFill="1" applyBorder="1" applyAlignment="1">
      <alignment vertical="top" wrapText="1"/>
    </xf>
    <xf numFmtId="44" fontId="0" fillId="0" borderId="0" xfId="2" applyFont="1" applyFill="1" applyBorder="1" applyAlignment="1" applyProtection="1">
      <alignment vertical="top"/>
      <protection locked="0"/>
    </xf>
    <xf numFmtId="44" fontId="0" fillId="0" borderId="0" xfId="2" applyFont="1" applyFill="1" applyBorder="1" applyAlignment="1" applyProtection="1">
      <alignment vertical="top" wrapText="1"/>
      <protection locked="0"/>
    </xf>
    <xf numFmtId="0" fontId="0" fillId="0" borderId="0" xfId="2" applyNumberFormat="1" applyFont="1" applyFill="1" applyBorder="1" applyAlignment="1" applyProtection="1">
      <alignment vertical="top" wrapText="1"/>
      <protection locked="0"/>
    </xf>
    <xf numFmtId="44" fontId="2" fillId="0" borderId="0" xfId="2" applyFont="1" applyFill="1" applyBorder="1" applyAlignment="1">
      <alignment vertical="top"/>
    </xf>
    <xf numFmtId="44" fontId="2" fillId="0" borderId="0" xfId="2" applyFont="1" applyFill="1" applyBorder="1" applyAlignment="1">
      <alignment vertical="top" wrapText="1"/>
    </xf>
    <xf numFmtId="164" fontId="0" fillId="0" borderId="0" xfId="2" applyNumberFormat="1" applyFont="1" applyFill="1" applyBorder="1" applyAlignment="1">
      <alignment vertical="top"/>
    </xf>
    <xf numFmtId="164" fontId="0" fillId="0" borderId="0" xfId="2" applyNumberFormat="1" applyFont="1" applyFill="1" applyBorder="1" applyAlignment="1">
      <alignment vertical="top" wrapText="1"/>
    </xf>
    <xf numFmtId="9" fontId="0" fillId="0" borderId="0" xfId="0" applyNumberFormat="1" applyFill="1" applyBorder="1" applyAlignment="1">
      <alignment vertical="top" wrapText="1"/>
    </xf>
    <xf numFmtId="166" fontId="0" fillId="0" borderId="0" xfId="3" applyNumberFormat="1" applyFont="1" applyFill="1" applyBorder="1" applyAlignment="1">
      <alignment vertical="top"/>
    </xf>
    <xf numFmtId="0" fontId="23" fillId="0" borderId="0" xfId="0" applyFont="1" applyBorder="1" applyAlignment="1">
      <alignment vertical="center" wrapText="1"/>
    </xf>
    <xf numFmtId="0" fontId="0" fillId="0" borderId="0" xfId="0" applyBorder="1"/>
    <xf numFmtId="0" fontId="0" fillId="7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7" borderId="0" xfId="0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44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 wrapText="1"/>
    </xf>
    <xf numFmtId="9" fontId="7" fillId="9" borderId="4" xfId="3" applyFont="1" applyFill="1" applyBorder="1"/>
    <xf numFmtId="0" fontId="7" fillId="6" borderId="0" xfId="4" applyFill="1" applyAlignment="1">
      <alignment horizontal="center" vertical="center"/>
    </xf>
    <xf numFmtId="0" fontId="16" fillId="11" borderId="0" xfId="4" applyFont="1" applyFill="1" applyAlignment="1">
      <alignment horizontal="center" vertical="center"/>
    </xf>
    <xf numFmtId="0" fontId="15" fillId="10" borderId="0" xfId="4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9" fontId="3" fillId="5" borderId="3" xfId="2" applyNumberFormat="1" applyFont="1" applyFill="1" applyBorder="1" applyAlignment="1" applyProtection="1">
      <alignment horizontal="center" vertical="top"/>
      <protection locked="0"/>
    </xf>
    <xf numFmtId="9" fontId="3" fillId="5" borderId="1" xfId="2" applyNumberFormat="1" applyFont="1" applyFill="1" applyBorder="1" applyAlignment="1" applyProtection="1">
      <alignment horizontal="center" vertical="top"/>
      <protection locked="0"/>
    </xf>
    <xf numFmtId="0" fontId="11" fillId="7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9" fontId="3" fillId="0" borderId="0" xfId="2" applyNumberFormat="1" applyFont="1" applyFill="1" applyBorder="1" applyAlignment="1" applyProtection="1">
      <alignment horizontal="center" vertical="top"/>
      <protection locked="0"/>
    </xf>
    <xf numFmtId="0" fontId="11" fillId="9" borderId="0" xfId="0" applyFont="1" applyFill="1" applyAlignment="1">
      <alignment horizontal="center" vertical="center"/>
    </xf>
    <xf numFmtId="9" fontId="3" fillId="9" borderId="0" xfId="2" applyNumberFormat="1" applyFont="1" applyFill="1" applyAlignment="1" applyProtection="1">
      <alignment horizontal="center" vertical="top"/>
      <protection locked="0"/>
    </xf>
  </cellXfs>
  <cellStyles count="11">
    <cellStyle name="Hyperlink" xfId="5" builtinId="8"/>
    <cellStyle name="Komma" xfId="1" builtinId="3"/>
    <cellStyle name="Procent" xfId="3" builtinId="5"/>
    <cellStyle name="Procent 2" xfId="10" xr:uid="{00000000-0005-0000-0000-000034000000}"/>
    <cellStyle name="Standaard" xfId="0" builtinId="0"/>
    <cellStyle name="Standaard 2" xfId="4" xr:uid="{00000000-0005-0000-0000-000004000000}"/>
    <cellStyle name="Standaard 3" xfId="7" xr:uid="{00000000-0005-0000-0000-000033000000}"/>
    <cellStyle name="Standaard 4" xfId="8" xr:uid="{00000000-0005-0000-0000-000035000000}"/>
    <cellStyle name="Valuta" xfId="2" builtinId="4"/>
    <cellStyle name="Valuta 2" xfId="6" xr:uid="{00000000-0005-0000-0000-000006000000}"/>
    <cellStyle name="Valuta 3" xfId="9" xr:uid="{00000000-0005-0000-0000-000036000000}"/>
  </cellStyles>
  <dxfs count="47"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numFmt numFmtId="0" formatCode="General"/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ignificant.nl/onze_markten/8-sociaal-domein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4</xdr:row>
          <xdr:rowOff>47625</xdr:rowOff>
        </xdr:from>
        <xdr:to>
          <xdr:col>9</xdr:col>
          <xdr:colOff>495300</xdr:colOff>
          <xdr:row>6</xdr:row>
          <xdr:rowOff>114300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</a:rPr>
                <a:t>Genereer kostprijsmodel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9</xdr:col>
      <xdr:colOff>603250</xdr:colOff>
      <xdr:row>7</xdr:row>
      <xdr:rowOff>82550</xdr:rowOff>
    </xdr:from>
    <xdr:to>
      <xdr:col>11</xdr:col>
      <xdr:colOff>0</xdr:colOff>
      <xdr:row>9</xdr:row>
      <xdr:rowOff>0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320800"/>
          <a:ext cx="355600" cy="222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474345</xdr:colOff>
      <xdr:row>62</xdr:row>
      <xdr:rowOff>91439</xdr:rowOff>
    </xdr:from>
    <xdr:to>
      <xdr:col>13</xdr:col>
      <xdr:colOff>159221</xdr:colOff>
      <xdr:row>82</xdr:row>
      <xdr:rowOff>149546</xdr:rowOff>
    </xdr:to>
    <xdr:pic>
      <xdr:nvPicPr>
        <xdr:cNvPr id="7" name="Afbeelding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6865"/>
        <a:stretch/>
      </xdr:blipFill>
      <xdr:spPr>
        <a:xfrm>
          <a:off x="1800225" y="11247119"/>
          <a:ext cx="6390476" cy="3868107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16</xdr:row>
      <xdr:rowOff>114299</xdr:rowOff>
    </xdr:from>
    <xdr:to>
      <xdr:col>13</xdr:col>
      <xdr:colOff>456401</xdr:colOff>
      <xdr:row>37</xdr:row>
      <xdr:rowOff>141926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6865"/>
        <a:stretch/>
      </xdr:blipFill>
      <xdr:spPr>
        <a:xfrm>
          <a:off x="2076450" y="2971799"/>
          <a:ext cx="6390476" cy="40281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2</xdr:row>
      <xdr:rowOff>104775</xdr:rowOff>
    </xdr:from>
    <xdr:to>
      <xdr:col>16</xdr:col>
      <xdr:colOff>446938</xdr:colOff>
      <xdr:row>37</xdr:row>
      <xdr:rowOff>27751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485775"/>
          <a:ext cx="5895238" cy="6590476"/>
        </a:xfrm>
        <a:prstGeom prst="rect">
          <a:avLst/>
        </a:prstGeom>
      </xdr:spPr>
    </xdr:pic>
    <xdr:clientData/>
  </xdr:twoCellAnchor>
  <xdr:twoCellAnchor editAs="oneCell">
    <xdr:from>
      <xdr:col>16</xdr:col>
      <xdr:colOff>495300</xdr:colOff>
      <xdr:row>0</xdr:row>
      <xdr:rowOff>0</xdr:rowOff>
    </xdr:from>
    <xdr:to>
      <xdr:col>26</xdr:col>
      <xdr:colOff>380252</xdr:colOff>
      <xdr:row>18</xdr:row>
      <xdr:rowOff>94809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8900" y="0"/>
          <a:ext cx="5980952" cy="3523809"/>
        </a:xfrm>
        <a:prstGeom prst="rect">
          <a:avLst/>
        </a:prstGeom>
      </xdr:spPr>
    </xdr:pic>
    <xdr:clientData/>
  </xdr:twoCellAnchor>
  <xdr:twoCellAnchor editAs="oneCell">
    <xdr:from>
      <xdr:col>16</xdr:col>
      <xdr:colOff>533400</xdr:colOff>
      <xdr:row>19</xdr:row>
      <xdr:rowOff>0</xdr:rowOff>
    </xdr:from>
    <xdr:to>
      <xdr:col>28</xdr:col>
      <xdr:colOff>65819</xdr:colOff>
      <xdr:row>47</xdr:row>
      <xdr:rowOff>37429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7000" y="3619500"/>
          <a:ext cx="6847619" cy="53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gnificantgroep.sharepoint.com/sites/001566-001566-KrimpenadIJssel-KostprijzenWmoenJeugd/Gedeelde%20documenten/Projectdocumenten/Kostprijsmodellen/Concept%20standaard%20Kostprijsmodel%20-WMO%20-%20Krimpen%20201907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BI"/>
      <sheetName val="Kostprijsmodel ind."/>
      <sheetName val="Kostprijsmodel groep"/>
      <sheetName val="DB"/>
      <sheetName val="PV"/>
      <sheetName val="KDV"/>
      <sheetName val="Vervoer"/>
      <sheetName val="ORT"/>
      <sheetName val="Cao componenten"/>
      <sheetName val="GGZ"/>
      <sheetName val="SW"/>
      <sheetName val="VVT"/>
      <sheetName val="GHZ"/>
      <sheetName val="JZ"/>
      <sheetName val="KO"/>
      <sheetName val="Concept standaard Kostprijsmod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oel van Weert" id="{56B96E65-E6C5-4DAF-B7BE-4D855B663726}" userId="S::Roel.van.Weert@significant.nl::9c5c92d1-d322-4913-811d-0229c3e2b33a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VT" displayName="VVT" ref="A1:H8" totalsRowShown="0" headerRowDxfId="46" headerRowBorderDxfId="45" tableBorderDxfId="44" totalsRowBorderDxfId="43" headerRowCellStyle="Standaard 2" dataCellStyle="Standaard 2">
  <autoFilter ref="A1:H8" xr:uid="{00000000-0009-0000-0100-000001000000}"/>
  <tableColumns count="8">
    <tableColumn id="1" xr3:uid="{00000000-0010-0000-0000-000001000000}" name="VVT" dataDxfId="42" dataCellStyle="Standaard 2"/>
    <tableColumn id="2" xr3:uid="{00000000-0010-0000-0000-000002000000}" name="1-7-2018"/>
    <tableColumn id="3" xr3:uid="{00000000-0010-0000-0000-000003000000}" name="1-12-2018" dataDxfId="41" dataCellStyle="Standaard 2"/>
    <tableColumn id="4" xr3:uid="{00000000-0010-0000-0000-000004000000}" name="1-12-2019" dataDxfId="40" dataCellStyle="Standaard 2"/>
    <tableColumn id="5" xr3:uid="{00000000-0010-0000-0000-000005000000}" name="PeildatumX3" dataDxfId="39" dataCellStyle="Standaard 2"/>
    <tableColumn id="6" xr3:uid="{00000000-0010-0000-0000-000006000000}" name="PeildatumX4" dataDxfId="38" dataCellStyle="Standaard 2"/>
    <tableColumn id="7" xr3:uid="{00000000-0010-0000-0000-000007000000}" name="PeildatumX5" dataDxfId="37" dataCellStyle="Standaard 2"/>
    <tableColumn id="8" xr3:uid="{00000000-0010-0000-0000-000008000000}" name="PeildatumX6" dataDxfId="36" dataCellStyle="Standaard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GZ" displayName="GGZ" ref="A10:H15" totalsRowShown="0" headerRowDxfId="35" headerRowBorderDxfId="34" tableBorderDxfId="33" totalsRowBorderDxfId="32" headerRowCellStyle="Standaard 2" dataCellStyle="Standaard 2">
  <autoFilter ref="A10:H15" xr:uid="{00000000-0009-0000-0100-000002000000}"/>
  <tableColumns count="8">
    <tableColumn id="1" xr3:uid="{00000000-0010-0000-0100-000001000000}" name="GGZ" dataDxfId="31" dataCellStyle="Standaard 2"/>
    <tableColumn id="2" xr3:uid="{00000000-0010-0000-0100-000002000000}" name="1-7-2018"/>
    <tableColumn id="3" xr3:uid="{00000000-0010-0000-0100-000003000000}" name="1-12-2018" dataDxfId="30" dataCellStyle="Standaard 2"/>
    <tableColumn id="4" xr3:uid="{00000000-0010-0000-0100-000004000000}" name="PeildatumX2" dataDxfId="29" dataCellStyle="Standaard 2"/>
    <tableColumn id="5" xr3:uid="{00000000-0010-0000-0100-000005000000}" name="PeildatumX3" dataDxfId="28" dataCellStyle="Standaard 2"/>
    <tableColumn id="6" xr3:uid="{00000000-0010-0000-0100-000006000000}" name="PeildatumX4" dataDxfId="27" dataCellStyle="Standaard 2"/>
    <tableColumn id="7" xr3:uid="{00000000-0010-0000-0100-000007000000}" name="PeildatumX5" dataDxfId="26" dataCellStyle="Standaard 2"/>
    <tableColumn id="8" xr3:uid="{00000000-0010-0000-0100-000008000000}" name="PeildatumX6" dataDxfId="25" dataCellStyle="Standaard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GHZ" displayName="GHZ" ref="A17:H22" totalsRowShown="0" headerRowDxfId="24" headerRowBorderDxfId="23" tableBorderDxfId="22" totalsRowBorderDxfId="21" headerRowCellStyle="Standaard 2" dataCellStyle="Standaard 2">
  <autoFilter ref="A17:H22" xr:uid="{00000000-0009-0000-0100-000003000000}"/>
  <tableColumns count="8">
    <tableColumn id="1" xr3:uid="{00000000-0010-0000-0200-000001000000}" name="GHZ" dataDxfId="20" dataCellStyle="Standaard 2"/>
    <tableColumn id="2" xr3:uid="{00000000-0010-0000-0200-000002000000}" name="1-7-2017"/>
    <tableColumn id="3" xr3:uid="{00000000-0010-0000-0200-000003000000}" name="PeildatumX" dataDxfId="19" dataCellStyle="Standaard 2"/>
    <tableColumn id="4" xr3:uid="{00000000-0010-0000-0200-000004000000}" name="PeildatumX2" dataDxfId="18" dataCellStyle="Standaard 2"/>
    <tableColumn id="5" xr3:uid="{00000000-0010-0000-0200-000005000000}" name="PeildatumX3" dataDxfId="17" dataCellStyle="Standaard 2"/>
    <tableColumn id="6" xr3:uid="{00000000-0010-0000-0200-000006000000}" name="PeildatumX4" dataDxfId="16" dataCellStyle="Standaard 2"/>
    <tableColumn id="7" xr3:uid="{00000000-0010-0000-0200-000007000000}" name="PeildatumX5" dataDxfId="15" dataCellStyle="Standaard 2"/>
    <tableColumn id="8" xr3:uid="{00000000-0010-0000-0200-000008000000}" name="PeildatumX6" dataDxfId="14" dataCellStyle="Standaard 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W" displayName="SW" ref="A24:H29" totalsRowShown="0" headerRowDxfId="13" headerRowBorderDxfId="12" tableBorderDxfId="11" totalsRowBorderDxfId="10" headerRowCellStyle="Standaard 2" dataCellStyle="Standaard 2">
  <autoFilter ref="A24:H29" xr:uid="{00000000-0009-0000-0100-000004000000}"/>
  <tableColumns count="8">
    <tableColumn id="1" xr3:uid="{00000000-0010-0000-0300-000001000000}" name="SW" dataDxfId="9" dataCellStyle="Standaard 2"/>
    <tableColumn id="2" xr3:uid="{00000000-0010-0000-0300-000002000000}" name="1-4-2017"/>
    <tableColumn id="3" xr3:uid="{00000000-0010-0000-0300-000003000000}" name="PeildatumX" dataDxfId="8" dataCellStyle="Standaard 2"/>
    <tableColumn id="4" xr3:uid="{00000000-0010-0000-0300-000004000000}" name="PeildatumX2" dataDxfId="7" dataCellStyle="Standaard 2"/>
    <tableColumn id="5" xr3:uid="{00000000-0010-0000-0300-000005000000}" name="PeildatumX3" dataDxfId="6" dataCellStyle="Standaard 2"/>
    <tableColumn id="6" xr3:uid="{00000000-0010-0000-0300-000006000000}" name="PeildatumX4" dataDxfId="5" dataCellStyle="Standaard 2"/>
    <tableColumn id="7" xr3:uid="{00000000-0010-0000-0300-000007000000}" name="PeildatumX5" dataDxfId="4" dataCellStyle="Standaard 2"/>
    <tableColumn id="8" xr3:uid="{00000000-0010-0000-0300-000008000000}" name="PeildatumX6" dataDxfId="3" dataCellStyle="Standaard 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8F2F802-3F9A-41A8-846D-30DB110554E8}" name="JZ" displayName="JZ" ref="A31:H36" totalsRowShown="0" headerRowDxfId="2" headerRowBorderDxfId="1" tableBorderDxfId="0" headerRowCellStyle="Standaard 2" dataCellStyle="Standaard 2">
  <autoFilter ref="A31:H36" xr:uid="{83A45FD4-D6BA-44EC-B842-0289F36E6E14}"/>
  <tableColumns count="8">
    <tableColumn id="1" xr3:uid="{3EFA7E32-7D7D-4D3E-A2C0-ECABB8BAE126}" name="JZ"/>
    <tableColumn id="2" xr3:uid="{43522750-34BB-4875-84F0-1F74E060F283}" name="1-1-2018"/>
    <tableColumn id="3" xr3:uid="{2031D9D0-292F-4463-892D-06C37DC0F1CB}" name="PeildatumX" dataCellStyle="Standaard 2"/>
    <tableColumn id="4" xr3:uid="{F407C5ED-88FF-475E-8B23-865FEA359E86}" name="PeildatumX2" dataCellStyle="Standaard 2"/>
    <tableColumn id="5" xr3:uid="{46BF712B-F404-4977-AD68-D96C933A126A}" name="PeildatumX3" dataCellStyle="Standaard 2"/>
    <tableColumn id="6" xr3:uid="{1455617D-8B89-475B-B045-261D99578CA9}" name="PeildatumX4" dataCellStyle="Standaard 2"/>
    <tableColumn id="7" xr3:uid="{AAEE5FC9-73DA-4F55-8AFD-829D017F95BF}" name="PeildatumX5" dataCellStyle="Standaard 2"/>
    <tableColumn id="8" xr3:uid="{78A792ED-3938-41DC-976A-3DF946C2C5A9}" name="PeildatumX6" dataCellStyle="Standaard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19-06-24T12:32:20.03" personId="{56B96E65-E6C5-4DAF-B7BE-4D855B663726}" id="{366FEADE-81D1-4B65-904F-D8A18AC6A2E0}">
    <text>144 verlof + 56 bovenwettelijk + 7 feestdagen / 36*52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mbtenarensalaris.nl/zorg-en-welzijn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mbtenarensalaris.nl/wp-content/uploads/2017/07/nieuwe_bedragen_cao_jeugdzorg_2017-2019_aangepast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mbtenarensalaris.nl/wp-content/uploads/2018/07/cao_kinderopvang_2018-2019_salarisschal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K12"/>
  <sheetViews>
    <sheetView zoomScale="120" zoomScaleNormal="120" workbookViewId="0">
      <selection activeCell="B5" sqref="B5:B7"/>
    </sheetView>
  </sheetViews>
  <sheetFormatPr defaultColWidth="0" defaultRowHeight="12" zeroHeight="1" x14ac:dyDescent="0.2"/>
  <cols>
    <col min="1" max="1" width="4.28515625" style="79" customWidth="1"/>
    <col min="2" max="2" width="16.85546875" style="79" customWidth="1"/>
    <col min="3" max="3" width="4.7109375" style="79" customWidth="1"/>
    <col min="4" max="4" width="21.85546875" style="79" customWidth="1"/>
    <col min="5" max="5" width="4.7109375" style="79" customWidth="1"/>
    <col min="6" max="6" width="15" style="79" bestFit="1" customWidth="1"/>
    <col min="7" max="7" width="4.7109375" style="79" customWidth="1"/>
    <col min="8" max="10" width="8.85546875" style="79" customWidth="1"/>
    <col min="11" max="11" width="5.140625" style="79" customWidth="1"/>
    <col min="12" max="12" width="8.85546875" style="79" hidden="1" customWidth="1"/>
    <col min="13" max="16384" width="8.85546875" style="79" hidden="1"/>
  </cols>
  <sheetData>
    <row r="1" spans="1:11" ht="19.899999999999999" customHeight="1" x14ac:dyDescent="0.2">
      <c r="B1" s="245" t="s">
        <v>300</v>
      </c>
      <c r="C1" s="245"/>
      <c r="D1" s="245"/>
      <c r="E1" s="245"/>
      <c r="F1" s="245"/>
      <c r="G1" s="245"/>
      <c r="H1" s="245"/>
      <c r="I1" s="245"/>
      <c r="J1" s="245"/>
    </row>
    <row r="2" spans="1:11" x14ac:dyDescent="0.2"/>
    <row r="3" spans="1:11" x14ac:dyDescent="0.2">
      <c r="B3" s="126" t="s">
        <v>296</v>
      </c>
      <c r="C3" s="125"/>
      <c r="D3" s="126" t="s">
        <v>297</v>
      </c>
      <c r="E3" s="125"/>
      <c r="F3" s="126" t="s">
        <v>298</v>
      </c>
      <c r="G3" s="125"/>
      <c r="H3" s="246" t="s">
        <v>299</v>
      </c>
      <c r="I3" s="246"/>
      <c r="J3" s="246"/>
    </row>
    <row r="4" spans="1:11" ht="6" customHeight="1" x14ac:dyDescent="0.2"/>
    <row r="5" spans="1:11" customFormat="1" ht="7.9" customHeight="1" x14ac:dyDescent="0.25">
      <c r="A5" s="79"/>
      <c r="B5" s="244"/>
      <c r="C5" s="79"/>
      <c r="D5" s="244"/>
      <c r="E5" s="79"/>
      <c r="F5" s="244"/>
      <c r="G5" s="79"/>
      <c r="H5" s="124"/>
      <c r="I5" s="124"/>
      <c r="J5" s="124"/>
      <c r="K5" s="79"/>
    </row>
    <row r="6" spans="1:11" customFormat="1" ht="10.15" customHeight="1" x14ac:dyDescent="0.25">
      <c r="A6" s="79"/>
      <c r="B6" s="244"/>
      <c r="C6" s="79"/>
      <c r="D6" s="244"/>
      <c r="E6" s="79"/>
      <c r="F6" s="244"/>
      <c r="G6" s="79"/>
      <c r="H6" s="124"/>
      <c r="I6" s="124"/>
      <c r="J6" s="124"/>
      <c r="K6" s="79"/>
    </row>
    <row r="7" spans="1:11" customFormat="1" ht="15" x14ac:dyDescent="0.25">
      <c r="A7" s="79"/>
      <c r="B7" s="244"/>
      <c r="C7" s="79"/>
      <c r="D7" s="244"/>
      <c r="E7" s="79"/>
      <c r="F7" s="244"/>
      <c r="G7" s="79"/>
      <c r="H7" s="124"/>
      <c r="I7" s="124"/>
      <c r="J7" s="124"/>
      <c r="K7" s="79"/>
    </row>
    <row r="8" spans="1:11" x14ac:dyDescent="0.2"/>
    <row r="9" spans="1:11" x14ac:dyDescent="0.2"/>
    <row r="10" spans="1:11" hidden="1" x14ac:dyDescent="0.2"/>
    <row r="11" spans="1:11" hidden="1" x14ac:dyDescent="0.2"/>
    <row r="12" spans="1:11" hidden="1" x14ac:dyDescent="0.2"/>
  </sheetData>
  <mergeCells count="5">
    <mergeCell ref="D5:D7"/>
    <mergeCell ref="F5:F7"/>
    <mergeCell ref="B5:B7"/>
    <mergeCell ref="B1:J1"/>
    <mergeCell ref="H3:J3"/>
  </mergeCells>
  <dataValidations count="1">
    <dataValidation type="list" allowBlank="1" showInputMessage="1" showErrorMessage="1" sqref="B5:B7" xr:uid="{00000000-0002-0000-0000-000000000000}">
      <formula1>"Individueel product, Groepsproduct"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Creëren_kostprijsmodel">
                <anchor moveWithCells="1" sizeWithCells="1">
                  <from>
                    <xdr:col>7</xdr:col>
                    <xdr:colOff>104775</xdr:colOff>
                    <xdr:row>4</xdr:row>
                    <xdr:rowOff>47625</xdr:rowOff>
                  </from>
                  <to>
                    <xdr:col>9</xdr:col>
                    <xdr:colOff>495300</xdr:colOff>
                    <xdr:row>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F155"/>
  <sheetViews>
    <sheetView zoomScaleNormal="100" workbookViewId="0">
      <selection activeCell="A2" sqref="A2:B2"/>
    </sheetView>
  </sheetViews>
  <sheetFormatPr defaultColWidth="8.85546875" defaultRowHeight="12" x14ac:dyDescent="0.2"/>
  <cols>
    <col min="1" max="16384" width="8.85546875" style="16"/>
  </cols>
  <sheetData>
    <row r="1" spans="1:6" ht="15" x14ac:dyDescent="0.25">
      <c r="A1" s="17" t="s">
        <v>305</v>
      </c>
    </row>
    <row r="2" spans="1:6" x14ac:dyDescent="0.2">
      <c r="A2" s="68" t="s">
        <v>283</v>
      </c>
      <c r="B2" s="69">
        <v>43252</v>
      </c>
      <c r="C2" s="69">
        <v>43466</v>
      </c>
    </row>
    <row r="3" spans="1:6" ht="15" hidden="1" x14ac:dyDescent="0.25">
      <c r="A3" s="17"/>
      <c r="B3" s="67">
        <v>2</v>
      </c>
      <c r="C3" s="16">
        <v>3</v>
      </c>
      <c r="E3" s="16">
        <v>4</v>
      </c>
      <c r="F3" s="17"/>
    </row>
    <row r="4" spans="1:6" x14ac:dyDescent="0.2">
      <c r="A4" s="25" t="s">
        <v>208</v>
      </c>
      <c r="B4" s="16">
        <v>1699</v>
      </c>
      <c r="C4" s="16">
        <v>1707</v>
      </c>
    </row>
    <row r="5" spans="1:6" x14ac:dyDescent="0.2">
      <c r="A5" s="25" t="s">
        <v>234</v>
      </c>
      <c r="B5" s="16">
        <v>1791</v>
      </c>
      <c r="C5" s="16">
        <v>1800</v>
      </c>
    </row>
    <row r="6" spans="1:6" x14ac:dyDescent="0.2">
      <c r="A6" s="25" t="s">
        <v>209</v>
      </c>
      <c r="B6" s="16">
        <v>1889</v>
      </c>
      <c r="C6" s="16">
        <v>1898</v>
      </c>
    </row>
    <row r="7" spans="1:6" x14ac:dyDescent="0.2">
      <c r="A7" s="25" t="s">
        <v>235</v>
      </c>
      <c r="B7" s="16">
        <v>2006</v>
      </c>
      <c r="C7" s="16">
        <v>2016</v>
      </c>
    </row>
    <row r="8" spans="1:6" x14ac:dyDescent="0.2">
      <c r="A8" s="25" t="s">
        <v>236</v>
      </c>
      <c r="B8" s="16">
        <v>2073</v>
      </c>
      <c r="C8" s="16">
        <v>2083</v>
      </c>
    </row>
    <row r="9" spans="1:6" x14ac:dyDescent="0.2">
      <c r="A9" s="25" t="s">
        <v>237</v>
      </c>
      <c r="B9" s="16">
        <v>2142</v>
      </c>
      <c r="C9" s="16">
        <v>2153</v>
      </c>
    </row>
    <row r="10" spans="1:6" x14ac:dyDescent="0.2">
      <c r="A10" s="25" t="s">
        <v>238</v>
      </c>
      <c r="B10" s="16">
        <v>2205</v>
      </c>
      <c r="C10" s="16">
        <v>2216</v>
      </c>
    </row>
    <row r="11" spans="1:6" x14ac:dyDescent="0.2">
      <c r="A11" s="25" t="s">
        <v>239</v>
      </c>
      <c r="B11" s="16">
        <v>2276</v>
      </c>
      <c r="C11" s="16">
        <v>2287</v>
      </c>
    </row>
    <row r="12" spans="1:6" x14ac:dyDescent="0.2">
      <c r="A12" s="25" t="s">
        <v>240</v>
      </c>
      <c r="B12" s="16">
        <v>2333</v>
      </c>
      <c r="C12" s="16">
        <v>2345</v>
      </c>
    </row>
    <row r="13" spans="1:6" x14ac:dyDescent="0.2">
      <c r="A13" s="25" t="s">
        <v>241</v>
      </c>
      <c r="B13" s="16">
        <v>2401</v>
      </c>
      <c r="C13" s="16">
        <v>2413</v>
      </c>
    </row>
    <row r="14" spans="1:6" x14ac:dyDescent="0.2">
      <c r="A14" s="25" t="s">
        <v>202</v>
      </c>
      <c r="B14" s="16">
        <v>2466</v>
      </c>
      <c r="C14" s="16">
        <v>2478</v>
      </c>
    </row>
    <row r="15" spans="1:6" x14ac:dyDescent="0.2">
      <c r="A15" s="25" t="s">
        <v>203</v>
      </c>
      <c r="B15" s="16">
        <v>2533</v>
      </c>
      <c r="C15" s="16">
        <v>2546</v>
      </c>
    </row>
    <row r="16" spans="1:6" x14ac:dyDescent="0.2">
      <c r="A16" s="16" t="s">
        <v>210</v>
      </c>
      <c r="B16" s="16">
        <v>1791</v>
      </c>
      <c r="C16" s="132">
        <v>1800</v>
      </c>
    </row>
    <row r="17" spans="1:3" x14ac:dyDescent="0.2">
      <c r="A17" s="25" t="s">
        <v>169</v>
      </c>
      <c r="B17" s="16">
        <v>1889</v>
      </c>
      <c r="C17" s="132">
        <v>1898</v>
      </c>
    </row>
    <row r="18" spans="1:3" x14ac:dyDescent="0.2">
      <c r="A18" s="25" t="s">
        <v>170</v>
      </c>
      <c r="B18" s="16">
        <v>2006</v>
      </c>
      <c r="C18" s="132">
        <v>2016</v>
      </c>
    </row>
    <row r="19" spans="1:3" x14ac:dyDescent="0.2">
      <c r="A19" s="25" t="s">
        <v>171</v>
      </c>
      <c r="B19" s="16">
        <v>2142</v>
      </c>
      <c r="C19" s="132">
        <v>2153</v>
      </c>
    </row>
    <row r="20" spans="1:3" x14ac:dyDescent="0.2">
      <c r="A20" s="25" t="s">
        <v>172</v>
      </c>
      <c r="B20" s="16">
        <v>2205</v>
      </c>
      <c r="C20" s="132">
        <v>2216</v>
      </c>
    </row>
    <row r="21" spans="1:3" x14ac:dyDescent="0.2">
      <c r="A21" s="25" t="s">
        <v>173</v>
      </c>
      <c r="B21" s="16">
        <v>2276</v>
      </c>
      <c r="C21" s="132">
        <v>2287</v>
      </c>
    </row>
    <row r="22" spans="1:3" x14ac:dyDescent="0.2">
      <c r="A22" s="25" t="s">
        <v>174</v>
      </c>
      <c r="B22" s="16">
        <v>2333</v>
      </c>
      <c r="C22" s="132">
        <v>2345</v>
      </c>
    </row>
    <row r="23" spans="1:3" x14ac:dyDescent="0.2">
      <c r="A23" s="25" t="s">
        <v>175</v>
      </c>
      <c r="B23" s="16">
        <v>2401</v>
      </c>
      <c r="C23" s="132">
        <v>2413</v>
      </c>
    </row>
    <row r="24" spans="1:3" x14ac:dyDescent="0.2">
      <c r="A24" s="25" t="s">
        <v>176</v>
      </c>
      <c r="B24" s="16">
        <v>2466</v>
      </c>
      <c r="C24" s="132">
        <v>2478</v>
      </c>
    </row>
    <row r="25" spans="1:3" x14ac:dyDescent="0.2">
      <c r="A25" s="25" t="s">
        <v>177</v>
      </c>
      <c r="B25" s="16">
        <v>2533</v>
      </c>
      <c r="C25" s="132">
        <v>2546</v>
      </c>
    </row>
    <row r="26" spans="1:3" x14ac:dyDescent="0.2">
      <c r="A26" s="25" t="s">
        <v>159</v>
      </c>
      <c r="B26" s="16">
        <v>2597</v>
      </c>
      <c r="C26" s="132">
        <v>2610</v>
      </c>
    </row>
    <row r="27" spans="1:3" x14ac:dyDescent="0.2">
      <c r="A27" s="25" t="s">
        <v>160</v>
      </c>
      <c r="B27" s="16">
        <v>2662</v>
      </c>
      <c r="C27" s="132">
        <v>2675</v>
      </c>
    </row>
    <row r="28" spans="1:3" x14ac:dyDescent="0.2">
      <c r="A28" s="16" t="s">
        <v>211</v>
      </c>
      <c r="B28" s="16">
        <v>1889</v>
      </c>
      <c r="C28" s="132">
        <v>1898</v>
      </c>
    </row>
    <row r="29" spans="1:3" x14ac:dyDescent="0.2">
      <c r="A29" s="25" t="s">
        <v>178</v>
      </c>
      <c r="B29" s="16">
        <v>2006</v>
      </c>
      <c r="C29" s="132">
        <v>2016</v>
      </c>
    </row>
    <row r="30" spans="1:3" x14ac:dyDescent="0.2">
      <c r="A30" s="25" t="s">
        <v>179</v>
      </c>
      <c r="B30" s="16">
        <v>2142</v>
      </c>
      <c r="C30" s="132">
        <v>2153</v>
      </c>
    </row>
    <row r="31" spans="1:3" x14ac:dyDescent="0.2">
      <c r="A31" s="25" t="s">
        <v>180</v>
      </c>
      <c r="B31" s="16">
        <v>2276</v>
      </c>
      <c r="C31" s="132">
        <v>2287</v>
      </c>
    </row>
    <row r="32" spans="1:3" x14ac:dyDescent="0.2">
      <c r="A32" s="25" t="s">
        <v>181</v>
      </c>
      <c r="B32" s="16">
        <v>2333</v>
      </c>
      <c r="C32" s="132">
        <v>2345</v>
      </c>
    </row>
    <row r="33" spans="1:3" x14ac:dyDescent="0.2">
      <c r="A33" s="25" t="s">
        <v>182</v>
      </c>
      <c r="B33" s="16">
        <v>2401</v>
      </c>
      <c r="C33" s="132">
        <v>2413</v>
      </c>
    </row>
    <row r="34" spans="1:3" x14ac:dyDescent="0.2">
      <c r="A34" s="25" t="s">
        <v>183</v>
      </c>
      <c r="B34" s="16">
        <v>2466</v>
      </c>
      <c r="C34" s="132">
        <v>2478</v>
      </c>
    </row>
    <row r="35" spans="1:3" x14ac:dyDescent="0.2">
      <c r="A35" s="25" t="s">
        <v>184</v>
      </c>
      <c r="B35" s="16">
        <v>2533</v>
      </c>
      <c r="C35" s="132">
        <v>2546</v>
      </c>
    </row>
    <row r="36" spans="1:3" x14ac:dyDescent="0.2">
      <c r="A36" s="25" t="s">
        <v>185</v>
      </c>
      <c r="B36" s="16">
        <v>2597</v>
      </c>
      <c r="C36" s="132">
        <v>2610</v>
      </c>
    </row>
    <row r="37" spans="1:3" x14ac:dyDescent="0.2">
      <c r="A37" s="25" t="s">
        <v>186</v>
      </c>
      <c r="B37" s="16">
        <v>2662</v>
      </c>
      <c r="C37" s="132">
        <v>2675</v>
      </c>
    </row>
    <row r="38" spans="1:3" x14ac:dyDescent="0.2">
      <c r="A38" s="25" t="s">
        <v>31</v>
      </c>
      <c r="B38" s="16">
        <v>2728</v>
      </c>
      <c r="C38" s="132">
        <v>2742</v>
      </c>
    </row>
    <row r="39" spans="1:3" x14ac:dyDescent="0.2">
      <c r="A39" s="25" t="s">
        <v>32</v>
      </c>
      <c r="B39" s="16">
        <v>2793</v>
      </c>
      <c r="C39" s="132">
        <v>2807</v>
      </c>
    </row>
    <row r="40" spans="1:3" x14ac:dyDescent="0.2">
      <c r="A40" s="16" t="s">
        <v>212</v>
      </c>
      <c r="B40" s="16">
        <v>2006</v>
      </c>
      <c r="C40" s="132">
        <v>2016</v>
      </c>
    </row>
    <row r="41" spans="1:3" x14ac:dyDescent="0.2">
      <c r="A41" s="25" t="s">
        <v>161</v>
      </c>
      <c r="B41" s="16">
        <v>2142</v>
      </c>
      <c r="C41" s="132">
        <v>2153</v>
      </c>
    </row>
    <row r="42" spans="1:3" x14ac:dyDescent="0.2">
      <c r="A42" s="25" t="s">
        <v>162</v>
      </c>
      <c r="B42" s="16">
        <v>2276</v>
      </c>
      <c r="C42" s="132">
        <v>2287</v>
      </c>
    </row>
    <row r="43" spans="1:3" x14ac:dyDescent="0.2">
      <c r="A43" s="25" t="s">
        <v>163</v>
      </c>
      <c r="B43" s="16">
        <v>2401</v>
      </c>
      <c r="C43" s="132">
        <v>2413</v>
      </c>
    </row>
    <row r="44" spans="1:3" x14ac:dyDescent="0.2">
      <c r="A44" s="25" t="s">
        <v>164</v>
      </c>
      <c r="B44" s="16">
        <v>2533</v>
      </c>
      <c r="C44" s="132">
        <v>2546</v>
      </c>
    </row>
    <row r="45" spans="1:3" x14ac:dyDescent="0.2">
      <c r="A45" s="25" t="s">
        <v>165</v>
      </c>
      <c r="B45" s="16">
        <v>2597</v>
      </c>
      <c r="C45" s="132">
        <v>2610</v>
      </c>
    </row>
    <row r="46" spans="1:3" x14ac:dyDescent="0.2">
      <c r="A46" s="25" t="s">
        <v>166</v>
      </c>
      <c r="B46" s="16">
        <v>2662</v>
      </c>
      <c r="C46" s="132">
        <v>2675</v>
      </c>
    </row>
    <row r="47" spans="1:3" x14ac:dyDescent="0.2">
      <c r="A47" s="25" t="s">
        <v>167</v>
      </c>
      <c r="B47" s="16">
        <v>2728</v>
      </c>
      <c r="C47" s="132">
        <v>2742</v>
      </c>
    </row>
    <row r="48" spans="1:3" x14ac:dyDescent="0.2">
      <c r="A48" s="25" t="s">
        <v>168</v>
      </c>
      <c r="B48" s="16">
        <v>2793</v>
      </c>
      <c r="C48" s="132">
        <v>2807</v>
      </c>
    </row>
    <row r="49" spans="1:3" x14ac:dyDescent="0.2">
      <c r="A49" s="25" t="s">
        <v>213</v>
      </c>
      <c r="B49" s="16">
        <v>2863</v>
      </c>
      <c r="C49" s="132">
        <v>2877</v>
      </c>
    </row>
    <row r="50" spans="1:3" x14ac:dyDescent="0.2">
      <c r="A50" s="25" t="s">
        <v>35</v>
      </c>
      <c r="B50" s="16">
        <v>2933</v>
      </c>
      <c r="C50" s="132">
        <v>2948</v>
      </c>
    </row>
    <row r="51" spans="1:3" x14ac:dyDescent="0.2">
      <c r="A51" s="25" t="s">
        <v>36</v>
      </c>
      <c r="B51" s="16">
        <v>3006</v>
      </c>
      <c r="C51" s="132">
        <v>3021</v>
      </c>
    </row>
    <row r="52" spans="1:3" x14ac:dyDescent="0.2">
      <c r="A52" s="25" t="s">
        <v>37</v>
      </c>
      <c r="B52" s="16">
        <v>3069</v>
      </c>
      <c r="C52" s="132">
        <v>3084</v>
      </c>
    </row>
    <row r="53" spans="1:3" x14ac:dyDescent="0.2">
      <c r="A53" s="16" t="s">
        <v>214</v>
      </c>
      <c r="B53" s="16">
        <v>2333</v>
      </c>
      <c r="C53" s="132">
        <v>2345</v>
      </c>
    </row>
    <row r="54" spans="1:3" x14ac:dyDescent="0.2">
      <c r="A54" s="25" t="s">
        <v>215</v>
      </c>
      <c r="B54" s="16">
        <v>2466</v>
      </c>
      <c r="C54" s="132">
        <v>2478</v>
      </c>
    </row>
    <row r="55" spans="1:3" x14ac:dyDescent="0.2">
      <c r="A55" s="25" t="s">
        <v>216</v>
      </c>
      <c r="B55" s="16">
        <v>2597</v>
      </c>
      <c r="C55" s="132">
        <v>2610</v>
      </c>
    </row>
    <row r="56" spans="1:3" x14ac:dyDescent="0.2">
      <c r="A56" s="25" t="s">
        <v>217</v>
      </c>
      <c r="B56" s="16">
        <v>2728</v>
      </c>
      <c r="C56" s="132">
        <v>2742</v>
      </c>
    </row>
    <row r="57" spans="1:3" x14ac:dyDescent="0.2">
      <c r="A57" s="25" t="s">
        <v>218</v>
      </c>
      <c r="B57" s="16">
        <v>2863</v>
      </c>
      <c r="C57" s="132">
        <v>2877</v>
      </c>
    </row>
    <row r="58" spans="1:3" x14ac:dyDescent="0.2">
      <c r="A58" s="25" t="s">
        <v>219</v>
      </c>
      <c r="B58" s="16">
        <v>3006</v>
      </c>
      <c r="C58" s="132">
        <v>3021</v>
      </c>
    </row>
    <row r="59" spans="1:3" x14ac:dyDescent="0.2">
      <c r="A59" s="25" t="s">
        <v>220</v>
      </c>
      <c r="B59" s="16">
        <v>3069</v>
      </c>
      <c r="C59" s="132">
        <v>3084</v>
      </c>
    </row>
    <row r="60" spans="1:3" x14ac:dyDescent="0.2">
      <c r="A60" s="25" t="s">
        <v>221</v>
      </c>
      <c r="B60" s="16">
        <v>3141</v>
      </c>
      <c r="C60" s="132">
        <v>3157</v>
      </c>
    </row>
    <row r="61" spans="1:3" x14ac:dyDescent="0.2">
      <c r="A61" s="25" t="s">
        <v>222</v>
      </c>
      <c r="B61" s="16">
        <v>3211</v>
      </c>
      <c r="C61" s="132">
        <v>3227</v>
      </c>
    </row>
    <row r="62" spans="1:3" x14ac:dyDescent="0.2">
      <c r="A62" s="25" t="s">
        <v>223</v>
      </c>
      <c r="B62" s="16">
        <v>3278</v>
      </c>
      <c r="C62" s="132">
        <v>3294</v>
      </c>
    </row>
    <row r="63" spans="1:3" x14ac:dyDescent="0.2">
      <c r="A63" s="25" t="s">
        <v>38</v>
      </c>
      <c r="B63" s="16">
        <v>3347</v>
      </c>
      <c r="C63" s="132">
        <v>3364</v>
      </c>
    </row>
    <row r="64" spans="1:3" x14ac:dyDescent="0.2">
      <c r="A64" s="25" t="s">
        <v>39</v>
      </c>
      <c r="B64" s="16">
        <v>3415</v>
      </c>
      <c r="C64" s="132">
        <v>3432</v>
      </c>
    </row>
    <row r="65" spans="1:3" x14ac:dyDescent="0.2">
      <c r="A65" s="25" t="s">
        <v>204</v>
      </c>
      <c r="B65" s="16">
        <v>3488</v>
      </c>
      <c r="C65" s="132">
        <v>3505</v>
      </c>
    </row>
    <row r="66" spans="1:3" x14ac:dyDescent="0.2">
      <c r="A66" s="16" t="s">
        <v>224</v>
      </c>
      <c r="B66" s="16">
        <v>2662</v>
      </c>
      <c r="C66" s="132">
        <v>2675</v>
      </c>
    </row>
    <row r="67" spans="1:3" x14ac:dyDescent="0.2">
      <c r="A67" s="25" t="s">
        <v>225</v>
      </c>
      <c r="B67" s="16">
        <v>2793</v>
      </c>
      <c r="C67" s="132">
        <v>2807</v>
      </c>
    </row>
    <row r="68" spans="1:3" x14ac:dyDescent="0.2">
      <c r="A68" s="25" t="s">
        <v>226</v>
      </c>
      <c r="B68" s="16">
        <v>2933</v>
      </c>
      <c r="C68" s="132">
        <v>2948</v>
      </c>
    </row>
    <row r="69" spans="1:3" x14ac:dyDescent="0.2">
      <c r="A69" s="25" t="s">
        <v>227</v>
      </c>
      <c r="B69" s="16">
        <v>3069</v>
      </c>
      <c r="C69" s="132">
        <v>3084</v>
      </c>
    </row>
    <row r="70" spans="1:3" x14ac:dyDescent="0.2">
      <c r="A70" s="25" t="s">
        <v>228</v>
      </c>
      <c r="B70" s="16">
        <v>3211</v>
      </c>
      <c r="C70" s="132">
        <v>3227</v>
      </c>
    </row>
    <row r="71" spans="1:3" x14ac:dyDescent="0.2">
      <c r="A71" s="25" t="s">
        <v>229</v>
      </c>
      <c r="B71" s="16">
        <v>3347</v>
      </c>
      <c r="C71" s="132">
        <v>3364</v>
      </c>
    </row>
    <row r="72" spans="1:3" x14ac:dyDescent="0.2">
      <c r="A72" s="25" t="s">
        <v>230</v>
      </c>
      <c r="B72" s="16">
        <v>3488</v>
      </c>
      <c r="C72" s="132">
        <v>3505</v>
      </c>
    </row>
    <row r="73" spans="1:3" x14ac:dyDescent="0.2">
      <c r="A73" s="25" t="s">
        <v>231</v>
      </c>
      <c r="B73" s="16">
        <v>3554</v>
      </c>
      <c r="C73" s="132">
        <v>3572</v>
      </c>
    </row>
    <row r="74" spans="1:3" x14ac:dyDescent="0.2">
      <c r="A74" s="25" t="s">
        <v>232</v>
      </c>
      <c r="B74" s="16">
        <v>3632</v>
      </c>
      <c r="C74" s="132">
        <v>3650</v>
      </c>
    </row>
    <row r="75" spans="1:3" x14ac:dyDescent="0.2">
      <c r="A75" s="25" t="s">
        <v>233</v>
      </c>
      <c r="B75" s="16">
        <v>3709</v>
      </c>
      <c r="C75" s="132">
        <v>3728</v>
      </c>
    </row>
    <row r="76" spans="1:3" x14ac:dyDescent="0.2">
      <c r="A76" s="25" t="s">
        <v>205</v>
      </c>
      <c r="B76" s="16">
        <v>3787</v>
      </c>
      <c r="C76" s="132">
        <v>3806</v>
      </c>
    </row>
    <row r="77" spans="1:3" x14ac:dyDescent="0.2">
      <c r="A77" s="25" t="s">
        <v>206</v>
      </c>
      <c r="B77" s="16">
        <v>3860</v>
      </c>
      <c r="C77" s="132">
        <v>3879</v>
      </c>
    </row>
    <row r="78" spans="1:3" x14ac:dyDescent="0.2">
      <c r="A78" s="25" t="s">
        <v>207</v>
      </c>
      <c r="B78" s="16">
        <v>3928</v>
      </c>
      <c r="C78" s="132">
        <v>3948</v>
      </c>
    </row>
    <row r="79" spans="1:3" x14ac:dyDescent="0.2">
      <c r="A79" s="25" t="s">
        <v>255</v>
      </c>
      <c r="B79" s="182">
        <v>3069</v>
      </c>
      <c r="C79" s="182">
        <v>3084</v>
      </c>
    </row>
    <row r="80" spans="1:3" x14ac:dyDescent="0.2">
      <c r="A80" s="25" t="s">
        <v>256</v>
      </c>
      <c r="B80" s="182" t="s">
        <v>528</v>
      </c>
      <c r="C80" s="182" t="s">
        <v>423</v>
      </c>
    </row>
    <row r="81" spans="1:3" x14ac:dyDescent="0.2">
      <c r="A81" s="25" t="s">
        <v>257</v>
      </c>
      <c r="B81" s="182" t="s">
        <v>529</v>
      </c>
      <c r="C81" s="182" t="s">
        <v>424</v>
      </c>
    </row>
    <row r="82" spans="1:3" x14ac:dyDescent="0.2">
      <c r="A82" s="25" t="s">
        <v>258</v>
      </c>
      <c r="B82" s="182" t="s">
        <v>530</v>
      </c>
      <c r="C82" s="182" t="s">
        <v>425</v>
      </c>
    </row>
    <row r="83" spans="1:3" x14ac:dyDescent="0.2">
      <c r="A83" s="25" t="s">
        <v>259</v>
      </c>
      <c r="B83" s="182" t="s">
        <v>531</v>
      </c>
      <c r="C83" s="182" t="s">
        <v>426</v>
      </c>
    </row>
    <row r="84" spans="1:3" x14ac:dyDescent="0.2">
      <c r="A84" s="25" t="s">
        <v>260</v>
      </c>
      <c r="B84" s="182" t="s">
        <v>532</v>
      </c>
      <c r="C84" s="182" t="s">
        <v>427</v>
      </c>
    </row>
    <row r="85" spans="1:3" x14ac:dyDescent="0.2">
      <c r="A85" s="25" t="s">
        <v>261</v>
      </c>
      <c r="B85" s="182" t="s">
        <v>533</v>
      </c>
      <c r="C85" s="182" t="s">
        <v>428</v>
      </c>
    </row>
    <row r="86" spans="1:3" x14ac:dyDescent="0.2">
      <c r="A86" s="25" t="s">
        <v>262</v>
      </c>
      <c r="B86" s="182" t="s">
        <v>534</v>
      </c>
      <c r="C86" s="182" t="s">
        <v>429</v>
      </c>
    </row>
    <row r="87" spans="1:3" x14ac:dyDescent="0.2">
      <c r="A87" s="25" t="s">
        <v>254</v>
      </c>
      <c r="B87" s="182" t="s">
        <v>535</v>
      </c>
      <c r="C87" s="182" t="s">
        <v>430</v>
      </c>
    </row>
    <row r="88" spans="1:3" x14ac:dyDescent="0.2">
      <c r="A88" s="25" t="s">
        <v>263</v>
      </c>
      <c r="B88" s="182" t="s">
        <v>536</v>
      </c>
      <c r="C88" s="182" t="s">
        <v>431</v>
      </c>
    </row>
    <row r="89" spans="1:3" x14ac:dyDescent="0.2">
      <c r="A89" s="25" t="s">
        <v>264</v>
      </c>
      <c r="B89" s="182" t="s">
        <v>537</v>
      </c>
      <c r="C89" s="182" t="s">
        <v>432</v>
      </c>
    </row>
    <row r="90" spans="1:3" x14ac:dyDescent="0.2">
      <c r="A90" s="25" t="s">
        <v>475</v>
      </c>
      <c r="B90" s="182" t="s">
        <v>538</v>
      </c>
      <c r="C90" s="182" t="s">
        <v>433</v>
      </c>
    </row>
    <row r="91" spans="1:3" x14ac:dyDescent="0.2">
      <c r="A91" s="25" t="s">
        <v>476</v>
      </c>
      <c r="B91" s="182" t="s">
        <v>539</v>
      </c>
      <c r="C91" s="182" t="s">
        <v>434</v>
      </c>
    </row>
    <row r="92" spans="1:3" x14ac:dyDescent="0.2">
      <c r="A92" s="25" t="s">
        <v>265</v>
      </c>
      <c r="B92" s="182">
        <v>3488</v>
      </c>
      <c r="C92" s="182">
        <v>3505</v>
      </c>
    </row>
    <row r="93" spans="1:3" x14ac:dyDescent="0.2">
      <c r="A93" s="25" t="s">
        <v>266</v>
      </c>
      <c r="B93" s="182" t="s">
        <v>540</v>
      </c>
      <c r="C93" s="182" t="s">
        <v>435</v>
      </c>
    </row>
    <row r="94" spans="1:3" x14ac:dyDescent="0.2">
      <c r="A94" s="25" t="s">
        <v>267</v>
      </c>
      <c r="B94" s="182" t="s">
        <v>533</v>
      </c>
      <c r="C94" s="182" t="s">
        <v>428</v>
      </c>
    </row>
    <row r="95" spans="1:3" x14ac:dyDescent="0.2">
      <c r="A95" s="25" t="s">
        <v>268</v>
      </c>
      <c r="B95" s="182" t="s">
        <v>534</v>
      </c>
      <c r="C95" s="182" t="s">
        <v>429</v>
      </c>
    </row>
    <row r="96" spans="1:3" x14ac:dyDescent="0.2">
      <c r="A96" s="25" t="s">
        <v>269</v>
      </c>
      <c r="B96" s="182" t="s">
        <v>535</v>
      </c>
      <c r="C96" s="182" t="s">
        <v>430</v>
      </c>
    </row>
    <row r="97" spans="1:3" x14ac:dyDescent="0.2">
      <c r="A97" s="25" t="s">
        <v>270</v>
      </c>
      <c r="B97" s="182" t="s">
        <v>537</v>
      </c>
      <c r="C97" s="182" t="s">
        <v>432</v>
      </c>
    </row>
    <row r="98" spans="1:3" x14ac:dyDescent="0.2">
      <c r="A98" s="25" t="s">
        <v>271</v>
      </c>
      <c r="B98" s="182" t="s">
        <v>539</v>
      </c>
      <c r="C98" s="182" t="s">
        <v>434</v>
      </c>
    </row>
    <row r="99" spans="1:3" x14ac:dyDescent="0.2">
      <c r="A99" s="25" t="s">
        <v>272</v>
      </c>
      <c r="B99" s="182" t="s">
        <v>541</v>
      </c>
      <c r="C99" s="182" t="s">
        <v>436</v>
      </c>
    </row>
    <row r="100" spans="1:3" x14ac:dyDescent="0.2">
      <c r="A100" s="25" t="s">
        <v>273</v>
      </c>
      <c r="B100" s="182" t="s">
        <v>542</v>
      </c>
      <c r="C100" s="182" t="s">
        <v>437</v>
      </c>
    </row>
    <row r="101" spans="1:3" x14ac:dyDescent="0.2">
      <c r="A101" s="25" t="s">
        <v>274</v>
      </c>
      <c r="B101" s="182" t="s">
        <v>543</v>
      </c>
      <c r="C101" s="182" t="s">
        <v>438</v>
      </c>
    </row>
    <row r="102" spans="1:3" x14ac:dyDescent="0.2">
      <c r="A102" s="25" t="s">
        <v>275</v>
      </c>
      <c r="B102" s="182" t="s">
        <v>544</v>
      </c>
      <c r="C102" s="182" t="s">
        <v>439</v>
      </c>
    </row>
    <row r="103" spans="1:3" x14ac:dyDescent="0.2">
      <c r="A103" s="25" t="s">
        <v>276</v>
      </c>
      <c r="B103" s="182" t="s">
        <v>545</v>
      </c>
      <c r="C103" s="182" t="s">
        <v>440</v>
      </c>
    </row>
    <row r="104" spans="1:3" x14ac:dyDescent="0.2">
      <c r="A104" s="25" t="s">
        <v>277</v>
      </c>
      <c r="B104" s="182" t="s">
        <v>546</v>
      </c>
      <c r="C104" s="182" t="s">
        <v>441</v>
      </c>
    </row>
    <row r="105" spans="1:3" x14ac:dyDescent="0.2">
      <c r="A105" s="25" t="s">
        <v>477</v>
      </c>
      <c r="B105" s="182" t="s">
        <v>547</v>
      </c>
      <c r="C105" s="182" t="s">
        <v>442</v>
      </c>
    </row>
    <row r="106" spans="1:3" x14ac:dyDescent="0.2">
      <c r="A106" s="25" t="s">
        <v>478</v>
      </c>
      <c r="B106" s="182" t="s">
        <v>548</v>
      </c>
      <c r="C106" s="182" t="s">
        <v>443</v>
      </c>
    </row>
    <row r="107" spans="1:3" x14ac:dyDescent="0.2">
      <c r="A107" s="25" t="s">
        <v>479</v>
      </c>
      <c r="B107" s="182">
        <v>4222</v>
      </c>
      <c r="C107" s="182">
        <v>4243</v>
      </c>
    </row>
    <row r="108" spans="1:3" x14ac:dyDescent="0.2">
      <c r="A108" s="25" t="s">
        <v>480</v>
      </c>
      <c r="B108" s="182" t="s">
        <v>538</v>
      </c>
      <c r="C108" s="182" t="s">
        <v>433</v>
      </c>
    </row>
    <row r="109" spans="1:3" x14ac:dyDescent="0.2">
      <c r="A109" s="25" t="s">
        <v>481</v>
      </c>
      <c r="B109" s="182" t="s">
        <v>541</v>
      </c>
      <c r="C109" s="182" t="s">
        <v>436</v>
      </c>
    </row>
    <row r="110" spans="1:3" x14ac:dyDescent="0.2">
      <c r="A110" s="25" t="s">
        <v>482</v>
      </c>
      <c r="B110" s="182" t="s">
        <v>549</v>
      </c>
      <c r="C110" s="182" t="s">
        <v>444</v>
      </c>
    </row>
    <row r="111" spans="1:3" x14ac:dyDescent="0.2">
      <c r="A111" s="25" t="s">
        <v>483</v>
      </c>
      <c r="B111" s="182" t="s">
        <v>544</v>
      </c>
      <c r="C111" s="182" t="s">
        <v>439</v>
      </c>
    </row>
    <row r="112" spans="1:3" x14ac:dyDescent="0.2">
      <c r="A112" s="25" t="s">
        <v>484</v>
      </c>
      <c r="B112" s="182" t="s">
        <v>547</v>
      </c>
      <c r="C112" s="182" t="s">
        <v>442</v>
      </c>
    </row>
    <row r="113" spans="1:3" x14ac:dyDescent="0.2">
      <c r="A113" s="25" t="s">
        <v>485</v>
      </c>
      <c r="B113" s="182" t="s">
        <v>550</v>
      </c>
      <c r="C113" s="182" t="s">
        <v>445</v>
      </c>
    </row>
    <row r="114" spans="1:3" x14ac:dyDescent="0.2">
      <c r="A114" s="25" t="s">
        <v>486</v>
      </c>
      <c r="B114" s="182" t="s">
        <v>551</v>
      </c>
      <c r="C114" s="182" t="s">
        <v>446</v>
      </c>
    </row>
    <row r="115" spans="1:3" x14ac:dyDescent="0.2">
      <c r="A115" s="25" t="s">
        <v>487</v>
      </c>
      <c r="B115" s="182" t="s">
        <v>552</v>
      </c>
      <c r="C115" s="182" t="s">
        <v>447</v>
      </c>
    </row>
    <row r="116" spans="1:3" x14ac:dyDescent="0.2">
      <c r="A116" s="25" t="s">
        <v>488</v>
      </c>
      <c r="B116" s="182" t="s">
        <v>553</v>
      </c>
      <c r="C116" s="182" t="s">
        <v>448</v>
      </c>
    </row>
    <row r="117" spans="1:3" x14ac:dyDescent="0.2">
      <c r="A117" s="25" t="s">
        <v>489</v>
      </c>
      <c r="B117" s="182" t="s">
        <v>554</v>
      </c>
      <c r="C117" s="182" t="s">
        <v>449</v>
      </c>
    </row>
    <row r="118" spans="1:3" x14ac:dyDescent="0.2">
      <c r="A118" s="25" t="s">
        <v>490</v>
      </c>
      <c r="B118" s="182">
        <v>6116</v>
      </c>
      <c r="C118" s="182" t="s">
        <v>450</v>
      </c>
    </row>
    <row r="119" spans="1:3" x14ac:dyDescent="0.2">
      <c r="A119" s="25" t="s">
        <v>491</v>
      </c>
      <c r="B119" s="182" t="s">
        <v>555</v>
      </c>
      <c r="C119" s="182" t="s">
        <v>451</v>
      </c>
    </row>
    <row r="120" spans="1:3" x14ac:dyDescent="0.2">
      <c r="A120" s="25" t="s">
        <v>492</v>
      </c>
      <c r="B120" s="182" t="s">
        <v>556</v>
      </c>
      <c r="C120" s="182" t="s">
        <v>452</v>
      </c>
    </row>
    <row r="121" spans="1:3" x14ac:dyDescent="0.2">
      <c r="A121" s="25" t="s">
        <v>493</v>
      </c>
      <c r="B121" s="182" t="s">
        <v>557</v>
      </c>
      <c r="C121" s="182" t="s">
        <v>453</v>
      </c>
    </row>
    <row r="122" spans="1:3" x14ac:dyDescent="0.2">
      <c r="A122" s="25" t="s">
        <v>494</v>
      </c>
      <c r="B122" s="182">
        <v>5009</v>
      </c>
      <c r="C122" s="182">
        <v>5034</v>
      </c>
    </row>
    <row r="123" spans="1:3" x14ac:dyDescent="0.2">
      <c r="A123" s="25" t="s">
        <v>495</v>
      </c>
      <c r="B123" s="182" t="s">
        <v>547</v>
      </c>
      <c r="C123" s="182" t="s">
        <v>442</v>
      </c>
    </row>
    <row r="124" spans="1:3" x14ac:dyDescent="0.2">
      <c r="A124" s="25" t="s">
        <v>496</v>
      </c>
      <c r="B124" s="182" t="s">
        <v>550</v>
      </c>
      <c r="C124" s="182" t="s">
        <v>445</v>
      </c>
    </row>
    <row r="125" spans="1:3" x14ac:dyDescent="0.2">
      <c r="A125" s="25" t="s">
        <v>497</v>
      </c>
      <c r="B125" s="182" t="s">
        <v>558</v>
      </c>
      <c r="C125" s="182" t="s">
        <v>454</v>
      </c>
    </row>
    <row r="126" spans="1:3" x14ac:dyDescent="0.2">
      <c r="A126" s="25" t="s">
        <v>498</v>
      </c>
      <c r="B126" s="182" t="s">
        <v>553</v>
      </c>
      <c r="C126" s="182" t="s">
        <v>448</v>
      </c>
    </row>
    <row r="127" spans="1:3" x14ac:dyDescent="0.2">
      <c r="A127" s="25" t="s">
        <v>499</v>
      </c>
      <c r="B127" s="182" t="s">
        <v>559</v>
      </c>
      <c r="C127" s="182" t="s">
        <v>450</v>
      </c>
    </row>
    <row r="128" spans="1:3" x14ac:dyDescent="0.2">
      <c r="A128" s="25" t="s">
        <v>500</v>
      </c>
      <c r="B128" s="182" t="s">
        <v>557</v>
      </c>
      <c r="C128" s="182" t="s">
        <v>453</v>
      </c>
    </row>
    <row r="129" spans="1:3" x14ac:dyDescent="0.2">
      <c r="A129" s="25" t="s">
        <v>501</v>
      </c>
      <c r="B129" s="182" t="s">
        <v>560</v>
      </c>
      <c r="C129" s="182" t="s">
        <v>455</v>
      </c>
    </row>
    <row r="130" spans="1:3" x14ac:dyDescent="0.2">
      <c r="A130" s="25" t="s">
        <v>502</v>
      </c>
      <c r="B130" s="182" t="s">
        <v>561</v>
      </c>
      <c r="C130" s="182" t="s">
        <v>456</v>
      </c>
    </row>
    <row r="131" spans="1:3" x14ac:dyDescent="0.2">
      <c r="A131" s="25" t="s">
        <v>503</v>
      </c>
      <c r="B131" s="182" t="s">
        <v>562</v>
      </c>
      <c r="C131" s="182" t="s">
        <v>457</v>
      </c>
    </row>
    <row r="132" spans="1:3" x14ac:dyDescent="0.2">
      <c r="A132" s="25" t="s">
        <v>504</v>
      </c>
      <c r="B132" s="182" t="s">
        <v>563</v>
      </c>
      <c r="C132" s="182" t="s">
        <v>458</v>
      </c>
    </row>
    <row r="133" spans="1:3" x14ac:dyDescent="0.2">
      <c r="A133" s="25" t="s">
        <v>505</v>
      </c>
      <c r="B133" s="182" t="s">
        <v>564</v>
      </c>
      <c r="C133" s="182" t="s">
        <v>459</v>
      </c>
    </row>
    <row r="134" spans="1:3" x14ac:dyDescent="0.2">
      <c r="A134" s="25" t="s">
        <v>506</v>
      </c>
      <c r="B134" s="182" t="s">
        <v>565</v>
      </c>
      <c r="C134" s="182" t="s">
        <v>460</v>
      </c>
    </row>
    <row r="135" spans="1:3" x14ac:dyDescent="0.2">
      <c r="A135" s="25" t="s">
        <v>507</v>
      </c>
      <c r="B135" s="182" t="s">
        <v>566</v>
      </c>
      <c r="C135" s="182" t="s">
        <v>461</v>
      </c>
    </row>
    <row r="136" spans="1:3" x14ac:dyDescent="0.2">
      <c r="A136" s="25" t="s">
        <v>508</v>
      </c>
      <c r="B136" s="182" t="s">
        <v>567</v>
      </c>
      <c r="C136" s="182" t="s">
        <v>462</v>
      </c>
    </row>
    <row r="137" spans="1:3" x14ac:dyDescent="0.2">
      <c r="A137" s="25" t="s">
        <v>509</v>
      </c>
      <c r="B137" s="182" t="s">
        <v>568</v>
      </c>
      <c r="C137" s="182" t="s">
        <v>463</v>
      </c>
    </row>
    <row r="138" spans="1:3" x14ac:dyDescent="0.2">
      <c r="A138" s="25" t="s">
        <v>510</v>
      </c>
      <c r="B138" s="182" t="s">
        <v>569</v>
      </c>
      <c r="C138" s="182" t="s">
        <v>464</v>
      </c>
    </row>
    <row r="139" spans="1:3" x14ac:dyDescent="0.2">
      <c r="A139" s="25" t="s">
        <v>511</v>
      </c>
      <c r="B139" s="182">
        <v>5866</v>
      </c>
      <c r="C139" s="182">
        <v>5895</v>
      </c>
    </row>
    <row r="140" spans="1:3" x14ac:dyDescent="0.2">
      <c r="A140" s="25" t="s">
        <v>512</v>
      </c>
      <c r="B140" s="182" t="s">
        <v>559</v>
      </c>
      <c r="C140" s="182" t="s">
        <v>450</v>
      </c>
    </row>
    <row r="141" spans="1:3" x14ac:dyDescent="0.2">
      <c r="A141" s="25" t="s">
        <v>513</v>
      </c>
      <c r="B141" s="182" t="s">
        <v>557</v>
      </c>
      <c r="C141" s="182" t="s">
        <v>453</v>
      </c>
    </row>
    <row r="142" spans="1:3" x14ac:dyDescent="0.2">
      <c r="A142" s="25" t="s">
        <v>514</v>
      </c>
      <c r="B142" s="182" t="s">
        <v>570</v>
      </c>
      <c r="C142" s="182" t="s">
        <v>465</v>
      </c>
    </row>
    <row r="143" spans="1:3" x14ac:dyDescent="0.2">
      <c r="A143" s="25" t="s">
        <v>515</v>
      </c>
      <c r="B143" s="182" t="s">
        <v>562</v>
      </c>
      <c r="C143" s="182" t="s">
        <v>457</v>
      </c>
    </row>
    <row r="144" spans="1:3" x14ac:dyDescent="0.2">
      <c r="A144" s="25" t="s">
        <v>516</v>
      </c>
      <c r="B144" s="182" t="s">
        <v>564</v>
      </c>
      <c r="C144" s="182" t="s">
        <v>459</v>
      </c>
    </row>
    <row r="145" spans="1:3" x14ac:dyDescent="0.2">
      <c r="A145" s="25" t="s">
        <v>517</v>
      </c>
      <c r="B145" s="182" t="s">
        <v>567</v>
      </c>
      <c r="C145" s="182" t="s">
        <v>462</v>
      </c>
    </row>
    <row r="146" spans="1:3" x14ac:dyDescent="0.2">
      <c r="A146" s="25" t="s">
        <v>518</v>
      </c>
      <c r="B146" s="182" t="s">
        <v>569</v>
      </c>
      <c r="C146" s="182" t="s">
        <v>464</v>
      </c>
    </row>
    <row r="147" spans="1:3" x14ac:dyDescent="0.2">
      <c r="A147" s="25" t="s">
        <v>519</v>
      </c>
      <c r="B147" s="182" t="s">
        <v>571</v>
      </c>
      <c r="C147" s="182" t="s">
        <v>466</v>
      </c>
    </row>
    <row r="148" spans="1:3" x14ac:dyDescent="0.2">
      <c r="A148" s="25" t="s">
        <v>520</v>
      </c>
      <c r="B148" s="182" t="s">
        <v>572</v>
      </c>
      <c r="C148" s="182" t="s">
        <v>467</v>
      </c>
    </row>
    <row r="149" spans="1:3" x14ac:dyDescent="0.2">
      <c r="A149" s="25" t="s">
        <v>521</v>
      </c>
      <c r="B149" s="182" t="s">
        <v>573</v>
      </c>
      <c r="C149" s="182" t="s">
        <v>468</v>
      </c>
    </row>
    <row r="150" spans="1:3" x14ac:dyDescent="0.2">
      <c r="A150" s="25" t="s">
        <v>522</v>
      </c>
      <c r="B150" s="182" t="s">
        <v>574</v>
      </c>
      <c r="C150" s="182" t="s">
        <v>469</v>
      </c>
    </row>
    <row r="151" spans="1:3" x14ac:dyDescent="0.2">
      <c r="A151" s="25" t="s">
        <v>523</v>
      </c>
      <c r="B151" s="182" t="s">
        <v>575</v>
      </c>
      <c r="C151" s="182" t="s">
        <v>470</v>
      </c>
    </row>
    <row r="152" spans="1:3" x14ac:dyDescent="0.2">
      <c r="A152" s="25" t="s">
        <v>524</v>
      </c>
      <c r="B152" s="182" t="s">
        <v>576</v>
      </c>
      <c r="C152" s="182" t="s">
        <v>471</v>
      </c>
    </row>
    <row r="153" spans="1:3" x14ac:dyDescent="0.2">
      <c r="A153" s="25" t="s">
        <v>525</v>
      </c>
      <c r="B153" s="182" t="s">
        <v>577</v>
      </c>
      <c r="C153" s="182" t="s">
        <v>472</v>
      </c>
    </row>
    <row r="154" spans="1:3" x14ac:dyDescent="0.2">
      <c r="A154" s="25" t="s">
        <v>526</v>
      </c>
      <c r="B154" s="182" t="s">
        <v>578</v>
      </c>
      <c r="C154" s="182" t="s">
        <v>473</v>
      </c>
    </row>
    <row r="155" spans="1:3" x14ac:dyDescent="0.2">
      <c r="A155" s="25" t="s">
        <v>527</v>
      </c>
      <c r="B155" s="182" t="s">
        <v>579</v>
      </c>
      <c r="C155" s="182" t="s">
        <v>474</v>
      </c>
    </row>
  </sheetData>
  <hyperlinks>
    <hyperlink ref="A1" r:id="rId1" xr:uid="{BE84A8EC-9323-48AA-9554-32E0BC813230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842F-B163-4288-9B08-36C86D1A97DA}">
  <dimension ref="A1:B123"/>
  <sheetViews>
    <sheetView workbookViewId="0">
      <selection activeCell="A3" sqref="A3:XFD3"/>
    </sheetView>
  </sheetViews>
  <sheetFormatPr defaultRowHeight="15" x14ac:dyDescent="0.25"/>
  <cols>
    <col min="2" max="2" width="10.42578125" bestFit="1" customWidth="1"/>
  </cols>
  <sheetData>
    <row r="1" spans="1:2" x14ac:dyDescent="0.25">
      <c r="A1" s="17" t="s">
        <v>359</v>
      </c>
    </row>
    <row r="2" spans="1:2" x14ac:dyDescent="0.25">
      <c r="A2" s="68" t="s">
        <v>283</v>
      </c>
      <c r="B2" s="69">
        <v>43282</v>
      </c>
    </row>
    <row r="3" spans="1:2" hidden="1" x14ac:dyDescent="0.25">
      <c r="A3" s="68"/>
      <c r="B3" s="180">
        <v>2</v>
      </c>
    </row>
    <row r="4" spans="1:2" x14ac:dyDescent="0.25">
      <c r="A4" t="s">
        <v>154</v>
      </c>
      <c r="B4" s="172">
        <v>2210.52</v>
      </c>
    </row>
    <row r="5" spans="1:2" x14ac:dyDescent="0.25">
      <c r="A5" s="171" t="s">
        <v>95</v>
      </c>
      <c r="B5" s="172">
        <v>2283.44</v>
      </c>
    </row>
    <row r="6" spans="1:2" x14ac:dyDescent="0.25">
      <c r="A6" s="171" t="s">
        <v>96</v>
      </c>
      <c r="B6" s="172">
        <v>2358.7600000000002</v>
      </c>
    </row>
    <row r="7" spans="1:2" x14ac:dyDescent="0.25">
      <c r="A7" s="171" t="s">
        <v>97</v>
      </c>
      <c r="B7" s="172">
        <v>2436.48</v>
      </c>
    </row>
    <row r="8" spans="1:2" x14ac:dyDescent="0.25">
      <c r="A8" s="171" t="s">
        <v>98</v>
      </c>
      <c r="B8" s="172">
        <v>1517.17</v>
      </c>
    </row>
    <row r="9" spans="1:2" x14ac:dyDescent="0.25">
      <c r="A9" s="171" t="s">
        <v>99</v>
      </c>
      <c r="B9" s="172">
        <v>2600.2399999999998</v>
      </c>
    </row>
    <row r="10" spans="1:2" x14ac:dyDescent="0.25">
      <c r="A10" s="171" t="s">
        <v>100</v>
      </c>
      <c r="B10" s="172">
        <v>2658.72</v>
      </c>
    </row>
    <row r="11" spans="1:2" x14ac:dyDescent="0.25">
      <c r="A11" s="171" t="s">
        <v>101</v>
      </c>
      <c r="B11" s="172">
        <v>2774.8</v>
      </c>
    </row>
    <row r="12" spans="1:2" x14ac:dyDescent="0.25">
      <c r="A12" s="171" t="s">
        <v>102</v>
      </c>
      <c r="B12" s="172">
        <v>2866.27</v>
      </c>
    </row>
    <row r="13" spans="1:2" x14ac:dyDescent="0.25">
      <c r="A13" s="171" t="s">
        <v>103</v>
      </c>
      <c r="B13" s="172">
        <v>2960.7</v>
      </c>
    </row>
    <row r="14" spans="1:2" x14ac:dyDescent="0.25">
      <c r="A14" s="171" t="s">
        <v>104</v>
      </c>
      <c r="B14" s="172">
        <v>3058.15</v>
      </c>
    </row>
    <row r="15" spans="1:2" x14ac:dyDescent="0.25">
      <c r="A15" s="171" t="s">
        <v>105</v>
      </c>
      <c r="B15" s="172">
        <v>3159.16</v>
      </c>
    </row>
    <row r="16" spans="1:2" x14ac:dyDescent="0.25">
      <c r="A16" s="171" t="s">
        <v>155</v>
      </c>
      <c r="B16" s="172">
        <v>2310.96</v>
      </c>
    </row>
    <row r="17" spans="1:2" x14ac:dyDescent="0.25">
      <c r="A17" s="171" t="s">
        <v>109</v>
      </c>
      <c r="B17" s="172">
        <v>2388.63</v>
      </c>
    </row>
    <row r="18" spans="1:2" x14ac:dyDescent="0.25">
      <c r="A18" s="171" t="s">
        <v>110</v>
      </c>
      <c r="B18" s="172">
        <v>2468.13</v>
      </c>
    </row>
    <row r="19" spans="1:2" x14ac:dyDescent="0.25">
      <c r="A19" s="171" t="s">
        <v>111</v>
      </c>
      <c r="B19" s="172">
        <v>2551.2199999999998</v>
      </c>
    </row>
    <row r="20" spans="1:2" x14ac:dyDescent="0.25">
      <c r="A20" s="171" t="s">
        <v>112</v>
      </c>
      <c r="B20" s="172">
        <v>2636.72</v>
      </c>
    </row>
    <row r="21" spans="1:2" x14ac:dyDescent="0.25">
      <c r="A21" s="171" t="s">
        <v>113</v>
      </c>
      <c r="B21" s="172">
        <v>2724.58</v>
      </c>
    </row>
    <row r="22" spans="1:2" x14ac:dyDescent="0.25">
      <c r="A22" s="171" t="s">
        <v>114</v>
      </c>
      <c r="B22" s="172">
        <v>2816.05</v>
      </c>
    </row>
    <row r="23" spans="1:2" x14ac:dyDescent="0.25">
      <c r="A23" s="171" t="s">
        <v>115</v>
      </c>
      <c r="B23" s="172">
        <v>2910.49</v>
      </c>
    </row>
    <row r="24" spans="1:2" x14ac:dyDescent="0.25">
      <c r="A24" s="171" t="s">
        <v>116</v>
      </c>
      <c r="B24" s="172">
        <v>3007.93</v>
      </c>
    </row>
    <row r="25" spans="1:2" x14ac:dyDescent="0.25">
      <c r="A25" s="171" t="s">
        <v>117</v>
      </c>
      <c r="B25" s="172">
        <v>3108.93</v>
      </c>
    </row>
    <row r="26" spans="1:2" x14ac:dyDescent="0.25">
      <c r="A26" s="171" t="s">
        <v>118</v>
      </c>
      <c r="B26" s="172">
        <v>3212.96</v>
      </c>
    </row>
    <row r="27" spans="1:2" x14ac:dyDescent="0.25">
      <c r="A27" s="171" t="s">
        <v>119</v>
      </c>
      <c r="B27" s="172">
        <v>3320.55</v>
      </c>
    </row>
    <row r="28" spans="1:2" x14ac:dyDescent="0.25">
      <c r="A28" s="171" t="s">
        <v>120</v>
      </c>
      <c r="B28" s="172">
        <v>3431.71</v>
      </c>
    </row>
    <row r="29" spans="1:2" x14ac:dyDescent="0.25">
      <c r="A29" s="171" t="s">
        <v>156</v>
      </c>
      <c r="B29" s="172">
        <v>2503.4299999999998</v>
      </c>
    </row>
    <row r="30" spans="1:2" x14ac:dyDescent="0.25">
      <c r="A30" s="171" t="s">
        <v>123</v>
      </c>
      <c r="B30" s="172">
        <v>2588.31</v>
      </c>
    </row>
    <row r="31" spans="1:2" x14ac:dyDescent="0.25">
      <c r="A31" s="171" t="s">
        <v>124</v>
      </c>
      <c r="B31" s="172">
        <v>2676.8</v>
      </c>
    </row>
    <row r="32" spans="1:2" x14ac:dyDescent="0.25">
      <c r="A32" s="171" t="s">
        <v>125</v>
      </c>
      <c r="B32" s="172">
        <v>2767.6</v>
      </c>
    </row>
    <row r="33" spans="1:2" x14ac:dyDescent="0.25">
      <c r="A33" s="171" t="s">
        <v>126</v>
      </c>
      <c r="B33" s="172">
        <v>2861.48</v>
      </c>
    </row>
    <row r="34" spans="1:2" x14ac:dyDescent="0.25">
      <c r="A34" s="171" t="s">
        <v>127</v>
      </c>
      <c r="B34" s="172">
        <v>2958.91</v>
      </c>
    </row>
    <row r="35" spans="1:2" x14ac:dyDescent="0.25">
      <c r="A35" s="171" t="s">
        <v>128</v>
      </c>
      <c r="B35" s="172">
        <v>3059.32</v>
      </c>
    </row>
    <row r="36" spans="1:2" x14ac:dyDescent="0.25">
      <c r="A36" s="171" t="s">
        <v>129</v>
      </c>
      <c r="B36" s="172">
        <v>3163.35</v>
      </c>
    </row>
    <row r="37" spans="1:2" x14ac:dyDescent="0.25">
      <c r="A37" s="171" t="s">
        <v>130</v>
      </c>
      <c r="B37" s="172">
        <v>3270.93</v>
      </c>
    </row>
    <row r="38" spans="1:2" x14ac:dyDescent="0.25">
      <c r="A38" s="171" t="s">
        <v>131</v>
      </c>
      <c r="B38" s="172">
        <v>3382.11</v>
      </c>
    </row>
    <row r="39" spans="1:2" x14ac:dyDescent="0.25">
      <c r="A39" s="171" t="s">
        <v>132</v>
      </c>
      <c r="B39" s="172">
        <v>3497.48</v>
      </c>
    </row>
    <row r="40" spans="1:2" x14ac:dyDescent="0.25">
      <c r="A40" s="171" t="s">
        <v>133</v>
      </c>
      <c r="B40" s="172">
        <v>3616.44</v>
      </c>
    </row>
    <row r="41" spans="1:2" x14ac:dyDescent="0.25">
      <c r="A41" s="171" t="s">
        <v>134</v>
      </c>
      <c r="B41" s="172">
        <v>3739</v>
      </c>
    </row>
    <row r="42" spans="1:2" x14ac:dyDescent="0.25">
      <c r="A42" s="171" t="s">
        <v>157</v>
      </c>
      <c r="B42" s="172">
        <v>2724</v>
      </c>
    </row>
    <row r="43" spans="1:2" x14ac:dyDescent="0.25">
      <c r="A43" s="171" t="s">
        <v>137</v>
      </c>
      <c r="B43" s="172">
        <v>2817.83</v>
      </c>
    </row>
    <row r="44" spans="1:2" x14ac:dyDescent="0.25">
      <c r="A44" s="171" t="s">
        <v>138</v>
      </c>
      <c r="B44" s="172">
        <v>2915.29</v>
      </c>
    </row>
    <row r="45" spans="1:2" x14ac:dyDescent="0.25">
      <c r="A45" s="171" t="s">
        <v>139</v>
      </c>
      <c r="B45" s="172">
        <v>3015.63</v>
      </c>
    </row>
    <row r="46" spans="1:2" x14ac:dyDescent="0.25">
      <c r="A46" s="171" t="s">
        <v>140</v>
      </c>
      <c r="B46" s="172">
        <v>3119.73</v>
      </c>
    </row>
    <row r="47" spans="1:2" x14ac:dyDescent="0.25">
      <c r="A47" s="171" t="s">
        <v>141</v>
      </c>
      <c r="B47" s="172">
        <v>3227.3</v>
      </c>
    </row>
    <row r="48" spans="1:2" x14ac:dyDescent="0.25">
      <c r="A48" s="171" t="s">
        <v>142</v>
      </c>
      <c r="B48" s="172">
        <v>3338.47</v>
      </c>
    </row>
    <row r="49" spans="1:2" x14ac:dyDescent="0.25">
      <c r="A49" s="171" t="s">
        <v>143</v>
      </c>
      <c r="B49" s="172">
        <v>3453.85</v>
      </c>
    </row>
    <row r="50" spans="1:2" x14ac:dyDescent="0.25">
      <c r="A50" s="171" t="s">
        <v>144</v>
      </c>
      <c r="B50" s="172">
        <v>3573.41</v>
      </c>
    </row>
    <row r="51" spans="1:2" x14ac:dyDescent="0.25">
      <c r="A51" s="171" t="s">
        <v>145</v>
      </c>
      <c r="B51" s="172">
        <v>3696.54</v>
      </c>
    </row>
    <row r="52" spans="1:2" x14ac:dyDescent="0.25">
      <c r="A52" s="171" t="s">
        <v>146</v>
      </c>
      <c r="B52" s="172">
        <v>3823.87</v>
      </c>
    </row>
    <row r="53" spans="1:2" x14ac:dyDescent="0.25">
      <c r="A53" s="171" t="s">
        <v>147</v>
      </c>
      <c r="B53" s="172">
        <v>3955.97</v>
      </c>
    </row>
    <row r="54" spans="1:2" x14ac:dyDescent="0.25">
      <c r="A54" s="171" t="s">
        <v>148</v>
      </c>
      <c r="B54" s="172">
        <v>4092.26</v>
      </c>
    </row>
    <row r="55" spans="1:2" x14ac:dyDescent="0.25">
      <c r="A55" s="171" t="s">
        <v>384</v>
      </c>
      <c r="B55" s="172">
        <v>3115.51</v>
      </c>
    </row>
    <row r="56" spans="1:2" x14ac:dyDescent="0.25">
      <c r="A56" s="171" t="s">
        <v>360</v>
      </c>
      <c r="B56" s="172">
        <v>3224.92</v>
      </c>
    </row>
    <row r="57" spans="1:2" x14ac:dyDescent="0.25">
      <c r="A57" s="171" t="s">
        <v>361</v>
      </c>
      <c r="B57" s="172">
        <v>3337.91</v>
      </c>
    </row>
    <row r="58" spans="1:2" x14ac:dyDescent="0.25">
      <c r="A58" s="171" t="s">
        <v>362</v>
      </c>
      <c r="B58" s="172">
        <v>3454.46</v>
      </c>
    </row>
    <row r="59" spans="1:2" x14ac:dyDescent="0.25">
      <c r="A59" s="171" t="s">
        <v>363</v>
      </c>
      <c r="B59" s="172">
        <v>3575.21</v>
      </c>
    </row>
    <row r="60" spans="1:2" x14ac:dyDescent="0.25">
      <c r="A60" s="171" t="s">
        <v>364</v>
      </c>
      <c r="B60" s="172">
        <v>3700.72</v>
      </c>
    </row>
    <row r="61" spans="1:2" x14ac:dyDescent="0.25">
      <c r="A61" s="171" t="s">
        <v>365</v>
      </c>
      <c r="B61" s="172">
        <v>3829.83</v>
      </c>
    </row>
    <row r="62" spans="1:2" x14ac:dyDescent="0.25">
      <c r="A62" s="171" t="s">
        <v>366</v>
      </c>
      <c r="B62" s="172">
        <v>3963.75</v>
      </c>
    </row>
    <row r="63" spans="1:2" x14ac:dyDescent="0.25">
      <c r="A63" s="171" t="s">
        <v>367</v>
      </c>
      <c r="B63" s="172">
        <v>4103.01</v>
      </c>
    </row>
    <row r="64" spans="1:2" x14ac:dyDescent="0.25">
      <c r="A64" s="171" t="s">
        <v>368</v>
      </c>
      <c r="B64" s="172">
        <v>4246.4799999999996</v>
      </c>
    </row>
    <row r="65" spans="1:2" x14ac:dyDescent="0.25">
      <c r="A65" s="171" t="s">
        <v>369</v>
      </c>
      <c r="B65" s="172">
        <v>4394.7299999999996</v>
      </c>
    </row>
    <row r="66" spans="1:2" x14ac:dyDescent="0.25">
      <c r="A66" s="171" t="s">
        <v>370</v>
      </c>
      <c r="B66" s="172">
        <v>4548.95</v>
      </c>
    </row>
    <row r="67" spans="1:2" x14ac:dyDescent="0.25">
      <c r="A67" s="171" t="s">
        <v>371</v>
      </c>
      <c r="B67" s="172">
        <v>4707.9399999999996</v>
      </c>
    </row>
    <row r="68" spans="1:2" x14ac:dyDescent="0.25">
      <c r="A68" s="171" t="s">
        <v>385</v>
      </c>
      <c r="B68" s="172">
        <v>3431.71</v>
      </c>
    </row>
    <row r="69" spans="1:2" x14ac:dyDescent="0.25">
      <c r="A69" s="171" t="s">
        <v>372</v>
      </c>
      <c r="B69" s="172">
        <v>3553.67</v>
      </c>
    </row>
    <row r="70" spans="1:2" x14ac:dyDescent="0.25">
      <c r="A70" s="171" t="s">
        <v>373</v>
      </c>
      <c r="B70" s="172">
        <v>3679.8</v>
      </c>
    </row>
    <row r="71" spans="1:2" x14ac:dyDescent="0.25">
      <c r="A71" s="171" t="s">
        <v>374</v>
      </c>
      <c r="B71" s="172">
        <v>3810.1</v>
      </c>
    </row>
    <row r="72" spans="1:2" x14ac:dyDescent="0.25">
      <c r="A72" s="171" t="s">
        <v>375</v>
      </c>
      <c r="B72" s="172">
        <v>3945.81</v>
      </c>
    </row>
    <row r="73" spans="1:2" x14ac:dyDescent="0.25">
      <c r="A73" s="171" t="s">
        <v>376</v>
      </c>
      <c r="B73" s="172">
        <v>4085.7</v>
      </c>
    </row>
    <row r="74" spans="1:2" x14ac:dyDescent="0.25">
      <c r="A74" s="171" t="s">
        <v>377</v>
      </c>
      <c r="B74" s="172">
        <v>4230.9399999999996</v>
      </c>
    </row>
    <row r="75" spans="1:2" x14ac:dyDescent="0.25">
      <c r="A75" s="171" t="s">
        <v>378</v>
      </c>
      <c r="B75" s="172">
        <v>4381</v>
      </c>
    </row>
    <row r="76" spans="1:2" x14ac:dyDescent="0.25">
      <c r="A76" s="171" t="s">
        <v>379</v>
      </c>
      <c r="B76" s="172">
        <v>4536.3999999999996</v>
      </c>
    </row>
    <row r="77" spans="1:2" x14ac:dyDescent="0.25">
      <c r="A77" s="171" t="s">
        <v>380</v>
      </c>
      <c r="B77" s="172">
        <v>4697.2</v>
      </c>
    </row>
    <row r="78" spans="1:2" x14ac:dyDescent="0.25">
      <c r="A78" s="171" t="s">
        <v>381</v>
      </c>
      <c r="B78" s="172">
        <v>4863.97</v>
      </c>
    </row>
    <row r="79" spans="1:2" x14ac:dyDescent="0.25">
      <c r="A79" s="171" t="s">
        <v>382</v>
      </c>
      <c r="B79" s="172">
        <v>5036.7</v>
      </c>
    </row>
    <row r="80" spans="1:2" x14ac:dyDescent="0.25">
      <c r="A80" s="171" t="s">
        <v>383</v>
      </c>
      <c r="B80" s="172">
        <v>5215.43</v>
      </c>
    </row>
    <row r="81" spans="1:2" x14ac:dyDescent="0.25">
      <c r="A81" s="171" t="s">
        <v>389</v>
      </c>
      <c r="B81" s="172">
        <v>5400.75</v>
      </c>
    </row>
    <row r="82" spans="1:2" x14ac:dyDescent="0.25">
      <c r="A82" s="171" t="s">
        <v>421</v>
      </c>
      <c r="B82" s="172">
        <v>3912.33</v>
      </c>
    </row>
    <row r="83" spans="1:2" x14ac:dyDescent="0.25">
      <c r="A83" s="171" t="s">
        <v>390</v>
      </c>
      <c r="B83" s="172">
        <v>4053.41</v>
      </c>
    </row>
    <row r="84" spans="1:2" x14ac:dyDescent="0.25">
      <c r="A84" s="171" t="s">
        <v>391</v>
      </c>
      <c r="B84" s="172">
        <v>4199.2700000000004</v>
      </c>
    </row>
    <row r="85" spans="1:2" x14ac:dyDescent="0.25">
      <c r="A85" s="171" t="s">
        <v>392</v>
      </c>
      <c r="B85" s="172">
        <v>4350.49</v>
      </c>
    </row>
    <row r="86" spans="1:2" x14ac:dyDescent="0.25">
      <c r="A86" s="171" t="s">
        <v>393</v>
      </c>
      <c r="B86" s="172">
        <v>4507.1000000000004</v>
      </c>
    </row>
    <row r="87" spans="1:2" x14ac:dyDescent="0.25">
      <c r="A87" s="171" t="s">
        <v>394</v>
      </c>
      <c r="B87" s="172">
        <v>4669.09</v>
      </c>
    </row>
    <row r="88" spans="1:2" x14ac:dyDescent="0.25">
      <c r="A88" s="171" t="s">
        <v>395</v>
      </c>
      <c r="B88" s="172">
        <v>4837.0600000000004</v>
      </c>
    </row>
    <row r="89" spans="1:2" x14ac:dyDescent="0.25">
      <c r="A89" s="171" t="s">
        <v>396</v>
      </c>
      <c r="B89" s="172">
        <v>5011.62</v>
      </c>
    </row>
    <row r="90" spans="1:2" x14ac:dyDescent="0.25">
      <c r="A90" s="171" t="s">
        <v>397</v>
      </c>
      <c r="B90" s="172">
        <v>5191.54</v>
      </c>
    </row>
    <row r="91" spans="1:2" x14ac:dyDescent="0.25">
      <c r="A91" s="171" t="s">
        <v>398</v>
      </c>
      <c r="B91" s="172">
        <v>5378.64</v>
      </c>
    </row>
    <row r="92" spans="1:2" x14ac:dyDescent="0.25">
      <c r="A92" s="171" t="s">
        <v>399</v>
      </c>
      <c r="B92" s="172">
        <v>5572.33</v>
      </c>
    </row>
    <row r="93" spans="1:2" x14ac:dyDescent="0.25">
      <c r="A93" s="171" t="s">
        <v>400</v>
      </c>
      <c r="B93" s="172">
        <v>5773.15</v>
      </c>
    </row>
    <row r="94" spans="1:2" x14ac:dyDescent="0.25">
      <c r="A94" s="171" t="s">
        <v>401</v>
      </c>
      <c r="B94" s="172">
        <v>5980.6</v>
      </c>
    </row>
    <row r="95" spans="1:2" x14ac:dyDescent="0.25">
      <c r="A95" s="171" t="s">
        <v>402</v>
      </c>
      <c r="B95" s="172">
        <v>6195.77</v>
      </c>
    </row>
    <row r="96" spans="1:2" x14ac:dyDescent="0.25">
      <c r="A96" s="171" t="s">
        <v>422</v>
      </c>
      <c r="B96" s="172">
        <v>4902.2299999999996</v>
      </c>
    </row>
    <row r="97" spans="1:2" x14ac:dyDescent="0.25">
      <c r="A97" s="171" t="s">
        <v>403</v>
      </c>
      <c r="B97" s="172">
        <v>5080.93</v>
      </c>
    </row>
    <row r="98" spans="1:2" x14ac:dyDescent="0.25">
      <c r="A98" s="171" t="s">
        <v>404</v>
      </c>
      <c r="B98" s="172">
        <v>5266.87</v>
      </c>
    </row>
    <row r="99" spans="1:2" x14ac:dyDescent="0.25">
      <c r="A99" s="171" t="s">
        <v>405</v>
      </c>
      <c r="B99" s="172">
        <v>5458.72</v>
      </c>
    </row>
    <row r="100" spans="1:2" x14ac:dyDescent="0.25">
      <c r="A100" s="171" t="s">
        <v>406</v>
      </c>
      <c r="B100" s="172">
        <v>5658.38</v>
      </c>
    </row>
    <row r="101" spans="1:2" x14ac:dyDescent="0.25">
      <c r="A101" s="171" t="s">
        <v>407</v>
      </c>
      <c r="B101" s="172">
        <v>5864.61</v>
      </c>
    </row>
    <row r="102" spans="1:2" x14ac:dyDescent="0.25">
      <c r="A102" s="171" t="s">
        <v>408</v>
      </c>
      <c r="B102" s="172">
        <v>6078.62</v>
      </c>
    </row>
    <row r="103" spans="1:2" x14ac:dyDescent="0.25">
      <c r="A103" s="171" t="s">
        <v>409</v>
      </c>
      <c r="B103" s="172">
        <v>6300.38</v>
      </c>
    </row>
    <row r="104" spans="1:2" x14ac:dyDescent="0.25">
      <c r="A104" s="171" t="s">
        <v>410</v>
      </c>
      <c r="B104" s="172">
        <v>6530.51</v>
      </c>
    </row>
    <row r="105" spans="1:2" x14ac:dyDescent="0.25">
      <c r="A105" s="171" t="s">
        <v>411</v>
      </c>
      <c r="B105" s="172">
        <v>6769.03</v>
      </c>
    </row>
    <row r="106" spans="1:2" x14ac:dyDescent="0.25">
      <c r="A106" s="171" t="s">
        <v>412</v>
      </c>
      <c r="B106" s="172">
        <v>7015.89</v>
      </c>
    </row>
    <row r="107" spans="1:2" x14ac:dyDescent="0.25">
      <c r="A107" s="171" t="s">
        <v>413</v>
      </c>
      <c r="B107" s="172">
        <v>7271.76</v>
      </c>
    </row>
    <row r="108" spans="1:2" x14ac:dyDescent="0.25">
      <c r="A108" s="171" t="s">
        <v>414</v>
      </c>
      <c r="B108" s="172">
        <v>7537.73</v>
      </c>
    </row>
    <row r="109" spans="1:2" x14ac:dyDescent="0.25">
      <c r="A109" s="171" t="s">
        <v>415</v>
      </c>
      <c r="B109" s="172">
        <v>7812.73</v>
      </c>
    </row>
    <row r="110" spans="1:2" x14ac:dyDescent="0.25">
      <c r="A110" s="171" t="s">
        <v>193</v>
      </c>
      <c r="B110" s="172">
        <v>5696.64</v>
      </c>
    </row>
    <row r="111" spans="1:2" x14ac:dyDescent="0.25">
      <c r="A111" s="171" t="s">
        <v>194</v>
      </c>
      <c r="B111" s="172">
        <v>5907.66</v>
      </c>
    </row>
    <row r="112" spans="1:2" x14ac:dyDescent="0.25">
      <c r="A112" s="171" t="s">
        <v>195</v>
      </c>
      <c r="B112" s="172">
        <v>6125.84</v>
      </c>
    </row>
    <row r="113" spans="1:2" x14ac:dyDescent="0.25">
      <c r="A113" s="171" t="s">
        <v>196</v>
      </c>
      <c r="B113" s="172">
        <v>6352.38</v>
      </c>
    </row>
    <row r="114" spans="1:2" x14ac:dyDescent="0.25">
      <c r="A114" s="171" t="s">
        <v>197</v>
      </c>
      <c r="B114" s="172">
        <v>6587.89</v>
      </c>
    </row>
    <row r="115" spans="1:2" x14ac:dyDescent="0.25">
      <c r="A115" s="171" t="s">
        <v>198</v>
      </c>
      <c r="B115" s="172">
        <v>6831.2</v>
      </c>
    </row>
    <row r="116" spans="1:2" x14ac:dyDescent="0.25">
      <c r="A116" s="171" t="s">
        <v>199</v>
      </c>
      <c r="B116" s="172">
        <v>7084.04</v>
      </c>
    </row>
    <row r="117" spans="1:2" x14ac:dyDescent="0.25">
      <c r="A117" s="171" t="s">
        <v>200</v>
      </c>
      <c r="B117" s="172">
        <v>7346.47</v>
      </c>
    </row>
    <row r="118" spans="1:2" x14ac:dyDescent="0.25">
      <c r="A118" s="171" t="s">
        <v>201</v>
      </c>
      <c r="B118" s="172">
        <v>7618.43</v>
      </c>
    </row>
    <row r="119" spans="1:2" x14ac:dyDescent="0.25">
      <c r="A119" s="171" t="s">
        <v>416</v>
      </c>
      <c r="B119" s="172">
        <v>7899.98</v>
      </c>
    </row>
    <row r="120" spans="1:2" x14ac:dyDescent="0.25">
      <c r="A120" s="171" t="s">
        <v>417</v>
      </c>
      <c r="B120" s="172">
        <v>8192.2800000000007</v>
      </c>
    </row>
    <row r="121" spans="1:2" x14ac:dyDescent="0.25">
      <c r="A121" s="171" t="s">
        <v>418</v>
      </c>
      <c r="B121" s="172">
        <v>8495.36</v>
      </c>
    </row>
    <row r="122" spans="1:2" x14ac:dyDescent="0.25">
      <c r="A122" s="171" t="s">
        <v>419</v>
      </c>
      <c r="B122" s="172">
        <v>8809.77</v>
      </c>
    </row>
    <row r="123" spans="1:2" x14ac:dyDescent="0.25">
      <c r="A123" s="171" t="s">
        <v>420</v>
      </c>
      <c r="B123" s="172">
        <v>9135.5400000000009</v>
      </c>
    </row>
  </sheetData>
  <phoneticPr fontId="22" type="noConversion"/>
  <hyperlinks>
    <hyperlink ref="A1" r:id="rId1" xr:uid="{FC953812-7A9D-4173-B3C5-66B5D3C1DDC7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5613-4F68-4200-9279-AFD8B8F258AF}">
  <dimension ref="A1:A18"/>
  <sheetViews>
    <sheetView workbookViewId="0">
      <selection activeCell="C20" sqref="C20"/>
    </sheetView>
  </sheetViews>
  <sheetFormatPr defaultRowHeight="15" x14ac:dyDescent="0.25"/>
  <sheetData>
    <row r="1" spans="1:1" x14ac:dyDescent="0.25">
      <c r="A1" s="17" t="s">
        <v>342</v>
      </c>
    </row>
    <row r="3" spans="1:1" x14ac:dyDescent="0.25">
      <c r="A3" s="171" t="s">
        <v>343</v>
      </c>
    </row>
    <row r="4" spans="1:1" x14ac:dyDescent="0.25">
      <c r="A4" s="171" t="s">
        <v>344</v>
      </c>
    </row>
    <row r="5" spans="1:1" x14ac:dyDescent="0.25">
      <c r="A5" s="171" t="s">
        <v>345</v>
      </c>
    </row>
    <row r="6" spans="1:1" x14ac:dyDescent="0.25">
      <c r="A6" s="171" t="s">
        <v>346</v>
      </c>
    </row>
    <row r="7" spans="1:1" x14ac:dyDescent="0.25">
      <c r="A7" s="171" t="s">
        <v>347</v>
      </c>
    </row>
    <row r="8" spans="1:1" x14ac:dyDescent="0.25">
      <c r="A8" s="171" t="s">
        <v>348</v>
      </c>
    </row>
    <row r="9" spans="1:1" x14ac:dyDescent="0.25">
      <c r="A9" s="171" t="s">
        <v>349</v>
      </c>
    </row>
    <row r="10" spans="1:1" x14ac:dyDescent="0.25">
      <c r="A10" s="171" t="s">
        <v>350</v>
      </c>
    </row>
    <row r="11" spans="1:1" x14ac:dyDescent="0.25">
      <c r="A11" s="171" t="s">
        <v>351</v>
      </c>
    </row>
    <row r="12" spans="1:1" x14ac:dyDescent="0.25">
      <c r="A12" s="171" t="s">
        <v>352</v>
      </c>
    </row>
    <row r="13" spans="1:1" x14ac:dyDescent="0.25">
      <c r="A13" s="171" t="s">
        <v>353</v>
      </c>
    </row>
    <row r="14" spans="1:1" x14ac:dyDescent="0.25">
      <c r="A14" s="171" t="s">
        <v>354</v>
      </c>
    </row>
    <row r="15" spans="1:1" x14ac:dyDescent="0.25">
      <c r="A15" s="171" t="s">
        <v>355</v>
      </c>
    </row>
    <row r="16" spans="1:1" x14ac:dyDescent="0.25">
      <c r="A16" s="171" t="s">
        <v>356</v>
      </c>
    </row>
    <row r="17" spans="1:1" x14ac:dyDescent="0.25">
      <c r="A17" s="171" t="s">
        <v>357</v>
      </c>
    </row>
    <row r="18" spans="1:1" x14ac:dyDescent="0.25">
      <c r="A18" s="171" t="s">
        <v>358</v>
      </c>
    </row>
  </sheetData>
  <phoneticPr fontId="22" type="noConversion"/>
  <hyperlinks>
    <hyperlink ref="A1" r:id="rId1" xr:uid="{EDA2245C-2564-4427-B85A-411BFE5C9AD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3132-70AE-4E18-A06D-389B877AF702}">
  <dimension ref="A1:C13"/>
  <sheetViews>
    <sheetView zoomScale="115" zoomScaleNormal="115" workbookViewId="0">
      <selection activeCell="B15" sqref="B15"/>
    </sheetView>
  </sheetViews>
  <sheetFormatPr defaultRowHeight="15" x14ac:dyDescent="0.25"/>
  <cols>
    <col min="2" max="2" width="52.85546875" style="184" customWidth="1"/>
    <col min="3" max="3" width="20.140625" customWidth="1"/>
  </cols>
  <sheetData>
    <row r="1" spans="1:3" x14ac:dyDescent="0.25">
      <c r="A1" s="235" t="s">
        <v>594</v>
      </c>
      <c r="B1" s="231" t="s">
        <v>590</v>
      </c>
      <c r="C1" s="186"/>
    </row>
    <row r="2" spans="1:3" x14ac:dyDescent="0.25">
      <c r="A2" s="236">
        <v>1</v>
      </c>
      <c r="B2" s="238" t="s">
        <v>592</v>
      </c>
      <c r="C2" s="240"/>
    </row>
    <row r="3" spans="1:3" x14ac:dyDescent="0.25">
      <c r="A3" s="236">
        <v>2</v>
      </c>
      <c r="B3" s="239" t="s">
        <v>597</v>
      </c>
      <c r="C3" s="240"/>
    </row>
    <row r="4" spans="1:3" x14ac:dyDescent="0.25">
      <c r="A4" s="236">
        <v>3</v>
      </c>
      <c r="B4" s="238" t="s">
        <v>591</v>
      </c>
      <c r="C4" s="240"/>
    </row>
    <row r="5" spans="1:3" x14ac:dyDescent="0.25">
      <c r="A5" s="236">
        <v>4</v>
      </c>
      <c r="B5" s="239" t="s">
        <v>588</v>
      </c>
      <c r="C5" s="240"/>
    </row>
    <row r="6" spans="1:3" x14ac:dyDescent="0.25">
      <c r="A6" s="236">
        <v>5</v>
      </c>
      <c r="B6" s="238" t="s">
        <v>582</v>
      </c>
      <c r="C6" s="240"/>
    </row>
    <row r="7" spans="1:3" x14ac:dyDescent="0.25">
      <c r="A7" s="236">
        <v>6</v>
      </c>
      <c r="B7" s="237" t="s">
        <v>593</v>
      </c>
      <c r="C7" s="241"/>
    </row>
    <row r="8" spans="1:3" x14ac:dyDescent="0.25">
      <c r="A8" s="236">
        <v>7</v>
      </c>
      <c r="B8" s="239" t="s">
        <v>589</v>
      </c>
      <c r="C8" s="242"/>
    </row>
    <row r="9" spans="1:3" x14ac:dyDescent="0.25">
      <c r="A9" s="230"/>
      <c r="B9" s="232"/>
      <c r="C9" s="233"/>
    </row>
    <row r="10" spans="1:3" ht="15.75" customHeight="1" x14ac:dyDescent="0.25">
      <c r="A10" s="230" t="s">
        <v>608</v>
      </c>
      <c r="B10" s="229"/>
      <c r="C10" s="234"/>
    </row>
    <row r="11" spans="1:3" x14ac:dyDescent="0.25">
      <c r="A11" s="230"/>
      <c r="B11" s="229"/>
      <c r="C11" s="247"/>
    </row>
    <row r="12" spans="1:3" x14ac:dyDescent="0.25">
      <c r="A12" s="230"/>
      <c r="B12" s="229"/>
      <c r="C12" s="247"/>
    </row>
    <row r="13" spans="1:3" x14ac:dyDescent="0.25">
      <c r="A13" s="230"/>
      <c r="B13" s="232"/>
      <c r="C13" s="234"/>
    </row>
  </sheetData>
  <mergeCells count="1">
    <mergeCell ref="C11:C12"/>
  </mergeCells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6C04-4955-44F1-8CCD-EDD33F9B350E}">
  <dimension ref="A3:AL356"/>
  <sheetViews>
    <sheetView tabSelected="1" zoomScale="110" zoomScaleNormal="110" workbookViewId="0">
      <selection activeCell="C350" sqref="C350"/>
    </sheetView>
  </sheetViews>
  <sheetFormatPr defaultRowHeight="15" x14ac:dyDescent="0.25"/>
  <cols>
    <col min="1" max="1" width="54.28515625" style="79" customWidth="1"/>
    <col min="2" max="2" width="13.42578125" style="79" customWidth="1"/>
    <col min="3" max="3" width="17.140625" style="79" customWidth="1"/>
    <col min="4" max="4" width="16.5703125" style="79" hidden="1" customWidth="1"/>
    <col min="5" max="5" width="8.28515625" style="79" hidden="1" customWidth="1"/>
    <col min="6" max="6" width="61.5703125" style="79" customWidth="1"/>
    <col min="7" max="7" width="8.85546875" style="79" customWidth="1"/>
    <col min="8" max="8" width="54.28515625" style="185" customWidth="1"/>
    <col min="9" max="9" width="12.42578125" style="185" customWidth="1"/>
    <col min="10" max="10" width="15.42578125" style="185" customWidth="1"/>
    <col min="11" max="11" width="16.5703125" style="185" hidden="1" customWidth="1"/>
    <col min="12" max="12" width="8.28515625" style="185" hidden="1" customWidth="1"/>
    <col min="13" max="13" width="61.5703125" style="185" customWidth="1"/>
    <col min="14" max="14" width="9.140625" style="185"/>
    <col min="15" max="15" width="54.28515625" style="185" customWidth="1"/>
    <col min="16" max="16" width="10.28515625" style="185" customWidth="1"/>
    <col min="17" max="17" width="15.140625" style="185" customWidth="1"/>
    <col min="18" max="18" width="16.5703125" style="185" hidden="1" customWidth="1"/>
    <col min="19" max="19" width="8.28515625" style="185" hidden="1" customWidth="1"/>
    <col min="20" max="20" width="61.5703125" style="185" customWidth="1"/>
    <col min="21" max="22" width="9.140625" style="185"/>
    <col min="23" max="23" width="54.28515625" style="185" customWidth="1"/>
    <col min="24" max="24" width="9" style="185" customWidth="1"/>
    <col min="25" max="25" width="12.7109375" style="185" customWidth="1"/>
    <col min="26" max="26" width="16.5703125" style="185" hidden="1" customWidth="1"/>
    <col min="27" max="27" width="8.28515625" style="185" hidden="1" customWidth="1"/>
    <col min="28" max="28" width="61.5703125" style="185" customWidth="1"/>
    <col min="29" max="38" width="9.140625" style="185"/>
  </cols>
  <sheetData>
    <row r="3" spans="1:28" ht="18.75" x14ac:dyDescent="0.25">
      <c r="A3" s="250" t="s">
        <v>595</v>
      </c>
      <c r="B3" s="250"/>
      <c r="C3" s="250"/>
      <c r="D3" s="250"/>
      <c r="E3" s="250"/>
      <c r="F3" s="250"/>
      <c r="H3" s="251"/>
      <c r="I3" s="251"/>
      <c r="J3" s="251"/>
      <c r="K3" s="251"/>
      <c r="L3" s="251"/>
      <c r="M3" s="251"/>
      <c r="O3" s="251"/>
      <c r="P3" s="251"/>
      <c r="Q3" s="251"/>
      <c r="R3" s="251"/>
      <c r="S3" s="251"/>
      <c r="T3" s="251"/>
      <c r="W3" s="251"/>
      <c r="X3" s="251"/>
      <c r="Y3" s="251"/>
      <c r="Z3" s="251"/>
      <c r="AA3" s="251"/>
      <c r="AB3" s="251"/>
    </row>
    <row r="4" spans="1:28" x14ac:dyDescent="0.25">
      <c r="A4" s="43" t="s">
        <v>283</v>
      </c>
      <c r="B4" s="55">
        <v>43831</v>
      </c>
      <c r="C4" s="26"/>
      <c r="D4" s="26"/>
      <c r="E4" s="26"/>
      <c r="F4" s="12" t="s">
        <v>0</v>
      </c>
      <c r="H4" s="186"/>
      <c r="I4" s="187"/>
      <c r="J4" s="188"/>
      <c r="K4" s="188"/>
      <c r="L4" s="188"/>
      <c r="M4" s="189"/>
      <c r="O4" s="186"/>
      <c r="P4" s="187"/>
      <c r="Q4" s="188"/>
      <c r="R4" s="188"/>
      <c r="S4" s="188"/>
      <c r="T4" s="189"/>
      <c r="W4" s="186"/>
      <c r="X4" s="187"/>
      <c r="Y4" s="188"/>
      <c r="Z4" s="188"/>
      <c r="AA4" s="188"/>
      <c r="AB4" s="189"/>
    </row>
    <row r="5" spans="1:28" x14ac:dyDescent="0.25">
      <c r="A5" s="43" t="s">
        <v>295</v>
      </c>
      <c r="B5" s="1" t="s">
        <v>29</v>
      </c>
      <c r="C5" s="248" t="s">
        <v>293</v>
      </c>
      <c r="D5" s="248"/>
      <c r="E5" s="248"/>
      <c r="F5" s="249"/>
      <c r="H5" s="186"/>
      <c r="I5" s="190"/>
      <c r="J5" s="252"/>
      <c r="K5" s="252"/>
      <c r="L5" s="252"/>
      <c r="M5" s="252"/>
      <c r="O5" s="186"/>
      <c r="P5" s="190"/>
      <c r="Q5" s="252"/>
      <c r="R5" s="252"/>
      <c r="S5" s="252"/>
      <c r="T5" s="252"/>
      <c r="W5" s="186"/>
      <c r="X5" s="190"/>
      <c r="Y5" s="252"/>
      <c r="Z5" s="252"/>
      <c r="AA5" s="252"/>
      <c r="AB5" s="252"/>
    </row>
    <row r="6" spans="1:28" x14ac:dyDescent="0.25">
      <c r="A6" s="43"/>
      <c r="B6" s="22">
        <v>0.8</v>
      </c>
      <c r="C6" s="21" t="s">
        <v>232</v>
      </c>
      <c r="D6" s="140"/>
      <c r="E6" s="140"/>
      <c r="F6" s="15">
        <f ca="1">IFERROR(VLOOKUP(C6,INDIRECT(C$5&amp;"!A:E"),HLOOKUP(B$4,INDIRECT(C$5&amp;"!2:3"),2,TRUE),FALSE),0)</f>
        <v>3650</v>
      </c>
      <c r="G6" s="79" t="s">
        <v>581</v>
      </c>
      <c r="H6" s="186"/>
      <c r="I6" s="191"/>
      <c r="J6" s="192"/>
      <c r="K6" s="192"/>
      <c r="L6" s="192"/>
      <c r="M6" s="193"/>
      <c r="O6" s="186"/>
      <c r="P6" s="191"/>
      <c r="Q6" s="192"/>
      <c r="R6" s="192"/>
      <c r="S6" s="192"/>
      <c r="T6" s="193"/>
      <c r="W6" s="186"/>
      <c r="X6" s="191"/>
      <c r="Y6" s="192"/>
      <c r="Z6" s="192"/>
      <c r="AA6" s="192"/>
      <c r="AB6" s="193"/>
    </row>
    <row r="7" spans="1:28" x14ac:dyDescent="0.25">
      <c r="A7" s="43"/>
      <c r="B7" s="22">
        <v>0.2</v>
      </c>
      <c r="C7" s="21" t="s">
        <v>226</v>
      </c>
      <c r="D7" s="140"/>
      <c r="E7" s="140"/>
      <c r="F7" s="15">
        <v>3200</v>
      </c>
      <c r="H7" s="186"/>
      <c r="I7" s="191"/>
      <c r="J7" s="192"/>
      <c r="K7" s="192"/>
      <c r="L7" s="192"/>
      <c r="M7" s="193"/>
      <c r="O7" s="186"/>
      <c r="P7" s="191"/>
      <c r="Q7" s="192"/>
      <c r="R7" s="192"/>
      <c r="S7" s="192"/>
      <c r="T7" s="193"/>
      <c r="W7" s="186"/>
      <c r="X7" s="191"/>
      <c r="Y7" s="192"/>
      <c r="Z7" s="192"/>
      <c r="AA7" s="192"/>
      <c r="AB7" s="193"/>
    </row>
    <row r="8" spans="1:28" x14ac:dyDescent="0.25">
      <c r="A8" s="43"/>
      <c r="B8" s="22"/>
      <c r="C8" s="21"/>
      <c r="D8" s="140"/>
      <c r="E8" s="140"/>
      <c r="F8" s="15"/>
      <c r="H8" s="186"/>
      <c r="I8" s="191"/>
      <c r="J8" s="192"/>
      <c r="K8" s="192"/>
      <c r="L8" s="192"/>
      <c r="M8" s="193"/>
      <c r="O8" s="186"/>
      <c r="P8" s="191"/>
      <c r="Q8" s="192"/>
      <c r="R8" s="192"/>
      <c r="S8" s="192"/>
      <c r="T8" s="193"/>
      <c r="W8" s="186"/>
      <c r="X8" s="191"/>
      <c r="Y8" s="192"/>
      <c r="Z8" s="192"/>
      <c r="AA8" s="192"/>
      <c r="AB8" s="193"/>
    </row>
    <row r="9" spans="1:28" x14ac:dyDescent="0.25">
      <c r="A9" s="44" t="s">
        <v>150</v>
      </c>
      <c r="B9" s="42"/>
      <c r="C9" s="15">
        <f ca="1">((B6*F6)+(B7*F7)+(B8*F8))</f>
        <v>3560</v>
      </c>
      <c r="D9" s="141"/>
      <c r="E9" s="141"/>
      <c r="F9" s="36"/>
      <c r="H9" s="194"/>
      <c r="I9" s="195"/>
      <c r="J9" s="193"/>
      <c r="K9" s="193"/>
      <c r="L9" s="193"/>
      <c r="M9" s="196"/>
      <c r="O9" s="194"/>
      <c r="P9" s="195"/>
      <c r="Q9" s="193"/>
      <c r="R9" s="193"/>
      <c r="S9" s="193"/>
      <c r="T9" s="196"/>
      <c r="W9" s="194"/>
      <c r="X9" s="195"/>
      <c r="Y9" s="193"/>
      <c r="Z9" s="193"/>
      <c r="AA9" s="193"/>
      <c r="AB9" s="196"/>
    </row>
    <row r="10" spans="1:28" x14ac:dyDescent="0.25">
      <c r="A10" s="44" t="s">
        <v>585</v>
      </c>
      <c r="B10" s="42"/>
      <c r="C10" s="15">
        <f ca="1">C9</f>
        <v>3560</v>
      </c>
      <c r="D10" s="141"/>
      <c r="E10" s="141"/>
      <c r="F10" s="36"/>
      <c r="H10" s="194"/>
      <c r="I10" s="195"/>
      <c r="J10" s="193"/>
      <c r="K10" s="193"/>
      <c r="L10" s="193"/>
      <c r="M10" s="196"/>
      <c r="O10" s="194"/>
      <c r="P10" s="195"/>
      <c r="Q10" s="193"/>
      <c r="R10" s="193"/>
      <c r="S10" s="193"/>
      <c r="T10" s="196"/>
      <c r="W10" s="194"/>
      <c r="X10" s="195"/>
      <c r="Y10" s="193"/>
      <c r="Z10" s="193"/>
      <c r="AA10" s="193"/>
      <c r="AB10" s="196"/>
    </row>
    <row r="11" spans="1:28" x14ac:dyDescent="0.25">
      <c r="A11" s="45" t="s">
        <v>27</v>
      </c>
      <c r="B11" s="42"/>
      <c r="C11" s="40">
        <f ca="1">VLOOKUP(A11,INDIRECT(C$5),HLOOKUP(B$4,INDIRECT(C$5),2,TRUE),FALSE)</f>
        <v>0.08</v>
      </c>
      <c r="D11" s="150" t="s">
        <v>306</v>
      </c>
      <c r="E11" s="151" t="str">
        <f ca="1">_xlfn.IFNA(VLOOKUP(D11,INDIRECT(C$5),HLOOKUP(B$4,INDIRECT(C$5),2,TRUE),FALSE),"n.v.t.")</f>
        <v>n.v.t.</v>
      </c>
      <c r="F11" s="2" t="s">
        <v>281</v>
      </c>
      <c r="H11" s="197"/>
      <c r="I11" s="195"/>
      <c r="J11" s="198"/>
      <c r="K11" s="199"/>
      <c r="L11" s="200"/>
      <c r="M11" s="201"/>
      <c r="O11" s="197"/>
      <c r="P11" s="195"/>
      <c r="Q11" s="198"/>
      <c r="R11" s="199"/>
      <c r="S11" s="200"/>
      <c r="T11" s="201"/>
      <c r="W11" s="197"/>
      <c r="X11" s="195"/>
      <c r="Y11" s="198"/>
      <c r="Z11" s="199"/>
      <c r="AA11" s="200"/>
      <c r="AB11" s="201"/>
    </row>
    <row r="12" spans="1:28" x14ac:dyDescent="0.25">
      <c r="A12" s="45" t="s">
        <v>2</v>
      </c>
      <c r="B12" s="42"/>
      <c r="C12" s="40">
        <f ca="1">VLOOKUP(A12,INDIRECT(C$5),HLOOKUP(B$4,INDIRECT(C$5),2,TRUE),FALSE)</f>
        <v>7.0499999999999993E-2</v>
      </c>
      <c r="D12" s="150" t="s">
        <v>307</v>
      </c>
      <c r="E12" s="151" t="str">
        <f ca="1">_xlfn.IFNA(VLOOKUP(D12,INDIRECT(C$5),HLOOKUP(B$4,INDIRECT(C$5),2,TRUE),FALSE),"n.v.t.")</f>
        <v>n.v.t.</v>
      </c>
      <c r="F12" s="2" t="s">
        <v>281</v>
      </c>
      <c r="H12" s="197"/>
      <c r="I12" s="195"/>
      <c r="J12" s="198"/>
      <c r="K12" s="199"/>
      <c r="L12" s="200"/>
      <c r="M12" s="201"/>
      <c r="O12" s="197"/>
      <c r="P12" s="195"/>
      <c r="Q12" s="198"/>
      <c r="R12" s="199"/>
      <c r="S12" s="200"/>
      <c r="T12" s="201"/>
      <c r="W12" s="197"/>
      <c r="X12" s="195"/>
      <c r="Y12" s="198"/>
      <c r="Z12" s="199"/>
      <c r="AA12" s="200"/>
      <c r="AB12" s="201"/>
    </row>
    <row r="13" spans="1:28" x14ac:dyDescent="0.25">
      <c r="A13" s="44"/>
      <c r="B13" s="42"/>
      <c r="C13" s="4"/>
      <c r="D13" s="134"/>
      <c r="E13" s="134"/>
      <c r="F13" s="4"/>
      <c r="H13" s="194"/>
      <c r="I13" s="195"/>
      <c r="J13" s="195"/>
      <c r="K13" s="202"/>
      <c r="L13" s="202"/>
      <c r="M13" s="195"/>
      <c r="O13" s="194"/>
      <c r="P13" s="195"/>
      <c r="Q13" s="195"/>
      <c r="R13" s="202"/>
      <c r="S13" s="202"/>
      <c r="T13" s="195"/>
      <c r="W13" s="194"/>
      <c r="X13" s="195"/>
      <c r="Y13" s="195"/>
      <c r="Z13" s="202"/>
      <c r="AA13" s="202"/>
      <c r="AB13" s="195"/>
    </row>
    <row r="14" spans="1:28" x14ac:dyDescent="0.25">
      <c r="A14" s="46" t="s">
        <v>584</v>
      </c>
      <c r="B14" s="51"/>
      <c r="C14" s="3">
        <f ca="1">IF(C5="VVT",C10+MAX(C10*C11,E11)+MAX(C10*C12,E12),C10*(1+C11+C12))</f>
        <v>4095.78</v>
      </c>
      <c r="D14" s="134"/>
      <c r="E14" s="134"/>
      <c r="F14" s="13"/>
      <c r="H14" s="203"/>
      <c r="I14" s="204"/>
      <c r="J14" s="202"/>
      <c r="K14" s="202"/>
      <c r="L14" s="202"/>
      <c r="M14" s="205"/>
      <c r="O14" s="203"/>
      <c r="P14" s="204"/>
      <c r="Q14" s="202"/>
      <c r="R14" s="202"/>
      <c r="S14" s="202"/>
      <c r="T14" s="205"/>
      <c r="W14" s="203"/>
      <c r="X14" s="204"/>
      <c r="Y14" s="202"/>
      <c r="Z14" s="202"/>
      <c r="AA14" s="202"/>
      <c r="AB14" s="205"/>
    </row>
    <row r="15" spans="1:28" x14ac:dyDescent="0.25">
      <c r="A15" s="44"/>
      <c r="B15" s="42"/>
      <c r="C15" s="4"/>
      <c r="D15" s="135"/>
      <c r="E15" s="135"/>
      <c r="F15" s="4"/>
      <c r="H15" s="194"/>
      <c r="I15" s="195"/>
      <c r="J15" s="195"/>
      <c r="K15" s="195"/>
      <c r="L15" s="195"/>
      <c r="M15" s="195"/>
      <c r="O15" s="194"/>
      <c r="P15" s="195"/>
      <c r="Q15" s="195"/>
      <c r="R15" s="195"/>
      <c r="S15" s="195"/>
      <c r="T15" s="195"/>
      <c r="W15" s="194"/>
      <c r="X15" s="195"/>
      <c r="Y15" s="195"/>
      <c r="Z15" s="195"/>
      <c r="AA15" s="195"/>
      <c r="AB15" s="195"/>
    </row>
    <row r="16" spans="1:28" x14ac:dyDescent="0.25">
      <c r="A16" s="47" t="s">
        <v>3</v>
      </c>
      <c r="B16" s="42"/>
      <c r="C16" s="5"/>
      <c r="D16" s="136"/>
      <c r="E16" s="136"/>
      <c r="F16" s="5"/>
      <c r="H16" s="206"/>
      <c r="I16" s="195"/>
      <c r="J16" s="194"/>
      <c r="K16" s="194"/>
      <c r="L16" s="194"/>
      <c r="M16" s="194"/>
      <c r="O16" s="206"/>
      <c r="P16" s="195"/>
      <c r="Q16" s="194"/>
      <c r="R16" s="194"/>
      <c r="S16" s="194"/>
      <c r="T16" s="194"/>
      <c r="W16" s="206"/>
      <c r="X16" s="195"/>
      <c r="Y16" s="194"/>
      <c r="Z16" s="194"/>
      <c r="AA16" s="194"/>
      <c r="AB16" s="194"/>
    </row>
    <row r="17" spans="1:28" x14ac:dyDescent="0.25">
      <c r="A17" s="44" t="s">
        <v>4</v>
      </c>
      <c r="B17" s="42"/>
      <c r="C17" s="6">
        <v>6.7699999999999996E-2</v>
      </c>
      <c r="D17" s="142"/>
      <c r="E17" s="142"/>
      <c r="F17" s="6" t="s">
        <v>279</v>
      </c>
      <c r="H17" s="194"/>
      <c r="I17" s="195"/>
      <c r="J17" s="207"/>
      <c r="K17" s="207"/>
      <c r="L17" s="207"/>
      <c r="M17" s="207"/>
      <c r="O17" s="194"/>
      <c r="P17" s="195"/>
      <c r="Q17" s="207"/>
      <c r="R17" s="207"/>
      <c r="S17" s="207"/>
      <c r="T17" s="207"/>
      <c r="W17" s="194"/>
      <c r="X17" s="195"/>
      <c r="Y17" s="207"/>
      <c r="Z17" s="207"/>
      <c r="AA17" s="207"/>
      <c r="AB17" s="207"/>
    </row>
    <row r="18" spans="1:28" x14ac:dyDescent="0.25">
      <c r="A18" s="44" t="s">
        <v>5</v>
      </c>
      <c r="B18" s="42"/>
      <c r="C18" s="6">
        <v>6.4000000000000003E-3</v>
      </c>
      <c r="D18" s="142"/>
      <c r="E18" s="142"/>
      <c r="F18" s="6" t="s">
        <v>279</v>
      </c>
      <c r="H18" s="194"/>
      <c r="I18" s="195"/>
      <c r="J18" s="207"/>
      <c r="K18" s="207"/>
      <c r="L18" s="207"/>
      <c r="M18" s="207"/>
      <c r="O18" s="194"/>
      <c r="P18" s="195"/>
      <c r="Q18" s="207"/>
      <c r="R18" s="207"/>
      <c r="S18" s="207"/>
      <c r="T18" s="207"/>
      <c r="W18" s="194"/>
      <c r="X18" s="195"/>
      <c r="Y18" s="207"/>
      <c r="Z18" s="207"/>
      <c r="AA18" s="207"/>
      <c r="AB18" s="207"/>
    </row>
    <row r="19" spans="1:28" x14ac:dyDescent="0.25">
      <c r="A19" s="44" t="s">
        <v>6</v>
      </c>
      <c r="B19" s="42"/>
      <c r="C19" s="6">
        <v>2.9499999999999998E-2</v>
      </c>
      <c r="D19" s="142"/>
      <c r="E19" s="142"/>
      <c r="F19" s="6" t="s">
        <v>279</v>
      </c>
      <c r="H19" s="194"/>
      <c r="I19" s="195"/>
      <c r="J19" s="207"/>
      <c r="K19" s="207"/>
      <c r="L19" s="207"/>
      <c r="M19" s="207"/>
      <c r="O19" s="194"/>
      <c r="P19" s="195"/>
      <c r="Q19" s="207"/>
      <c r="R19" s="207"/>
      <c r="S19" s="207"/>
      <c r="T19" s="207"/>
      <c r="W19" s="194"/>
      <c r="X19" s="195"/>
      <c r="Y19" s="207"/>
      <c r="Z19" s="207"/>
      <c r="AA19" s="207"/>
      <c r="AB19" s="207"/>
    </row>
    <row r="20" spans="1:28" x14ac:dyDescent="0.25">
      <c r="A20" s="44" t="s">
        <v>7</v>
      </c>
      <c r="B20" s="42"/>
      <c r="C20" s="6">
        <v>6.9000000000000006E-2</v>
      </c>
      <c r="D20" s="142"/>
      <c r="E20" s="142"/>
      <c r="F20" s="6" t="s">
        <v>279</v>
      </c>
      <c r="H20" s="194"/>
      <c r="I20" s="195"/>
      <c r="J20" s="207"/>
      <c r="K20" s="207"/>
      <c r="L20" s="207"/>
      <c r="M20" s="207"/>
      <c r="O20" s="194"/>
      <c r="P20" s="195"/>
      <c r="Q20" s="207"/>
      <c r="R20" s="207"/>
      <c r="S20" s="207"/>
      <c r="T20" s="207"/>
      <c r="W20" s="194"/>
      <c r="X20" s="195"/>
      <c r="Y20" s="207"/>
      <c r="Z20" s="207"/>
      <c r="AA20" s="207"/>
      <c r="AB20" s="207"/>
    </row>
    <row r="21" spans="1:28" x14ac:dyDescent="0.25">
      <c r="A21" s="44" t="s">
        <v>8</v>
      </c>
      <c r="B21" s="42"/>
      <c r="C21" s="6">
        <f ca="1">0.5*((0.235*(C14*1878-11829))+(0.005*(C14*1878-20108)))/(C14*1878)</f>
        <v>0.11981276638921493</v>
      </c>
      <c r="D21" s="142"/>
      <c r="E21" s="142"/>
      <c r="F21" s="6" t="s">
        <v>242</v>
      </c>
      <c r="H21" s="194"/>
      <c r="I21" s="195"/>
      <c r="J21" s="207"/>
      <c r="K21" s="207"/>
      <c r="L21" s="207"/>
      <c r="M21" s="207"/>
      <c r="O21" s="194"/>
      <c r="P21" s="195"/>
      <c r="Q21" s="207"/>
      <c r="R21" s="207"/>
      <c r="S21" s="207"/>
      <c r="T21" s="207"/>
      <c r="W21" s="194"/>
      <c r="X21" s="195"/>
      <c r="Y21" s="207"/>
      <c r="Z21" s="207"/>
      <c r="AA21" s="207"/>
      <c r="AB21" s="207"/>
    </row>
    <row r="22" spans="1:28" ht="75" x14ac:dyDescent="0.25">
      <c r="A22" s="44" t="s">
        <v>187</v>
      </c>
      <c r="B22" s="42"/>
      <c r="C22" s="181">
        <v>2.46E-2</v>
      </c>
      <c r="D22" s="143"/>
      <c r="E22" s="143"/>
      <c r="F22" s="27" t="s">
        <v>580</v>
      </c>
      <c r="H22" s="194"/>
      <c r="I22" s="195"/>
      <c r="J22" s="208"/>
      <c r="K22" s="209"/>
      <c r="L22" s="209"/>
      <c r="M22" s="210"/>
      <c r="O22" s="194"/>
      <c r="P22" s="195"/>
      <c r="Q22" s="208"/>
      <c r="R22" s="209"/>
      <c r="S22" s="209"/>
      <c r="T22" s="210"/>
      <c r="W22" s="194"/>
      <c r="X22" s="195"/>
      <c r="Y22" s="208"/>
      <c r="Z22" s="209"/>
      <c r="AA22" s="209"/>
      <c r="AB22" s="210"/>
    </row>
    <row r="23" spans="1:28" x14ac:dyDescent="0.25">
      <c r="A23" s="44" t="s">
        <v>188</v>
      </c>
      <c r="B23" s="42"/>
      <c r="C23" s="54"/>
      <c r="D23" s="143"/>
      <c r="E23" s="143"/>
      <c r="F23" s="27" t="s">
        <v>282</v>
      </c>
      <c r="H23" s="194"/>
      <c r="I23" s="195"/>
      <c r="J23" s="209"/>
      <c r="K23" s="209"/>
      <c r="L23" s="209"/>
      <c r="M23" s="210"/>
      <c r="O23" s="194"/>
      <c r="P23" s="195"/>
      <c r="Q23" s="209"/>
      <c r="R23" s="209"/>
      <c r="S23" s="209"/>
      <c r="T23" s="210"/>
      <c r="W23" s="194"/>
      <c r="X23" s="195"/>
      <c r="Y23" s="209"/>
      <c r="Z23" s="209"/>
      <c r="AA23" s="209"/>
      <c r="AB23" s="210"/>
    </row>
    <row r="24" spans="1:28" x14ac:dyDescent="0.25">
      <c r="A24" s="44" t="s">
        <v>151</v>
      </c>
      <c r="B24" s="42"/>
      <c r="C24" s="77"/>
      <c r="D24" s="144"/>
      <c r="E24" s="144"/>
      <c r="F24" s="39" t="s">
        <v>280</v>
      </c>
      <c r="H24" s="194"/>
      <c r="I24" s="195"/>
      <c r="J24" s="211"/>
      <c r="K24" s="211"/>
      <c r="L24" s="211"/>
      <c r="M24" s="212"/>
      <c r="O24" s="194"/>
      <c r="P24" s="195"/>
      <c r="Q24" s="211"/>
      <c r="R24" s="211"/>
      <c r="S24" s="211"/>
      <c r="T24" s="212"/>
      <c r="W24" s="194"/>
      <c r="X24" s="195"/>
      <c r="Y24" s="211"/>
      <c r="Z24" s="211"/>
      <c r="AA24" s="211"/>
      <c r="AB24" s="212"/>
    </row>
    <row r="25" spans="1:28" x14ac:dyDescent="0.25">
      <c r="A25" s="48" t="s">
        <v>9</v>
      </c>
      <c r="B25" s="51"/>
      <c r="C25" s="6">
        <f ca="1">SUM(C17:C24)</f>
        <v>0.31701276638921494</v>
      </c>
      <c r="D25" s="142"/>
      <c r="E25" s="142"/>
      <c r="F25" s="6"/>
      <c r="H25" s="213"/>
      <c r="I25" s="204"/>
      <c r="J25" s="207"/>
      <c r="K25" s="207"/>
      <c r="L25" s="207"/>
      <c r="M25" s="207"/>
      <c r="O25" s="213"/>
      <c r="P25" s="204"/>
      <c r="Q25" s="207"/>
      <c r="R25" s="207"/>
      <c r="S25" s="207"/>
      <c r="T25" s="207"/>
      <c r="W25" s="213"/>
      <c r="X25" s="204"/>
      <c r="Y25" s="207"/>
      <c r="Z25" s="207"/>
      <c r="AA25" s="207"/>
      <c r="AB25" s="207"/>
    </row>
    <row r="26" spans="1:28" x14ac:dyDescent="0.25">
      <c r="A26" s="49" t="s">
        <v>10</v>
      </c>
      <c r="B26" s="51"/>
      <c r="C26" s="3">
        <f ca="1">C14*(1+C25)</f>
        <v>5394.1945483216186</v>
      </c>
      <c r="D26" s="134"/>
      <c r="E26" s="134"/>
      <c r="F26" s="3"/>
      <c r="H26" s="214"/>
      <c r="I26" s="204"/>
      <c r="J26" s="202"/>
      <c r="K26" s="202"/>
      <c r="L26" s="202"/>
      <c r="M26" s="202"/>
      <c r="O26" s="214"/>
      <c r="P26" s="204"/>
      <c r="Q26" s="202"/>
      <c r="R26" s="202"/>
      <c r="S26" s="202"/>
      <c r="T26" s="202"/>
      <c r="W26" s="214"/>
      <c r="X26" s="204"/>
      <c r="Y26" s="202"/>
      <c r="Z26" s="202"/>
      <c r="AA26" s="202"/>
      <c r="AB26" s="202"/>
    </row>
    <row r="27" spans="1:28" x14ac:dyDescent="0.25">
      <c r="A27" s="44"/>
      <c r="B27" s="42"/>
      <c r="C27" s="5"/>
      <c r="D27" s="136"/>
      <c r="E27" s="136"/>
      <c r="F27" s="5"/>
      <c r="H27" s="194"/>
      <c r="I27" s="195"/>
      <c r="J27" s="194"/>
      <c r="K27" s="194"/>
      <c r="L27" s="194"/>
      <c r="M27" s="194"/>
      <c r="O27" s="194"/>
      <c r="P27" s="195"/>
      <c r="Q27" s="194"/>
      <c r="R27" s="194"/>
      <c r="S27" s="194"/>
      <c r="T27" s="194"/>
      <c r="W27" s="194"/>
      <c r="X27" s="195"/>
      <c r="Y27" s="194"/>
      <c r="Z27" s="194"/>
      <c r="AA27" s="194"/>
      <c r="AB27" s="194"/>
    </row>
    <row r="28" spans="1:28" x14ac:dyDescent="0.25">
      <c r="A28" s="47" t="s">
        <v>11</v>
      </c>
      <c r="B28" s="42"/>
      <c r="C28" s="5"/>
      <c r="D28" s="136"/>
      <c r="E28" s="136"/>
      <c r="F28" s="5"/>
      <c r="H28" s="206"/>
      <c r="I28" s="195"/>
      <c r="J28" s="194"/>
      <c r="K28" s="194"/>
      <c r="L28" s="194"/>
      <c r="M28" s="194"/>
      <c r="O28" s="206"/>
      <c r="P28" s="195"/>
      <c r="Q28" s="194"/>
      <c r="R28" s="194"/>
      <c r="S28" s="194"/>
      <c r="T28" s="194"/>
      <c r="W28" s="206"/>
      <c r="X28" s="195"/>
      <c r="Y28" s="194"/>
      <c r="Z28" s="194"/>
      <c r="AA28" s="194"/>
      <c r="AB28" s="194"/>
    </row>
    <row r="29" spans="1:28" x14ac:dyDescent="0.25">
      <c r="A29" s="50" t="s">
        <v>12</v>
      </c>
      <c r="B29" s="52"/>
      <c r="C29" s="181">
        <v>0</v>
      </c>
      <c r="D29" s="143"/>
      <c r="E29" s="143"/>
      <c r="F29" s="28" t="s">
        <v>583</v>
      </c>
      <c r="H29" s="215"/>
      <c r="I29" s="216"/>
      <c r="J29" s="208"/>
      <c r="K29" s="209"/>
      <c r="L29" s="209"/>
      <c r="M29" s="217"/>
      <c r="O29" s="215"/>
      <c r="P29" s="216"/>
      <c r="Q29" s="208"/>
      <c r="R29" s="209"/>
      <c r="S29" s="209"/>
      <c r="T29" s="217"/>
      <c r="W29" s="215"/>
      <c r="X29" s="216"/>
      <c r="Y29" s="208"/>
      <c r="Z29" s="209"/>
      <c r="AA29" s="209"/>
      <c r="AB29" s="217"/>
    </row>
    <row r="30" spans="1:28" x14ac:dyDescent="0.25">
      <c r="A30" s="44" t="s">
        <v>13</v>
      </c>
      <c r="B30" s="51"/>
      <c r="C30" s="3">
        <f ca="1">C26*(1+C29)</f>
        <v>5394.1945483216186</v>
      </c>
      <c r="D30" s="134"/>
      <c r="E30" s="134"/>
      <c r="F30" s="3"/>
      <c r="H30" s="194"/>
      <c r="I30" s="204"/>
      <c r="J30" s="202"/>
      <c r="K30" s="202"/>
      <c r="L30" s="202"/>
      <c r="M30" s="202"/>
      <c r="O30" s="194"/>
      <c r="P30" s="204"/>
      <c r="Q30" s="202"/>
      <c r="R30" s="202"/>
      <c r="S30" s="202"/>
      <c r="T30" s="202"/>
      <c r="W30" s="194"/>
      <c r="X30" s="204"/>
      <c r="Y30" s="202"/>
      <c r="Z30" s="202"/>
      <c r="AA30" s="202"/>
      <c r="AB30" s="202"/>
    </row>
    <row r="31" spans="1:28" x14ac:dyDescent="0.25">
      <c r="A31" s="48"/>
      <c r="B31" s="51"/>
      <c r="C31" s="7"/>
      <c r="D31" s="137"/>
      <c r="E31" s="137"/>
      <c r="F31" s="29"/>
      <c r="H31" s="213"/>
      <c r="I31" s="204"/>
      <c r="J31" s="218"/>
      <c r="K31" s="218"/>
      <c r="L31" s="218"/>
      <c r="M31" s="219"/>
      <c r="O31" s="213"/>
      <c r="P31" s="204"/>
      <c r="Q31" s="218"/>
      <c r="R31" s="218"/>
      <c r="S31" s="218"/>
      <c r="T31" s="219"/>
      <c r="W31" s="213"/>
      <c r="X31" s="204"/>
      <c r="Y31" s="218"/>
      <c r="Z31" s="218"/>
      <c r="AA31" s="218"/>
      <c r="AB31" s="219"/>
    </row>
    <row r="32" spans="1:28" x14ac:dyDescent="0.25">
      <c r="A32" s="47" t="s">
        <v>18</v>
      </c>
      <c r="B32" s="51"/>
      <c r="C32" s="7"/>
      <c r="D32" s="137"/>
      <c r="E32" s="137"/>
      <c r="F32" s="29"/>
      <c r="H32" s="206"/>
      <c r="I32" s="204"/>
      <c r="J32" s="218"/>
      <c r="K32" s="218"/>
      <c r="L32" s="218"/>
      <c r="M32" s="219"/>
      <c r="O32" s="206"/>
      <c r="P32" s="204"/>
      <c r="Q32" s="218"/>
      <c r="R32" s="218"/>
      <c r="S32" s="218"/>
      <c r="T32" s="219"/>
      <c r="W32" s="206"/>
      <c r="X32" s="204"/>
      <c r="Y32" s="218"/>
      <c r="Z32" s="218"/>
      <c r="AA32" s="218"/>
      <c r="AB32" s="219"/>
    </row>
    <row r="33" spans="1:28" x14ac:dyDescent="0.25">
      <c r="A33" s="44" t="s">
        <v>19</v>
      </c>
      <c r="B33" s="51"/>
      <c r="C33" s="70">
        <v>0</v>
      </c>
      <c r="D33" s="147"/>
      <c r="E33" s="147"/>
      <c r="F33" s="32"/>
      <c r="H33" s="194"/>
      <c r="I33" s="204"/>
      <c r="J33" s="220"/>
      <c r="K33" s="220"/>
      <c r="L33" s="220"/>
      <c r="M33" s="221"/>
      <c r="O33" s="194"/>
      <c r="P33" s="204"/>
      <c r="Q33" s="220"/>
      <c r="R33" s="220"/>
      <c r="S33" s="220"/>
      <c r="T33" s="221"/>
      <c r="W33" s="194"/>
      <c r="X33" s="204"/>
      <c r="Y33" s="220"/>
      <c r="Z33" s="220"/>
      <c r="AA33" s="220"/>
      <c r="AB33" s="221"/>
    </row>
    <row r="34" spans="1:28" x14ac:dyDescent="0.25">
      <c r="A34" s="44" t="s">
        <v>20</v>
      </c>
      <c r="B34" s="51"/>
      <c r="C34" s="70">
        <v>0</v>
      </c>
      <c r="D34" s="147"/>
      <c r="E34" s="147"/>
      <c r="F34" s="30"/>
      <c r="H34" s="194"/>
      <c r="I34" s="204"/>
      <c r="J34" s="220"/>
      <c r="K34" s="220"/>
      <c r="L34" s="220"/>
      <c r="M34" s="222"/>
      <c r="O34" s="194"/>
      <c r="P34" s="204"/>
      <c r="Q34" s="220"/>
      <c r="R34" s="220"/>
      <c r="S34" s="220"/>
      <c r="T34" s="222"/>
      <c r="W34" s="194"/>
      <c r="X34" s="204"/>
      <c r="Y34" s="220"/>
      <c r="Z34" s="220"/>
      <c r="AA34" s="220"/>
      <c r="AB34" s="222"/>
    </row>
    <row r="35" spans="1:28" x14ac:dyDescent="0.25">
      <c r="A35" s="49" t="s">
        <v>21</v>
      </c>
      <c r="B35" s="51"/>
      <c r="C35" s="8">
        <f ca="1">SUM(C30,C33,C34)</f>
        <v>5394.1945483216186</v>
      </c>
      <c r="D35" s="138"/>
      <c r="E35" s="138"/>
      <c r="F35" s="33"/>
      <c r="H35" s="214"/>
      <c r="I35" s="204"/>
      <c r="J35" s="223"/>
      <c r="K35" s="223"/>
      <c r="L35" s="223"/>
      <c r="M35" s="224"/>
      <c r="O35" s="214"/>
      <c r="P35" s="204"/>
      <c r="Q35" s="223"/>
      <c r="R35" s="223"/>
      <c r="S35" s="223"/>
      <c r="T35" s="224"/>
      <c r="W35" s="214"/>
      <c r="X35" s="204"/>
      <c r="Y35" s="223"/>
      <c r="Z35" s="223"/>
      <c r="AA35" s="223"/>
      <c r="AB35" s="224"/>
    </row>
    <row r="36" spans="1:28" x14ac:dyDescent="0.25">
      <c r="A36" s="44"/>
      <c r="B36" s="42"/>
      <c r="C36" s="9"/>
      <c r="D36" s="139"/>
      <c r="E36" s="139"/>
      <c r="F36" s="34"/>
      <c r="H36" s="194"/>
      <c r="I36" s="195"/>
      <c r="J36" s="225"/>
      <c r="K36" s="225"/>
      <c r="L36" s="225"/>
      <c r="M36" s="226"/>
      <c r="O36" s="194"/>
      <c r="P36" s="195"/>
      <c r="Q36" s="225"/>
      <c r="R36" s="225"/>
      <c r="S36" s="225"/>
      <c r="T36" s="226"/>
      <c r="W36" s="194"/>
      <c r="X36" s="195"/>
      <c r="Y36" s="225"/>
      <c r="Z36" s="225"/>
      <c r="AA36" s="225"/>
      <c r="AB36" s="226"/>
    </row>
    <row r="37" spans="1:28" x14ac:dyDescent="0.25">
      <c r="A37" s="47" t="s">
        <v>22</v>
      </c>
      <c r="B37" s="42"/>
      <c r="C37" s="5"/>
      <c r="D37" s="136"/>
      <c r="E37" s="136"/>
      <c r="F37" s="35"/>
      <c r="H37" s="206"/>
      <c r="I37" s="195"/>
      <c r="J37" s="194"/>
      <c r="K37" s="194"/>
      <c r="L37" s="194"/>
      <c r="M37" s="215"/>
      <c r="O37" s="206"/>
      <c r="P37" s="195"/>
      <c r="Q37" s="194"/>
      <c r="R37" s="194"/>
      <c r="S37" s="194"/>
      <c r="T37" s="215"/>
      <c r="W37" s="206"/>
      <c r="X37" s="195"/>
      <c r="Y37" s="194"/>
      <c r="Z37" s="194"/>
      <c r="AA37" s="194"/>
      <c r="AB37" s="215"/>
    </row>
    <row r="38" spans="1:28" x14ac:dyDescent="0.25">
      <c r="A38" s="44" t="s">
        <v>23</v>
      </c>
      <c r="B38" s="42"/>
      <c r="C38" s="78">
        <v>0.02</v>
      </c>
      <c r="D38" s="148"/>
      <c r="E38" s="148"/>
      <c r="F38" s="14" t="s">
        <v>388</v>
      </c>
      <c r="H38" s="194"/>
      <c r="I38" s="195"/>
      <c r="J38" s="191"/>
      <c r="K38" s="191"/>
      <c r="L38" s="191"/>
      <c r="M38" s="227"/>
      <c r="O38" s="194"/>
      <c r="P38" s="195"/>
      <c r="Q38" s="191"/>
      <c r="R38" s="191"/>
      <c r="S38" s="191"/>
      <c r="T38" s="227"/>
      <c r="W38" s="194"/>
      <c r="X38" s="195"/>
      <c r="Y38" s="191"/>
      <c r="Z38" s="191"/>
      <c r="AA38" s="191"/>
      <c r="AB38" s="227"/>
    </row>
    <row r="39" spans="1:28" ht="30" x14ac:dyDescent="0.25">
      <c r="A39" s="50" t="s">
        <v>253</v>
      </c>
      <c r="B39" s="42"/>
      <c r="C39" s="183">
        <v>0.185</v>
      </c>
      <c r="D39" s="148"/>
      <c r="E39" s="148"/>
      <c r="F39" s="14"/>
      <c r="H39" s="215"/>
      <c r="I39" s="195"/>
      <c r="J39" s="228"/>
      <c r="K39" s="191"/>
      <c r="L39" s="191"/>
      <c r="M39" s="227"/>
      <c r="O39" s="215"/>
      <c r="P39" s="195"/>
      <c r="Q39" s="228"/>
      <c r="R39" s="191"/>
      <c r="S39" s="191"/>
      <c r="T39" s="227"/>
      <c r="W39" s="215"/>
      <c r="X39" s="195"/>
      <c r="Y39" s="228"/>
      <c r="Z39" s="191"/>
      <c r="AA39" s="191"/>
      <c r="AB39" s="227"/>
    </row>
    <row r="40" spans="1:28" x14ac:dyDescent="0.25">
      <c r="A40" s="48" t="s">
        <v>24</v>
      </c>
      <c r="B40" s="51"/>
      <c r="C40" s="11">
        <f>SUM(C38:C39)</f>
        <v>0.20499999999999999</v>
      </c>
      <c r="D40" s="137"/>
      <c r="E40" s="137"/>
      <c r="F40" s="11"/>
      <c r="H40" s="213"/>
      <c r="I40" s="204"/>
      <c r="J40" s="218"/>
      <c r="K40" s="218"/>
      <c r="L40" s="218"/>
      <c r="M40" s="218"/>
      <c r="O40" s="213"/>
      <c r="P40" s="204"/>
      <c r="Q40" s="218"/>
      <c r="R40" s="218"/>
      <c r="S40" s="218"/>
      <c r="T40" s="218"/>
      <c r="W40" s="213"/>
      <c r="X40" s="204"/>
      <c r="Y40" s="218"/>
      <c r="Z40" s="218"/>
      <c r="AA40" s="218"/>
      <c r="AB40" s="218"/>
    </row>
    <row r="41" spans="1:28" x14ac:dyDescent="0.25">
      <c r="A41" s="43"/>
      <c r="B41" s="43"/>
      <c r="C41" s="7"/>
      <c r="D41" s="137"/>
      <c r="E41" s="137"/>
      <c r="F41" s="7"/>
      <c r="H41" s="186"/>
      <c r="I41" s="186"/>
      <c r="J41" s="218"/>
      <c r="K41" s="218"/>
      <c r="L41" s="218"/>
      <c r="M41" s="218"/>
      <c r="O41" s="186"/>
      <c r="P41" s="186"/>
      <c r="Q41" s="218"/>
      <c r="R41" s="218"/>
      <c r="S41" s="218"/>
      <c r="T41" s="218"/>
      <c r="W41" s="186"/>
      <c r="X41" s="186"/>
      <c r="Y41" s="218"/>
      <c r="Z41" s="218"/>
      <c r="AA41" s="218"/>
      <c r="AB41" s="218"/>
    </row>
    <row r="42" spans="1:28" x14ac:dyDescent="0.25">
      <c r="A42" s="48"/>
      <c r="B42" s="51"/>
      <c r="C42" s="7"/>
      <c r="D42" s="137"/>
      <c r="E42" s="137"/>
      <c r="F42" s="7"/>
      <c r="H42" s="213"/>
      <c r="I42" s="204"/>
      <c r="J42" s="218"/>
      <c r="K42" s="218"/>
      <c r="L42" s="218"/>
      <c r="M42" s="218"/>
      <c r="O42" s="213"/>
      <c r="P42" s="204"/>
      <c r="Q42" s="218"/>
      <c r="R42" s="218"/>
      <c r="S42" s="218"/>
      <c r="T42" s="218"/>
      <c r="W42" s="213"/>
      <c r="X42" s="204"/>
      <c r="Y42" s="218"/>
      <c r="Z42" s="218"/>
      <c r="AA42" s="218"/>
      <c r="AB42" s="218"/>
    </row>
    <row r="43" spans="1:28" x14ac:dyDescent="0.25">
      <c r="A43" s="49" t="s">
        <v>586</v>
      </c>
      <c r="B43" s="51"/>
      <c r="C43" s="8">
        <f ca="1">C35*(1+C40)</f>
        <v>6500.0044307275512</v>
      </c>
      <c r="D43" s="138"/>
      <c r="E43" s="138"/>
      <c r="F43" s="8"/>
      <c r="H43" s="214"/>
      <c r="I43" s="204"/>
      <c r="J43" s="223"/>
      <c r="K43" s="223"/>
      <c r="L43" s="223"/>
      <c r="M43" s="223"/>
      <c r="O43" s="214"/>
      <c r="P43" s="204"/>
      <c r="Q43" s="223"/>
      <c r="R43" s="223"/>
      <c r="S43" s="223"/>
      <c r="T43" s="223"/>
      <c r="W43" s="214"/>
      <c r="X43" s="204"/>
      <c r="Y43" s="223"/>
      <c r="Z43" s="223"/>
      <c r="AA43" s="223"/>
      <c r="AB43" s="223"/>
    </row>
    <row r="44" spans="1:28" x14ac:dyDescent="0.25">
      <c r="A44" s="49" t="s">
        <v>587</v>
      </c>
      <c r="B44" s="51"/>
      <c r="C44" s="8">
        <f ca="1">C43*12</f>
        <v>78000.053168730607</v>
      </c>
      <c r="D44" s="138"/>
      <c r="E44" s="138"/>
      <c r="F44" s="8"/>
      <c r="H44" s="214"/>
      <c r="I44" s="204"/>
      <c r="J44" s="223"/>
      <c r="K44" s="223"/>
      <c r="L44" s="223"/>
      <c r="M44" s="223"/>
      <c r="O44" s="214"/>
      <c r="P44" s="204"/>
      <c r="Q44" s="223"/>
      <c r="R44" s="223"/>
      <c r="S44" s="223"/>
      <c r="T44" s="223"/>
      <c r="W44" s="214"/>
      <c r="X44" s="204"/>
      <c r="Y44" s="223"/>
      <c r="Z44" s="223"/>
      <c r="AA44" s="223"/>
      <c r="AB44" s="223"/>
    </row>
    <row r="46" spans="1:28" ht="18.75" x14ac:dyDescent="0.25">
      <c r="A46" s="250" t="s">
        <v>603</v>
      </c>
      <c r="B46" s="250"/>
      <c r="C46" s="250"/>
      <c r="D46" s="250"/>
      <c r="E46" s="250"/>
      <c r="F46" s="250"/>
    </row>
    <row r="47" spans="1:28" x14ac:dyDescent="0.25">
      <c r="A47" s="79" t="s">
        <v>602</v>
      </c>
      <c r="B47" s="243"/>
      <c r="C47" s="79" t="s">
        <v>604</v>
      </c>
    </row>
    <row r="48" spans="1:28" x14ac:dyDescent="0.25">
      <c r="A48" s="79" t="s">
        <v>601</v>
      </c>
      <c r="B48" s="243"/>
      <c r="C48" s="79" t="s">
        <v>604</v>
      </c>
    </row>
    <row r="50" spans="1:7" ht="18.75" x14ac:dyDescent="0.25">
      <c r="A50" s="250" t="s">
        <v>596</v>
      </c>
      <c r="B50" s="250"/>
      <c r="C50" s="250"/>
      <c r="D50" s="250"/>
      <c r="E50" s="250"/>
      <c r="F50" s="250"/>
    </row>
    <row r="51" spans="1:7" x14ac:dyDescent="0.25">
      <c r="A51" s="43" t="s">
        <v>283</v>
      </c>
      <c r="B51" s="55">
        <v>43831</v>
      </c>
      <c r="C51" s="26"/>
      <c r="D51" s="26"/>
      <c r="E51" s="26"/>
      <c r="F51" s="12" t="s">
        <v>0</v>
      </c>
    </row>
    <row r="52" spans="1:7" x14ac:dyDescent="0.25">
      <c r="A52" s="43" t="s">
        <v>295</v>
      </c>
      <c r="B52" s="1" t="s">
        <v>29</v>
      </c>
      <c r="C52" s="248" t="s">
        <v>293</v>
      </c>
      <c r="D52" s="248"/>
      <c r="E52" s="248"/>
      <c r="F52" s="249"/>
    </row>
    <row r="53" spans="1:7" x14ac:dyDescent="0.25">
      <c r="A53" s="43"/>
      <c r="B53" s="22"/>
      <c r="C53" s="21"/>
      <c r="D53" s="140"/>
      <c r="E53" s="140"/>
      <c r="F53" s="15"/>
      <c r="G53" s="79" t="s">
        <v>581</v>
      </c>
    </row>
    <row r="54" spans="1:7" x14ac:dyDescent="0.25">
      <c r="A54" s="43"/>
      <c r="B54" s="22"/>
      <c r="C54" s="21"/>
      <c r="D54" s="140"/>
      <c r="E54" s="140"/>
      <c r="F54" s="15"/>
    </row>
    <row r="55" spans="1:7" x14ac:dyDescent="0.25">
      <c r="A55" s="43"/>
      <c r="B55" s="22"/>
      <c r="C55" s="21"/>
      <c r="D55" s="140"/>
      <c r="E55" s="140"/>
      <c r="F55" s="15"/>
    </row>
    <row r="56" spans="1:7" x14ac:dyDescent="0.25">
      <c r="A56" s="44" t="s">
        <v>150</v>
      </c>
      <c r="B56" s="42"/>
      <c r="C56" s="15"/>
      <c r="D56" s="141"/>
      <c r="E56" s="141"/>
      <c r="F56" s="36"/>
    </row>
    <row r="57" spans="1:7" x14ac:dyDescent="0.25">
      <c r="A57" s="44" t="s">
        <v>585</v>
      </c>
      <c r="B57" s="42"/>
      <c r="C57" s="15"/>
      <c r="D57" s="141"/>
      <c r="E57" s="141"/>
      <c r="F57" s="36"/>
    </row>
    <row r="58" spans="1:7" x14ac:dyDescent="0.25">
      <c r="A58" s="45" t="s">
        <v>27</v>
      </c>
      <c r="B58" s="42"/>
      <c r="C58" s="40"/>
      <c r="D58" s="150"/>
      <c r="E58" s="151"/>
      <c r="F58" s="2"/>
    </row>
    <row r="59" spans="1:7" x14ac:dyDescent="0.25">
      <c r="A59" s="45" t="s">
        <v>2</v>
      </c>
      <c r="B59" s="42"/>
      <c r="C59" s="40"/>
      <c r="D59" s="150"/>
      <c r="E59" s="151"/>
      <c r="F59" s="2"/>
    </row>
    <row r="60" spans="1:7" x14ac:dyDescent="0.25">
      <c r="A60" s="44"/>
      <c r="B60" s="42"/>
      <c r="C60" s="4"/>
      <c r="D60" s="134"/>
      <c r="E60" s="134"/>
      <c r="F60" s="4"/>
    </row>
    <row r="61" spans="1:7" x14ac:dyDescent="0.25">
      <c r="A61" s="46" t="s">
        <v>584</v>
      </c>
      <c r="B61" s="51"/>
      <c r="C61" s="3"/>
      <c r="D61" s="134"/>
      <c r="E61" s="134"/>
      <c r="F61" s="13"/>
    </row>
    <row r="62" spans="1:7" x14ac:dyDescent="0.25">
      <c r="A62" s="44"/>
      <c r="B62" s="42"/>
      <c r="C62" s="4"/>
      <c r="D62" s="135"/>
      <c r="E62" s="135"/>
      <c r="F62" s="4"/>
    </row>
    <row r="63" spans="1:7" x14ac:dyDescent="0.25">
      <c r="A63" s="47" t="s">
        <v>3</v>
      </c>
      <c r="B63" s="42"/>
      <c r="C63" s="5"/>
      <c r="D63" s="136"/>
      <c r="E63" s="136"/>
      <c r="F63" s="5"/>
    </row>
    <row r="64" spans="1:7" x14ac:dyDescent="0.25">
      <c r="A64" s="44" t="s">
        <v>4</v>
      </c>
      <c r="B64" s="42"/>
      <c r="C64" s="6"/>
      <c r="D64" s="142"/>
      <c r="E64" s="142"/>
      <c r="F64" s="6"/>
    </row>
    <row r="65" spans="1:6" x14ac:dyDescent="0.25">
      <c r="A65" s="44" t="s">
        <v>5</v>
      </c>
      <c r="B65" s="42"/>
      <c r="C65" s="6"/>
      <c r="D65" s="142"/>
      <c r="E65" s="142"/>
      <c r="F65" s="6"/>
    </row>
    <row r="66" spans="1:6" x14ac:dyDescent="0.25">
      <c r="A66" s="44" t="s">
        <v>6</v>
      </c>
      <c r="B66" s="42"/>
      <c r="C66" s="6"/>
      <c r="D66" s="142"/>
      <c r="E66" s="142"/>
      <c r="F66" s="6"/>
    </row>
    <row r="67" spans="1:6" x14ac:dyDescent="0.25">
      <c r="A67" s="44" t="s">
        <v>7</v>
      </c>
      <c r="B67" s="42"/>
      <c r="C67" s="6"/>
      <c r="D67" s="142"/>
      <c r="E67" s="142"/>
      <c r="F67" s="6"/>
    </row>
    <row r="68" spans="1:6" x14ac:dyDescent="0.25">
      <c r="A68" s="44" t="s">
        <v>8</v>
      </c>
      <c r="B68" s="42"/>
      <c r="C68" s="6"/>
      <c r="D68" s="142"/>
      <c r="E68" s="142"/>
      <c r="F68" s="6"/>
    </row>
    <row r="69" spans="1:6" x14ac:dyDescent="0.25">
      <c r="A69" s="44" t="s">
        <v>187</v>
      </c>
      <c r="B69" s="42"/>
      <c r="C69" s="181"/>
      <c r="D69" s="143"/>
      <c r="E69" s="143"/>
      <c r="F69" s="27"/>
    </row>
    <row r="70" spans="1:6" x14ac:dyDescent="0.25">
      <c r="A70" s="44" t="s">
        <v>188</v>
      </c>
      <c r="B70" s="42"/>
      <c r="C70" s="54"/>
      <c r="D70" s="143"/>
      <c r="E70" s="143"/>
      <c r="F70" s="27"/>
    </row>
    <row r="71" spans="1:6" x14ac:dyDescent="0.25">
      <c r="A71" s="44" t="s">
        <v>151</v>
      </c>
      <c r="B71" s="42"/>
      <c r="C71" s="77"/>
      <c r="D71" s="144"/>
      <c r="E71" s="144"/>
      <c r="F71" s="39"/>
    </row>
    <row r="72" spans="1:6" x14ac:dyDescent="0.25">
      <c r="A72" s="48" t="s">
        <v>9</v>
      </c>
      <c r="B72" s="51"/>
      <c r="C72" s="6"/>
      <c r="D72" s="142"/>
      <c r="E72" s="142"/>
      <c r="F72" s="6"/>
    </row>
    <row r="73" spans="1:6" x14ac:dyDescent="0.25">
      <c r="A73" s="49" t="s">
        <v>10</v>
      </c>
      <c r="B73" s="51"/>
      <c r="C73" s="3"/>
      <c r="D73" s="134"/>
      <c r="E73" s="134"/>
      <c r="F73" s="3"/>
    </row>
    <row r="74" spans="1:6" x14ac:dyDescent="0.25">
      <c r="A74" s="44"/>
      <c r="B74" s="42"/>
      <c r="C74" s="5"/>
      <c r="D74" s="136"/>
      <c r="E74" s="136"/>
      <c r="F74" s="5"/>
    </row>
    <row r="75" spans="1:6" x14ac:dyDescent="0.25">
      <c r="A75" s="47" t="s">
        <v>11</v>
      </c>
      <c r="B75" s="42"/>
      <c r="C75" s="5"/>
      <c r="D75" s="136"/>
      <c r="E75" s="136"/>
      <c r="F75" s="5"/>
    </row>
    <row r="76" spans="1:6" x14ac:dyDescent="0.25">
      <c r="A76" s="50" t="s">
        <v>12</v>
      </c>
      <c r="B76" s="52"/>
      <c r="C76" s="181"/>
      <c r="D76" s="143"/>
      <c r="E76" s="143"/>
      <c r="F76" s="28"/>
    </row>
    <row r="77" spans="1:6" x14ac:dyDescent="0.25">
      <c r="A77" s="44" t="s">
        <v>13</v>
      </c>
      <c r="B77" s="51"/>
      <c r="C77" s="3"/>
      <c r="D77" s="134"/>
      <c r="E77" s="134"/>
      <c r="F77" s="3"/>
    </row>
    <row r="78" spans="1:6" x14ac:dyDescent="0.25">
      <c r="A78" s="44"/>
      <c r="B78" s="51"/>
      <c r="C78" s="5"/>
      <c r="D78" s="136"/>
      <c r="E78" s="136"/>
      <c r="F78" s="5"/>
    </row>
    <row r="79" spans="1:6" x14ac:dyDescent="0.25">
      <c r="A79" s="48"/>
      <c r="B79" s="51"/>
      <c r="C79" s="7"/>
      <c r="D79" s="137"/>
      <c r="E79" s="137"/>
      <c r="F79" s="29"/>
    </row>
    <row r="80" spans="1:6" x14ac:dyDescent="0.25">
      <c r="A80" s="47" t="s">
        <v>18</v>
      </c>
      <c r="B80" s="51"/>
      <c r="C80" s="7"/>
      <c r="D80" s="137"/>
      <c r="E80" s="137"/>
      <c r="F80" s="29"/>
    </row>
    <row r="81" spans="1:6" x14ac:dyDescent="0.25">
      <c r="A81" s="44" t="s">
        <v>19</v>
      </c>
      <c r="B81" s="51"/>
      <c r="C81" s="70"/>
      <c r="D81" s="147"/>
      <c r="E81" s="147"/>
      <c r="F81" s="32"/>
    </row>
    <row r="82" spans="1:6" x14ac:dyDescent="0.25">
      <c r="A82" s="44" t="s">
        <v>20</v>
      </c>
      <c r="B82" s="51"/>
      <c r="C82" s="70"/>
      <c r="D82" s="147"/>
      <c r="E82" s="147"/>
      <c r="F82" s="30"/>
    </row>
    <row r="83" spans="1:6" x14ac:dyDescent="0.25">
      <c r="A83" s="49" t="s">
        <v>21</v>
      </c>
      <c r="B83" s="51"/>
      <c r="C83" s="8"/>
      <c r="D83" s="138"/>
      <c r="E83" s="138"/>
      <c r="F83" s="33"/>
    </row>
    <row r="84" spans="1:6" x14ac:dyDescent="0.25">
      <c r="A84" s="44"/>
      <c r="B84" s="42"/>
      <c r="C84" s="9"/>
      <c r="D84" s="139"/>
      <c r="E84" s="139"/>
      <c r="F84" s="34"/>
    </row>
    <row r="85" spans="1:6" x14ac:dyDescent="0.25">
      <c r="A85" s="47" t="s">
        <v>22</v>
      </c>
      <c r="B85" s="42"/>
      <c r="C85" s="5"/>
      <c r="D85" s="136"/>
      <c r="E85" s="136"/>
      <c r="F85" s="35"/>
    </row>
    <row r="86" spans="1:6" x14ac:dyDescent="0.25">
      <c r="A86" s="44" t="s">
        <v>23</v>
      </c>
      <c r="B86" s="42"/>
      <c r="C86" s="78"/>
      <c r="D86" s="148"/>
      <c r="E86" s="148"/>
      <c r="F86" s="14"/>
    </row>
    <row r="87" spans="1:6" ht="30" x14ac:dyDescent="0.25">
      <c r="A87" s="50" t="s">
        <v>253</v>
      </c>
      <c r="B87" s="42"/>
      <c r="C87" s="183"/>
      <c r="D87" s="148"/>
      <c r="E87" s="148"/>
      <c r="F87" s="14"/>
    </row>
    <row r="88" spans="1:6" x14ac:dyDescent="0.25">
      <c r="A88" s="48" t="s">
        <v>24</v>
      </c>
      <c r="B88" s="51"/>
      <c r="C88" s="11"/>
      <c r="D88" s="137"/>
      <c r="E88" s="137"/>
      <c r="F88" s="11"/>
    </row>
    <row r="89" spans="1:6" x14ac:dyDescent="0.25">
      <c r="A89" s="43"/>
      <c r="B89" s="43"/>
      <c r="C89" s="7"/>
      <c r="D89" s="137"/>
      <c r="E89" s="137"/>
      <c r="F89" s="7"/>
    </row>
    <row r="90" spans="1:6" x14ac:dyDescent="0.25">
      <c r="A90" s="48"/>
      <c r="B90" s="51"/>
      <c r="C90" s="7"/>
      <c r="D90" s="137"/>
      <c r="E90" s="137"/>
      <c r="F90" s="7"/>
    </row>
    <row r="91" spans="1:6" x14ac:dyDescent="0.25">
      <c r="A91" s="49" t="s">
        <v>586</v>
      </c>
      <c r="B91" s="51"/>
      <c r="C91" s="8">
        <f>C83*(1+C88)</f>
        <v>0</v>
      </c>
      <c r="D91" s="138"/>
      <c r="E91" s="138"/>
      <c r="F91" s="8"/>
    </row>
    <row r="92" spans="1:6" x14ac:dyDescent="0.25">
      <c r="A92" s="49" t="s">
        <v>587</v>
      </c>
      <c r="B92" s="51"/>
      <c r="C92" s="8">
        <f>C91*12</f>
        <v>0</v>
      </c>
      <c r="D92" s="138"/>
      <c r="E92" s="138"/>
      <c r="F92" s="8"/>
    </row>
    <row r="95" spans="1:6" ht="18.75" x14ac:dyDescent="0.25">
      <c r="A95" s="250" t="s">
        <v>598</v>
      </c>
      <c r="B95" s="250"/>
      <c r="C95" s="250"/>
      <c r="D95" s="250"/>
      <c r="E95" s="250"/>
      <c r="F95" s="250"/>
    </row>
    <row r="96" spans="1:6" x14ac:dyDescent="0.25">
      <c r="A96" s="43" t="s">
        <v>283</v>
      </c>
      <c r="B96" s="55">
        <v>43831</v>
      </c>
      <c r="C96" s="26"/>
      <c r="D96" s="26"/>
      <c r="E96" s="26"/>
      <c r="F96" s="12" t="s">
        <v>0</v>
      </c>
    </row>
    <row r="97" spans="1:6" x14ac:dyDescent="0.25">
      <c r="A97" s="43" t="s">
        <v>295</v>
      </c>
      <c r="B97" s="1" t="s">
        <v>29</v>
      </c>
      <c r="C97" s="248" t="s">
        <v>293</v>
      </c>
      <c r="D97" s="248"/>
      <c r="E97" s="248"/>
      <c r="F97" s="249"/>
    </row>
    <row r="98" spans="1:6" x14ac:dyDescent="0.25">
      <c r="A98" s="43"/>
      <c r="B98" s="22"/>
      <c r="C98" s="21"/>
      <c r="D98" s="140"/>
      <c r="E98" s="140"/>
      <c r="F98" s="15"/>
    </row>
    <row r="99" spans="1:6" x14ac:dyDescent="0.25">
      <c r="A99" s="43"/>
      <c r="B99" s="22"/>
      <c r="C99" s="21"/>
      <c r="D99" s="140"/>
      <c r="E99" s="140"/>
      <c r="F99" s="15"/>
    </row>
    <row r="100" spans="1:6" x14ac:dyDescent="0.25">
      <c r="A100" s="43"/>
      <c r="B100" s="22"/>
      <c r="C100" s="21"/>
      <c r="D100" s="140"/>
      <c r="E100" s="140"/>
      <c r="F100" s="15"/>
    </row>
    <row r="101" spans="1:6" x14ac:dyDescent="0.25">
      <c r="A101" s="44" t="s">
        <v>150</v>
      </c>
      <c r="B101" s="42"/>
      <c r="C101" s="15"/>
      <c r="D101" s="141"/>
      <c r="E101" s="141"/>
      <c r="F101" s="36"/>
    </row>
    <row r="102" spans="1:6" x14ac:dyDescent="0.25">
      <c r="A102" s="44" t="s">
        <v>585</v>
      </c>
      <c r="B102" s="42"/>
      <c r="C102" s="15"/>
      <c r="D102" s="141"/>
      <c r="E102" s="141"/>
      <c r="F102" s="36"/>
    </row>
    <row r="103" spans="1:6" x14ac:dyDescent="0.25">
      <c r="A103" s="45" t="s">
        <v>27</v>
      </c>
      <c r="B103" s="42"/>
      <c r="C103" s="40"/>
      <c r="D103" s="150"/>
      <c r="E103" s="151"/>
      <c r="F103" s="2"/>
    </row>
    <row r="104" spans="1:6" x14ac:dyDescent="0.25">
      <c r="A104" s="45" t="s">
        <v>2</v>
      </c>
      <c r="B104" s="42"/>
      <c r="C104" s="40"/>
      <c r="D104" s="150"/>
      <c r="E104" s="151"/>
      <c r="F104" s="2"/>
    </row>
    <row r="105" spans="1:6" x14ac:dyDescent="0.25">
      <c r="A105" s="44"/>
      <c r="B105" s="42"/>
      <c r="C105" s="4"/>
      <c r="D105" s="134"/>
      <c r="E105" s="134"/>
      <c r="F105" s="4"/>
    </row>
    <row r="106" spans="1:6" x14ac:dyDescent="0.25">
      <c r="A106" s="46" t="s">
        <v>584</v>
      </c>
      <c r="B106" s="51"/>
      <c r="C106" s="3"/>
      <c r="D106" s="134"/>
      <c r="E106" s="134"/>
      <c r="F106" s="13"/>
    </row>
    <row r="107" spans="1:6" x14ac:dyDescent="0.25">
      <c r="A107" s="44"/>
      <c r="B107" s="42"/>
      <c r="C107" s="4"/>
      <c r="D107" s="135"/>
      <c r="E107" s="135"/>
      <c r="F107" s="4"/>
    </row>
    <row r="108" spans="1:6" x14ac:dyDescent="0.25">
      <c r="A108" s="47" t="s">
        <v>3</v>
      </c>
      <c r="B108" s="42"/>
      <c r="C108" s="5"/>
      <c r="D108" s="136"/>
      <c r="E108" s="136"/>
      <c r="F108" s="5"/>
    </row>
    <row r="109" spans="1:6" x14ac:dyDescent="0.25">
      <c r="A109" s="44" t="s">
        <v>4</v>
      </c>
      <c r="B109" s="42"/>
      <c r="C109" s="6"/>
      <c r="D109" s="142"/>
      <c r="E109" s="142"/>
      <c r="F109" s="6"/>
    </row>
    <row r="110" spans="1:6" x14ac:dyDescent="0.25">
      <c r="A110" s="44" t="s">
        <v>5</v>
      </c>
      <c r="B110" s="42"/>
      <c r="C110" s="6"/>
      <c r="D110" s="142"/>
      <c r="E110" s="142"/>
      <c r="F110" s="6"/>
    </row>
    <row r="111" spans="1:6" x14ac:dyDescent="0.25">
      <c r="A111" s="44" t="s">
        <v>6</v>
      </c>
      <c r="B111" s="42"/>
      <c r="C111" s="6"/>
      <c r="D111" s="142"/>
      <c r="E111" s="142"/>
      <c r="F111" s="6"/>
    </row>
    <row r="112" spans="1:6" x14ac:dyDescent="0.25">
      <c r="A112" s="44" t="s">
        <v>7</v>
      </c>
      <c r="B112" s="42"/>
      <c r="C112" s="6"/>
      <c r="D112" s="142"/>
      <c r="E112" s="142"/>
      <c r="F112" s="6"/>
    </row>
    <row r="113" spans="1:6" x14ac:dyDescent="0.25">
      <c r="A113" s="44" t="s">
        <v>8</v>
      </c>
      <c r="B113" s="42"/>
      <c r="C113" s="6"/>
      <c r="D113" s="142"/>
      <c r="E113" s="142"/>
      <c r="F113" s="6"/>
    </row>
    <row r="114" spans="1:6" x14ac:dyDescent="0.25">
      <c r="A114" s="44" t="s">
        <v>187</v>
      </c>
      <c r="B114" s="42"/>
      <c r="C114" s="181"/>
      <c r="D114" s="143"/>
      <c r="E114" s="143"/>
      <c r="F114" s="27"/>
    </row>
    <row r="115" spans="1:6" x14ac:dyDescent="0.25">
      <c r="A115" s="44" t="s">
        <v>188</v>
      </c>
      <c r="B115" s="42"/>
      <c r="C115" s="54"/>
      <c r="D115" s="143"/>
      <c r="E115" s="143"/>
      <c r="F115" s="27"/>
    </row>
    <row r="116" spans="1:6" x14ac:dyDescent="0.25">
      <c r="A116" s="44" t="s">
        <v>151</v>
      </c>
      <c r="B116" s="42"/>
      <c r="C116" s="77"/>
      <c r="D116" s="144"/>
      <c r="E116" s="144"/>
      <c r="F116" s="39"/>
    </row>
    <row r="117" spans="1:6" x14ac:dyDescent="0.25">
      <c r="A117" s="48" t="s">
        <v>9</v>
      </c>
      <c r="B117" s="51"/>
      <c r="C117" s="6"/>
      <c r="D117" s="142"/>
      <c r="E117" s="142"/>
      <c r="F117" s="6"/>
    </row>
    <row r="118" spans="1:6" x14ac:dyDescent="0.25">
      <c r="A118" s="49" t="s">
        <v>10</v>
      </c>
      <c r="B118" s="51"/>
      <c r="C118" s="3"/>
      <c r="D118" s="134"/>
      <c r="E118" s="134"/>
      <c r="F118" s="3"/>
    </row>
    <row r="119" spans="1:6" x14ac:dyDescent="0.25">
      <c r="A119" s="44"/>
      <c r="B119" s="42"/>
      <c r="C119" s="5"/>
      <c r="D119" s="136"/>
      <c r="E119" s="136"/>
      <c r="F119" s="5"/>
    </row>
    <row r="120" spans="1:6" x14ac:dyDescent="0.25">
      <c r="A120" s="47" t="s">
        <v>11</v>
      </c>
      <c r="B120" s="42"/>
      <c r="C120" s="5"/>
      <c r="D120" s="136"/>
      <c r="E120" s="136"/>
      <c r="F120" s="5"/>
    </row>
    <row r="121" spans="1:6" x14ac:dyDescent="0.25">
      <c r="A121" s="50" t="s">
        <v>12</v>
      </c>
      <c r="B121" s="52"/>
      <c r="C121" s="181"/>
      <c r="D121" s="143"/>
      <c r="E121" s="143"/>
      <c r="F121" s="28"/>
    </row>
    <row r="122" spans="1:6" x14ac:dyDescent="0.25">
      <c r="A122" s="44" t="s">
        <v>13</v>
      </c>
      <c r="B122" s="51"/>
      <c r="C122" s="3"/>
      <c r="D122" s="134"/>
      <c r="E122" s="134"/>
      <c r="F122" s="3"/>
    </row>
    <row r="123" spans="1:6" x14ac:dyDescent="0.25">
      <c r="A123" s="44"/>
      <c r="B123" s="51"/>
      <c r="C123" s="5"/>
      <c r="D123" s="136"/>
      <c r="E123" s="136"/>
      <c r="F123" s="5"/>
    </row>
    <row r="124" spans="1:6" x14ac:dyDescent="0.25">
      <c r="A124" s="48"/>
      <c r="B124" s="51"/>
      <c r="C124" s="7"/>
      <c r="D124" s="137"/>
      <c r="E124" s="137"/>
      <c r="F124" s="29"/>
    </row>
    <row r="125" spans="1:6" x14ac:dyDescent="0.25">
      <c r="A125" s="47" t="s">
        <v>18</v>
      </c>
      <c r="B125" s="51"/>
      <c r="C125" s="7"/>
      <c r="D125" s="137"/>
      <c r="E125" s="137"/>
      <c r="F125" s="29"/>
    </row>
    <row r="126" spans="1:6" x14ac:dyDescent="0.25">
      <c r="A126" s="44" t="s">
        <v>19</v>
      </c>
      <c r="B126" s="51"/>
      <c r="C126" s="70"/>
      <c r="D126" s="147"/>
      <c r="E126" s="147"/>
      <c r="F126" s="32"/>
    </row>
    <row r="127" spans="1:6" x14ac:dyDescent="0.25">
      <c r="A127" s="44" t="s">
        <v>20</v>
      </c>
      <c r="B127" s="51"/>
      <c r="C127" s="70"/>
      <c r="D127" s="147"/>
      <c r="E127" s="147"/>
      <c r="F127" s="30"/>
    </row>
    <row r="128" spans="1:6" x14ac:dyDescent="0.25">
      <c r="A128" s="49" t="s">
        <v>21</v>
      </c>
      <c r="B128" s="51"/>
      <c r="C128" s="8"/>
      <c r="D128" s="138"/>
      <c r="E128" s="138"/>
      <c r="F128" s="33"/>
    </row>
    <row r="129" spans="1:7" x14ac:dyDescent="0.25">
      <c r="A129" s="44"/>
      <c r="B129" s="42"/>
      <c r="C129" s="9"/>
      <c r="D129" s="139"/>
      <c r="E129" s="139"/>
      <c r="F129" s="34"/>
    </row>
    <row r="130" spans="1:7" x14ac:dyDescent="0.25">
      <c r="A130" s="47" t="s">
        <v>22</v>
      </c>
      <c r="B130" s="42"/>
      <c r="C130" s="5"/>
      <c r="D130" s="136"/>
      <c r="E130" s="136"/>
      <c r="F130" s="35"/>
    </row>
    <row r="131" spans="1:7" x14ac:dyDescent="0.25">
      <c r="A131" s="44" t="s">
        <v>23</v>
      </c>
      <c r="B131" s="42"/>
      <c r="C131" s="78"/>
      <c r="D131" s="148"/>
      <c r="E131" s="148"/>
      <c r="F131" s="14"/>
    </row>
    <row r="132" spans="1:7" ht="30" x14ac:dyDescent="0.25">
      <c r="A132" s="50" t="s">
        <v>253</v>
      </c>
      <c r="B132" s="42"/>
      <c r="C132" s="183"/>
      <c r="D132" s="148"/>
      <c r="E132" s="148"/>
      <c r="F132" s="14"/>
    </row>
    <row r="133" spans="1:7" x14ac:dyDescent="0.25">
      <c r="A133" s="48" t="s">
        <v>24</v>
      </c>
      <c r="B133" s="51"/>
      <c r="C133" s="11"/>
      <c r="D133" s="137"/>
      <c r="E133" s="137"/>
      <c r="F133" s="11"/>
    </row>
    <row r="134" spans="1:7" x14ac:dyDescent="0.25">
      <c r="A134" s="43"/>
      <c r="B134" s="43"/>
      <c r="C134" s="7"/>
      <c r="D134" s="137"/>
      <c r="E134" s="137"/>
      <c r="F134" s="7"/>
    </row>
    <row r="135" spans="1:7" x14ac:dyDescent="0.25">
      <c r="A135" s="48"/>
      <c r="B135" s="51"/>
      <c r="C135" s="7"/>
      <c r="D135" s="137"/>
      <c r="E135" s="137"/>
      <c r="F135" s="7"/>
    </row>
    <row r="136" spans="1:7" x14ac:dyDescent="0.25">
      <c r="A136" s="49" t="s">
        <v>586</v>
      </c>
      <c r="B136" s="51"/>
      <c r="C136" s="8">
        <f>C128*(1+C133)</f>
        <v>0</v>
      </c>
      <c r="D136" s="138"/>
      <c r="E136" s="138"/>
      <c r="F136" s="8"/>
    </row>
    <row r="137" spans="1:7" x14ac:dyDescent="0.25">
      <c r="A137" s="49" t="s">
        <v>587</v>
      </c>
      <c r="B137" s="51"/>
      <c r="C137" s="8">
        <f>C136*12</f>
        <v>0</v>
      </c>
      <c r="D137" s="138"/>
      <c r="E137" s="138"/>
      <c r="F137" s="8"/>
    </row>
    <row r="139" spans="1:7" ht="18.75" x14ac:dyDescent="0.25">
      <c r="A139" s="250" t="s">
        <v>599</v>
      </c>
      <c r="B139" s="250"/>
      <c r="C139" s="250"/>
      <c r="D139" s="250"/>
      <c r="E139" s="250"/>
      <c r="F139" s="250"/>
    </row>
    <row r="140" spans="1:7" x14ac:dyDescent="0.25">
      <c r="A140" s="43" t="s">
        <v>283</v>
      </c>
      <c r="B140" s="55">
        <v>43831</v>
      </c>
      <c r="C140" s="26"/>
      <c r="D140" s="26"/>
      <c r="E140" s="26"/>
      <c r="F140" s="12" t="s">
        <v>0</v>
      </c>
    </row>
    <row r="141" spans="1:7" x14ac:dyDescent="0.25">
      <c r="A141" s="43" t="s">
        <v>295</v>
      </c>
      <c r="B141" s="1" t="s">
        <v>29</v>
      </c>
      <c r="C141" s="248" t="s">
        <v>293</v>
      </c>
      <c r="D141" s="248"/>
      <c r="E141" s="248"/>
      <c r="F141" s="249"/>
    </row>
    <row r="142" spans="1:7" x14ac:dyDescent="0.25">
      <c r="A142" s="43"/>
      <c r="B142" s="22"/>
      <c r="C142" s="21"/>
      <c r="D142" s="140"/>
      <c r="E142" s="140"/>
      <c r="F142" s="15"/>
      <c r="G142" s="79" t="s">
        <v>581</v>
      </c>
    </row>
    <row r="143" spans="1:7" x14ac:dyDescent="0.25">
      <c r="A143" s="43"/>
      <c r="B143" s="22"/>
      <c r="C143" s="21"/>
      <c r="D143" s="140"/>
      <c r="E143" s="140"/>
      <c r="F143" s="15"/>
    </row>
    <row r="144" spans="1:7" x14ac:dyDescent="0.25">
      <c r="A144" s="43"/>
      <c r="B144" s="22"/>
      <c r="C144" s="21"/>
      <c r="D144" s="140"/>
      <c r="E144" s="140"/>
      <c r="F144" s="15"/>
    </row>
    <row r="145" spans="1:6" x14ac:dyDescent="0.25">
      <c r="A145" s="44" t="s">
        <v>150</v>
      </c>
      <c r="B145" s="42"/>
      <c r="C145" s="15"/>
      <c r="D145" s="141"/>
      <c r="E145" s="141"/>
      <c r="F145" s="36"/>
    </row>
    <row r="146" spans="1:6" x14ac:dyDescent="0.25">
      <c r="A146" s="44" t="s">
        <v>585</v>
      </c>
      <c r="B146" s="42"/>
      <c r="C146" s="15"/>
      <c r="D146" s="141"/>
      <c r="E146" s="141"/>
      <c r="F146" s="36"/>
    </row>
    <row r="147" spans="1:6" x14ac:dyDescent="0.25">
      <c r="A147" s="45" t="s">
        <v>27</v>
      </c>
      <c r="B147" s="42"/>
      <c r="C147" s="40"/>
      <c r="D147" s="150"/>
      <c r="E147" s="151"/>
      <c r="F147" s="2"/>
    </row>
    <row r="148" spans="1:6" x14ac:dyDescent="0.25">
      <c r="A148" s="45" t="s">
        <v>2</v>
      </c>
      <c r="B148" s="42"/>
      <c r="C148" s="40"/>
      <c r="D148" s="150"/>
      <c r="E148" s="151"/>
      <c r="F148" s="2"/>
    </row>
    <row r="149" spans="1:6" x14ac:dyDescent="0.25">
      <c r="A149" s="44"/>
      <c r="B149" s="42"/>
      <c r="C149" s="4"/>
      <c r="D149" s="134"/>
      <c r="E149" s="134"/>
      <c r="F149" s="4"/>
    </row>
    <row r="150" spans="1:6" x14ac:dyDescent="0.25">
      <c r="A150" s="46" t="s">
        <v>584</v>
      </c>
      <c r="B150" s="51"/>
      <c r="C150" s="3"/>
      <c r="D150" s="134"/>
      <c r="E150" s="134"/>
      <c r="F150" s="13"/>
    </row>
    <row r="151" spans="1:6" x14ac:dyDescent="0.25">
      <c r="A151" s="44"/>
      <c r="B151" s="42"/>
      <c r="C151" s="4"/>
      <c r="D151" s="135"/>
      <c r="E151" s="135"/>
      <c r="F151" s="4"/>
    </row>
    <row r="152" spans="1:6" x14ac:dyDescent="0.25">
      <c r="A152" s="47" t="s">
        <v>3</v>
      </c>
      <c r="B152" s="42"/>
      <c r="C152" s="5"/>
      <c r="D152" s="136"/>
      <c r="E152" s="136"/>
      <c r="F152" s="5"/>
    </row>
    <row r="153" spans="1:6" x14ac:dyDescent="0.25">
      <c r="A153" s="44" t="s">
        <v>4</v>
      </c>
      <c r="B153" s="42"/>
      <c r="C153" s="6"/>
      <c r="D153" s="142"/>
      <c r="E153" s="142"/>
      <c r="F153" s="6"/>
    </row>
    <row r="154" spans="1:6" x14ac:dyDescent="0.25">
      <c r="A154" s="44" t="s">
        <v>5</v>
      </c>
      <c r="B154" s="42"/>
      <c r="C154" s="6"/>
      <c r="D154" s="142"/>
      <c r="E154" s="142"/>
      <c r="F154" s="6"/>
    </row>
    <row r="155" spans="1:6" x14ac:dyDescent="0.25">
      <c r="A155" s="44" t="s">
        <v>6</v>
      </c>
      <c r="B155" s="42"/>
      <c r="C155" s="6"/>
      <c r="D155" s="142"/>
      <c r="E155" s="142"/>
      <c r="F155" s="6"/>
    </row>
    <row r="156" spans="1:6" x14ac:dyDescent="0.25">
      <c r="A156" s="44" t="s">
        <v>7</v>
      </c>
      <c r="B156" s="42"/>
      <c r="C156" s="6"/>
      <c r="D156" s="142"/>
      <c r="E156" s="142"/>
      <c r="F156" s="6"/>
    </row>
    <row r="157" spans="1:6" x14ac:dyDescent="0.25">
      <c r="A157" s="44" t="s">
        <v>8</v>
      </c>
      <c r="B157" s="42"/>
      <c r="C157" s="6"/>
      <c r="D157" s="142"/>
      <c r="E157" s="142"/>
      <c r="F157" s="6"/>
    </row>
    <row r="158" spans="1:6" x14ac:dyDescent="0.25">
      <c r="A158" s="44" t="s">
        <v>187</v>
      </c>
      <c r="B158" s="42"/>
      <c r="C158" s="181"/>
      <c r="D158" s="143"/>
      <c r="E158" s="143"/>
      <c r="F158" s="27"/>
    </row>
    <row r="159" spans="1:6" x14ac:dyDescent="0.25">
      <c r="A159" s="44" t="s">
        <v>188</v>
      </c>
      <c r="B159" s="42"/>
      <c r="C159" s="54"/>
      <c r="D159" s="143"/>
      <c r="E159" s="143"/>
      <c r="F159" s="27"/>
    </row>
    <row r="160" spans="1:6" x14ac:dyDescent="0.25">
      <c r="A160" s="44" t="s">
        <v>151</v>
      </c>
      <c r="B160" s="42"/>
      <c r="C160" s="77"/>
      <c r="D160" s="144"/>
      <c r="E160" s="144"/>
      <c r="F160" s="39"/>
    </row>
    <row r="161" spans="1:6" x14ac:dyDescent="0.25">
      <c r="A161" s="48" t="s">
        <v>9</v>
      </c>
      <c r="B161" s="51"/>
      <c r="C161" s="6"/>
      <c r="D161" s="142"/>
      <c r="E161" s="142"/>
      <c r="F161" s="6"/>
    </row>
    <row r="162" spans="1:6" x14ac:dyDescent="0.25">
      <c r="A162" s="49" t="s">
        <v>10</v>
      </c>
      <c r="B162" s="51"/>
      <c r="C162" s="3"/>
      <c r="D162" s="134"/>
      <c r="E162" s="134"/>
      <c r="F162" s="3"/>
    </row>
    <row r="163" spans="1:6" x14ac:dyDescent="0.25">
      <c r="A163" s="44"/>
      <c r="B163" s="42"/>
      <c r="C163" s="5"/>
      <c r="D163" s="136"/>
      <c r="E163" s="136"/>
      <c r="F163" s="5"/>
    </row>
    <row r="164" spans="1:6" x14ac:dyDescent="0.25">
      <c r="A164" s="47" t="s">
        <v>11</v>
      </c>
      <c r="B164" s="42"/>
      <c r="C164" s="5"/>
      <c r="D164" s="136"/>
      <c r="E164" s="136"/>
      <c r="F164" s="5"/>
    </row>
    <row r="165" spans="1:6" x14ac:dyDescent="0.25">
      <c r="A165" s="50" t="s">
        <v>12</v>
      </c>
      <c r="B165" s="52"/>
      <c r="C165" s="181"/>
      <c r="D165" s="143"/>
      <c r="E165" s="143"/>
      <c r="F165" s="28"/>
    </row>
    <row r="166" spans="1:6" x14ac:dyDescent="0.25">
      <c r="A166" s="44" t="s">
        <v>13</v>
      </c>
      <c r="B166" s="51"/>
      <c r="C166" s="3"/>
      <c r="D166" s="134"/>
      <c r="E166" s="134"/>
      <c r="F166" s="3"/>
    </row>
    <row r="167" spans="1:6" x14ac:dyDescent="0.25">
      <c r="A167" s="44"/>
      <c r="B167" s="51"/>
      <c r="C167" s="5"/>
      <c r="D167" s="136"/>
      <c r="E167" s="136"/>
      <c r="F167" s="5"/>
    </row>
    <row r="168" spans="1:6" x14ac:dyDescent="0.25">
      <c r="A168" s="48"/>
      <c r="B168" s="51"/>
      <c r="C168" s="7"/>
      <c r="D168" s="137"/>
      <c r="E168" s="137"/>
      <c r="F168" s="29"/>
    </row>
    <row r="169" spans="1:6" x14ac:dyDescent="0.25">
      <c r="A169" s="47" t="s">
        <v>18</v>
      </c>
      <c r="B169" s="51"/>
      <c r="C169" s="7"/>
      <c r="D169" s="137"/>
      <c r="E169" s="137"/>
      <c r="F169" s="29"/>
    </row>
    <row r="170" spans="1:6" x14ac:dyDescent="0.25">
      <c r="A170" s="44" t="s">
        <v>19</v>
      </c>
      <c r="B170" s="51"/>
      <c r="C170" s="70"/>
      <c r="D170" s="147"/>
      <c r="E170" s="147"/>
      <c r="F170" s="32"/>
    </row>
    <row r="171" spans="1:6" x14ac:dyDescent="0.25">
      <c r="A171" s="44" t="s">
        <v>20</v>
      </c>
      <c r="B171" s="51"/>
      <c r="C171" s="70"/>
      <c r="D171" s="147"/>
      <c r="E171" s="147"/>
      <c r="F171" s="30"/>
    </row>
    <row r="172" spans="1:6" x14ac:dyDescent="0.25">
      <c r="A172" s="49" t="s">
        <v>21</v>
      </c>
      <c r="B172" s="51"/>
      <c r="C172" s="8"/>
      <c r="D172" s="138"/>
      <c r="E172" s="138"/>
      <c r="F172" s="33"/>
    </row>
    <row r="173" spans="1:6" x14ac:dyDescent="0.25">
      <c r="A173" s="44"/>
      <c r="B173" s="42"/>
      <c r="C173" s="9"/>
      <c r="D173" s="139"/>
      <c r="E173" s="139"/>
      <c r="F173" s="34"/>
    </row>
    <row r="174" spans="1:6" x14ac:dyDescent="0.25">
      <c r="A174" s="47" t="s">
        <v>22</v>
      </c>
      <c r="B174" s="42"/>
      <c r="C174" s="5"/>
      <c r="D174" s="136"/>
      <c r="E174" s="136"/>
      <c r="F174" s="35"/>
    </row>
    <row r="175" spans="1:6" x14ac:dyDescent="0.25">
      <c r="A175" s="44" t="s">
        <v>23</v>
      </c>
      <c r="B175" s="42"/>
      <c r="C175" s="78"/>
      <c r="D175" s="148"/>
      <c r="E175" s="148"/>
      <c r="F175" s="14"/>
    </row>
    <row r="176" spans="1:6" ht="30" x14ac:dyDescent="0.25">
      <c r="A176" s="50" t="s">
        <v>253</v>
      </c>
      <c r="B176" s="42"/>
      <c r="C176" s="183"/>
      <c r="D176" s="148"/>
      <c r="E176" s="148"/>
      <c r="F176" s="14"/>
    </row>
    <row r="177" spans="1:7" x14ac:dyDescent="0.25">
      <c r="A177" s="48" t="s">
        <v>24</v>
      </c>
      <c r="B177" s="51"/>
      <c r="C177" s="11"/>
      <c r="D177" s="137"/>
      <c r="E177" s="137"/>
      <c r="F177" s="11"/>
    </row>
    <row r="178" spans="1:7" x14ac:dyDescent="0.25">
      <c r="A178" s="43"/>
      <c r="B178" s="43"/>
      <c r="C178" s="7"/>
      <c r="D178" s="137"/>
      <c r="E178" s="137"/>
      <c r="F178" s="7"/>
    </row>
    <row r="179" spans="1:7" x14ac:dyDescent="0.25">
      <c r="A179" s="48"/>
      <c r="B179" s="51"/>
      <c r="C179" s="7"/>
      <c r="D179" s="137"/>
      <c r="E179" s="137"/>
      <c r="F179" s="7"/>
    </row>
    <row r="180" spans="1:7" x14ac:dyDescent="0.25">
      <c r="A180" s="49" t="s">
        <v>586</v>
      </c>
      <c r="B180" s="51"/>
      <c r="C180" s="8">
        <f>C172*(1+C177)</f>
        <v>0</v>
      </c>
      <c r="D180" s="138"/>
      <c r="E180" s="138"/>
      <c r="F180" s="8"/>
    </row>
    <row r="181" spans="1:7" x14ac:dyDescent="0.25">
      <c r="A181" s="49" t="s">
        <v>587</v>
      </c>
      <c r="B181" s="51"/>
      <c r="C181" s="8">
        <f>C180*12</f>
        <v>0</v>
      </c>
      <c r="D181" s="138"/>
      <c r="E181" s="138"/>
      <c r="F181" s="8"/>
    </row>
    <row r="183" spans="1:7" ht="18.75" x14ac:dyDescent="0.25">
      <c r="A183" s="250" t="s">
        <v>600</v>
      </c>
      <c r="B183" s="250"/>
      <c r="C183" s="250"/>
      <c r="D183" s="250"/>
      <c r="E183" s="250"/>
      <c r="F183" s="250"/>
    </row>
    <row r="184" spans="1:7" x14ac:dyDescent="0.25">
      <c r="A184" s="43" t="s">
        <v>283</v>
      </c>
      <c r="B184" s="55">
        <v>43831</v>
      </c>
      <c r="C184" s="26"/>
      <c r="D184" s="26"/>
      <c r="E184" s="26"/>
      <c r="F184" s="12" t="s">
        <v>0</v>
      </c>
    </row>
    <row r="185" spans="1:7" x14ac:dyDescent="0.25">
      <c r="A185" s="43" t="s">
        <v>295</v>
      </c>
      <c r="B185" s="1" t="s">
        <v>29</v>
      </c>
      <c r="C185" s="248" t="s">
        <v>293</v>
      </c>
      <c r="D185" s="248"/>
      <c r="E185" s="248"/>
      <c r="F185" s="249"/>
    </row>
    <row r="186" spans="1:7" x14ac:dyDescent="0.25">
      <c r="A186" s="43"/>
      <c r="B186" s="22"/>
      <c r="C186" s="21"/>
      <c r="D186" s="140"/>
      <c r="E186" s="140"/>
      <c r="F186" s="15"/>
      <c r="G186" s="79" t="s">
        <v>581</v>
      </c>
    </row>
    <row r="187" spans="1:7" x14ac:dyDescent="0.25">
      <c r="A187" s="43"/>
      <c r="B187" s="22"/>
      <c r="C187" s="21"/>
      <c r="D187" s="140"/>
      <c r="E187" s="140"/>
      <c r="F187" s="15"/>
    </row>
    <row r="188" spans="1:7" x14ac:dyDescent="0.25">
      <c r="A188" s="43"/>
      <c r="B188" s="22"/>
      <c r="C188" s="21"/>
      <c r="D188" s="140"/>
      <c r="E188" s="140"/>
      <c r="F188" s="15"/>
    </row>
    <row r="189" spans="1:7" x14ac:dyDescent="0.25">
      <c r="A189" s="44" t="s">
        <v>150</v>
      </c>
      <c r="B189" s="42"/>
      <c r="C189" s="15"/>
      <c r="D189" s="141"/>
      <c r="E189" s="141"/>
      <c r="F189" s="36"/>
    </row>
    <row r="190" spans="1:7" x14ac:dyDescent="0.25">
      <c r="A190" s="44" t="s">
        <v>585</v>
      </c>
      <c r="B190" s="42"/>
      <c r="C190" s="15"/>
      <c r="D190" s="141"/>
      <c r="E190" s="141"/>
      <c r="F190" s="36"/>
    </row>
    <row r="191" spans="1:7" x14ac:dyDescent="0.25">
      <c r="A191" s="45" t="s">
        <v>27</v>
      </c>
      <c r="B191" s="42"/>
      <c r="C191" s="40"/>
      <c r="D191" s="150"/>
      <c r="E191" s="151"/>
      <c r="F191" s="2"/>
    </row>
    <row r="192" spans="1:7" x14ac:dyDescent="0.25">
      <c r="A192" s="45" t="s">
        <v>2</v>
      </c>
      <c r="B192" s="42"/>
      <c r="C192" s="40"/>
      <c r="D192" s="150"/>
      <c r="E192" s="151"/>
      <c r="F192" s="2"/>
    </row>
    <row r="193" spans="1:6" x14ac:dyDescent="0.25">
      <c r="A193" s="44"/>
      <c r="B193" s="42"/>
      <c r="C193" s="4"/>
      <c r="D193" s="134"/>
      <c r="E193" s="134"/>
      <c r="F193" s="4"/>
    </row>
    <row r="194" spans="1:6" x14ac:dyDescent="0.25">
      <c r="A194" s="46" t="s">
        <v>584</v>
      </c>
      <c r="B194" s="51"/>
      <c r="C194" s="3"/>
      <c r="D194" s="134"/>
      <c r="E194" s="134"/>
      <c r="F194" s="13"/>
    </row>
    <row r="195" spans="1:6" x14ac:dyDescent="0.25">
      <c r="A195" s="44"/>
      <c r="B195" s="42"/>
      <c r="C195" s="4"/>
      <c r="D195" s="135"/>
      <c r="E195" s="135"/>
      <c r="F195" s="4"/>
    </row>
    <row r="196" spans="1:6" x14ac:dyDescent="0.25">
      <c r="A196" s="47" t="s">
        <v>3</v>
      </c>
      <c r="B196" s="42"/>
      <c r="C196" s="5"/>
      <c r="D196" s="136"/>
      <c r="E196" s="136"/>
      <c r="F196" s="5"/>
    </row>
    <row r="197" spans="1:6" x14ac:dyDescent="0.25">
      <c r="A197" s="44" t="s">
        <v>4</v>
      </c>
      <c r="B197" s="42"/>
      <c r="C197" s="6"/>
      <c r="D197" s="142"/>
      <c r="E197" s="142"/>
      <c r="F197" s="6"/>
    </row>
    <row r="198" spans="1:6" x14ac:dyDescent="0.25">
      <c r="A198" s="44" t="s">
        <v>5</v>
      </c>
      <c r="B198" s="42"/>
      <c r="C198" s="6"/>
      <c r="D198" s="142"/>
      <c r="E198" s="142"/>
      <c r="F198" s="6"/>
    </row>
    <row r="199" spans="1:6" x14ac:dyDescent="0.25">
      <c r="A199" s="44" t="s">
        <v>6</v>
      </c>
      <c r="B199" s="42"/>
      <c r="C199" s="6"/>
      <c r="D199" s="142"/>
      <c r="E199" s="142"/>
      <c r="F199" s="6"/>
    </row>
    <row r="200" spans="1:6" x14ac:dyDescent="0.25">
      <c r="A200" s="44" t="s">
        <v>7</v>
      </c>
      <c r="B200" s="42"/>
      <c r="C200" s="6"/>
      <c r="D200" s="142"/>
      <c r="E200" s="142"/>
      <c r="F200" s="6"/>
    </row>
    <row r="201" spans="1:6" x14ac:dyDescent="0.25">
      <c r="A201" s="44" t="s">
        <v>8</v>
      </c>
      <c r="B201" s="42"/>
      <c r="C201" s="6"/>
      <c r="D201" s="142"/>
      <c r="E201" s="142"/>
      <c r="F201" s="6"/>
    </row>
    <row r="202" spans="1:6" x14ac:dyDescent="0.25">
      <c r="A202" s="44" t="s">
        <v>187</v>
      </c>
      <c r="B202" s="42"/>
      <c r="C202" s="181"/>
      <c r="D202" s="143"/>
      <c r="E202" s="143"/>
      <c r="F202" s="27"/>
    </row>
    <row r="203" spans="1:6" x14ac:dyDescent="0.25">
      <c r="A203" s="44" t="s">
        <v>188</v>
      </c>
      <c r="B203" s="42"/>
      <c r="C203" s="54"/>
      <c r="D203" s="143"/>
      <c r="E203" s="143"/>
      <c r="F203" s="27"/>
    </row>
    <row r="204" spans="1:6" x14ac:dyDescent="0.25">
      <c r="A204" s="44" t="s">
        <v>151</v>
      </c>
      <c r="B204" s="42"/>
      <c r="C204" s="77"/>
      <c r="D204" s="144"/>
      <c r="E204" s="144"/>
      <c r="F204" s="39"/>
    </row>
    <row r="205" spans="1:6" x14ac:dyDescent="0.25">
      <c r="A205" s="48" t="s">
        <v>9</v>
      </c>
      <c r="B205" s="51"/>
      <c r="C205" s="6"/>
      <c r="D205" s="142"/>
      <c r="E205" s="142"/>
      <c r="F205" s="6"/>
    </row>
    <row r="206" spans="1:6" x14ac:dyDescent="0.25">
      <c r="A206" s="49" t="s">
        <v>10</v>
      </c>
      <c r="B206" s="51"/>
      <c r="C206" s="3"/>
      <c r="D206" s="134"/>
      <c r="E206" s="134"/>
      <c r="F206" s="3"/>
    </row>
    <row r="207" spans="1:6" x14ac:dyDescent="0.25">
      <c r="A207" s="44"/>
      <c r="B207" s="42"/>
      <c r="C207" s="5"/>
      <c r="D207" s="136"/>
      <c r="E207" s="136"/>
      <c r="F207" s="5"/>
    </row>
    <row r="208" spans="1:6" x14ac:dyDescent="0.25">
      <c r="A208" s="47" t="s">
        <v>11</v>
      </c>
      <c r="B208" s="42"/>
      <c r="C208" s="5"/>
      <c r="D208" s="136"/>
      <c r="E208" s="136"/>
      <c r="F208" s="5"/>
    </row>
    <row r="209" spans="1:6" x14ac:dyDescent="0.25">
      <c r="A209" s="50" t="s">
        <v>12</v>
      </c>
      <c r="B209" s="52"/>
      <c r="C209" s="181"/>
      <c r="D209" s="143"/>
      <c r="E209" s="143"/>
      <c r="F209" s="28"/>
    </row>
    <row r="210" spans="1:6" x14ac:dyDescent="0.25">
      <c r="A210" s="44" t="s">
        <v>13</v>
      </c>
      <c r="B210" s="51"/>
      <c r="C210" s="3"/>
      <c r="D210" s="134"/>
      <c r="E210" s="134"/>
      <c r="F210" s="3"/>
    </row>
    <row r="211" spans="1:6" x14ac:dyDescent="0.25">
      <c r="A211" s="44"/>
      <c r="B211" s="51"/>
      <c r="C211" s="5"/>
      <c r="D211" s="136"/>
      <c r="E211" s="136"/>
      <c r="F211" s="5"/>
    </row>
    <row r="212" spans="1:6" x14ac:dyDescent="0.25">
      <c r="A212" s="48"/>
      <c r="B212" s="51"/>
      <c r="C212" s="7"/>
      <c r="D212" s="137"/>
      <c r="E212" s="137"/>
      <c r="F212" s="29"/>
    </row>
    <row r="213" spans="1:6" x14ac:dyDescent="0.25">
      <c r="A213" s="47" t="s">
        <v>18</v>
      </c>
      <c r="B213" s="51"/>
      <c r="C213" s="7"/>
      <c r="D213" s="137"/>
      <c r="E213" s="137"/>
      <c r="F213" s="29"/>
    </row>
    <row r="214" spans="1:6" x14ac:dyDescent="0.25">
      <c r="A214" s="44" t="s">
        <v>19</v>
      </c>
      <c r="B214" s="51"/>
      <c r="C214" s="70"/>
      <c r="D214" s="147"/>
      <c r="E214" s="147"/>
      <c r="F214" s="32"/>
    </row>
    <row r="215" spans="1:6" x14ac:dyDescent="0.25">
      <c r="A215" s="44" t="s">
        <v>20</v>
      </c>
      <c r="B215" s="51"/>
      <c r="C215" s="70"/>
      <c r="D215" s="147"/>
      <c r="E215" s="147"/>
      <c r="F215" s="30"/>
    </row>
    <row r="216" spans="1:6" x14ac:dyDescent="0.25">
      <c r="A216" s="49" t="s">
        <v>21</v>
      </c>
      <c r="B216" s="51"/>
      <c r="C216" s="8"/>
      <c r="D216" s="138"/>
      <c r="E216" s="138"/>
      <c r="F216" s="33"/>
    </row>
    <row r="217" spans="1:6" x14ac:dyDescent="0.25">
      <c r="A217" s="44"/>
      <c r="B217" s="42"/>
      <c r="C217" s="9"/>
      <c r="D217" s="139"/>
      <c r="E217" s="139"/>
      <c r="F217" s="34"/>
    </row>
    <row r="218" spans="1:6" x14ac:dyDescent="0.25">
      <c r="A218" s="47" t="s">
        <v>22</v>
      </c>
      <c r="B218" s="42"/>
      <c r="C218" s="5"/>
      <c r="D218" s="136"/>
      <c r="E218" s="136"/>
      <c r="F218" s="35"/>
    </row>
    <row r="219" spans="1:6" x14ac:dyDescent="0.25">
      <c r="A219" s="44" t="s">
        <v>23</v>
      </c>
      <c r="B219" s="42"/>
      <c r="C219" s="78"/>
      <c r="D219" s="148"/>
      <c r="E219" s="148"/>
      <c r="F219" s="14"/>
    </row>
    <row r="220" spans="1:6" ht="30" x14ac:dyDescent="0.25">
      <c r="A220" s="50" t="s">
        <v>253</v>
      </c>
      <c r="B220" s="42"/>
      <c r="C220" s="183"/>
      <c r="D220" s="148"/>
      <c r="E220" s="148"/>
      <c r="F220" s="14"/>
    </row>
    <row r="221" spans="1:6" x14ac:dyDescent="0.25">
      <c r="A221" s="48" t="s">
        <v>24</v>
      </c>
      <c r="B221" s="51"/>
      <c r="C221" s="11"/>
      <c r="D221" s="137"/>
      <c r="E221" s="137"/>
      <c r="F221" s="11"/>
    </row>
    <row r="222" spans="1:6" x14ac:dyDescent="0.25">
      <c r="A222" s="43"/>
      <c r="B222" s="43"/>
      <c r="C222" s="7"/>
      <c r="D222" s="137"/>
      <c r="E222" s="137"/>
      <c r="F222" s="7"/>
    </row>
    <row r="223" spans="1:6" x14ac:dyDescent="0.25">
      <c r="A223" s="48"/>
      <c r="B223" s="51"/>
      <c r="C223" s="7"/>
      <c r="D223" s="137"/>
      <c r="E223" s="137"/>
      <c r="F223" s="7"/>
    </row>
    <row r="224" spans="1:6" x14ac:dyDescent="0.25">
      <c r="A224" s="49" t="s">
        <v>586</v>
      </c>
      <c r="B224" s="51"/>
      <c r="C224" s="8">
        <f>C216*(1+C221)</f>
        <v>0</v>
      </c>
      <c r="D224" s="138"/>
      <c r="E224" s="138"/>
      <c r="F224" s="8"/>
    </row>
    <row r="225" spans="1:7" x14ac:dyDescent="0.25">
      <c r="A225" s="49" t="s">
        <v>587</v>
      </c>
      <c r="B225" s="51"/>
      <c r="C225" s="8">
        <f>C224*12</f>
        <v>0</v>
      </c>
      <c r="D225" s="138"/>
      <c r="E225" s="138"/>
      <c r="F225" s="8"/>
    </row>
    <row r="227" spans="1:7" ht="18.75" x14ac:dyDescent="0.25">
      <c r="A227" s="250" t="s">
        <v>605</v>
      </c>
      <c r="B227" s="250"/>
      <c r="C227" s="250"/>
      <c r="D227" s="250"/>
      <c r="E227" s="250"/>
      <c r="F227" s="250"/>
    </row>
    <row r="228" spans="1:7" x14ac:dyDescent="0.25">
      <c r="A228" s="43" t="s">
        <v>283</v>
      </c>
      <c r="B228" s="55">
        <v>43831</v>
      </c>
      <c r="C228" s="26"/>
      <c r="D228" s="26"/>
      <c r="E228" s="26"/>
      <c r="F228" s="12" t="s">
        <v>0</v>
      </c>
    </row>
    <row r="229" spans="1:7" x14ac:dyDescent="0.25">
      <c r="A229" s="43" t="s">
        <v>295</v>
      </c>
      <c r="B229" s="1" t="s">
        <v>29</v>
      </c>
      <c r="C229" s="248" t="s">
        <v>293</v>
      </c>
      <c r="D229" s="248"/>
      <c r="E229" s="248"/>
      <c r="F229" s="249"/>
    </row>
    <row r="230" spans="1:7" x14ac:dyDescent="0.25">
      <c r="A230" s="43"/>
      <c r="B230" s="22"/>
      <c r="C230" s="21"/>
      <c r="D230" s="140"/>
      <c r="E230" s="140"/>
      <c r="F230" s="15"/>
      <c r="G230" s="79" t="s">
        <v>581</v>
      </c>
    </row>
    <row r="231" spans="1:7" x14ac:dyDescent="0.25">
      <c r="A231" s="43"/>
      <c r="B231" s="22"/>
      <c r="C231" s="21"/>
      <c r="D231" s="140"/>
      <c r="E231" s="140"/>
      <c r="F231" s="15"/>
    </row>
    <row r="232" spans="1:7" x14ac:dyDescent="0.25">
      <c r="A232" s="43"/>
      <c r="B232" s="22"/>
      <c r="C232" s="21"/>
      <c r="D232" s="140"/>
      <c r="E232" s="140"/>
      <c r="F232" s="15"/>
    </row>
    <row r="233" spans="1:7" x14ac:dyDescent="0.25">
      <c r="A233" s="44" t="s">
        <v>150</v>
      </c>
      <c r="B233" s="42"/>
      <c r="C233" s="15"/>
      <c r="D233" s="141"/>
      <c r="E233" s="141"/>
      <c r="F233" s="36"/>
    </row>
    <row r="234" spans="1:7" x14ac:dyDescent="0.25">
      <c r="A234" s="44" t="s">
        <v>585</v>
      </c>
      <c r="B234" s="42"/>
      <c r="C234" s="15"/>
      <c r="D234" s="141"/>
      <c r="E234" s="141"/>
      <c r="F234" s="36"/>
    </row>
    <row r="235" spans="1:7" x14ac:dyDescent="0.25">
      <c r="A235" s="45" t="s">
        <v>27</v>
      </c>
      <c r="B235" s="42"/>
      <c r="C235" s="40"/>
      <c r="D235" s="150"/>
      <c r="E235" s="151"/>
      <c r="F235" s="2"/>
    </row>
    <row r="236" spans="1:7" x14ac:dyDescent="0.25">
      <c r="A236" s="45" t="s">
        <v>2</v>
      </c>
      <c r="B236" s="42"/>
      <c r="C236" s="40"/>
      <c r="D236" s="150"/>
      <c r="E236" s="151"/>
      <c r="F236" s="2"/>
    </row>
    <row r="237" spans="1:7" x14ac:dyDescent="0.25">
      <c r="A237" s="44"/>
      <c r="B237" s="42"/>
      <c r="C237" s="4"/>
      <c r="D237" s="134"/>
      <c r="E237" s="134"/>
      <c r="F237" s="4"/>
    </row>
    <row r="238" spans="1:7" x14ac:dyDescent="0.25">
      <c r="A238" s="46" t="s">
        <v>584</v>
      </c>
      <c r="B238" s="51"/>
      <c r="C238" s="3"/>
      <c r="D238" s="134"/>
      <c r="E238" s="134"/>
      <c r="F238" s="13"/>
    </row>
    <row r="239" spans="1:7" x14ac:dyDescent="0.25">
      <c r="A239" s="44"/>
      <c r="B239" s="42"/>
      <c r="C239" s="4"/>
      <c r="D239" s="135"/>
      <c r="E239" s="135"/>
      <c r="F239" s="4"/>
    </row>
    <row r="240" spans="1:7" x14ac:dyDescent="0.25">
      <c r="A240" s="47" t="s">
        <v>3</v>
      </c>
      <c r="B240" s="42"/>
      <c r="C240" s="5"/>
      <c r="D240" s="136"/>
      <c r="E240" s="136"/>
      <c r="F240" s="5"/>
    </row>
    <row r="241" spans="1:6" x14ac:dyDescent="0.25">
      <c r="A241" s="44" t="s">
        <v>4</v>
      </c>
      <c r="B241" s="42"/>
      <c r="C241" s="6"/>
      <c r="D241" s="142"/>
      <c r="E241" s="142"/>
      <c r="F241" s="6"/>
    </row>
    <row r="242" spans="1:6" x14ac:dyDescent="0.25">
      <c r="A242" s="44" t="s">
        <v>5</v>
      </c>
      <c r="B242" s="42"/>
      <c r="C242" s="6"/>
      <c r="D242" s="142"/>
      <c r="E242" s="142"/>
      <c r="F242" s="6"/>
    </row>
    <row r="243" spans="1:6" x14ac:dyDescent="0.25">
      <c r="A243" s="44" t="s">
        <v>6</v>
      </c>
      <c r="B243" s="42"/>
      <c r="C243" s="6"/>
      <c r="D243" s="142"/>
      <c r="E243" s="142"/>
      <c r="F243" s="6"/>
    </row>
    <row r="244" spans="1:6" x14ac:dyDescent="0.25">
      <c r="A244" s="44" t="s">
        <v>7</v>
      </c>
      <c r="B244" s="42"/>
      <c r="C244" s="6"/>
      <c r="D244" s="142"/>
      <c r="E244" s="142"/>
      <c r="F244" s="6"/>
    </row>
    <row r="245" spans="1:6" x14ac:dyDescent="0.25">
      <c r="A245" s="44" t="s">
        <v>8</v>
      </c>
      <c r="B245" s="42"/>
      <c r="C245" s="6"/>
      <c r="D245" s="142"/>
      <c r="E245" s="142"/>
      <c r="F245" s="6"/>
    </row>
    <row r="246" spans="1:6" x14ac:dyDescent="0.25">
      <c r="A246" s="44" t="s">
        <v>187</v>
      </c>
      <c r="B246" s="42"/>
      <c r="C246" s="181"/>
      <c r="D246" s="143"/>
      <c r="E246" s="143"/>
      <c r="F246" s="27"/>
    </row>
    <row r="247" spans="1:6" x14ac:dyDescent="0.25">
      <c r="A247" s="44" t="s">
        <v>188</v>
      </c>
      <c r="B247" s="42"/>
      <c r="C247" s="54"/>
      <c r="D247" s="143"/>
      <c r="E247" s="143"/>
      <c r="F247" s="27"/>
    </row>
    <row r="248" spans="1:6" x14ac:dyDescent="0.25">
      <c r="A248" s="44" t="s">
        <v>151</v>
      </c>
      <c r="B248" s="42"/>
      <c r="C248" s="77"/>
      <c r="D248" s="144"/>
      <c r="E248" s="144"/>
      <c r="F248" s="39"/>
    </row>
    <row r="249" spans="1:6" x14ac:dyDescent="0.25">
      <c r="A249" s="48" t="s">
        <v>9</v>
      </c>
      <c r="B249" s="51"/>
      <c r="C249" s="6"/>
      <c r="D249" s="142"/>
      <c r="E249" s="142"/>
      <c r="F249" s="6"/>
    </row>
    <row r="250" spans="1:6" x14ac:dyDescent="0.25">
      <c r="A250" s="49" t="s">
        <v>10</v>
      </c>
      <c r="B250" s="51"/>
      <c r="C250" s="3"/>
      <c r="D250" s="134"/>
      <c r="E250" s="134"/>
      <c r="F250" s="3"/>
    </row>
    <row r="251" spans="1:6" x14ac:dyDescent="0.25">
      <c r="A251" s="44"/>
      <c r="B251" s="42"/>
      <c r="C251" s="5"/>
      <c r="D251" s="136"/>
      <c r="E251" s="136"/>
      <c r="F251" s="5"/>
    </row>
    <row r="252" spans="1:6" x14ac:dyDescent="0.25">
      <c r="A252" s="47" t="s">
        <v>11</v>
      </c>
      <c r="B252" s="42"/>
      <c r="C252" s="5"/>
      <c r="D252" s="136"/>
      <c r="E252" s="136"/>
      <c r="F252" s="5"/>
    </row>
    <row r="253" spans="1:6" x14ac:dyDescent="0.25">
      <c r="A253" s="50" t="s">
        <v>12</v>
      </c>
      <c r="B253" s="52"/>
      <c r="C253" s="181"/>
      <c r="D253" s="143"/>
      <c r="E253" s="143"/>
      <c r="F253" s="28"/>
    </row>
    <row r="254" spans="1:6" x14ac:dyDescent="0.25">
      <c r="A254" s="44" t="s">
        <v>13</v>
      </c>
      <c r="B254" s="51"/>
      <c r="C254" s="3"/>
      <c r="D254" s="134"/>
      <c r="E254" s="134"/>
      <c r="F254" s="3"/>
    </row>
    <row r="255" spans="1:6" x14ac:dyDescent="0.25">
      <c r="A255" s="44"/>
      <c r="B255" s="51"/>
      <c r="C255" s="5"/>
      <c r="D255" s="136"/>
      <c r="E255" s="136"/>
      <c r="F255" s="5"/>
    </row>
    <row r="256" spans="1:6" x14ac:dyDescent="0.25">
      <c r="A256" s="48"/>
      <c r="B256" s="51"/>
      <c r="C256" s="7"/>
      <c r="D256" s="137"/>
      <c r="E256" s="137"/>
      <c r="F256" s="29"/>
    </row>
    <row r="257" spans="1:6" x14ac:dyDescent="0.25">
      <c r="A257" s="47" t="s">
        <v>18</v>
      </c>
      <c r="B257" s="51"/>
      <c r="C257" s="7"/>
      <c r="D257" s="137"/>
      <c r="E257" s="137"/>
      <c r="F257" s="29"/>
    </row>
    <row r="258" spans="1:6" x14ac:dyDescent="0.25">
      <c r="A258" s="44" t="s">
        <v>19</v>
      </c>
      <c r="B258" s="51"/>
      <c r="C258" s="70"/>
      <c r="D258" s="147"/>
      <c r="E258" s="147"/>
      <c r="F258" s="32"/>
    </row>
    <row r="259" spans="1:6" x14ac:dyDescent="0.25">
      <c r="A259" s="44" t="s">
        <v>20</v>
      </c>
      <c r="B259" s="51"/>
      <c r="C259" s="70"/>
      <c r="D259" s="147"/>
      <c r="E259" s="147"/>
      <c r="F259" s="30"/>
    </row>
    <row r="260" spans="1:6" x14ac:dyDescent="0.25">
      <c r="A260" s="49" t="s">
        <v>21</v>
      </c>
      <c r="B260" s="51"/>
      <c r="C260" s="8"/>
      <c r="D260" s="138"/>
      <c r="E260" s="138"/>
      <c r="F260" s="33"/>
    </row>
    <row r="261" spans="1:6" x14ac:dyDescent="0.25">
      <c r="A261" s="44"/>
      <c r="B261" s="42"/>
      <c r="C261" s="9"/>
      <c r="D261" s="139"/>
      <c r="E261" s="139"/>
      <c r="F261" s="34"/>
    </row>
    <row r="262" spans="1:6" x14ac:dyDescent="0.25">
      <c r="A262" s="47" t="s">
        <v>22</v>
      </c>
      <c r="B262" s="42"/>
      <c r="C262" s="5"/>
      <c r="D262" s="136"/>
      <c r="E262" s="136"/>
      <c r="F262" s="35"/>
    </row>
    <row r="263" spans="1:6" x14ac:dyDescent="0.25">
      <c r="A263" s="44" t="s">
        <v>23</v>
      </c>
      <c r="B263" s="42"/>
      <c r="C263" s="78"/>
      <c r="D263" s="148"/>
      <c r="E263" s="148"/>
      <c r="F263" s="14"/>
    </row>
    <row r="264" spans="1:6" ht="30" x14ac:dyDescent="0.25">
      <c r="A264" s="50" t="s">
        <v>253</v>
      </c>
      <c r="B264" s="42"/>
      <c r="C264" s="183"/>
      <c r="D264" s="148"/>
      <c r="E264" s="148"/>
      <c r="F264" s="14"/>
    </row>
    <row r="265" spans="1:6" x14ac:dyDescent="0.25">
      <c r="A265" s="48" t="s">
        <v>24</v>
      </c>
      <c r="B265" s="51"/>
      <c r="C265" s="11"/>
      <c r="D265" s="137"/>
      <c r="E265" s="137"/>
      <c r="F265" s="11"/>
    </row>
    <row r="266" spans="1:6" x14ac:dyDescent="0.25">
      <c r="A266" s="43"/>
      <c r="B266" s="43"/>
      <c r="C266" s="7"/>
      <c r="D266" s="137"/>
      <c r="E266" s="137"/>
      <c r="F266" s="7"/>
    </row>
    <row r="267" spans="1:6" x14ac:dyDescent="0.25">
      <c r="A267" s="48"/>
      <c r="B267" s="51"/>
      <c r="C267" s="7"/>
      <c r="D267" s="137"/>
      <c r="E267" s="137"/>
      <c r="F267" s="7"/>
    </row>
    <row r="268" spans="1:6" x14ac:dyDescent="0.25">
      <c r="A268" s="49" t="s">
        <v>586</v>
      </c>
      <c r="B268" s="51"/>
      <c r="C268" s="8">
        <f>C260*(1+C265)</f>
        <v>0</v>
      </c>
      <c r="D268" s="138"/>
      <c r="E268" s="138"/>
      <c r="F268" s="8"/>
    </row>
    <row r="269" spans="1:6" x14ac:dyDescent="0.25">
      <c r="A269" s="49" t="s">
        <v>587</v>
      </c>
      <c r="B269" s="51"/>
      <c r="C269" s="8">
        <f>C268*12</f>
        <v>0</v>
      </c>
      <c r="D269" s="138"/>
      <c r="E269" s="138"/>
      <c r="F269" s="8"/>
    </row>
    <row r="271" spans="1:6" ht="18.75" x14ac:dyDescent="0.25">
      <c r="A271" s="250" t="s">
        <v>606</v>
      </c>
      <c r="B271" s="250"/>
      <c r="C271" s="250"/>
      <c r="D271" s="250"/>
      <c r="E271" s="250"/>
      <c r="F271" s="250"/>
    </row>
    <row r="272" spans="1:6" x14ac:dyDescent="0.25">
      <c r="A272" s="43" t="s">
        <v>283</v>
      </c>
      <c r="B272" s="55">
        <v>43831</v>
      </c>
      <c r="C272" s="26"/>
      <c r="D272" s="26"/>
      <c r="E272" s="26"/>
      <c r="F272" s="12" t="s">
        <v>0</v>
      </c>
    </row>
    <row r="273" spans="1:7" x14ac:dyDescent="0.25">
      <c r="A273" s="43" t="s">
        <v>295</v>
      </c>
      <c r="B273" s="1" t="s">
        <v>29</v>
      </c>
      <c r="C273" s="248" t="s">
        <v>293</v>
      </c>
      <c r="D273" s="248"/>
      <c r="E273" s="248"/>
      <c r="F273" s="249"/>
    </row>
    <row r="274" spans="1:7" x14ac:dyDescent="0.25">
      <c r="A274" s="43"/>
      <c r="B274" s="22"/>
      <c r="C274" s="21"/>
      <c r="D274" s="140"/>
      <c r="E274" s="140"/>
      <c r="F274" s="15"/>
      <c r="G274" s="79" t="s">
        <v>581</v>
      </c>
    </row>
    <row r="275" spans="1:7" x14ac:dyDescent="0.25">
      <c r="A275" s="43"/>
      <c r="B275" s="22"/>
      <c r="C275" s="21"/>
      <c r="D275" s="140"/>
      <c r="E275" s="140"/>
      <c r="F275" s="15"/>
    </row>
    <row r="276" spans="1:7" x14ac:dyDescent="0.25">
      <c r="A276" s="43"/>
      <c r="B276" s="22"/>
      <c r="C276" s="21"/>
      <c r="D276" s="140"/>
      <c r="E276" s="140"/>
      <c r="F276" s="15"/>
    </row>
    <row r="277" spans="1:7" x14ac:dyDescent="0.25">
      <c r="A277" s="44" t="s">
        <v>150</v>
      </c>
      <c r="B277" s="42"/>
      <c r="C277" s="15"/>
      <c r="D277" s="141"/>
      <c r="E277" s="141"/>
      <c r="F277" s="36"/>
    </row>
    <row r="278" spans="1:7" x14ac:dyDescent="0.25">
      <c r="A278" s="44" t="s">
        <v>585</v>
      </c>
      <c r="B278" s="42"/>
      <c r="C278" s="15"/>
      <c r="D278" s="141"/>
      <c r="E278" s="141"/>
      <c r="F278" s="36"/>
    </row>
    <row r="279" spans="1:7" x14ac:dyDescent="0.25">
      <c r="A279" s="45" t="s">
        <v>27</v>
      </c>
      <c r="B279" s="42"/>
      <c r="C279" s="40"/>
      <c r="D279" s="150"/>
      <c r="E279" s="151"/>
      <c r="F279" s="2"/>
    </row>
    <row r="280" spans="1:7" x14ac:dyDescent="0.25">
      <c r="A280" s="45" t="s">
        <v>2</v>
      </c>
      <c r="B280" s="42"/>
      <c r="C280" s="40"/>
      <c r="D280" s="150"/>
      <c r="E280" s="151"/>
      <c r="F280" s="2"/>
    </row>
    <row r="281" spans="1:7" x14ac:dyDescent="0.25">
      <c r="A281" s="44"/>
      <c r="B281" s="42"/>
      <c r="C281" s="4"/>
      <c r="D281" s="134"/>
      <c r="E281" s="134"/>
      <c r="F281" s="4"/>
    </row>
    <row r="282" spans="1:7" x14ac:dyDescent="0.25">
      <c r="A282" s="46" t="s">
        <v>584</v>
      </c>
      <c r="B282" s="51"/>
      <c r="C282" s="3"/>
      <c r="D282" s="134"/>
      <c r="E282" s="134"/>
      <c r="F282" s="13"/>
    </row>
    <row r="283" spans="1:7" x14ac:dyDescent="0.25">
      <c r="A283" s="44"/>
      <c r="B283" s="42"/>
      <c r="C283" s="4"/>
      <c r="D283" s="135"/>
      <c r="E283" s="135"/>
      <c r="F283" s="4"/>
    </row>
    <row r="284" spans="1:7" x14ac:dyDescent="0.25">
      <c r="A284" s="47" t="s">
        <v>3</v>
      </c>
      <c r="B284" s="42"/>
      <c r="C284" s="5"/>
      <c r="D284" s="136"/>
      <c r="E284" s="136"/>
      <c r="F284" s="5"/>
    </row>
    <row r="285" spans="1:7" x14ac:dyDescent="0.25">
      <c r="A285" s="44" t="s">
        <v>4</v>
      </c>
      <c r="B285" s="42"/>
      <c r="C285" s="6"/>
      <c r="D285" s="142"/>
      <c r="E285" s="142"/>
      <c r="F285" s="6"/>
    </row>
    <row r="286" spans="1:7" x14ac:dyDescent="0.25">
      <c r="A286" s="44" t="s">
        <v>5</v>
      </c>
      <c r="B286" s="42"/>
      <c r="C286" s="6"/>
      <c r="D286" s="142"/>
      <c r="E286" s="142"/>
      <c r="F286" s="6"/>
    </row>
    <row r="287" spans="1:7" x14ac:dyDescent="0.25">
      <c r="A287" s="44" t="s">
        <v>6</v>
      </c>
      <c r="B287" s="42"/>
      <c r="C287" s="6"/>
      <c r="D287" s="142"/>
      <c r="E287" s="142"/>
      <c r="F287" s="6"/>
    </row>
    <row r="288" spans="1:7" x14ac:dyDescent="0.25">
      <c r="A288" s="44" t="s">
        <v>7</v>
      </c>
      <c r="B288" s="42"/>
      <c r="C288" s="6"/>
      <c r="D288" s="142"/>
      <c r="E288" s="142"/>
      <c r="F288" s="6"/>
    </row>
    <row r="289" spans="1:6" x14ac:dyDescent="0.25">
      <c r="A289" s="44" t="s">
        <v>8</v>
      </c>
      <c r="B289" s="42"/>
      <c r="C289" s="6"/>
      <c r="D289" s="142"/>
      <c r="E289" s="142"/>
      <c r="F289" s="6"/>
    </row>
    <row r="290" spans="1:6" x14ac:dyDescent="0.25">
      <c r="A290" s="44" t="s">
        <v>187</v>
      </c>
      <c r="B290" s="42"/>
      <c r="C290" s="181"/>
      <c r="D290" s="143"/>
      <c r="E290" s="143"/>
      <c r="F290" s="27"/>
    </row>
    <row r="291" spans="1:6" x14ac:dyDescent="0.25">
      <c r="A291" s="44" t="s">
        <v>188</v>
      </c>
      <c r="B291" s="42"/>
      <c r="C291" s="54"/>
      <c r="D291" s="143"/>
      <c r="E291" s="143"/>
      <c r="F291" s="27"/>
    </row>
    <row r="292" spans="1:6" x14ac:dyDescent="0.25">
      <c r="A292" s="44" t="s">
        <v>151</v>
      </c>
      <c r="B292" s="42"/>
      <c r="C292" s="77"/>
      <c r="D292" s="144"/>
      <c r="E292" s="144"/>
      <c r="F292" s="39"/>
    </row>
    <row r="293" spans="1:6" x14ac:dyDescent="0.25">
      <c r="A293" s="48" t="s">
        <v>9</v>
      </c>
      <c r="B293" s="51"/>
      <c r="C293" s="6"/>
      <c r="D293" s="142"/>
      <c r="E293" s="142"/>
      <c r="F293" s="6"/>
    </row>
    <row r="294" spans="1:6" x14ac:dyDescent="0.25">
      <c r="A294" s="49" t="s">
        <v>10</v>
      </c>
      <c r="B294" s="51"/>
      <c r="C294" s="3"/>
      <c r="D294" s="134"/>
      <c r="E294" s="134"/>
      <c r="F294" s="3"/>
    </row>
    <row r="295" spans="1:6" x14ac:dyDescent="0.25">
      <c r="A295" s="44"/>
      <c r="B295" s="42"/>
      <c r="C295" s="5"/>
      <c r="D295" s="136"/>
      <c r="E295" s="136"/>
      <c r="F295" s="5"/>
    </row>
    <row r="296" spans="1:6" x14ac:dyDescent="0.25">
      <c r="A296" s="47" t="s">
        <v>11</v>
      </c>
      <c r="B296" s="42"/>
      <c r="C296" s="5"/>
      <c r="D296" s="136"/>
      <c r="E296" s="136"/>
      <c r="F296" s="5"/>
    </row>
    <row r="297" spans="1:6" x14ac:dyDescent="0.25">
      <c r="A297" s="50" t="s">
        <v>12</v>
      </c>
      <c r="B297" s="52"/>
      <c r="C297" s="181"/>
      <c r="D297" s="143"/>
      <c r="E297" s="143"/>
      <c r="F297" s="28"/>
    </row>
    <row r="298" spans="1:6" x14ac:dyDescent="0.25">
      <c r="A298" s="44" t="s">
        <v>13</v>
      </c>
      <c r="B298" s="51"/>
      <c r="C298" s="3"/>
      <c r="D298" s="134"/>
      <c r="E298" s="134"/>
      <c r="F298" s="3"/>
    </row>
    <row r="299" spans="1:6" x14ac:dyDescent="0.25">
      <c r="A299" s="44"/>
      <c r="B299" s="51"/>
      <c r="C299" s="5"/>
      <c r="D299" s="136"/>
      <c r="E299" s="136"/>
      <c r="F299" s="5"/>
    </row>
    <row r="300" spans="1:6" x14ac:dyDescent="0.25">
      <c r="A300" s="48"/>
      <c r="B300" s="51"/>
      <c r="C300" s="7"/>
      <c r="D300" s="137"/>
      <c r="E300" s="137"/>
      <c r="F300" s="29"/>
    </row>
    <row r="301" spans="1:6" x14ac:dyDescent="0.25">
      <c r="A301" s="47" t="s">
        <v>18</v>
      </c>
      <c r="B301" s="51"/>
      <c r="C301" s="7"/>
      <c r="D301" s="137"/>
      <c r="E301" s="137"/>
      <c r="F301" s="29"/>
    </row>
    <row r="302" spans="1:6" x14ac:dyDescent="0.25">
      <c r="A302" s="44" t="s">
        <v>19</v>
      </c>
      <c r="B302" s="51"/>
      <c r="C302" s="70"/>
      <c r="D302" s="147"/>
      <c r="E302" s="147"/>
      <c r="F302" s="32"/>
    </row>
    <row r="303" spans="1:6" x14ac:dyDescent="0.25">
      <c r="A303" s="44" t="s">
        <v>20</v>
      </c>
      <c r="B303" s="51"/>
      <c r="C303" s="70"/>
      <c r="D303" s="147"/>
      <c r="E303" s="147"/>
      <c r="F303" s="30"/>
    </row>
    <row r="304" spans="1:6" x14ac:dyDescent="0.25">
      <c r="A304" s="49" t="s">
        <v>21</v>
      </c>
      <c r="B304" s="51"/>
      <c r="C304" s="8"/>
      <c r="D304" s="138"/>
      <c r="E304" s="138"/>
      <c r="F304" s="33"/>
    </row>
    <row r="305" spans="1:7" x14ac:dyDescent="0.25">
      <c r="A305" s="44"/>
      <c r="B305" s="42"/>
      <c r="C305" s="9"/>
      <c r="D305" s="139"/>
      <c r="E305" s="139"/>
      <c r="F305" s="34"/>
    </row>
    <row r="306" spans="1:7" x14ac:dyDescent="0.25">
      <c r="A306" s="47" t="s">
        <v>22</v>
      </c>
      <c r="B306" s="42"/>
      <c r="C306" s="5"/>
      <c r="D306" s="136"/>
      <c r="E306" s="136"/>
      <c r="F306" s="35"/>
    </row>
    <row r="307" spans="1:7" x14ac:dyDescent="0.25">
      <c r="A307" s="44" t="s">
        <v>23</v>
      </c>
      <c r="B307" s="42"/>
      <c r="C307" s="78"/>
      <c r="D307" s="148"/>
      <c r="E307" s="148"/>
      <c r="F307" s="14"/>
    </row>
    <row r="308" spans="1:7" ht="30" x14ac:dyDescent="0.25">
      <c r="A308" s="50" t="s">
        <v>253</v>
      </c>
      <c r="B308" s="42"/>
      <c r="C308" s="183"/>
      <c r="D308" s="148"/>
      <c r="E308" s="148"/>
      <c r="F308" s="14"/>
    </row>
    <row r="309" spans="1:7" x14ac:dyDescent="0.25">
      <c r="A309" s="48" t="s">
        <v>24</v>
      </c>
      <c r="B309" s="51"/>
      <c r="C309" s="11"/>
      <c r="D309" s="137"/>
      <c r="E309" s="137"/>
      <c r="F309" s="11"/>
    </row>
    <row r="310" spans="1:7" x14ac:dyDescent="0.25">
      <c r="A310" s="43"/>
      <c r="B310" s="43"/>
      <c r="C310" s="7"/>
      <c r="D310" s="137"/>
      <c r="E310" s="137"/>
      <c r="F310" s="7"/>
    </row>
    <row r="311" spans="1:7" x14ac:dyDescent="0.25">
      <c r="A311" s="48"/>
      <c r="B311" s="51"/>
      <c r="C311" s="7"/>
      <c r="D311" s="137"/>
      <c r="E311" s="137"/>
      <c r="F311" s="7"/>
    </row>
    <row r="312" spans="1:7" x14ac:dyDescent="0.25">
      <c r="A312" s="49" t="s">
        <v>586</v>
      </c>
      <c r="B312" s="51"/>
      <c r="C312" s="8">
        <f>C304*(1+C309)</f>
        <v>0</v>
      </c>
      <c r="D312" s="138"/>
      <c r="E312" s="138"/>
      <c r="F312" s="8"/>
    </row>
    <row r="313" spans="1:7" x14ac:dyDescent="0.25">
      <c r="A313" s="49" t="s">
        <v>587</v>
      </c>
      <c r="B313" s="51"/>
      <c r="C313" s="8">
        <f>C312*12</f>
        <v>0</v>
      </c>
      <c r="D313" s="138"/>
      <c r="E313" s="138"/>
      <c r="F313" s="8"/>
    </row>
    <row r="315" spans="1:7" ht="18.75" x14ac:dyDescent="0.25">
      <c r="A315" s="250" t="s">
        <v>607</v>
      </c>
      <c r="B315" s="250"/>
      <c r="C315" s="250"/>
      <c r="D315" s="250"/>
      <c r="E315" s="250"/>
      <c r="F315" s="250"/>
    </row>
    <row r="316" spans="1:7" x14ac:dyDescent="0.25">
      <c r="A316" s="43" t="s">
        <v>283</v>
      </c>
      <c r="B316" s="55">
        <v>43831</v>
      </c>
      <c r="C316" s="26"/>
      <c r="D316" s="26"/>
      <c r="E316" s="26"/>
      <c r="F316" s="12" t="s">
        <v>0</v>
      </c>
    </row>
    <row r="317" spans="1:7" x14ac:dyDescent="0.25">
      <c r="A317" s="43" t="s">
        <v>295</v>
      </c>
      <c r="B317" s="1" t="s">
        <v>29</v>
      </c>
      <c r="C317" s="248" t="s">
        <v>293</v>
      </c>
      <c r="D317" s="248"/>
      <c r="E317" s="248"/>
      <c r="F317" s="249"/>
    </row>
    <row r="318" spans="1:7" x14ac:dyDescent="0.25">
      <c r="A318" s="43"/>
      <c r="B318" s="22"/>
      <c r="C318" s="21"/>
      <c r="D318" s="140"/>
      <c r="E318" s="140"/>
      <c r="F318" s="15"/>
      <c r="G318" s="79" t="s">
        <v>581</v>
      </c>
    </row>
    <row r="319" spans="1:7" x14ac:dyDescent="0.25">
      <c r="A319" s="43"/>
      <c r="B319" s="22"/>
      <c r="C319" s="21"/>
      <c r="D319" s="140"/>
      <c r="E319" s="140"/>
      <c r="F319" s="15"/>
    </row>
    <row r="320" spans="1:7" x14ac:dyDescent="0.25">
      <c r="A320" s="43"/>
      <c r="B320" s="22"/>
      <c r="C320" s="21"/>
      <c r="D320" s="140"/>
      <c r="E320" s="140"/>
      <c r="F320" s="15"/>
    </row>
    <row r="321" spans="1:6" x14ac:dyDescent="0.25">
      <c r="A321" s="44" t="s">
        <v>150</v>
      </c>
      <c r="B321" s="42"/>
      <c r="C321" s="15"/>
      <c r="D321" s="141"/>
      <c r="E321" s="141"/>
      <c r="F321" s="36"/>
    </row>
    <row r="322" spans="1:6" x14ac:dyDescent="0.25">
      <c r="A322" s="44" t="s">
        <v>585</v>
      </c>
      <c r="B322" s="42"/>
      <c r="C322" s="15"/>
      <c r="D322" s="141"/>
      <c r="E322" s="141"/>
      <c r="F322" s="36"/>
    </row>
    <row r="323" spans="1:6" x14ac:dyDescent="0.25">
      <c r="A323" s="45" t="s">
        <v>27</v>
      </c>
      <c r="B323" s="42"/>
      <c r="C323" s="40"/>
      <c r="D323" s="150"/>
      <c r="E323" s="151"/>
      <c r="F323" s="2"/>
    </row>
    <row r="324" spans="1:6" x14ac:dyDescent="0.25">
      <c r="A324" s="45" t="s">
        <v>2</v>
      </c>
      <c r="B324" s="42"/>
      <c r="C324" s="40"/>
      <c r="D324" s="150"/>
      <c r="E324" s="151"/>
      <c r="F324" s="2"/>
    </row>
    <row r="325" spans="1:6" x14ac:dyDescent="0.25">
      <c r="A325" s="44"/>
      <c r="B325" s="42"/>
      <c r="C325" s="4"/>
      <c r="D325" s="134"/>
      <c r="E325" s="134"/>
      <c r="F325" s="4"/>
    </row>
    <row r="326" spans="1:6" x14ac:dyDescent="0.25">
      <c r="A326" s="46" t="s">
        <v>584</v>
      </c>
      <c r="B326" s="51"/>
      <c r="C326" s="3"/>
      <c r="D326" s="134"/>
      <c r="E326" s="134"/>
      <c r="F326" s="13"/>
    </row>
    <row r="327" spans="1:6" x14ac:dyDescent="0.25">
      <c r="A327" s="44"/>
      <c r="B327" s="42"/>
      <c r="C327" s="4"/>
      <c r="D327" s="135"/>
      <c r="E327" s="135"/>
      <c r="F327" s="4"/>
    </row>
    <row r="328" spans="1:6" x14ac:dyDescent="0.25">
      <c r="A328" s="47" t="s">
        <v>3</v>
      </c>
      <c r="B328" s="42"/>
      <c r="C328" s="5"/>
      <c r="D328" s="136"/>
      <c r="E328" s="136"/>
      <c r="F328" s="5"/>
    </row>
    <row r="329" spans="1:6" x14ac:dyDescent="0.25">
      <c r="A329" s="44" t="s">
        <v>4</v>
      </c>
      <c r="B329" s="42"/>
      <c r="C329" s="6"/>
      <c r="D329" s="142"/>
      <c r="E329" s="142"/>
      <c r="F329" s="6"/>
    </row>
    <row r="330" spans="1:6" x14ac:dyDescent="0.25">
      <c r="A330" s="44" t="s">
        <v>5</v>
      </c>
      <c r="B330" s="42"/>
      <c r="C330" s="6"/>
      <c r="D330" s="142"/>
      <c r="E330" s="142"/>
      <c r="F330" s="6"/>
    </row>
    <row r="331" spans="1:6" x14ac:dyDescent="0.25">
      <c r="A331" s="44" t="s">
        <v>6</v>
      </c>
      <c r="B331" s="42"/>
      <c r="C331" s="6"/>
      <c r="D331" s="142"/>
      <c r="E331" s="142"/>
      <c r="F331" s="6"/>
    </row>
    <row r="332" spans="1:6" x14ac:dyDescent="0.25">
      <c r="A332" s="44" t="s">
        <v>7</v>
      </c>
      <c r="B332" s="42"/>
      <c r="C332" s="6"/>
      <c r="D332" s="142"/>
      <c r="E332" s="142"/>
      <c r="F332" s="6"/>
    </row>
    <row r="333" spans="1:6" x14ac:dyDescent="0.25">
      <c r="A333" s="44" t="s">
        <v>8</v>
      </c>
      <c r="B333" s="42"/>
      <c r="C333" s="6"/>
      <c r="D333" s="142"/>
      <c r="E333" s="142"/>
      <c r="F333" s="6"/>
    </row>
    <row r="334" spans="1:6" x14ac:dyDescent="0.25">
      <c r="A334" s="44" t="s">
        <v>187</v>
      </c>
      <c r="B334" s="42"/>
      <c r="C334" s="181"/>
      <c r="D334" s="143"/>
      <c r="E334" s="143"/>
      <c r="F334" s="27"/>
    </row>
    <row r="335" spans="1:6" x14ac:dyDescent="0.25">
      <c r="A335" s="44" t="s">
        <v>188</v>
      </c>
      <c r="B335" s="42"/>
      <c r="C335" s="54"/>
      <c r="D335" s="143"/>
      <c r="E335" s="143"/>
      <c r="F335" s="27"/>
    </row>
    <row r="336" spans="1:6" x14ac:dyDescent="0.25">
      <c r="A336" s="44" t="s">
        <v>151</v>
      </c>
      <c r="B336" s="42"/>
      <c r="C336" s="77"/>
      <c r="D336" s="144"/>
      <c r="E336" s="144"/>
      <c r="F336" s="39"/>
    </row>
    <row r="337" spans="1:6" x14ac:dyDescent="0.25">
      <c r="A337" s="48" t="s">
        <v>9</v>
      </c>
      <c r="B337" s="51"/>
      <c r="C337" s="6"/>
      <c r="D337" s="142"/>
      <c r="E337" s="142"/>
      <c r="F337" s="6"/>
    </row>
    <row r="338" spans="1:6" x14ac:dyDescent="0.25">
      <c r="A338" s="49" t="s">
        <v>10</v>
      </c>
      <c r="B338" s="51"/>
      <c r="C338" s="3"/>
      <c r="D338" s="134"/>
      <c r="E338" s="134"/>
      <c r="F338" s="3"/>
    </row>
    <row r="339" spans="1:6" x14ac:dyDescent="0.25">
      <c r="A339" s="44"/>
      <c r="B339" s="42"/>
      <c r="C339" s="5"/>
      <c r="D339" s="136"/>
      <c r="E339" s="136"/>
      <c r="F339" s="5"/>
    </row>
    <row r="340" spans="1:6" x14ac:dyDescent="0.25">
      <c r="A340" s="47" t="s">
        <v>11</v>
      </c>
      <c r="B340" s="42"/>
      <c r="C340" s="5"/>
      <c r="D340" s="136"/>
      <c r="E340" s="136"/>
      <c r="F340" s="5"/>
    </row>
    <row r="341" spans="1:6" x14ac:dyDescent="0.25">
      <c r="A341" s="50" t="s">
        <v>12</v>
      </c>
      <c r="B341" s="52"/>
      <c r="C341" s="181"/>
      <c r="D341" s="143"/>
      <c r="E341" s="143"/>
      <c r="F341" s="28"/>
    </row>
    <row r="342" spans="1:6" x14ac:dyDescent="0.25">
      <c r="A342" s="44" t="s">
        <v>13</v>
      </c>
      <c r="B342" s="51"/>
      <c r="C342" s="3"/>
      <c r="D342" s="134"/>
      <c r="E342" s="134"/>
      <c r="F342" s="3"/>
    </row>
    <row r="343" spans="1:6" x14ac:dyDescent="0.25">
      <c r="A343" s="44"/>
      <c r="B343" s="51"/>
      <c r="C343" s="5"/>
      <c r="D343" s="136"/>
      <c r="E343" s="136"/>
      <c r="F343" s="5"/>
    </row>
    <row r="344" spans="1:6" x14ac:dyDescent="0.25">
      <c r="A344" s="47" t="s">
        <v>18</v>
      </c>
      <c r="B344" s="51"/>
      <c r="C344" s="7"/>
      <c r="D344" s="137"/>
      <c r="E344" s="137"/>
      <c r="F344" s="29"/>
    </row>
    <row r="345" spans="1:6" x14ac:dyDescent="0.25">
      <c r="A345" s="44" t="s">
        <v>19</v>
      </c>
      <c r="B345" s="51"/>
      <c r="C345" s="70"/>
      <c r="D345" s="147"/>
      <c r="E345" s="147"/>
      <c r="F345" s="32"/>
    </row>
    <row r="346" spans="1:6" x14ac:dyDescent="0.25">
      <c r="A346" s="44" t="s">
        <v>20</v>
      </c>
      <c r="B346" s="51"/>
      <c r="C346" s="70"/>
      <c r="D346" s="147"/>
      <c r="E346" s="147"/>
      <c r="F346" s="30"/>
    </row>
    <row r="347" spans="1:6" x14ac:dyDescent="0.25">
      <c r="A347" s="49" t="s">
        <v>21</v>
      </c>
      <c r="B347" s="51"/>
      <c r="C347" s="8"/>
      <c r="D347" s="138"/>
      <c r="E347" s="138"/>
      <c r="F347" s="33"/>
    </row>
    <row r="348" spans="1:6" x14ac:dyDescent="0.25">
      <c r="A348" s="44"/>
      <c r="B348" s="42"/>
      <c r="C348" s="9"/>
      <c r="D348" s="139"/>
      <c r="E348" s="139"/>
      <c r="F348" s="34"/>
    </row>
    <row r="349" spans="1:6" x14ac:dyDescent="0.25">
      <c r="A349" s="47" t="s">
        <v>22</v>
      </c>
      <c r="B349" s="42"/>
      <c r="C349" s="5"/>
      <c r="D349" s="136"/>
      <c r="E349" s="136"/>
      <c r="F349" s="35"/>
    </row>
    <row r="350" spans="1:6" x14ac:dyDescent="0.25">
      <c r="A350" s="44" t="s">
        <v>23</v>
      </c>
      <c r="B350" s="42"/>
      <c r="C350" s="78"/>
      <c r="D350" s="148"/>
      <c r="E350" s="148"/>
      <c r="F350" s="14"/>
    </row>
    <row r="351" spans="1:6" ht="30" x14ac:dyDescent="0.25">
      <c r="A351" s="50" t="s">
        <v>253</v>
      </c>
      <c r="B351" s="42"/>
      <c r="C351" s="183"/>
      <c r="D351" s="148"/>
      <c r="E351" s="148"/>
      <c r="F351" s="14"/>
    </row>
    <row r="352" spans="1:6" x14ac:dyDescent="0.25">
      <c r="A352" s="48" t="s">
        <v>24</v>
      </c>
      <c r="B352" s="51"/>
      <c r="C352" s="11"/>
      <c r="D352" s="137"/>
      <c r="E352" s="137"/>
      <c r="F352" s="11"/>
    </row>
    <row r="353" spans="1:6" x14ac:dyDescent="0.25">
      <c r="A353" s="43"/>
      <c r="B353" s="43"/>
      <c r="C353" s="7"/>
      <c r="D353" s="137"/>
      <c r="E353" s="137"/>
      <c r="F353" s="7"/>
    </row>
    <row r="354" spans="1:6" x14ac:dyDescent="0.25">
      <c r="A354" s="48"/>
      <c r="B354" s="51"/>
      <c r="C354" s="7"/>
      <c r="D354" s="137"/>
      <c r="E354" s="137"/>
      <c r="F354" s="7"/>
    </row>
    <row r="355" spans="1:6" x14ac:dyDescent="0.25">
      <c r="A355" s="49" t="s">
        <v>586</v>
      </c>
      <c r="B355" s="51"/>
      <c r="C355" s="8">
        <f>C347*(1+C352)</f>
        <v>0</v>
      </c>
      <c r="D355" s="138"/>
      <c r="E355" s="138"/>
      <c r="F355" s="8"/>
    </row>
    <row r="356" spans="1:6" x14ac:dyDescent="0.25">
      <c r="A356" s="49" t="s">
        <v>587</v>
      </c>
      <c r="B356" s="51"/>
      <c r="C356" s="8">
        <f>C355*12</f>
        <v>0</v>
      </c>
      <c r="D356" s="138"/>
      <c r="E356" s="138"/>
      <c r="F356" s="8"/>
    </row>
  </sheetData>
  <mergeCells count="23">
    <mergeCell ref="A271:F271"/>
    <mergeCell ref="C273:F273"/>
    <mergeCell ref="A315:F315"/>
    <mergeCell ref="C317:F317"/>
    <mergeCell ref="A183:F183"/>
    <mergeCell ref="C185:F185"/>
    <mergeCell ref="A227:F227"/>
    <mergeCell ref="C229:F229"/>
    <mergeCell ref="C141:F141"/>
    <mergeCell ref="A3:F3"/>
    <mergeCell ref="H3:M3"/>
    <mergeCell ref="O3:T3"/>
    <mergeCell ref="W3:AB3"/>
    <mergeCell ref="C5:F5"/>
    <mergeCell ref="J5:M5"/>
    <mergeCell ref="Q5:T5"/>
    <mergeCell ref="Y5:AB5"/>
    <mergeCell ref="A50:F50"/>
    <mergeCell ref="C52:F52"/>
    <mergeCell ref="A95:F95"/>
    <mergeCell ref="C97:F97"/>
    <mergeCell ref="A139:F139"/>
    <mergeCell ref="A46:F46"/>
  </mergeCells>
  <dataValidations count="3">
    <dataValidation type="list" allowBlank="1" showInputMessage="1" showErrorMessage="1" sqref="C5:F5 J5:M5 Q5:T5 Y5:AB5 C52:F52 C97:F97 C141:F141 C185:F185 C229:F229 C273:F273 C317:F317" xr:uid="{3D8B92E6-E794-49EE-B155-3115578C9069}">
      <formula1>"GGZ,SW,VVT,GHZ,JZ"</formula1>
    </dataValidation>
    <dataValidation type="list" allowBlank="1" showInputMessage="1" showErrorMessage="1" sqref="D6:E8 K6:L8 R6:S8 Z6:AA8 D53:E55 D98:E100 D142:E144 D186:E188 D230:E232 D274:E276 D318:E320" xr:uid="{245BD6BC-F953-43D8-9DE8-82E3087BB942}">
      <formula1>INDIRECT($C$5&amp;"!$A$4:$A$111")</formula1>
    </dataValidation>
    <dataValidation type="list" allowBlank="1" showInputMessage="1" showErrorMessage="1" sqref="Q6:Q8 Y6:Y8 C6:C8 J6:J8 C53:C55 C98:C100 C142:C144 C186:C188 C230:C232 C274:C276 C318:C320" xr:uid="{12716401-71BB-4D25-A28A-816C1E0EB406}">
      <formula1>INDIRECT(C$5&amp;"!$A$4:$A$111")</formula1>
    </dataValidation>
  </dataValidation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L52"/>
  <sheetViews>
    <sheetView zoomScale="70" zoomScaleNormal="70" workbookViewId="0">
      <selection sqref="A1:X1048576"/>
    </sheetView>
  </sheetViews>
  <sheetFormatPr defaultColWidth="8.85546875" defaultRowHeight="12" x14ac:dyDescent="0.2"/>
  <cols>
    <col min="1" max="1" width="54.28515625" style="79" customWidth="1"/>
    <col min="2" max="2" width="9" style="79" customWidth="1"/>
    <col min="3" max="3" width="12.7109375" style="79" customWidth="1"/>
    <col min="4" max="4" width="16.5703125" style="79" hidden="1" customWidth="1"/>
    <col min="5" max="5" width="8.28515625" style="79" hidden="1" customWidth="1"/>
    <col min="6" max="6" width="61.5703125" style="79" customWidth="1"/>
    <col min="7" max="8" width="8.85546875" style="79"/>
    <col min="9" max="9" width="54.28515625" style="79" customWidth="1"/>
    <col min="10" max="10" width="9" style="79" customWidth="1"/>
    <col min="11" max="11" width="12.7109375" style="79" customWidth="1"/>
    <col min="12" max="12" width="61.5703125" style="79" customWidth="1"/>
    <col min="13" max="16384" width="8.85546875" style="79"/>
  </cols>
  <sheetData>
    <row r="1" spans="1:12" ht="18.75" x14ac:dyDescent="0.2">
      <c r="A1" s="250" t="str">
        <f>"Intensiteit "&amp; Voorblad!$F$5-COUNTIF(G2:AY2,"Peildatum")</f>
        <v>Intensiteit 0</v>
      </c>
      <c r="B1" s="250"/>
      <c r="C1" s="250"/>
      <c r="D1" s="250"/>
      <c r="E1" s="250"/>
      <c r="F1" s="250"/>
      <c r="I1" s="253"/>
      <c r="J1" s="253"/>
      <c r="K1" s="253"/>
      <c r="L1" s="253"/>
    </row>
    <row r="2" spans="1:12" ht="15" x14ac:dyDescent="0.25">
      <c r="A2" s="43" t="s">
        <v>283</v>
      </c>
      <c r="B2" s="55"/>
      <c r="C2" s="26"/>
      <c r="D2" s="26"/>
      <c r="E2" s="26"/>
      <c r="F2" s="12" t="s">
        <v>0</v>
      </c>
      <c r="I2" s="80"/>
      <c r="J2" s="81"/>
      <c r="K2" s="82"/>
      <c r="L2" s="83"/>
    </row>
    <row r="3" spans="1:12" ht="15" x14ac:dyDescent="0.25">
      <c r="A3" s="43" t="s">
        <v>295</v>
      </c>
      <c r="B3" s="1" t="s">
        <v>29</v>
      </c>
      <c r="C3" s="248"/>
      <c r="D3" s="248"/>
      <c r="E3" s="248"/>
      <c r="F3" s="249"/>
      <c r="I3" s="80"/>
      <c r="J3" s="103"/>
      <c r="K3" s="254"/>
      <c r="L3" s="254"/>
    </row>
    <row r="4" spans="1:12" ht="15" x14ac:dyDescent="0.25">
      <c r="A4" s="43"/>
      <c r="B4" s="22">
        <v>0</v>
      </c>
      <c r="C4" s="21"/>
      <c r="D4" s="140"/>
      <c r="E4" s="140"/>
      <c r="F4" s="15">
        <f ca="1">IFERROR(VLOOKUP(C4,INDIRECT(C$3&amp;"!A:E"),HLOOKUP(B$2,INDIRECT(C$3&amp;"!2:3"),2,TRUE),FALSE),0)</f>
        <v>0</v>
      </c>
      <c r="I4" s="80"/>
      <c r="J4" s="84"/>
      <c r="K4" s="104"/>
      <c r="L4" s="105"/>
    </row>
    <row r="5" spans="1:12" ht="15" x14ac:dyDescent="0.25">
      <c r="A5" s="43"/>
      <c r="B5" s="22">
        <v>0</v>
      </c>
      <c r="C5" s="21"/>
      <c r="D5" s="140"/>
      <c r="E5" s="140"/>
      <c r="F5" s="15">
        <f ca="1">IFERROR(VLOOKUP(C5,INDIRECT(C$3&amp;"!A:E"),HLOOKUP(B$2,INDIRECT(C$3&amp;"!2:3"),2,TRUE),FALSE),0)</f>
        <v>0</v>
      </c>
      <c r="I5" s="80"/>
      <c r="J5" s="84"/>
      <c r="K5" s="104"/>
      <c r="L5" s="105"/>
    </row>
    <row r="6" spans="1:12" ht="15" x14ac:dyDescent="0.25">
      <c r="A6" s="43"/>
      <c r="B6" s="22">
        <v>0</v>
      </c>
      <c r="C6" s="21"/>
      <c r="D6" s="140"/>
      <c r="E6" s="140"/>
      <c r="F6" s="15">
        <f ca="1">IFERROR(VLOOKUP(C6,INDIRECT(C$3&amp;"!A:E"),HLOOKUP(B$2,INDIRECT(C$3&amp;"!2:3"),2,TRUE),FALSE),0)</f>
        <v>0</v>
      </c>
      <c r="I6" s="80"/>
      <c r="J6" s="84"/>
      <c r="K6" s="104"/>
      <c r="L6" s="105"/>
    </row>
    <row r="7" spans="1:12" ht="15" x14ac:dyDescent="0.2">
      <c r="A7" s="44" t="s">
        <v>150</v>
      </c>
      <c r="B7" s="42"/>
      <c r="C7" s="15">
        <f ca="1">((B4*F4)+(B5*F5)+(B6*F6))</f>
        <v>0</v>
      </c>
      <c r="D7" s="141"/>
      <c r="E7" s="141"/>
      <c r="F7" s="36"/>
      <c r="I7" s="85"/>
      <c r="J7" s="86"/>
      <c r="K7" s="105"/>
      <c r="L7" s="106"/>
    </row>
    <row r="8" spans="1:12" ht="15" x14ac:dyDescent="0.2">
      <c r="A8" s="44" t="s">
        <v>1</v>
      </c>
      <c r="B8" s="42"/>
      <c r="C8" s="15">
        <f ca="1">(C7*12)/1878</f>
        <v>0</v>
      </c>
      <c r="D8" s="141"/>
      <c r="E8" s="141"/>
      <c r="F8" s="36"/>
      <c r="I8" s="85"/>
      <c r="J8" s="86"/>
      <c r="K8" s="105"/>
      <c r="L8" s="106"/>
    </row>
    <row r="9" spans="1:12" ht="15" x14ac:dyDescent="0.25">
      <c r="A9" s="45" t="s">
        <v>27</v>
      </c>
      <c r="B9" s="42"/>
      <c r="C9" s="40" t="e">
        <f ca="1">VLOOKUP(A9,INDIRECT(C$3),HLOOKUP(B$2,INDIRECT(C$3),2,TRUE),FALSE)</f>
        <v>#REF!</v>
      </c>
      <c r="D9" s="150" t="s">
        <v>306</v>
      </c>
      <c r="E9" s="151" t="e">
        <f ca="1">_xlfn.IFNA(VLOOKUP(D9,INDIRECT(C$3),HLOOKUP(B$2,INDIRECT(C$3),2,TRUE),FALSE),"n.v.t.")</f>
        <v>#REF!</v>
      </c>
      <c r="F9" s="2" t="s">
        <v>281</v>
      </c>
      <c r="I9" s="107"/>
      <c r="J9" s="86"/>
      <c r="K9" s="108"/>
      <c r="L9" s="109"/>
    </row>
    <row r="10" spans="1:12" ht="15" x14ac:dyDescent="0.25">
      <c r="A10" s="45" t="s">
        <v>2</v>
      </c>
      <c r="B10" s="42"/>
      <c r="C10" s="40" t="e">
        <f ca="1">VLOOKUP(A10,INDIRECT(C$3),HLOOKUP(B$2,INDIRECT(C$3),2,TRUE),FALSE)</f>
        <v>#REF!</v>
      </c>
      <c r="D10" s="150" t="s">
        <v>307</v>
      </c>
      <c r="E10" s="151" t="e">
        <f ca="1">_xlfn.IFNA(VLOOKUP(D10,INDIRECT(C$3),HLOOKUP(B$2,INDIRECT(C$3),2,TRUE),FALSE),"n.v.t.")</f>
        <v>#REF!</v>
      </c>
      <c r="F10" s="2" t="s">
        <v>281</v>
      </c>
      <c r="I10" s="107"/>
      <c r="J10" s="86"/>
      <c r="K10" s="108"/>
      <c r="L10" s="109"/>
    </row>
    <row r="11" spans="1:12" ht="15" x14ac:dyDescent="0.2">
      <c r="A11" s="44"/>
      <c r="B11" s="42"/>
      <c r="C11" s="4"/>
      <c r="D11" s="134"/>
      <c r="E11" s="134"/>
      <c r="F11" s="4"/>
      <c r="I11" s="85"/>
      <c r="J11" s="86"/>
      <c r="K11" s="86"/>
      <c r="L11" s="86"/>
    </row>
    <row r="12" spans="1:12" ht="15" x14ac:dyDescent="0.2">
      <c r="A12" s="46" t="s">
        <v>192</v>
      </c>
      <c r="B12" s="51"/>
      <c r="C12" s="3" t="e">
        <f ca="1">IF(C3="VVT",C8+MAX(C8*C9,E9)+MAX(C8*C10,E10),C8*(1+C9+C10))</f>
        <v>#REF!</v>
      </c>
      <c r="D12" s="134"/>
      <c r="E12" s="134"/>
      <c r="F12" s="13"/>
      <c r="I12" s="87"/>
      <c r="J12" s="88"/>
      <c r="K12" s="89"/>
      <c r="L12" s="90"/>
    </row>
    <row r="13" spans="1:12" ht="15" x14ac:dyDescent="0.2">
      <c r="A13" s="44"/>
      <c r="B13" s="42"/>
      <c r="C13" s="4"/>
      <c r="D13" s="135"/>
      <c r="E13" s="135"/>
      <c r="F13" s="4"/>
      <c r="I13" s="85"/>
      <c r="J13" s="86"/>
      <c r="K13" s="86"/>
      <c r="L13" s="86"/>
    </row>
    <row r="14" spans="1:12" ht="15" x14ac:dyDescent="0.2">
      <c r="A14" s="47" t="s">
        <v>3</v>
      </c>
      <c r="B14" s="42"/>
      <c r="C14" s="5"/>
      <c r="D14" s="136"/>
      <c r="E14" s="136"/>
      <c r="F14" s="5"/>
      <c r="I14" s="91"/>
      <c r="J14" s="86"/>
      <c r="K14" s="85"/>
      <c r="L14" s="85"/>
    </row>
    <row r="15" spans="1:12" ht="15" x14ac:dyDescent="0.2">
      <c r="A15" s="44" t="s">
        <v>4</v>
      </c>
      <c r="B15" s="42"/>
      <c r="C15" s="6">
        <v>6.7699999999999996E-2</v>
      </c>
      <c r="D15" s="142"/>
      <c r="E15" s="142"/>
      <c r="F15" s="6" t="s">
        <v>279</v>
      </c>
      <c r="I15" s="85"/>
      <c r="J15" s="86"/>
      <c r="K15" s="110"/>
      <c r="L15" s="110"/>
    </row>
    <row r="16" spans="1:12" ht="15" x14ac:dyDescent="0.2">
      <c r="A16" s="44" t="s">
        <v>5</v>
      </c>
      <c r="B16" s="42"/>
      <c r="C16" s="6">
        <v>6.4000000000000003E-3</v>
      </c>
      <c r="D16" s="142"/>
      <c r="E16" s="142"/>
      <c r="F16" s="6" t="s">
        <v>279</v>
      </c>
      <c r="I16" s="85"/>
      <c r="J16" s="86"/>
      <c r="K16" s="110"/>
      <c r="L16" s="110"/>
    </row>
    <row r="17" spans="1:12" ht="15" x14ac:dyDescent="0.2">
      <c r="A17" s="44" t="s">
        <v>6</v>
      </c>
      <c r="B17" s="42"/>
      <c r="C17" s="6">
        <v>2.9499999999999998E-2</v>
      </c>
      <c r="D17" s="142"/>
      <c r="E17" s="142"/>
      <c r="F17" s="6" t="s">
        <v>279</v>
      </c>
      <c r="I17" s="85"/>
      <c r="J17" s="86"/>
      <c r="K17" s="110"/>
      <c r="L17" s="110"/>
    </row>
    <row r="18" spans="1:12" ht="15" x14ac:dyDescent="0.2">
      <c r="A18" s="44" t="s">
        <v>7</v>
      </c>
      <c r="B18" s="42"/>
      <c r="C18" s="6">
        <v>6.9000000000000006E-2</v>
      </c>
      <c r="D18" s="142"/>
      <c r="E18" s="142"/>
      <c r="F18" s="6" t="s">
        <v>279</v>
      </c>
      <c r="I18" s="85"/>
      <c r="J18" s="86"/>
      <c r="K18" s="110"/>
      <c r="L18" s="110"/>
    </row>
    <row r="19" spans="1:12" ht="15" x14ac:dyDescent="0.2">
      <c r="A19" s="44" t="s">
        <v>8</v>
      </c>
      <c r="B19" s="42"/>
      <c r="C19" s="6" t="e">
        <f ca="1">0.5*((0.235*(C12*1878-11829))+(0.005*(C12*1878-20108)))/(C12*1878)</f>
        <v>#REF!</v>
      </c>
      <c r="D19" s="142"/>
      <c r="E19" s="142"/>
      <c r="F19" s="6" t="s">
        <v>242</v>
      </c>
      <c r="I19" s="85"/>
      <c r="J19" s="86"/>
      <c r="K19" s="110"/>
      <c r="L19" s="110"/>
    </row>
    <row r="20" spans="1:12" ht="150" x14ac:dyDescent="0.2">
      <c r="A20" s="44" t="s">
        <v>187</v>
      </c>
      <c r="B20" s="42"/>
      <c r="C20" s="54">
        <v>0</v>
      </c>
      <c r="D20" s="143"/>
      <c r="E20" s="143"/>
      <c r="F20" s="27" t="s">
        <v>278</v>
      </c>
      <c r="I20" s="85"/>
      <c r="J20" s="86"/>
      <c r="K20" s="111"/>
      <c r="L20" s="112"/>
    </row>
    <row r="21" spans="1:12" ht="15" x14ac:dyDescent="0.2">
      <c r="A21" s="44" t="s">
        <v>188</v>
      </c>
      <c r="B21" s="42"/>
      <c r="C21" s="54"/>
      <c r="D21" s="143"/>
      <c r="E21" s="143"/>
      <c r="F21" s="27" t="s">
        <v>282</v>
      </c>
      <c r="I21" s="85"/>
      <c r="J21" s="86"/>
      <c r="K21" s="111"/>
      <c r="L21" s="112"/>
    </row>
    <row r="22" spans="1:12" ht="15" x14ac:dyDescent="0.2">
      <c r="A22" s="44" t="s">
        <v>151</v>
      </c>
      <c r="B22" s="42"/>
      <c r="C22" s="77"/>
      <c r="D22" s="144"/>
      <c r="E22" s="144"/>
      <c r="F22" s="39" t="s">
        <v>280</v>
      </c>
      <c r="I22" s="85"/>
      <c r="J22" s="86"/>
      <c r="K22" s="113"/>
      <c r="L22" s="114"/>
    </row>
    <row r="23" spans="1:12" ht="15" x14ac:dyDescent="0.2">
      <c r="A23" s="48" t="s">
        <v>9</v>
      </c>
      <c r="B23" s="51"/>
      <c r="C23" s="6" t="e">
        <f ca="1">SUM(C15:C22)</f>
        <v>#REF!</v>
      </c>
      <c r="D23" s="142"/>
      <c r="E23" s="142"/>
      <c r="F23" s="6"/>
      <c r="I23" s="92"/>
      <c r="J23" s="88"/>
      <c r="K23" s="110"/>
      <c r="L23" s="110"/>
    </row>
    <row r="24" spans="1:12" ht="15" x14ac:dyDescent="0.2">
      <c r="A24" s="49" t="s">
        <v>10</v>
      </c>
      <c r="B24" s="51"/>
      <c r="C24" s="3" t="e">
        <f ca="1">C12*(1+C23)</f>
        <v>#REF!</v>
      </c>
      <c r="D24" s="134"/>
      <c r="E24" s="134"/>
      <c r="F24" s="3"/>
      <c r="I24" s="93"/>
      <c r="J24" s="88"/>
      <c r="K24" s="89"/>
      <c r="L24" s="89"/>
    </row>
    <row r="25" spans="1:12" ht="15" x14ac:dyDescent="0.2">
      <c r="A25" s="44"/>
      <c r="B25" s="42"/>
      <c r="C25" s="5"/>
      <c r="D25" s="136"/>
      <c r="E25" s="136"/>
      <c r="F25" s="5"/>
      <c r="I25" s="85"/>
      <c r="J25" s="86"/>
      <c r="K25" s="85"/>
      <c r="L25" s="85"/>
    </row>
    <row r="26" spans="1:12" ht="15" x14ac:dyDescent="0.2">
      <c r="A26" s="47" t="s">
        <v>11</v>
      </c>
      <c r="B26" s="42"/>
      <c r="C26" s="5"/>
      <c r="D26" s="136"/>
      <c r="E26" s="136"/>
      <c r="F26" s="5"/>
      <c r="I26" s="91"/>
      <c r="J26" s="86"/>
      <c r="K26" s="85"/>
      <c r="L26" s="85"/>
    </row>
    <row r="27" spans="1:12" ht="15" x14ac:dyDescent="0.2">
      <c r="A27" s="50" t="s">
        <v>12</v>
      </c>
      <c r="B27" s="52"/>
      <c r="C27" s="37">
        <v>0</v>
      </c>
      <c r="D27" s="143"/>
      <c r="E27" s="143"/>
      <c r="F27" s="28"/>
      <c r="I27" s="94"/>
      <c r="J27" s="95"/>
      <c r="K27" s="115"/>
      <c r="L27" s="116"/>
    </row>
    <row r="28" spans="1:12" ht="15" x14ac:dyDescent="0.2">
      <c r="A28" s="44" t="s">
        <v>13</v>
      </c>
      <c r="B28" s="51"/>
      <c r="C28" s="3" t="e">
        <f ca="1">C24*(1+C27)</f>
        <v>#REF!</v>
      </c>
      <c r="D28" s="134"/>
      <c r="E28" s="134"/>
      <c r="F28" s="3"/>
      <c r="I28" s="85"/>
      <c r="J28" s="88"/>
      <c r="K28" s="89"/>
      <c r="L28" s="89"/>
    </row>
    <row r="29" spans="1:12" ht="15" x14ac:dyDescent="0.2">
      <c r="A29" s="44"/>
      <c r="B29" s="51"/>
      <c r="C29" s="5"/>
      <c r="D29" s="136"/>
      <c r="E29" s="136"/>
      <c r="F29" s="5"/>
      <c r="I29" s="85"/>
      <c r="J29" s="88"/>
      <c r="K29" s="85"/>
      <c r="L29" s="85"/>
    </row>
    <row r="30" spans="1:12" ht="15" x14ac:dyDescent="0.2">
      <c r="A30" s="47" t="s">
        <v>14</v>
      </c>
      <c r="B30" s="42"/>
      <c r="C30" s="5"/>
      <c r="D30" s="136"/>
      <c r="E30" s="136"/>
      <c r="F30" s="5"/>
      <c r="I30" s="91"/>
      <c r="J30" s="86"/>
      <c r="K30" s="85"/>
      <c r="L30" s="85"/>
    </row>
    <row r="31" spans="1:12" ht="15" x14ac:dyDescent="0.2">
      <c r="A31" s="44" t="s">
        <v>28</v>
      </c>
      <c r="B31" s="42"/>
      <c r="C31" s="40" t="e">
        <f ca="1">VLOOKUP(A31,INDIRECT(C$3),HLOOKUP(B$2,INDIRECT(C$3),2,TRUE),FALSE)</f>
        <v>#REF!</v>
      </c>
      <c r="D31" s="145"/>
      <c r="E31" s="145"/>
      <c r="F31" s="2" t="s">
        <v>281</v>
      </c>
      <c r="I31" s="85"/>
      <c r="J31" s="86"/>
      <c r="K31" s="108"/>
      <c r="L31" s="109"/>
    </row>
    <row r="32" spans="1:12" ht="15" x14ac:dyDescent="0.2">
      <c r="A32" s="44" t="s">
        <v>190</v>
      </c>
      <c r="B32" s="42"/>
      <c r="C32" s="54"/>
      <c r="D32" s="146"/>
      <c r="E32" s="146"/>
      <c r="F32" s="27"/>
      <c r="I32" s="85"/>
      <c r="J32" s="86"/>
      <c r="K32" s="111"/>
      <c r="L32" s="112"/>
    </row>
    <row r="33" spans="1:12" ht="15" x14ac:dyDescent="0.2">
      <c r="A33" s="44" t="s">
        <v>15</v>
      </c>
      <c r="B33" s="42"/>
      <c r="C33" s="54"/>
      <c r="D33" s="146"/>
      <c r="E33" s="146"/>
      <c r="F33" s="27"/>
      <c r="I33" s="85"/>
      <c r="J33" s="86"/>
      <c r="K33" s="111"/>
      <c r="L33" s="112"/>
    </row>
    <row r="34" spans="1:12" ht="15" x14ac:dyDescent="0.2">
      <c r="A34" s="48" t="s">
        <v>16</v>
      </c>
      <c r="B34" s="51"/>
      <c r="C34" s="7" t="e">
        <f ca="1">SUM(C31:C33)</f>
        <v>#REF!</v>
      </c>
      <c r="D34" s="137"/>
      <c r="E34" s="137"/>
      <c r="F34" s="29"/>
      <c r="I34" s="92"/>
      <c r="J34" s="88"/>
      <c r="K34" s="96"/>
      <c r="L34" s="97"/>
    </row>
    <row r="35" spans="1:12" ht="15" x14ac:dyDescent="0.2">
      <c r="A35" s="49" t="s">
        <v>17</v>
      </c>
      <c r="B35" s="51"/>
      <c r="C35" s="3" t="e">
        <f ca="1">C28/(1-C34)</f>
        <v>#REF!</v>
      </c>
      <c r="D35" s="134"/>
      <c r="E35" s="134"/>
      <c r="F35" s="31"/>
      <c r="I35" s="93"/>
      <c r="J35" s="88"/>
      <c r="K35" s="89"/>
      <c r="L35" s="98"/>
    </row>
    <row r="36" spans="1:12" ht="15" x14ac:dyDescent="0.2">
      <c r="A36" s="48"/>
      <c r="B36" s="51"/>
      <c r="C36" s="7"/>
      <c r="D36" s="137"/>
      <c r="E36" s="137"/>
      <c r="F36" s="29"/>
      <c r="I36" s="92"/>
      <c r="J36" s="88"/>
      <c r="K36" s="96"/>
      <c r="L36" s="97"/>
    </row>
    <row r="37" spans="1:12" ht="15" x14ac:dyDescent="0.2">
      <c r="A37" s="47" t="s">
        <v>18</v>
      </c>
      <c r="B37" s="51"/>
      <c r="C37" s="7"/>
      <c r="D37" s="137"/>
      <c r="E37" s="137"/>
      <c r="F37" s="29"/>
      <c r="I37" s="91"/>
      <c r="J37" s="88"/>
      <c r="K37" s="96"/>
      <c r="L37" s="97"/>
    </row>
    <row r="38" spans="1:12" ht="15" x14ac:dyDescent="0.2">
      <c r="A38" s="44" t="s">
        <v>19</v>
      </c>
      <c r="B38" s="51"/>
      <c r="C38" s="70"/>
      <c r="D38" s="147"/>
      <c r="E38" s="147"/>
      <c r="F38" s="32"/>
      <c r="I38" s="85"/>
      <c r="J38" s="88"/>
      <c r="K38" s="117"/>
      <c r="L38" s="118"/>
    </row>
    <row r="39" spans="1:12" ht="15" x14ac:dyDescent="0.2">
      <c r="A39" s="44" t="s">
        <v>20</v>
      </c>
      <c r="B39" s="51"/>
      <c r="C39" s="70"/>
      <c r="D39" s="147"/>
      <c r="E39" s="147"/>
      <c r="F39" s="30"/>
      <c r="I39" s="85"/>
      <c r="J39" s="88"/>
      <c r="K39" s="117"/>
      <c r="L39" s="119"/>
    </row>
    <row r="40" spans="1:12" ht="15" x14ac:dyDescent="0.2">
      <c r="A40" s="49" t="s">
        <v>21</v>
      </c>
      <c r="B40" s="51"/>
      <c r="C40" s="8" t="e">
        <f ca="1">SUM(C35,C38,C39)</f>
        <v>#REF!</v>
      </c>
      <c r="D40" s="138"/>
      <c r="E40" s="138"/>
      <c r="F40" s="33"/>
      <c r="I40" s="93"/>
      <c r="J40" s="88"/>
      <c r="K40" s="99"/>
      <c r="L40" s="100"/>
    </row>
    <row r="41" spans="1:12" ht="15" x14ac:dyDescent="0.2">
      <c r="A41" s="44"/>
      <c r="B41" s="42"/>
      <c r="C41" s="9"/>
      <c r="D41" s="139"/>
      <c r="E41" s="139"/>
      <c r="F41" s="34"/>
      <c r="I41" s="85"/>
      <c r="J41" s="86"/>
      <c r="K41" s="101"/>
      <c r="L41" s="102"/>
    </row>
    <row r="42" spans="1:12" ht="15" x14ac:dyDescent="0.2">
      <c r="A42" s="47" t="s">
        <v>22</v>
      </c>
      <c r="B42" s="42"/>
      <c r="C42" s="5"/>
      <c r="D42" s="136"/>
      <c r="E42" s="136"/>
      <c r="F42" s="35"/>
      <c r="I42" s="91"/>
      <c r="J42" s="86"/>
      <c r="K42" s="85"/>
      <c r="L42" s="94"/>
    </row>
    <row r="43" spans="1:12" ht="22.15" customHeight="1" x14ac:dyDescent="0.2">
      <c r="A43" s="44" t="s">
        <v>23</v>
      </c>
      <c r="B43" s="42"/>
      <c r="C43" s="78"/>
      <c r="D43" s="148"/>
      <c r="E43" s="148"/>
      <c r="F43" s="14"/>
      <c r="I43" s="85"/>
      <c r="J43" s="86"/>
      <c r="K43" s="84"/>
      <c r="L43" s="120"/>
    </row>
    <row r="44" spans="1:12" ht="49.9" customHeight="1" x14ac:dyDescent="0.2">
      <c r="A44" s="50" t="s">
        <v>249</v>
      </c>
      <c r="B44" s="42"/>
      <c r="C44" s="78"/>
      <c r="D44" s="148"/>
      <c r="E44" s="148"/>
      <c r="F44" s="10"/>
      <c r="I44" s="94"/>
      <c r="J44" s="86"/>
      <c r="K44" s="84"/>
      <c r="L44" s="121"/>
    </row>
    <row r="45" spans="1:12" ht="30" x14ac:dyDescent="0.2">
      <c r="A45" s="50" t="s">
        <v>253</v>
      </c>
      <c r="B45" s="42"/>
      <c r="C45" s="78"/>
      <c r="D45" s="148"/>
      <c r="E45" s="148"/>
      <c r="F45" s="14"/>
      <c r="I45" s="94"/>
      <c r="J45" s="86"/>
      <c r="K45" s="84"/>
      <c r="L45" s="120"/>
    </row>
    <row r="46" spans="1:12" ht="15" x14ac:dyDescent="0.2">
      <c r="A46" s="48" t="s">
        <v>24</v>
      </c>
      <c r="B46" s="51"/>
      <c r="C46" s="11">
        <f>SUM(C43:C45)</f>
        <v>0</v>
      </c>
      <c r="D46" s="137"/>
      <c r="E46" s="137"/>
      <c r="F46" s="11"/>
      <c r="I46" s="92"/>
      <c r="J46" s="88"/>
      <c r="K46" s="96"/>
      <c r="L46" s="96"/>
    </row>
    <row r="47" spans="1:12" ht="15" x14ac:dyDescent="0.25">
      <c r="A47" s="43"/>
      <c r="B47" s="43"/>
      <c r="C47" s="7"/>
      <c r="D47" s="137"/>
      <c r="E47" s="137"/>
      <c r="F47" s="7"/>
      <c r="I47" s="80"/>
      <c r="J47" s="80"/>
      <c r="K47" s="96"/>
      <c r="L47" s="96"/>
    </row>
    <row r="48" spans="1:12" ht="15" x14ac:dyDescent="0.2">
      <c r="A48" s="48"/>
      <c r="B48" s="51"/>
      <c r="C48" s="7"/>
      <c r="D48" s="137"/>
      <c r="E48" s="137"/>
      <c r="F48" s="7"/>
      <c r="I48" s="92"/>
      <c r="J48" s="88"/>
      <c r="K48" s="96"/>
      <c r="L48" s="96"/>
    </row>
    <row r="49" spans="1:12" ht="15" x14ac:dyDescent="0.2">
      <c r="A49" s="49" t="s">
        <v>25</v>
      </c>
      <c r="B49" s="51"/>
      <c r="C49" s="8" t="e">
        <f ca="1">C40*(1+C46)</f>
        <v>#REF!</v>
      </c>
      <c r="D49" s="138"/>
      <c r="E49" s="138"/>
      <c r="F49" s="8"/>
      <c r="I49" s="93"/>
      <c r="J49" s="88"/>
      <c r="K49" s="99"/>
      <c r="L49" s="99"/>
    </row>
    <row r="50" spans="1:12" ht="15" x14ac:dyDescent="0.2">
      <c r="A50" s="49"/>
      <c r="B50" s="51"/>
      <c r="C50" s="8"/>
      <c r="D50" s="138"/>
      <c r="E50" s="138"/>
      <c r="F50" s="8"/>
      <c r="I50" s="93"/>
      <c r="J50" s="88"/>
      <c r="K50" s="99"/>
      <c r="L50" s="99"/>
    </row>
    <row r="51" spans="1:12" ht="15" x14ac:dyDescent="0.25">
      <c r="A51" s="44" t="s">
        <v>26</v>
      </c>
      <c r="B51" s="43"/>
      <c r="C51" s="71">
        <v>1</v>
      </c>
      <c r="D51" s="149"/>
      <c r="E51" s="149"/>
      <c r="F51" s="10"/>
      <c r="I51" s="85"/>
      <c r="J51" s="80"/>
      <c r="K51" s="122"/>
      <c r="L51" s="121"/>
    </row>
    <row r="52" spans="1:12" ht="15" x14ac:dyDescent="0.25">
      <c r="A52" s="49" t="s">
        <v>191</v>
      </c>
      <c r="B52" s="53"/>
      <c r="C52" s="8" t="e">
        <f ca="1">C49/C51</f>
        <v>#REF!</v>
      </c>
      <c r="D52" s="138"/>
      <c r="E52" s="138"/>
      <c r="F52" s="8"/>
      <c r="I52" s="93"/>
      <c r="J52" s="123"/>
      <c r="K52" s="99"/>
      <c r="L52" s="99"/>
    </row>
  </sheetData>
  <mergeCells count="4">
    <mergeCell ref="A1:F1"/>
    <mergeCell ref="C3:F3"/>
    <mergeCell ref="I1:L1"/>
    <mergeCell ref="K3:L3"/>
  </mergeCells>
  <dataValidations count="5">
    <dataValidation type="list" allowBlank="1" showInputMessage="1" showErrorMessage="1" sqref="C3:F3 K3:L3" xr:uid="{00000000-0002-0000-0100-000000000000}">
      <formula1>"GGZ,SW,VVT,GHZ"</formula1>
    </dataValidation>
    <dataValidation type="list" allowBlank="1" showInputMessage="1" showErrorMessage="1" sqref="K4" xr:uid="{00000000-0002-0000-0100-000001000000}">
      <formula1>INDIRECT($C$3&amp;"!$A$2:$A$111")</formula1>
    </dataValidation>
    <dataValidation type="list" allowBlank="1" showInputMessage="1" showErrorMessage="1" sqref="K5:K6" xr:uid="{00000000-0002-0000-0100-000002000000}">
      <formula1>INDIRECT($C$3&amp;"!$A$2:$A$39")</formula1>
    </dataValidation>
    <dataValidation type="list" allowBlank="1" showInputMessage="1" showErrorMessage="1" sqref="D4:E6" xr:uid="{00000000-0002-0000-0100-000003000000}">
      <formula1>INDIRECT($C$3&amp;"!$A$4:$A$111")</formula1>
    </dataValidation>
    <dataValidation type="list" allowBlank="1" showInputMessage="1" showErrorMessage="1" sqref="C4:C6" xr:uid="{A888D600-1FA7-4530-96B0-AF886D33E32F}">
      <formula1>INDIRECT(C$3&amp;"!$A$4:$A$111")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F54"/>
  <sheetViews>
    <sheetView zoomScale="70" zoomScaleNormal="70" workbookViewId="0">
      <selection sqref="A1:X1048576"/>
    </sheetView>
  </sheetViews>
  <sheetFormatPr defaultColWidth="8.85546875" defaultRowHeight="12" x14ac:dyDescent="0.2"/>
  <cols>
    <col min="1" max="1" width="54.28515625" style="79" customWidth="1"/>
    <col min="2" max="2" width="12" style="79" customWidth="1"/>
    <col min="3" max="3" width="12.7109375" style="79" customWidth="1"/>
    <col min="4" max="5" width="12.7109375" style="79" hidden="1" customWidth="1"/>
    <col min="6" max="6" width="61.5703125" style="79" customWidth="1"/>
    <col min="7" max="16384" width="8.85546875" style="79"/>
  </cols>
  <sheetData>
    <row r="1" spans="1:6" ht="18.75" x14ac:dyDescent="0.2">
      <c r="A1" s="250" t="str">
        <f>"Intensiteit "&amp; Voorblad!$F$5-COUNTIF(G2:BC2,"Peildatum")</f>
        <v>Intensiteit 0</v>
      </c>
      <c r="B1" s="250"/>
      <c r="C1" s="250"/>
      <c r="D1" s="250"/>
      <c r="E1" s="250"/>
      <c r="F1" s="250"/>
    </row>
    <row r="2" spans="1:6" ht="15" x14ac:dyDescent="0.25">
      <c r="A2" s="43" t="s">
        <v>283</v>
      </c>
      <c r="B2" s="55"/>
      <c r="C2" s="26"/>
      <c r="D2" s="26"/>
      <c r="E2" s="26"/>
      <c r="F2" s="12" t="s">
        <v>0</v>
      </c>
    </row>
    <row r="3" spans="1:6" ht="15" x14ac:dyDescent="0.25">
      <c r="A3" s="43" t="s">
        <v>295</v>
      </c>
      <c r="B3" s="1" t="s">
        <v>29</v>
      </c>
      <c r="C3" s="248"/>
      <c r="D3" s="248"/>
      <c r="E3" s="248"/>
      <c r="F3" s="249"/>
    </row>
    <row r="4" spans="1:6" ht="15" x14ac:dyDescent="0.25">
      <c r="A4" s="43"/>
      <c r="B4" s="22">
        <v>0</v>
      </c>
      <c r="C4" s="21"/>
      <c r="D4" s="140"/>
      <c r="E4" s="140"/>
      <c r="F4" s="15">
        <f ca="1">IFERROR(VLOOKUP(C4,INDIRECT(C$3&amp;"!A:E"),HLOOKUP(B$2,INDIRECT(C$3&amp;"!2:3"),2,TRUE),FALSE),0)</f>
        <v>0</v>
      </c>
    </row>
    <row r="5" spans="1:6" ht="15" x14ac:dyDescent="0.25">
      <c r="A5" s="43"/>
      <c r="B5" s="22">
        <v>0</v>
      </c>
      <c r="C5" s="21"/>
      <c r="D5" s="140"/>
      <c r="E5" s="140"/>
      <c r="F5" s="15">
        <f ca="1">IFERROR(VLOOKUP(C5,INDIRECT(C$3&amp;"!A:E"),HLOOKUP(B$2,INDIRECT(C$3&amp;"!2:3"),2,TRUE),FALSE),0)</f>
        <v>0</v>
      </c>
    </row>
    <row r="6" spans="1:6" ht="15" x14ac:dyDescent="0.25">
      <c r="A6" s="43"/>
      <c r="B6" s="22">
        <v>0</v>
      </c>
      <c r="C6" s="21"/>
      <c r="D6" s="140"/>
      <c r="E6" s="140"/>
      <c r="F6" s="15">
        <f ca="1">IFERROR(VLOOKUP(C6,INDIRECT(C$3&amp;"!A:E"),HLOOKUP(B$2,INDIRECT(C$3&amp;"!2:3"),2,TRUE),FALSE),0)</f>
        <v>0</v>
      </c>
    </row>
    <row r="7" spans="1:6" ht="15" x14ac:dyDescent="0.2">
      <c r="A7" s="44" t="s">
        <v>150</v>
      </c>
      <c r="B7" s="42"/>
      <c r="C7" s="15">
        <f ca="1">((B4*F4)+(B5*F5)+(B6*F6))</f>
        <v>0</v>
      </c>
      <c r="D7" s="141"/>
      <c r="E7" s="141"/>
      <c r="F7" s="36"/>
    </row>
    <row r="8" spans="1:6" ht="15" x14ac:dyDescent="0.2">
      <c r="A8" s="44" t="s">
        <v>1</v>
      </c>
      <c r="B8" s="42"/>
      <c r="C8" s="15">
        <f ca="1">(C7*12)/1878</f>
        <v>0</v>
      </c>
      <c r="D8" s="141"/>
      <c r="E8" s="141"/>
      <c r="F8" s="36"/>
    </row>
    <row r="9" spans="1:6" ht="15" x14ac:dyDescent="0.25">
      <c r="A9" s="45" t="s">
        <v>27</v>
      </c>
      <c r="B9" s="42"/>
      <c r="C9" s="40" t="e">
        <f ca="1">VLOOKUP(A9,INDIRECT(C$3),HLOOKUP(B$2,INDIRECT(C$3),2,TRUE),FALSE)</f>
        <v>#REF!</v>
      </c>
      <c r="D9" s="150" t="s">
        <v>306</v>
      </c>
      <c r="E9" s="151" t="e">
        <f ca="1">_xlfn.IFNA(VLOOKUP(D9,INDIRECT(C$3),HLOOKUP(B$2,INDIRECT(C$3),2,TRUE),FALSE),"n.v.t.")</f>
        <v>#REF!</v>
      </c>
      <c r="F9" s="2" t="s">
        <v>281</v>
      </c>
    </row>
    <row r="10" spans="1:6" ht="15" x14ac:dyDescent="0.25">
      <c r="A10" s="45" t="s">
        <v>2</v>
      </c>
      <c r="B10" s="42"/>
      <c r="C10" s="40" t="e">
        <f ca="1">VLOOKUP(A10,INDIRECT(C$3),HLOOKUP(B$2,INDIRECT(C$3),2,TRUE),FALSE)</f>
        <v>#REF!</v>
      </c>
      <c r="D10" s="150" t="s">
        <v>307</v>
      </c>
      <c r="E10" s="151" t="e">
        <f ca="1">_xlfn.IFNA(VLOOKUP(D10,INDIRECT(C$3),HLOOKUP(B$2,INDIRECT(C$3),2,TRUE),FALSE),"n.v.t.")</f>
        <v>#REF!</v>
      </c>
      <c r="F10" s="2" t="s">
        <v>281</v>
      </c>
    </row>
    <row r="11" spans="1:6" ht="15" x14ac:dyDescent="0.2">
      <c r="A11" s="44"/>
      <c r="B11" s="42"/>
      <c r="C11" s="4"/>
      <c r="D11" s="134"/>
      <c r="E11" s="134"/>
      <c r="F11" s="4"/>
    </row>
    <row r="12" spans="1:6" ht="15" x14ac:dyDescent="0.2">
      <c r="A12" s="46" t="s">
        <v>192</v>
      </c>
      <c r="B12" s="51"/>
      <c r="C12" s="3" t="e">
        <f ca="1">IF(C3="VVT",C8+MAX(C8*C9,E9)+MAX(C8*C10,E10),C8*(1+C9+C10))</f>
        <v>#REF!</v>
      </c>
      <c r="D12" s="134"/>
      <c r="E12" s="134"/>
      <c r="F12" s="13"/>
    </row>
    <row r="13" spans="1:6" ht="15" x14ac:dyDescent="0.2">
      <c r="A13" s="44"/>
      <c r="B13" s="42"/>
      <c r="C13" s="4"/>
      <c r="D13" s="135"/>
      <c r="E13" s="135"/>
      <c r="F13" s="4"/>
    </row>
    <row r="14" spans="1:6" ht="15" x14ac:dyDescent="0.2">
      <c r="A14" s="47" t="s">
        <v>3</v>
      </c>
      <c r="B14" s="42"/>
      <c r="C14" s="5"/>
      <c r="D14" s="136"/>
      <c r="E14" s="136"/>
      <c r="F14" s="5"/>
    </row>
    <row r="15" spans="1:6" ht="15" x14ac:dyDescent="0.2">
      <c r="A15" s="44" t="s">
        <v>4</v>
      </c>
      <c r="B15" s="42"/>
      <c r="C15" s="6">
        <v>6.7699999999999996E-2</v>
      </c>
      <c r="D15" s="142"/>
      <c r="E15" s="142"/>
      <c r="F15" s="6" t="s">
        <v>279</v>
      </c>
    </row>
    <row r="16" spans="1:6" ht="15" x14ac:dyDescent="0.2">
      <c r="A16" s="44" t="s">
        <v>5</v>
      </c>
      <c r="B16" s="42"/>
      <c r="C16" s="6">
        <v>6.4000000000000003E-3</v>
      </c>
      <c r="D16" s="142"/>
      <c r="E16" s="142"/>
      <c r="F16" s="6" t="s">
        <v>279</v>
      </c>
    </row>
    <row r="17" spans="1:6" ht="15" x14ac:dyDescent="0.2">
      <c r="A17" s="44" t="s">
        <v>6</v>
      </c>
      <c r="B17" s="42"/>
      <c r="C17" s="6">
        <v>2.9499999999999998E-2</v>
      </c>
      <c r="D17" s="142"/>
      <c r="E17" s="142"/>
      <c r="F17" s="6" t="s">
        <v>279</v>
      </c>
    </row>
    <row r="18" spans="1:6" ht="15" x14ac:dyDescent="0.2">
      <c r="A18" s="44" t="s">
        <v>7</v>
      </c>
      <c r="B18" s="42"/>
      <c r="C18" s="6">
        <v>6.9000000000000006E-2</v>
      </c>
      <c r="D18" s="142"/>
      <c r="E18" s="142"/>
      <c r="F18" s="6" t="s">
        <v>279</v>
      </c>
    </row>
    <row r="19" spans="1:6" ht="15" x14ac:dyDescent="0.2">
      <c r="A19" s="44" t="s">
        <v>8</v>
      </c>
      <c r="B19" s="42"/>
      <c r="C19" s="6" t="e">
        <f ca="1">0.5*((0.235*(C12*1878-11829))+(0.005*(C12*1878-20108)))/(C12*1878)</f>
        <v>#REF!</v>
      </c>
      <c r="D19" s="142"/>
      <c r="E19" s="142"/>
      <c r="F19" s="6" t="s">
        <v>242</v>
      </c>
    </row>
    <row r="20" spans="1:6" ht="150" x14ac:dyDescent="0.2">
      <c r="A20" s="44" t="s">
        <v>187</v>
      </c>
      <c r="B20" s="42"/>
      <c r="C20" s="54">
        <v>0</v>
      </c>
      <c r="D20" s="143"/>
      <c r="E20" s="143"/>
      <c r="F20" s="27" t="s">
        <v>278</v>
      </c>
    </row>
    <row r="21" spans="1:6" ht="15" x14ac:dyDescent="0.2">
      <c r="A21" s="44" t="s">
        <v>188</v>
      </c>
      <c r="B21" s="42"/>
      <c r="C21" s="54"/>
      <c r="D21" s="143"/>
      <c r="E21" s="143"/>
      <c r="F21" s="27" t="s">
        <v>282</v>
      </c>
    </row>
    <row r="22" spans="1:6" ht="15" x14ac:dyDescent="0.2">
      <c r="A22" s="44" t="s">
        <v>151</v>
      </c>
      <c r="B22" s="42"/>
      <c r="C22" s="77"/>
      <c r="D22" s="144"/>
      <c r="E22" s="144"/>
      <c r="F22" s="39" t="s">
        <v>280</v>
      </c>
    </row>
    <row r="23" spans="1:6" ht="15" x14ac:dyDescent="0.2">
      <c r="A23" s="48" t="s">
        <v>9</v>
      </c>
      <c r="B23" s="51"/>
      <c r="C23" s="6" t="e">
        <f ca="1">SUM(C15:C22)</f>
        <v>#REF!</v>
      </c>
      <c r="D23" s="142"/>
      <c r="E23" s="142"/>
      <c r="F23" s="6"/>
    </row>
    <row r="24" spans="1:6" ht="15" x14ac:dyDescent="0.2">
      <c r="A24" s="49" t="s">
        <v>10</v>
      </c>
      <c r="B24" s="51"/>
      <c r="C24" s="3" t="e">
        <f ca="1">C12*(1+C23)</f>
        <v>#REF!</v>
      </c>
      <c r="D24" s="134"/>
      <c r="E24" s="134"/>
      <c r="F24" s="3"/>
    </row>
    <row r="25" spans="1:6" ht="15" x14ac:dyDescent="0.2">
      <c r="A25" s="44"/>
      <c r="B25" s="42"/>
      <c r="C25" s="5"/>
      <c r="D25" s="136"/>
      <c r="E25" s="136"/>
      <c r="F25" s="5"/>
    </row>
    <row r="26" spans="1:6" ht="15" x14ac:dyDescent="0.2">
      <c r="A26" s="47" t="s">
        <v>11</v>
      </c>
      <c r="B26" s="42"/>
      <c r="C26" s="5"/>
      <c r="D26" s="136"/>
      <c r="E26" s="136"/>
      <c r="F26" s="5"/>
    </row>
    <row r="27" spans="1:6" ht="15" x14ac:dyDescent="0.2">
      <c r="A27" s="50" t="s">
        <v>12</v>
      </c>
      <c r="B27" s="52"/>
      <c r="C27" s="37">
        <v>0</v>
      </c>
      <c r="D27" s="143"/>
      <c r="E27" s="143"/>
      <c r="F27" s="28"/>
    </row>
    <row r="28" spans="1:6" ht="15" x14ac:dyDescent="0.2">
      <c r="A28" s="44" t="s">
        <v>13</v>
      </c>
      <c r="B28" s="51"/>
      <c r="C28" s="3" t="e">
        <f ca="1">C24*(1+C27)</f>
        <v>#REF!</v>
      </c>
      <c r="D28" s="134"/>
      <c r="E28" s="134"/>
      <c r="F28" s="3"/>
    </row>
    <row r="29" spans="1:6" ht="15" x14ac:dyDescent="0.2">
      <c r="A29" s="44"/>
      <c r="B29" s="51"/>
      <c r="C29" s="5"/>
      <c r="D29" s="136"/>
      <c r="E29" s="136"/>
      <c r="F29" s="5"/>
    </row>
    <row r="30" spans="1:6" ht="15" x14ac:dyDescent="0.2">
      <c r="A30" s="47" t="s">
        <v>14</v>
      </c>
      <c r="B30" s="42"/>
      <c r="C30" s="5"/>
      <c r="D30" s="136"/>
      <c r="E30" s="136"/>
      <c r="F30" s="5"/>
    </row>
    <row r="31" spans="1:6" ht="15" x14ac:dyDescent="0.2">
      <c r="A31" s="44" t="s">
        <v>28</v>
      </c>
      <c r="B31" s="42"/>
      <c r="C31" s="40" t="e">
        <f ca="1">VLOOKUP(A31,INDIRECT(C$3),HLOOKUP(B$2,INDIRECT(C$3),2,TRUE),FALSE)</f>
        <v>#REF!</v>
      </c>
      <c r="D31" s="145"/>
      <c r="E31" s="145"/>
      <c r="F31" s="2" t="s">
        <v>281</v>
      </c>
    </row>
    <row r="32" spans="1:6" ht="15" x14ac:dyDescent="0.2">
      <c r="A32" s="44" t="s">
        <v>190</v>
      </c>
      <c r="B32" s="42"/>
      <c r="C32" s="54"/>
      <c r="D32" s="146"/>
      <c r="E32" s="146"/>
      <c r="F32" s="27"/>
    </row>
    <row r="33" spans="1:6" ht="15" x14ac:dyDescent="0.2">
      <c r="A33" s="44" t="s">
        <v>15</v>
      </c>
      <c r="B33" s="42"/>
      <c r="C33" s="54"/>
      <c r="D33" s="146"/>
      <c r="E33" s="146"/>
      <c r="F33" s="27"/>
    </row>
    <row r="34" spans="1:6" ht="15" x14ac:dyDescent="0.2">
      <c r="A34" s="48" t="s">
        <v>16</v>
      </c>
      <c r="B34" s="51"/>
      <c r="C34" s="7" t="e">
        <f ca="1">SUM(C31:C33)</f>
        <v>#REF!</v>
      </c>
      <c r="D34" s="137"/>
      <c r="E34" s="137"/>
      <c r="F34" s="29"/>
    </row>
    <row r="35" spans="1:6" ht="15" x14ac:dyDescent="0.2">
      <c r="A35" s="49" t="s">
        <v>17</v>
      </c>
      <c r="B35" s="51"/>
      <c r="C35" s="3" t="e">
        <f ca="1">C28/(1-C34)</f>
        <v>#REF!</v>
      </c>
      <c r="D35" s="134"/>
      <c r="E35" s="134"/>
      <c r="F35" s="31"/>
    </row>
    <row r="36" spans="1:6" ht="15" x14ac:dyDescent="0.2">
      <c r="A36" s="48"/>
      <c r="B36" s="51"/>
      <c r="C36" s="7"/>
      <c r="D36" s="137"/>
      <c r="E36" s="137"/>
      <c r="F36" s="29"/>
    </row>
    <row r="37" spans="1:6" ht="15" x14ac:dyDescent="0.2">
      <c r="A37" s="47" t="s">
        <v>18</v>
      </c>
      <c r="B37" s="51"/>
      <c r="C37" s="7"/>
      <c r="D37" s="137"/>
      <c r="E37" s="137"/>
      <c r="F37" s="29"/>
    </row>
    <row r="38" spans="1:6" ht="15" x14ac:dyDescent="0.2">
      <c r="A38" s="44" t="s">
        <v>19</v>
      </c>
      <c r="B38" s="51"/>
      <c r="C38" s="70"/>
      <c r="D38" s="147"/>
      <c r="E38" s="147"/>
      <c r="F38" s="32"/>
    </row>
    <row r="39" spans="1:6" ht="15" x14ac:dyDescent="0.2">
      <c r="A39" s="44" t="s">
        <v>20</v>
      </c>
      <c r="B39" s="51"/>
      <c r="C39" s="70"/>
      <c r="D39" s="147"/>
      <c r="E39" s="147"/>
      <c r="F39" s="30"/>
    </row>
    <row r="40" spans="1:6" ht="15" x14ac:dyDescent="0.2">
      <c r="A40" s="49" t="s">
        <v>21</v>
      </c>
      <c r="B40" s="51"/>
      <c r="C40" s="8" t="e">
        <f ca="1">SUM(C35,C38,C39)</f>
        <v>#REF!</v>
      </c>
      <c r="D40" s="138"/>
      <c r="E40" s="138"/>
      <c r="F40" s="33"/>
    </row>
    <row r="41" spans="1:6" ht="15" x14ac:dyDescent="0.2">
      <c r="A41" s="44"/>
      <c r="B41" s="42"/>
      <c r="C41" s="9"/>
      <c r="D41" s="139"/>
      <c r="E41" s="139"/>
      <c r="F41" s="34"/>
    </row>
    <row r="42" spans="1:6" ht="15" x14ac:dyDescent="0.2">
      <c r="A42" s="47" t="s">
        <v>22</v>
      </c>
      <c r="B42" s="42"/>
      <c r="C42" s="5"/>
      <c r="D42" s="136"/>
      <c r="E42" s="136"/>
      <c r="F42" s="35"/>
    </row>
    <row r="43" spans="1:6" ht="22.15" customHeight="1" x14ac:dyDescent="0.2">
      <c r="A43" s="44" t="s">
        <v>23</v>
      </c>
      <c r="B43" s="42"/>
      <c r="C43" s="78"/>
      <c r="D43" s="148"/>
      <c r="E43" s="148"/>
      <c r="F43" s="14"/>
    </row>
    <row r="44" spans="1:6" ht="49.9" customHeight="1" x14ac:dyDescent="0.2">
      <c r="A44" s="50" t="s">
        <v>249</v>
      </c>
      <c r="B44" s="42"/>
      <c r="C44" s="78"/>
      <c r="D44" s="148"/>
      <c r="E44" s="148"/>
      <c r="F44" s="10"/>
    </row>
    <row r="45" spans="1:6" ht="30" x14ac:dyDescent="0.2">
      <c r="A45" s="50" t="s">
        <v>253</v>
      </c>
      <c r="B45" s="42"/>
      <c r="C45" s="78"/>
      <c r="D45" s="148"/>
      <c r="E45" s="148"/>
      <c r="F45" s="14"/>
    </row>
    <row r="46" spans="1:6" ht="15" x14ac:dyDescent="0.2">
      <c r="A46" s="48" t="s">
        <v>24</v>
      </c>
      <c r="B46" s="51"/>
      <c r="C46" s="11">
        <f>SUM(C43:C45)</f>
        <v>0</v>
      </c>
      <c r="D46" s="137"/>
      <c r="E46" s="137"/>
      <c r="F46" s="11"/>
    </row>
    <row r="47" spans="1:6" ht="15" x14ac:dyDescent="0.25">
      <c r="A47" s="43"/>
      <c r="B47" s="43"/>
      <c r="C47" s="7"/>
      <c r="D47" s="137"/>
      <c r="E47" s="137"/>
      <c r="F47" s="7"/>
    </row>
    <row r="48" spans="1:6" ht="15" x14ac:dyDescent="0.2">
      <c r="A48" s="48"/>
      <c r="B48" s="51"/>
      <c r="C48" s="7"/>
      <c r="D48" s="137"/>
      <c r="E48" s="137"/>
      <c r="F48" s="7"/>
    </row>
    <row r="49" spans="1:6" ht="15" x14ac:dyDescent="0.2">
      <c r="A49" s="49" t="s">
        <v>25</v>
      </c>
      <c r="B49" s="51"/>
      <c r="C49" s="8" t="e">
        <f ca="1">C40*(1+C46)</f>
        <v>#REF!</v>
      </c>
      <c r="D49" s="138"/>
      <c r="E49" s="138"/>
      <c r="F49" s="8"/>
    </row>
    <row r="50" spans="1:6" ht="15" x14ac:dyDescent="0.2">
      <c r="A50" s="49"/>
      <c r="B50" s="51"/>
      <c r="C50" s="8"/>
      <c r="D50" s="138"/>
      <c r="E50" s="138"/>
      <c r="F50" s="8"/>
    </row>
    <row r="51" spans="1:6" ht="15" x14ac:dyDescent="0.25">
      <c r="A51" s="44" t="s">
        <v>26</v>
      </c>
      <c r="B51" s="43"/>
      <c r="C51" s="71">
        <v>1</v>
      </c>
      <c r="D51" s="149"/>
      <c r="E51" s="149"/>
      <c r="F51" s="10"/>
    </row>
    <row r="52" spans="1:6" ht="15" x14ac:dyDescent="0.25">
      <c r="A52" s="49" t="s">
        <v>191</v>
      </c>
      <c r="B52" s="53"/>
      <c r="C52" s="8" t="e">
        <f ca="1">C49/C51</f>
        <v>#REF!</v>
      </c>
      <c r="D52" s="138"/>
      <c r="E52" s="138"/>
      <c r="F52" s="8"/>
    </row>
    <row r="53" spans="1:6" ht="15" x14ac:dyDescent="0.25">
      <c r="A53" s="44" t="s">
        <v>251</v>
      </c>
      <c r="B53" s="43"/>
      <c r="C53" s="71">
        <v>4</v>
      </c>
      <c r="D53" s="149"/>
      <c r="E53" s="149"/>
      <c r="F53" s="10"/>
    </row>
    <row r="54" spans="1:6" ht="15" x14ac:dyDescent="0.25">
      <c r="A54" s="49" t="s">
        <v>250</v>
      </c>
      <c r="B54" s="53"/>
      <c r="C54" s="8" t="e">
        <f ca="1">C52*C53</f>
        <v>#REF!</v>
      </c>
      <c r="D54" s="138"/>
      <c r="E54" s="138"/>
      <c r="F54" s="8"/>
    </row>
  </sheetData>
  <mergeCells count="2">
    <mergeCell ref="A1:F1"/>
    <mergeCell ref="C3:F3"/>
  </mergeCells>
  <dataValidations count="3">
    <dataValidation type="list" allowBlank="1" showInputMessage="1" showErrorMessage="1" sqref="C3:F3" xr:uid="{00000000-0002-0000-0200-000000000000}">
      <formula1>"GGZ,SW,VVT,GHZ"</formula1>
    </dataValidation>
    <dataValidation type="list" allowBlank="1" showInputMessage="1" showErrorMessage="1" sqref="D4:E6" xr:uid="{00000000-0002-0000-0200-000001000000}">
      <formula1>INDIRECT($C$3&amp;"!$A$4:$A$111")</formula1>
    </dataValidation>
    <dataValidation type="list" allowBlank="1" showInputMessage="1" showErrorMessage="1" sqref="C4:C6" xr:uid="{EFF0A19D-8B4C-4C03-86E4-B088D932350B}">
      <formula1>INDIRECT(C$3&amp;"!$A$4:$A$111")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37"/>
  <sheetViews>
    <sheetView workbookViewId="0">
      <selection activeCell="F41" sqref="F41"/>
    </sheetView>
  </sheetViews>
  <sheetFormatPr defaultColWidth="8.85546875" defaultRowHeight="12" x14ac:dyDescent="0.2"/>
  <cols>
    <col min="1" max="1" width="20.7109375" style="16" bestFit="1" customWidth="1"/>
    <col min="2" max="2" width="10.7109375" style="16" customWidth="1"/>
    <col min="3" max="3" width="13.140625" style="16" customWidth="1"/>
    <col min="4" max="4" width="12.85546875" style="16" customWidth="1"/>
    <col min="5" max="8" width="12.140625" style="16" customWidth="1"/>
    <col min="9" max="16384" width="8.85546875" style="16"/>
  </cols>
  <sheetData>
    <row r="1" spans="1:8" x14ac:dyDescent="0.2">
      <c r="A1" s="72" t="s">
        <v>189</v>
      </c>
      <c r="B1" s="73" t="s">
        <v>284</v>
      </c>
      <c r="C1" s="127" t="s">
        <v>302</v>
      </c>
      <c r="D1" s="74" t="s">
        <v>303</v>
      </c>
      <c r="E1" s="75" t="s">
        <v>287</v>
      </c>
      <c r="F1" s="75" t="s">
        <v>288</v>
      </c>
      <c r="G1" s="75" t="s">
        <v>289</v>
      </c>
      <c r="H1" s="75" t="s">
        <v>290</v>
      </c>
    </row>
    <row r="2" spans="1:8" hidden="1" x14ac:dyDescent="0.2">
      <c r="A2" s="58" t="s">
        <v>292</v>
      </c>
      <c r="B2" s="74">
        <f>VALUE(B1)</f>
        <v>43282</v>
      </c>
      <c r="C2" s="74">
        <f t="shared" ref="C2:H2" si="0">VALUE(C1)</f>
        <v>43435</v>
      </c>
      <c r="D2" s="74">
        <f t="shared" si="0"/>
        <v>43800</v>
      </c>
      <c r="E2" s="74" t="e">
        <f t="shared" si="0"/>
        <v>#VALUE!</v>
      </c>
      <c r="F2" s="74" t="e">
        <f t="shared" si="0"/>
        <v>#VALUE!</v>
      </c>
      <c r="G2" s="74" t="e">
        <f t="shared" si="0"/>
        <v>#VALUE!</v>
      </c>
      <c r="H2" s="74" t="e">
        <f t="shared" si="0"/>
        <v>#VALUE!</v>
      </c>
    </row>
    <row r="3" spans="1:8" hidden="1" x14ac:dyDescent="0.2">
      <c r="A3" s="58" t="s">
        <v>291</v>
      </c>
      <c r="B3" s="76">
        <v>2</v>
      </c>
      <c r="C3" s="38">
        <v>3</v>
      </c>
      <c r="D3" s="38">
        <v>4</v>
      </c>
      <c r="E3" s="76">
        <v>5</v>
      </c>
      <c r="F3" s="38">
        <v>6</v>
      </c>
      <c r="G3" s="38">
        <v>7</v>
      </c>
      <c r="H3" s="76">
        <v>8</v>
      </c>
    </row>
    <row r="4" spans="1:8" x14ac:dyDescent="0.2">
      <c r="A4" s="58" t="s">
        <v>27</v>
      </c>
      <c r="B4" s="56">
        <v>0.08</v>
      </c>
      <c r="C4" s="56">
        <v>0.08</v>
      </c>
      <c r="D4" s="56">
        <v>0.08</v>
      </c>
      <c r="E4" s="38"/>
      <c r="F4" s="38"/>
      <c r="G4" s="38"/>
      <c r="H4" s="59"/>
    </row>
    <row r="5" spans="1:8" x14ac:dyDescent="0.2">
      <c r="A5" s="58" t="s">
        <v>306</v>
      </c>
      <c r="B5" s="169">
        <v>0.94</v>
      </c>
      <c r="C5" s="169">
        <v>0.97</v>
      </c>
      <c r="D5" s="169">
        <v>0.97</v>
      </c>
      <c r="E5" s="38"/>
      <c r="F5" s="38"/>
      <c r="G5" s="38"/>
      <c r="H5" s="59"/>
    </row>
    <row r="6" spans="1:8" x14ac:dyDescent="0.2">
      <c r="A6" s="58" t="s">
        <v>2</v>
      </c>
      <c r="B6" s="57">
        <v>7.3999999999999996E-2</v>
      </c>
      <c r="C6" s="57">
        <v>7.3999999999999996E-2</v>
      </c>
      <c r="D6" s="57">
        <v>8.3299999999999999E-2</v>
      </c>
      <c r="E6" s="38"/>
      <c r="F6" s="38"/>
      <c r="G6" s="38"/>
      <c r="H6" s="59"/>
    </row>
    <row r="7" spans="1:8" x14ac:dyDescent="0.2">
      <c r="A7" s="58" t="s">
        <v>307</v>
      </c>
      <c r="B7" s="170">
        <v>0.98</v>
      </c>
      <c r="C7" s="38">
        <v>1.03</v>
      </c>
      <c r="D7" s="38">
        <v>1.03</v>
      </c>
      <c r="E7" s="38"/>
      <c r="F7" s="38"/>
      <c r="G7" s="38"/>
      <c r="H7" s="59"/>
    </row>
    <row r="8" spans="1:8" x14ac:dyDescent="0.2">
      <c r="A8" s="63" t="s">
        <v>28</v>
      </c>
      <c r="B8" s="64">
        <v>0.13589999999999999</v>
      </c>
      <c r="C8" s="64">
        <v>0.13589999999999999</v>
      </c>
      <c r="D8" s="64">
        <v>0.13589999999999999</v>
      </c>
      <c r="E8" s="65"/>
      <c r="F8" s="65"/>
      <c r="G8" s="65"/>
      <c r="H8" s="66"/>
    </row>
    <row r="10" spans="1:8" x14ac:dyDescent="0.2">
      <c r="A10" s="60" t="s">
        <v>252</v>
      </c>
      <c r="B10" s="61" t="s">
        <v>284</v>
      </c>
      <c r="C10" s="127" t="s">
        <v>302</v>
      </c>
      <c r="D10" s="62" t="s">
        <v>286</v>
      </c>
      <c r="E10" s="62" t="s">
        <v>287</v>
      </c>
      <c r="F10" s="62" t="s">
        <v>288</v>
      </c>
      <c r="G10" s="62" t="s">
        <v>289</v>
      </c>
      <c r="H10" s="62" t="s">
        <v>290</v>
      </c>
    </row>
    <row r="11" spans="1:8" hidden="1" x14ac:dyDescent="0.2">
      <c r="A11" s="58" t="s">
        <v>292</v>
      </c>
      <c r="B11" s="74">
        <f>VALUE(B10)</f>
        <v>43282</v>
      </c>
      <c r="C11" s="74">
        <f t="shared" ref="C11" si="1">VALUE(C10)</f>
        <v>43435</v>
      </c>
      <c r="D11" s="74" t="e">
        <f t="shared" ref="D11" si="2">VALUE(D10)</f>
        <v>#VALUE!</v>
      </c>
      <c r="E11" s="74" t="e">
        <f t="shared" ref="E11" si="3">VALUE(E10)</f>
        <v>#VALUE!</v>
      </c>
      <c r="F11" s="74" t="e">
        <f t="shared" ref="F11" si="4">VALUE(F10)</f>
        <v>#VALUE!</v>
      </c>
      <c r="G11" s="74" t="e">
        <f t="shared" ref="G11" si="5">VALUE(G10)</f>
        <v>#VALUE!</v>
      </c>
      <c r="H11" s="74" t="e">
        <f t="shared" ref="H11" si="6">VALUE(H10)</f>
        <v>#VALUE!</v>
      </c>
    </row>
    <row r="12" spans="1:8" hidden="1" x14ac:dyDescent="0.2">
      <c r="A12" s="58" t="s">
        <v>291</v>
      </c>
      <c r="B12" s="76">
        <v>2</v>
      </c>
      <c r="C12" s="38">
        <v>3</v>
      </c>
      <c r="D12" s="38">
        <v>4</v>
      </c>
      <c r="E12" s="76">
        <v>5</v>
      </c>
      <c r="F12" s="38">
        <v>6</v>
      </c>
      <c r="G12" s="38">
        <v>7</v>
      </c>
      <c r="H12" s="76">
        <v>8</v>
      </c>
    </row>
    <row r="13" spans="1:8" x14ac:dyDescent="0.2">
      <c r="A13" s="58" t="s">
        <v>27</v>
      </c>
      <c r="B13" s="56">
        <v>0.08</v>
      </c>
      <c r="C13" s="56">
        <v>0.08</v>
      </c>
      <c r="D13" s="38"/>
      <c r="E13" s="38"/>
      <c r="F13" s="38"/>
      <c r="G13" s="38"/>
      <c r="H13" s="59"/>
    </row>
    <row r="14" spans="1:8" x14ac:dyDescent="0.2">
      <c r="A14" s="58" t="s">
        <v>2</v>
      </c>
      <c r="B14" s="57">
        <v>8.0500000000000002E-2</v>
      </c>
      <c r="C14" s="57">
        <v>8.3299999999999999E-2</v>
      </c>
      <c r="D14" s="38"/>
      <c r="E14" s="38"/>
      <c r="F14" s="38"/>
      <c r="G14" s="38"/>
      <c r="H14" s="59"/>
    </row>
    <row r="15" spans="1:8" x14ac:dyDescent="0.2">
      <c r="A15" s="63" t="s">
        <v>28</v>
      </c>
      <c r="B15" s="64">
        <v>0.1368</v>
      </c>
      <c r="C15" s="64">
        <v>0.1368</v>
      </c>
      <c r="D15" s="65"/>
      <c r="E15" s="65"/>
      <c r="F15" s="65"/>
      <c r="G15" s="65"/>
      <c r="H15" s="66"/>
    </row>
    <row r="17" spans="1:8" x14ac:dyDescent="0.2">
      <c r="A17" s="60" t="s">
        <v>293</v>
      </c>
      <c r="B17" s="61" t="s">
        <v>301</v>
      </c>
      <c r="C17" s="62" t="s">
        <v>285</v>
      </c>
      <c r="D17" s="62" t="s">
        <v>286</v>
      </c>
      <c r="E17" s="62" t="s">
        <v>287</v>
      </c>
      <c r="F17" s="62" t="s">
        <v>288</v>
      </c>
      <c r="G17" s="62" t="s">
        <v>289</v>
      </c>
      <c r="H17" s="62" t="s">
        <v>290</v>
      </c>
    </row>
    <row r="18" spans="1:8" x14ac:dyDescent="0.2">
      <c r="A18" s="58" t="s">
        <v>292</v>
      </c>
      <c r="B18" s="74">
        <f>VALUE(B17)</f>
        <v>42917</v>
      </c>
      <c r="C18" s="74" t="e">
        <f t="shared" ref="C18" si="7">VALUE(C17)</f>
        <v>#VALUE!</v>
      </c>
      <c r="D18" s="74" t="e">
        <f t="shared" ref="D18" si="8">VALUE(D17)</f>
        <v>#VALUE!</v>
      </c>
      <c r="E18" s="74" t="e">
        <f t="shared" ref="E18" si="9">VALUE(E17)</f>
        <v>#VALUE!</v>
      </c>
      <c r="F18" s="74" t="e">
        <f t="shared" ref="F18" si="10">VALUE(F17)</f>
        <v>#VALUE!</v>
      </c>
      <c r="G18" s="74" t="e">
        <f t="shared" ref="G18" si="11">VALUE(G17)</f>
        <v>#VALUE!</v>
      </c>
      <c r="H18" s="74" t="e">
        <f t="shared" ref="H18" si="12">VALUE(H17)</f>
        <v>#VALUE!</v>
      </c>
    </row>
    <row r="19" spans="1:8" x14ac:dyDescent="0.2">
      <c r="A19" s="58" t="s">
        <v>291</v>
      </c>
      <c r="B19" s="76">
        <v>2</v>
      </c>
      <c r="C19" s="38">
        <v>3</v>
      </c>
      <c r="D19" s="38">
        <v>4</v>
      </c>
      <c r="E19" s="76">
        <v>5</v>
      </c>
      <c r="F19" s="38">
        <v>6</v>
      </c>
      <c r="G19" s="38">
        <v>7</v>
      </c>
      <c r="H19" s="76">
        <v>8</v>
      </c>
    </row>
    <row r="20" spans="1:8" x14ac:dyDescent="0.2">
      <c r="A20" s="58" t="s">
        <v>27</v>
      </c>
      <c r="B20" s="56">
        <v>0.08</v>
      </c>
      <c r="C20" s="56"/>
      <c r="D20" s="38"/>
      <c r="E20" s="38"/>
      <c r="F20" s="38"/>
      <c r="G20" s="38"/>
      <c r="H20" s="59"/>
    </row>
    <row r="21" spans="1:8" x14ac:dyDescent="0.2">
      <c r="A21" s="58" t="s">
        <v>2</v>
      </c>
      <c r="B21" s="57">
        <v>7.0499999999999993E-2</v>
      </c>
      <c r="C21" s="57"/>
      <c r="D21" s="38"/>
      <c r="E21" s="38"/>
      <c r="F21" s="38"/>
      <c r="G21" s="38"/>
      <c r="H21" s="59"/>
    </row>
    <row r="22" spans="1:8" x14ac:dyDescent="0.2">
      <c r="A22" s="63" t="s">
        <v>28</v>
      </c>
      <c r="B22" s="64">
        <v>0.1368</v>
      </c>
      <c r="C22" s="64"/>
      <c r="D22" s="65"/>
      <c r="E22" s="65"/>
      <c r="F22" s="65"/>
      <c r="G22" s="65"/>
      <c r="H22" s="66"/>
    </row>
    <row r="24" spans="1:8" x14ac:dyDescent="0.2">
      <c r="A24" s="60" t="s">
        <v>294</v>
      </c>
      <c r="B24" s="133" t="s">
        <v>304</v>
      </c>
      <c r="C24" s="62" t="s">
        <v>285</v>
      </c>
      <c r="D24" s="62" t="s">
        <v>286</v>
      </c>
      <c r="E24" s="62" t="s">
        <v>287</v>
      </c>
      <c r="F24" s="62" t="s">
        <v>288</v>
      </c>
      <c r="G24" s="62" t="s">
        <v>289</v>
      </c>
      <c r="H24" s="62" t="s">
        <v>290</v>
      </c>
    </row>
    <row r="25" spans="1:8" hidden="1" x14ac:dyDescent="0.2">
      <c r="A25" s="58" t="s">
        <v>292</v>
      </c>
      <c r="B25" s="74">
        <f>VALUE(B24)</f>
        <v>42826</v>
      </c>
      <c r="C25" s="74" t="e">
        <f t="shared" ref="C25" si="13">VALUE(C24)</f>
        <v>#VALUE!</v>
      </c>
      <c r="D25" s="74" t="e">
        <f t="shared" ref="D25" si="14">VALUE(D24)</f>
        <v>#VALUE!</v>
      </c>
      <c r="E25" s="74" t="e">
        <f t="shared" ref="E25" si="15">VALUE(E24)</f>
        <v>#VALUE!</v>
      </c>
      <c r="F25" s="74" t="e">
        <f t="shared" ref="F25" si="16">VALUE(F24)</f>
        <v>#VALUE!</v>
      </c>
      <c r="G25" s="74" t="e">
        <f t="shared" ref="G25" si="17">VALUE(G24)</f>
        <v>#VALUE!</v>
      </c>
      <c r="H25" s="74" t="e">
        <f t="shared" ref="H25" si="18">VALUE(H24)</f>
        <v>#VALUE!</v>
      </c>
    </row>
    <row r="26" spans="1:8" hidden="1" x14ac:dyDescent="0.2">
      <c r="A26" s="58" t="s">
        <v>291</v>
      </c>
      <c r="B26" s="76">
        <v>2</v>
      </c>
      <c r="C26" s="38">
        <v>3</v>
      </c>
      <c r="D26" s="38">
        <v>4</v>
      </c>
      <c r="E26" s="76">
        <v>5</v>
      </c>
      <c r="F26" s="38">
        <v>6</v>
      </c>
      <c r="G26" s="38">
        <v>7</v>
      </c>
      <c r="H26" s="76">
        <v>8</v>
      </c>
    </row>
    <row r="27" spans="1:8" x14ac:dyDescent="0.2">
      <c r="A27" s="58" t="s">
        <v>27</v>
      </c>
      <c r="B27" s="56">
        <v>0.08</v>
      </c>
      <c r="C27" s="38"/>
      <c r="D27" s="38"/>
      <c r="E27" s="38"/>
      <c r="F27" s="38"/>
      <c r="G27" s="38"/>
      <c r="H27" s="59"/>
    </row>
    <row r="28" spans="1:8" x14ac:dyDescent="0.2">
      <c r="A28" s="58" t="s">
        <v>2</v>
      </c>
      <c r="B28" s="57">
        <v>8.3000000000000004E-2</v>
      </c>
      <c r="C28" s="38"/>
      <c r="D28" s="38"/>
      <c r="E28" s="38"/>
      <c r="F28" s="38"/>
      <c r="G28" s="38"/>
      <c r="H28" s="59"/>
    </row>
    <row r="29" spans="1:8" x14ac:dyDescent="0.2">
      <c r="A29" s="63" t="s">
        <v>28</v>
      </c>
      <c r="B29" s="64">
        <v>0.1368</v>
      </c>
      <c r="C29" s="65"/>
      <c r="D29" s="65"/>
      <c r="E29" s="65"/>
      <c r="F29" s="65"/>
      <c r="G29" s="65"/>
      <c r="H29" s="66"/>
    </row>
    <row r="31" spans="1:8" x14ac:dyDescent="0.2">
      <c r="A31" s="177" t="s">
        <v>387</v>
      </c>
      <c r="B31" s="178" t="s">
        <v>386</v>
      </c>
      <c r="C31" s="179" t="s">
        <v>285</v>
      </c>
      <c r="D31" s="179" t="s">
        <v>286</v>
      </c>
      <c r="E31" s="179" t="s">
        <v>287</v>
      </c>
      <c r="F31" s="179" t="s">
        <v>288</v>
      </c>
      <c r="G31" s="179" t="s">
        <v>289</v>
      </c>
      <c r="H31" s="179" t="s">
        <v>290</v>
      </c>
    </row>
    <row r="32" spans="1:8" hidden="1" x14ac:dyDescent="0.2">
      <c r="A32" s="58" t="s">
        <v>292</v>
      </c>
      <c r="B32" s="74">
        <f>VALUE(B31)</f>
        <v>43101</v>
      </c>
      <c r="C32" s="74" t="e">
        <f t="shared" ref="C32:H32" si="19">VALUE(C31)</f>
        <v>#VALUE!</v>
      </c>
      <c r="D32" s="74" t="e">
        <f t="shared" si="19"/>
        <v>#VALUE!</v>
      </c>
      <c r="E32" s="74" t="e">
        <f t="shared" si="19"/>
        <v>#VALUE!</v>
      </c>
      <c r="F32" s="74" t="e">
        <f t="shared" si="19"/>
        <v>#VALUE!</v>
      </c>
      <c r="G32" s="74" t="e">
        <f t="shared" si="19"/>
        <v>#VALUE!</v>
      </c>
      <c r="H32" s="74" t="e">
        <f t="shared" si="19"/>
        <v>#VALUE!</v>
      </c>
    </row>
    <row r="33" spans="1:8" hidden="1" x14ac:dyDescent="0.2">
      <c r="A33" s="58" t="s">
        <v>291</v>
      </c>
      <c r="B33" s="76">
        <v>2</v>
      </c>
      <c r="C33" s="38">
        <v>3</v>
      </c>
      <c r="D33" s="38">
        <v>4</v>
      </c>
      <c r="E33" s="76">
        <v>5</v>
      </c>
      <c r="F33" s="38">
        <v>6</v>
      </c>
      <c r="G33" s="38">
        <v>7</v>
      </c>
      <c r="H33" s="76">
        <v>8</v>
      </c>
    </row>
    <row r="34" spans="1:8" x14ac:dyDescent="0.2">
      <c r="A34" s="175" t="s">
        <v>27</v>
      </c>
      <c r="B34" s="173">
        <v>0.08</v>
      </c>
    </row>
    <row r="35" spans="1:8" x14ac:dyDescent="0.2">
      <c r="A35" s="176" t="s">
        <v>2</v>
      </c>
      <c r="B35" s="174">
        <v>8.3000000000000004E-2</v>
      </c>
    </row>
    <row r="36" spans="1:8" x14ac:dyDescent="0.2">
      <c r="A36" s="175" t="s">
        <v>28</v>
      </c>
      <c r="B36" s="128">
        <f>249/1872</f>
        <v>0.13301282051282051</v>
      </c>
    </row>
    <row r="37" spans="1:8" x14ac:dyDescent="0.2">
      <c r="C37" s="128"/>
    </row>
  </sheetData>
  <pageMargins left="0.7" right="0.7" top="0.75" bottom="0.75" header="0.3" footer="0.3"/>
  <pageSetup paperSize="9" orientation="portrait"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F88"/>
  <sheetViews>
    <sheetView topLeftCell="A70" workbookViewId="0">
      <selection activeCell="B89" sqref="A89:B89"/>
    </sheetView>
  </sheetViews>
  <sheetFormatPr defaultColWidth="8.85546875" defaultRowHeight="12" x14ac:dyDescent="0.2"/>
  <cols>
    <col min="1" max="16384" width="8.85546875" style="16"/>
  </cols>
  <sheetData>
    <row r="1" spans="1:6" ht="15" x14ac:dyDescent="0.25">
      <c r="A1" s="17" t="s">
        <v>305</v>
      </c>
    </row>
    <row r="2" spans="1:6" x14ac:dyDescent="0.2">
      <c r="A2" s="68" t="s">
        <v>283</v>
      </c>
      <c r="B2" s="69">
        <v>43282</v>
      </c>
      <c r="C2" s="69"/>
    </row>
    <row r="3" spans="1:6" ht="3.6" hidden="1" customHeight="1" x14ac:dyDescent="0.25">
      <c r="A3" s="17"/>
      <c r="B3" s="67">
        <v>2</v>
      </c>
      <c r="C3" s="16">
        <v>3</v>
      </c>
      <c r="E3" s="16">
        <v>4</v>
      </c>
      <c r="F3" s="17"/>
    </row>
    <row r="4" spans="1:6" x14ac:dyDescent="0.2">
      <c r="A4" s="16" t="s">
        <v>210</v>
      </c>
      <c r="B4" s="16">
        <v>1843</v>
      </c>
    </row>
    <row r="5" spans="1:6" x14ac:dyDescent="0.2">
      <c r="A5" s="16" t="s">
        <v>169</v>
      </c>
      <c r="B5" s="16">
        <v>1958</v>
      </c>
    </row>
    <row r="6" spans="1:6" x14ac:dyDescent="0.2">
      <c r="A6" s="16" t="s">
        <v>170</v>
      </c>
      <c r="B6" s="16">
        <v>2091</v>
      </c>
    </row>
    <row r="7" spans="1:6" x14ac:dyDescent="0.2">
      <c r="A7" s="16" t="s">
        <v>171</v>
      </c>
      <c r="B7" s="16">
        <v>2152</v>
      </c>
    </row>
    <row r="8" spans="1:6" x14ac:dyDescent="0.2">
      <c r="A8" s="16" t="s">
        <v>172</v>
      </c>
      <c r="B8" s="16">
        <v>2222</v>
      </c>
    </row>
    <row r="9" spans="1:6" x14ac:dyDescent="0.2">
      <c r="A9" s="16" t="s">
        <v>173</v>
      </c>
      <c r="B9" s="16">
        <v>2278</v>
      </c>
    </row>
    <row r="10" spans="1:6" x14ac:dyDescent="0.2">
      <c r="A10" s="16" t="s">
        <v>174</v>
      </c>
      <c r="B10" s="16">
        <v>2345</v>
      </c>
    </row>
    <row r="11" spans="1:6" x14ac:dyDescent="0.2">
      <c r="A11" s="16" t="s">
        <v>175</v>
      </c>
      <c r="B11" s="16">
        <v>2407</v>
      </c>
    </row>
    <row r="12" spans="1:6" x14ac:dyDescent="0.2">
      <c r="A12" s="16" t="s">
        <v>176</v>
      </c>
      <c r="B12" s="16">
        <v>2471</v>
      </c>
    </row>
    <row r="13" spans="1:6" x14ac:dyDescent="0.2">
      <c r="A13" s="16" t="s">
        <v>177</v>
      </c>
      <c r="B13" s="16">
        <v>2535</v>
      </c>
    </row>
    <row r="14" spans="1:6" x14ac:dyDescent="0.2">
      <c r="A14" s="16" t="s">
        <v>159</v>
      </c>
      <c r="B14" s="16">
        <v>2599</v>
      </c>
    </row>
    <row r="15" spans="1:6" x14ac:dyDescent="0.2">
      <c r="A15" s="16" t="s">
        <v>211</v>
      </c>
      <c r="B15" s="16">
        <v>1958</v>
      </c>
    </row>
    <row r="16" spans="1:6" x14ac:dyDescent="0.2">
      <c r="A16" s="16" t="s">
        <v>178</v>
      </c>
      <c r="B16" s="16">
        <v>2091</v>
      </c>
    </row>
    <row r="17" spans="1:2" x14ac:dyDescent="0.2">
      <c r="A17" s="16" t="s">
        <v>179</v>
      </c>
      <c r="B17" s="16">
        <v>2222</v>
      </c>
    </row>
    <row r="18" spans="1:2" x14ac:dyDescent="0.2">
      <c r="A18" s="16" t="s">
        <v>180</v>
      </c>
      <c r="B18" s="16">
        <v>2278</v>
      </c>
    </row>
    <row r="19" spans="1:2" x14ac:dyDescent="0.2">
      <c r="A19" s="16" t="s">
        <v>181</v>
      </c>
      <c r="B19" s="16">
        <v>2345</v>
      </c>
    </row>
    <row r="20" spans="1:2" x14ac:dyDescent="0.2">
      <c r="A20" s="16" t="s">
        <v>182</v>
      </c>
      <c r="B20" s="16">
        <v>2407</v>
      </c>
    </row>
    <row r="21" spans="1:2" x14ac:dyDescent="0.2">
      <c r="A21" s="16" t="s">
        <v>183</v>
      </c>
      <c r="B21" s="16">
        <v>2471</v>
      </c>
    </row>
    <row r="22" spans="1:2" x14ac:dyDescent="0.2">
      <c r="A22" s="16" t="s">
        <v>184</v>
      </c>
      <c r="B22" s="16">
        <v>2535</v>
      </c>
    </row>
    <row r="23" spans="1:2" x14ac:dyDescent="0.2">
      <c r="A23" s="16" t="s">
        <v>185</v>
      </c>
      <c r="B23" s="16">
        <v>2599</v>
      </c>
    </row>
    <row r="24" spans="1:2" x14ac:dyDescent="0.2">
      <c r="A24" s="16" t="s">
        <v>186</v>
      </c>
      <c r="B24" s="16">
        <v>2663</v>
      </c>
    </row>
    <row r="25" spans="1:2" x14ac:dyDescent="0.2">
      <c r="A25" s="16" t="s">
        <v>31</v>
      </c>
      <c r="B25" s="16">
        <v>2727</v>
      </c>
    </row>
    <row r="26" spans="1:2" x14ac:dyDescent="0.2">
      <c r="A26" s="16" t="s">
        <v>32</v>
      </c>
      <c r="B26" s="16">
        <v>2793</v>
      </c>
    </row>
    <row r="27" spans="1:2" x14ac:dyDescent="0.2">
      <c r="A27" s="16" t="s">
        <v>33</v>
      </c>
      <c r="B27" s="16">
        <v>2863</v>
      </c>
    </row>
    <row r="28" spans="1:2" x14ac:dyDescent="0.2">
      <c r="A28" s="16" t="s">
        <v>212</v>
      </c>
      <c r="B28" s="16">
        <v>2222</v>
      </c>
    </row>
    <row r="29" spans="1:2" x14ac:dyDescent="0.2">
      <c r="A29" s="16" t="s">
        <v>161</v>
      </c>
      <c r="B29" s="16">
        <v>2345</v>
      </c>
    </row>
    <row r="30" spans="1:2" x14ac:dyDescent="0.2">
      <c r="A30" s="16" t="s">
        <v>162</v>
      </c>
      <c r="B30" s="16">
        <v>2471</v>
      </c>
    </row>
    <row r="31" spans="1:2" x14ac:dyDescent="0.2">
      <c r="A31" s="16" t="s">
        <v>163</v>
      </c>
      <c r="B31" s="16">
        <v>2535</v>
      </c>
    </row>
    <row r="32" spans="1:2" x14ac:dyDescent="0.2">
      <c r="A32" s="16" t="s">
        <v>164</v>
      </c>
      <c r="B32" s="16">
        <v>2599</v>
      </c>
    </row>
    <row r="33" spans="1:2" x14ac:dyDescent="0.2">
      <c r="A33" s="16" t="s">
        <v>165</v>
      </c>
      <c r="B33" s="16">
        <v>2663</v>
      </c>
    </row>
    <row r="34" spans="1:2" x14ac:dyDescent="0.2">
      <c r="A34" s="16" t="s">
        <v>166</v>
      </c>
      <c r="B34" s="16">
        <v>2727</v>
      </c>
    </row>
    <row r="35" spans="1:2" x14ac:dyDescent="0.2">
      <c r="A35" s="16" t="s">
        <v>167</v>
      </c>
      <c r="B35" s="16">
        <v>2793</v>
      </c>
    </row>
    <row r="36" spans="1:2" x14ac:dyDescent="0.2">
      <c r="A36" s="16" t="s">
        <v>168</v>
      </c>
      <c r="B36" s="16">
        <v>2863</v>
      </c>
    </row>
    <row r="37" spans="1:2" x14ac:dyDescent="0.2">
      <c r="A37" s="16" t="s">
        <v>213</v>
      </c>
      <c r="B37" s="16">
        <v>2934</v>
      </c>
    </row>
    <row r="38" spans="1:2" x14ac:dyDescent="0.2">
      <c r="A38" s="16" t="s">
        <v>35</v>
      </c>
      <c r="B38" s="16">
        <v>2996</v>
      </c>
    </row>
    <row r="39" spans="1:2" x14ac:dyDescent="0.2">
      <c r="A39" s="16" t="s">
        <v>36</v>
      </c>
      <c r="B39" s="16">
        <v>3066</v>
      </c>
    </row>
    <row r="40" spans="1:2" x14ac:dyDescent="0.2">
      <c r="A40" s="16" t="s">
        <v>37</v>
      </c>
      <c r="B40" s="16">
        <v>3135</v>
      </c>
    </row>
    <row r="41" spans="1:2" x14ac:dyDescent="0.2">
      <c r="A41" s="16" t="s">
        <v>214</v>
      </c>
      <c r="B41" s="16">
        <v>2535</v>
      </c>
    </row>
    <row r="42" spans="1:2" x14ac:dyDescent="0.2">
      <c r="A42" s="16" t="s">
        <v>215</v>
      </c>
      <c r="B42" s="16">
        <v>2663</v>
      </c>
    </row>
    <row r="43" spans="1:2" x14ac:dyDescent="0.2">
      <c r="A43" s="16" t="s">
        <v>216</v>
      </c>
      <c r="B43" s="16">
        <v>2793</v>
      </c>
    </row>
    <row r="44" spans="1:2" x14ac:dyDescent="0.2">
      <c r="A44" s="16" t="s">
        <v>217</v>
      </c>
      <c r="B44" s="16">
        <v>2934</v>
      </c>
    </row>
    <row r="45" spans="1:2" x14ac:dyDescent="0.2">
      <c r="A45" s="16" t="s">
        <v>218</v>
      </c>
      <c r="B45" s="16">
        <v>2996</v>
      </c>
    </row>
    <row r="46" spans="1:2" x14ac:dyDescent="0.2">
      <c r="A46" s="16" t="s">
        <v>219</v>
      </c>
      <c r="B46" s="16">
        <v>3066</v>
      </c>
    </row>
    <row r="47" spans="1:2" x14ac:dyDescent="0.2">
      <c r="A47" s="16" t="s">
        <v>220</v>
      </c>
      <c r="B47" s="16">
        <v>3135</v>
      </c>
    </row>
    <row r="48" spans="1:2" x14ac:dyDescent="0.2">
      <c r="A48" s="16" t="s">
        <v>221</v>
      </c>
      <c r="B48" s="16">
        <v>3200</v>
      </c>
    </row>
    <row r="49" spans="1:2" x14ac:dyDescent="0.2">
      <c r="A49" s="16" t="s">
        <v>222</v>
      </c>
      <c r="B49" s="16">
        <v>3266</v>
      </c>
    </row>
    <row r="50" spans="1:2" x14ac:dyDescent="0.2">
      <c r="A50" s="16" t="s">
        <v>223</v>
      </c>
      <c r="B50" s="16">
        <v>3334</v>
      </c>
    </row>
    <row r="51" spans="1:2" x14ac:dyDescent="0.2">
      <c r="A51" s="16" t="s">
        <v>38</v>
      </c>
      <c r="B51" s="16">
        <v>3403</v>
      </c>
    </row>
    <row r="52" spans="1:2" x14ac:dyDescent="0.2">
      <c r="A52" s="16" t="s">
        <v>39</v>
      </c>
      <c r="B52" s="16">
        <v>3467</v>
      </c>
    </row>
    <row r="53" spans="1:2" x14ac:dyDescent="0.2">
      <c r="A53" s="16" t="s">
        <v>224</v>
      </c>
      <c r="B53" s="16">
        <v>2863</v>
      </c>
    </row>
    <row r="54" spans="1:2" x14ac:dyDescent="0.2">
      <c r="A54" s="16" t="s">
        <v>225</v>
      </c>
      <c r="B54" s="16">
        <v>2996</v>
      </c>
    </row>
    <row r="55" spans="1:2" x14ac:dyDescent="0.2">
      <c r="A55" s="16" t="s">
        <v>226</v>
      </c>
      <c r="B55" s="16">
        <v>3135</v>
      </c>
    </row>
    <row r="56" spans="1:2" x14ac:dyDescent="0.2">
      <c r="A56" s="16" t="s">
        <v>227</v>
      </c>
      <c r="B56" s="16">
        <v>3266</v>
      </c>
    </row>
    <row r="57" spans="1:2" x14ac:dyDescent="0.2">
      <c r="A57" s="16" t="s">
        <v>228</v>
      </c>
      <c r="B57" s="16">
        <v>3403</v>
      </c>
    </row>
    <row r="58" spans="1:2" x14ac:dyDescent="0.2">
      <c r="A58" s="16" t="s">
        <v>229</v>
      </c>
      <c r="B58" s="16">
        <v>3467</v>
      </c>
    </row>
    <row r="59" spans="1:2" x14ac:dyDescent="0.2">
      <c r="A59" s="16" t="s">
        <v>230</v>
      </c>
      <c r="B59" s="16">
        <v>3532</v>
      </c>
    </row>
    <row r="60" spans="1:2" x14ac:dyDescent="0.2">
      <c r="A60" s="16" t="s">
        <v>231</v>
      </c>
      <c r="B60" s="16">
        <v>3605</v>
      </c>
    </row>
    <row r="61" spans="1:2" x14ac:dyDescent="0.2">
      <c r="A61" s="16" t="s">
        <v>232</v>
      </c>
      <c r="B61" s="16">
        <v>3680</v>
      </c>
    </row>
    <row r="62" spans="1:2" x14ac:dyDescent="0.2">
      <c r="A62" s="16" t="s">
        <v>233</v>
      </c>
      <c r="B62" s="16">
        <v>3754</v>
      </c>
    </row>
    <row r="63" spans="1:2" x14ac:dyDescent="0.2">
      <c r="A63" s="16" t="s">
        <v>205</v>
      </c>
      <c r="B63" s="16">
        <v>3820</v>
      </c>
    </row>
    <row r="64" spans="1:2" x14ac:dyDescent="0.2">
      <c r="A64" s="16" t="s">
        <v>206</v>
      </c>
      <c r="B64" s="16">
        <v>3894</v>
      </c>
    </row>
    <row r="65" spans="1:2" x14ac:dyDescent="0.2">
      <c r="A65" s="16" t="s">
        <v>255</v>
      </c>
      <c r="B65" s="16">
        <v>3266</v>
      </c>
    </row>
    <row r="66" spans="1:2" x14ac:dyDescent="0.2">
      <c r="A66" s="16" t="s">
        <v>256</v>
      </c>
      <c r="B66" s="16">
        <v>3403</v>
      </c>
    </row>
    <row r="67" spans="1:2" x14ac:dyDescent="0.2">
      <c r="A67" s="16" t="s">
        <v>257</v>
      </c>
      <c r="B67" s="16">
        <v>3532</v>
      </c>
    </row>
    <row r="68" spans="1:2" x14ac:dyDescent="0.2">
      <c r="A68" s="16" t="s">
        <v>258</v>
      </c>
      <c r="B68" s="16">
        <v>3680</v>
      </c>
    </row>
    <row r="69" spans="1:2" x14ac:dyDescent="0.2">
      <c r="A69" s="16" t="s">
        <v>259</v>
      </c>
      <c r="B69" s="16">
        <v>3820</v>
      </c>
    </row>
    <row r="70" spans="1:2" x14ac:dyDescent="0.2">
      <c r="A70" s="16" t="s">
        <v>260</v>
      </c>
      <c r="B70" s="16">
        <v>3965</v>
      </c>
    </row>
    <row r="71" spans="1:2" x14ac:dyDescent="0.2">
      <c r="A71" s="16" t="s">
        <v>261</v>
      </c>
      <c r="B71" s="16">
        <v>4104</v>
      </c>
    </row>
    <row r="72" spans="1:2" x14ac:dyDescent="0.2">
      <c r="A72" s="16" t="s">
        <v>262</v>
      </c>
      <c r="B72" s="16">
        <v>4165</v>
      </c>
    </row>
    <row r="73" spans="1:2" x14ac:dyDescent="0.2">
      <c r="A73" s="16" t="s">
        <v>254</v>
      </c>
      <c r="B73" s="16">
        <v>4228</v>
      </c>
    </row>
    <row r="74" spans="1:2" x14ac:dyDescent="0.2">
      <c r="A74" s="16" t="s">
        <v>263</v>
      </c>
      <c r="B74" s="16">
        <v>4293</v>
      </c>
    </row>
    <row r="75" spans="1:2" x14ac:dyDescent="0.2">
      <c r="A75" s="16" t="s">
        <v>264</v>
      </c>
      <c r="B75" s="16">
        <v>4355</v>
      </c>
    </row>
    <row r="76" spans="1:2" x14ac:dyDescent="0.2">
      <c r="A76" s="16" t="s">
        <v>265</v>
      </c>
      <c r="B76" s="16">
        <v>3820</v>
      </c>
    </row>
    <row r="77" spans="1:2" x14ac:dyDescent="0.2">
      <c r="A77" s="16" t="s">
        <v>266</v>
      </c>
      <c r="B77" s="16">
        <v>3965</v>
      </c>
    </row>
    <row r="78" spans="1:2" x14ac:dyDescent="0.2">
      <c r="A78" s="16" t="s">
        <v>267</v>
      </c>
      <c r="B78" s="16">
        <v>4104</v>
      </c>
    </row>
    <row r="79" spans="1:2" x14ac:dyDescent="0.2">
      <c r="A79" s="16" t="s">
        <v>268</v>
      </c>
      <c r="B79" s="16">
        <v>4228</v>
      </c>
    </row>
    <row r="80" spans="1:2" x14ac:dyDescent="0.2">
      <c r="A80" s="16" t="s">
        <v>269</v>
      </c>
      <c r="B80" s="16">
        <v>4355</v>
      </c>
    </row>
    <row r="81" spans="1:2" x14ac:dyDescent="0.2">
      <c r="A81" s="16" t="s">
        <v>270</v>
      </c>
      <c r="B81" s="16">
        <v>4485</v>
      </c>
    </row>
    <row r="82" spans="1:2" x14ac:dyDescent="0.2">
      <c r="A82" s="16" t="s">
        <v>271</v>
      </c>
      <c r="B82" s="16">
        <v>4613</v>
      </c>
    </row>
    <row r="83" spans="1:2" x14ac:dyDescent="0.2">
      <c r="A83" s="16" t="s">
        <v>272</v>
      </c>
      <c r="B83" s="16">
        <v>4741</v>
      </c>
    </row>
    <row r="84" spans="1:2" x14ac:dyDescent="0.2">
      <c r="A84" s="16" t="s">
        <v>273</v>
      </c>
      <c r="B84" s="16">
        <v>4871</v>
      </c>
    </row>
    <row r="85" spans="1:2" x14ac:dyDescent="0.2">
      <c r="A85" s="16" t="s">
        <v>274</v>
      </c>
      <c r="B85" s="16">
        <v>4933</v>
      </c>
    </row>
    <row r="86" spans="1:2" x14ac:dyDescent="0.2">
      <c r="A86" s="16" t="s">
        <v>275</v>
      </c>
      <c r="B86" s="16">
        <v>4997</v>
      </c>
    </row>
    <row r="87" spans="1:2" x14ac:dyDescent="0.2">
      <c r="A87" s="16" t="s">
        <v>276</v>
      </c>
      <c r="B87" s="16">
        <v>5063</v>
      </c>
    </row>
    <row r="88" spans="1:2" x14ac:dyDescent="0.2">
      <c r="A88" s="16" t="s">
        <v>277</v>
      </c>
      <c r="B88" s="16">
        <v>5126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F119"/>
  <sheetViews>
    <sheetView workbookViewId="0">
      <selection activeCell="D5" sqref="D5"/>
    </sheetView>
  </sheetViews>
  <sheetFormatPr defaultColWidth="8.85546875" defaultRowHeight="12" x14ac:dyDescent="0.2"/>
  <cols>
    <col min="1" max="16384" width="8.85546875" style="16"/>
  </cols>
  <sheetData>
    <row r="1" spans="1:6" ht="15" x14ac:dyDescent="0.25">
      <c r="A1" s="17" t="s">
        <v>305</v>
      </c>
    </row>
    <row r="2" spans="1:6" x14ac:dyDescent="0.2">
      <c r="A2" s="68" t="s">
        <v>283</v>
      </c>
      <c r="B2" s="69">
        <v>43282</v>
      </c>
      <c r="C2" s="69"/>
    </row>
    <row r="3" spans="1:6" ht="4.1500000000000004" hidden="1" customHeight="1" x14ac:dyDescent="0.25">
      <c r="A3" s="17"/>
      <c r="B3" s="67">
        <v>2</v>
      </c>
      <c r="C3" s="16">
        <v>3</v>
      </c>
      <c r="E3" s="16">
        <v>4</v>
      </c>
      <c r="F3" s="17"/>
    </row>
    <row r="4" spans="1:6" x14ac:dyDescent="0.2">
      <c r="A4" s="19" t="s">
        <v>40</v>
      </c>
      <c r="B4" s="16">
        <v>1757</v>
      </c>
    </row>
    <row r="5" spans="1:6" x14ac:dyDescent="0.2">
      <c r="A5" s="18" t="s">
        <v>41</v>
      </c>
      <c r="B5" s="16">
        <v>1797</v>
      </c>
    </row>
    <row r="6" spans="1:6" x14ac:dyDescent="0.2">
      <c r="A6" s="19" t="s">
        <v>42</v>
      </c>
      <c r="B6" s="16">
        <v>1841</v>
      </c>
    </row>
    <row r="7" spans="1:6" x14ac:dyDescent="0.2">
      <c r="A7" s="20" t="s">
        <v>43</v>
      </c>
      <c r="B7" s="16">
        <v>1884</v>
      </c>
    </row>
    <row r="8" spans="1:6" x14ac:dyDescent="0.2">
      <c r="A8" s="19" t="s">
        <v>44</v>
      </c>
      <c r="B8" s="16">
        <v>1926</v>
      </c>
    </row>
    <row r="9" spans="1:6" x14ac:dyDescent="0.2">
      <c r="A9" s="20" t="s">
        <v>45</v>
      </c>
      <c r="B9" s="16">
        <v>1974</v>
      </c>
    </row>
    <row r="10" spans="1:6" x14ac:dyDescent="0.2">
      <c r="A10" s="19" t="s">
        <v>46</v>
      </c>
      <c r="B10" s="16">
        <v>2023</v>
      </c>
    </row>
    <row r="11" spans="1:6" x14ac:dyDescent="0.2">
      <c r="A11" s="20" t="s">
        <v>47</v>
      </c>
      <c r="B11" s="16">
        <v>2071</v>
      </c>
    </row>
    <row r="12" spans="1:6" x14ac:dyDescent="0.2">
      <c r="A12" s="19" t="s">
        <v>48</v>
      </c>
      <c r="B12" s="16">
        <v>2122</v>
      </c>
    </row>
    <row r="13" spans="1:6" x14ac:dyDescent="0.2">
      <c r="A13" s="20" t="s">
        <v>49</v>
      </c>
      <c r="B13" s="16">
        <v>2193</v>
      </c>
    </row>
    <row r="14" spans="1:6" x14ac:dyDescent="0.2">
      <c r="A14" s="19" t="s">
        <v>50</v>
      </c>
      <c r="B14" s="16">
        <v>2254</v>
      </c>
    </row>
    <row r="15" spans="1:6" x14ac:dyDescent="0.2">
      <c r="A15" s="20" t="s">
        <v>51</v>
      </c>
      <c r="B15" s="16">
        <v>2327</v>
      </c>
    </row>
    <row r="16" spans="1:6" x14ac:dyDescent="0.2">
      <c r="A16" s="19" t="s">
        <v>52</v>
      </c>
      <c r="B16" s="16">
        <v>2392</v>
      </c>
    </row>
    <row r="17" spans="1:2" x14ac:dyDescent="0.2">
      <c r="A17" s="20" t="s">
        <v>53</v>
      </c>
      <c r="B17" s="16">
        <v>1885</v>
      </c>
    </row>
    <row r="18" spans="1:2" x14ac:dyDescent="0.2">
      <c r="A18" s="19" t="s">
        <v>54</v>
      </c>
      <c r="B18" s="16">
        <v>1926</v>
      </c>
    </row>
    <row r="19" spans="1:2" x14ac:dyDescent="0.2">
      <c r="A19" s="19" t="s">
        <v>55</v>
      </c>
      <c r="B19" s="16">
        <v>1974</v>
      </c>
    </row>
    <row r="20" spans="1:2" x14ac:dyDescent="0.2">
      <c r="A20" s="19" t="s">
        <v>56</v>
      </c>
      <c r="B20" s="16">
        <v>2023</v>
      </c>
    </row>
    <row r="21" spans="1:2" x14ac:dyDescent="0.2">
      <c r="A21" s="19" t="s">
        <v>57</v>
      </c>
      <c r="B21" s="16">
        <v>2071</v>
      </c>
    </row>
    <row r="22" spans="1:2" x14ac:dyDescent="0.2">
      <c r="A22" s="19" t="s">
        <v>58</v>
      </c>
      <c r="B22" s="16">
        <v>2122</v>
      </c>
    </row>
    <row r="23" spans="1:2" x14ac:dyDescent="0.2">
      <c r="A23" s="19" t="s">
        <v>59</v>
      </c>
      <c r="B23" s="16">
        <v>2193</v>
      </c>
    </row>
    <row r="24" spans="1:2" x14ac:dyDescent="0.2">
      <c r="A24" s="19" t="s">
        <v>60</v>
      </c>
      <c r="B24" s="16">
        <v>2254</v>
      </c>
    </row>
    <row r="25" spans="1:2" x14ac:dyDescent="0.2">
      <c r="A25" s="19" t="s">
        <v>61</v>
      </c>
      <c r="B25" s="16">
        <v>2327</v>
      </c>
    </row>
    <row r="26" spans="1:2" x14ac:dyDescent="0.2">
      <c r="A26" s="19" t="s">
        <v>62</v>
      </c>
      <c r="B26" s="16">
        <v>2392</v>
      </c>
    </row>
    <row r="27" spans="1:2" x14ac:dyDescent="0.2">
      <c r="A27" s="19" t="s">
        <v>63</v>
      </c>
      <c r="B27" s="16">
        <v>2464</v>
      </c>
    </row>
    <row r="28" spans="1:2" x14ac:dyDescent="0.2">
      <c r="A28" s="19" t="s">
        <v>64</v>
      </c>
      <c r="B28" s="16">
        <v>2527</v>
      </c>
    </row>
    <row r="29" spans="1:2" x14ac:dyDescent="0.2">
      <c r="A29" s="19" t="s">
        <v>65</v>
      </c>
      <c r="B29" s="16">
        <v>2592</v>
      </c>
    </row>
    <row r="30" spans="1:2" x14ac:dyDescent="0.2">
      <c r="A30" s="20" t="s">
        <v>67</v>
      </c>
      <c r="B30" s="16">
        <v>1933</v>
      </c>
    </row>
    <row r="31" spans="1:2" x14ac:dyDescent="0.2">
      <c r="A31" s="20" t="s">
        <v>152</v>
      </c>
      <c r="B31" s="16">
        <v>1974</v>
      </c>
    </row>
    <row r="32" spans="1:2" x14ac:dyDescent="0.2">
      <c r="A32" s="20" t="s">
        <v>66</v>
      </c>
      <c r="B32" s="16">
        <v>2023</v>
      </c>
    </row>
    <row r="33" spans="1:2" x14ac:dyDescent="0.2">
      <c r="A33" s="20" t="s">
        <v>68</v>
      </c>
      <c r="B33" s="16">
        <v>2071</v>
      </c>
    </row>
    <row r="34" spans="1:2" x14ac:dyDescent="0.2">
      <c r="A34" s="20" t="s">
        <v>69</v>
      </c>
      <c r="B34" s="16">
        <v>2122</v>
      </c>
    </row>
    <row r="35" spans="1:2" x14ac:dyDescent="0.2">
      <c r="A35" s="20" t="s">
        <v>70</v>
      </c>
      <c r="B35" s="16">
        <v>2193</v>
      </c>
    </row>
    <row r="36" spans="1:2" x14ac:dyDescent="0.2">
      <c r="A36" s="20" t="s">
        <v>71</v>
      </c>
      <c r="B36" s="16">
        <v>2254</v>
      </c>
    </row>
    <row r="37" spans="1:2" x14ac:dyDescent="0.2">
      <c r="A37" s="20" t="s">
        <v>72</v>
      </c>
      <c r="B37" s="16">
        <v>2327</v>
      </c>
    </row>
    <row r="38" spans="1:2" x14ac:dyDescent="0.2">
      <c r="A38" s="20" t="s">
        <v>73</v>
      </c>
      <c r="B38" s="16">
        <v>2392</v>
      </c>
    </row>
    <row r="39" spans="1:2" x14ac:dyDescent="0.2">
      <c r="A39" s="20" t="s">
        <v>74</v>
      </c>
      <c r="B39" s="16">
        <v>2464</v>
      </c>
    </row>
    <row r="40" spans="1:2" x14ac:dyDescent="0.2">
      <c r="A40" s="20" t="s">
        <v>75</v>
      </c>
      <c r="B40" s="16">
        <v>2527</v>
      </c>
    </row>
    <row r="41" spans="1:2" x14ac:dyDescent="0.2">
      <c r="A41" s="20" t="s">
        <v>76</v>
      </c>
      <c r="B41" s="16">
        <v>2592</v>
      </c>
    </row>
    <row r="42" spans="1:2" x14ac:dyDescent="0.2">
      <c r="A42" s="20" t="s">
        <v>77</v>
      </c>
      <c r="B42" s="16">
        <v>2643</v>
      </c>
    </row>
    <row r="43" spans="1:2" x14ac:dyDescent="0.2">
      <c r="A43" s="20" t="s">
        <v>78</v>
      </c>
      <c r="B43" s="16">
        <v>2701</v>
      </c>
    </row>
    <row r="44" spans="1:2" x14ac:dyDescent="0.2">
      <c r="A44" s="20" t="s">
        <v>79</v>
      </c>
      <c r="B44" s="16">
        <v>2754</v>
      </c>
    </row>
    <row r="45" spans="1:2" x14ac:dyDescent="0.2">
      <c r="A45" s="20" t="s">
        <v>81</v>
      </c>
      <c r="B45" s="16">
        <v>2149</v>
      </c>
    </row>
    <row r="46" spans="1:2" x14ac:dyDescent="0.2">
      <c r="A46" s="20" t="s">
        <v>153</v>
      </c>
      <c r="B46" s="16">
        <v>2193</v>
      </c>
    </row>
    <row r="47" spans="1:2" x14ac:dyDescent="0.2">
      <c r="A47" s="20" t="s">
        <v>80</v>
      </c>
      <c r="B47" s="16">
        <v>2254</v>
      </c>
    </row>
    <row r="48" spans="1:2" x14ac:dyDescent="0.2">
      <c r="A48" s="20" t="s">
        <v>82</v>
      </c>
      <c r="B48" s="16">
        <v>2327</v>
      </c>
    </row>
    <row r="49" spans="1:2" x14ac:dyDescent="0.2">
      <c r="A49" s="20" t="s">
        <v>83</v>
      </c>
      <c r="B49" s="16">
        <v>2392</v>
      </c>
    </row>
    <row r="50" spans="1:2" x14ac:dyDescent="0.2">
      <c r="A50" s="20" t="s">
        <v>84</v>
      </c>
      <c r="B50" s="16">
        <v>2464</v>
      </c>
    </row>
    <row r="51" spans="1:2" x14ac:dyDescent="0.2">
      <c r="A51" s="20" t="s">
        <v>85</v>
      </c>
      <c r="B51" s="16">
        <v>2527</v>
      </c>
    </row>
    <row r="52" spans="1:2" x14ac:dyDescent="0.2">
      <c r="A52" s="20" t="s">
        <v>86</v>
      </c>
      <c r="B52" s="16">
        <v>2592</v>
      </c>
    </row>
    <row r="53" spans="1:2" x14ac:dyDescent="0.2">
      <c r="A53" s="20" t="s">
        <v>87</v>
      </c>
      <c r="B53" s="16">
        <v>2643</v>
      </c>
    </row>
    <row r="54" spans="1:2" x14ac:dyDescent="0.2">
      <c r="A54" s="20" t="s">
        <v>88</v>
      </c>
      <c r="B54" s="16">
        <v>2701</v>
      </c>
    </row>
    <row r="55" spans="1:2" x14ac:dyDescent="0.2">
      <c r="A55" s="20" t="s">
        <v>89</v>
      </c>
      <c r="B55" s="16">
        <v>2754</v>
      </c>
    </row>
    <row r="56" spans="1:2" x14ac:dyDescent="0.2">
      <c r="A56" s="20" t="s">
        <v>90</v>
      </c>
      <c r="B56" s="16">
        <v>2858</v>
      </c>
    </row>
    <row r="57" spans="1:2" x14ac:dyDescent="0.2">
      <c r="A57" s="20" t="s">
        <v>91</v>
      </c>
      <c r="B57" s="16">
        <v>2926</v>
      </c>
    </row>
    <row r="58" spans="1:2" x14ac:dyDescent="0.2">
      <c r="A58" s="20" t="s">
        <v>92</v>
      </c>
      <c r="B58" s="16">
        <v>2999</v>
      </c>
    </row>
    <row r="59" spans="1:2" x14ac:dyDescent="0.2">
      <c r="A59" s="20" t="s">
        <v>93</v>
      </c>
      <c r="B59" s="16">
        <v>3076</v>
      </c>
    </row>
    <row r="60" spans="1:2" x14ac:dyDescent="0.2">
      <c r="A60" s="20" t="s">
        <v>94</v>
      </c>
      <c r="B60" s="16">
        <v>2346</v>
      </c>
    </row>
    <row r="61" spans="1:2" x14ac:dyDescent="0.2">
      <c r="A61" s="20" t="s">
        <v>154</v>
      </c>
      <c r="B61" s="16">
        <v>2392</v>
      </c>
    </row>
    <row r="62" spans="1:2" x14ac:dyDescent="0.2">
      <c r="A62" s="20" t="s">
        <v>95</v>
      </c>
      <c r="B62" s="16">
        <v>2464</v>
      </c>
    </row>
    <row r="63" spans="1:2" x14ac:dyDescent="0.2">
      <c r="A63" s="20" t="s">
        <v>96</v>
      </c>
      <c r="B63" s="16">
        <v>2527</v>
      </c>
    </row>
    <row r="64" spans="1:2" x14ac:dyDescent="0.2">
      <c r="A64" s="20" t="s">
        <v>97</v>
      </c>
      <c r="B64" s="16">
        <v>2592</v>
      </c>
    </row>
    <row r="65" spans="1:2" x14ac:dyDescent="0.2">
      <c r="A65" s="20" t="s">
        <v>98</v>
      </c>
      <c r="B65" s="16">
        <v>2643</v>
      </c>
    </row>
    <row r="66" spans="1:2" x14ac:dyDescent="0.2">
      <c r="A66" s="20" t="s">
        <v>99</v>
      </c>
      <c r="B66" s="16">
        <v>2701</v>
      </c>
    </row>
    <row r="67" spans="1:2" x14ac:dyDescent="0.2">
      <c r="A67" s="20" t="s">
        <v>100</v>
      </c>
      <c r="B67" s="16">
        <v>2754</v>
      </c>
    </row>
    <row r="68" spans="1:2" x14ac:dyDescent="0.2">
      <c r="A68" s="20" t="s">
        <v>101</v>
      </c>
      <c r="B68" s="16">
        <v>2858</v>
      </c>
    </row>
    <row r="69" spans="1:2" x14ac:dyDescent="0.2">
      <c r="A69" s="20" t="s">
        <v>102</v>
      </c>
      <c r="B69" s="16">
        <v>2926</v>
      </c>
    </row>
    <row r="70" spans="1:2" x14ac:dyDescent="0.2">
      <c r="A70" s="20" t="s">
        <v>103</v>
      </c>
      <c r="B70" s="16">
        <v>2999</v>
      </c>
    </row>
    <row r="71" spans="1:2" x14ac:dyDescent="0.2">
      <c r="A71" s="20" t="s">
        <v>104</v>
      </c>
      <c r="B71" s="16">
        <v>3076</v>
      </c>
    </row>
    <row r="72" spans="1:2" x14ac:dyDescent="0.2">
      <c r="A72" s="20" t="s">
        <v>105</v>
      </c>
      <c r="B72" s="16">
        <v>3140</v>
      </c>
    </row>
    <row r="73" spans="1:2" x14ac:dyDescent="0.2">
      <c r="A73" s="20" t="s">
        <v>106</v>
      </c>
      <c r="B73" s="16">
        <v>3210</v>
      </c>
    </row>
    <row r="74" spans="1:2" x14ac:dyDescent="0.2">
      <c r="A74" s="20" t="s">
        <v>107</v>
      </c>
      <c r="B74" s="16">
        <v>3277</v>
      </c>
    </row>
    <row r="75" spans="1:2" x14ac:dyDescent="0.2">
      <c r="A75" s="20" t="s">
        <v>108</v>
      </c>
      <c r="B75" s="16">
        <v>2544</v>
      </c>
    </row>
    <row r="76" spans="1:2" x14ac:dyDescent="0.2">
      <c r="A76" s="20" t="s">
        <v>155</v>
      </c>
      <c r="B76" s="16">
        <v>2592</v>
      </c>
    </row>
    <row r="77" spans="1:2" x14ac:dyDescent="0.2">
      <c r="A77" s="20" t="s">
        <v>109</v>
      </c>
      <c r="B77" s="16">
        <v>2643</v>
      </c>
    </row>
    <row r="78" spans="1:2" x14ac:dyDescent="0.2">
      <c r="A78" s="20" t="s">
        <v>110</v>
      </c>
      <c r="B78" s="16">
        <v>2701</v>
      </c>
    </row>
    <row r="79" spans="1:2" x14ac:dyDescent="0.2">
      <c r="A79" s="20" t="s">
        <v>111</v>
      </c>
      <c r="B79" s="16">
        <v>2754</v>
      </c>
    </row>
    <row r="80" spans="1:2" x14ac:dyDescent="0.2">
      <c r="A80" s="20" t="s">
        <v>112</v>
      </c>
      <c r="B80" s="16">
        <v>2858</v>
      </c>
    </row>
    <row r="81" spans="1:2" x14ac:dyDescent="0.2">
      <c r="A81" s="20" t="s">
        <v>113</v>
      </c>
      <c r="B81" s="16">
        <v>2926</v>
      </c>
    </row>
    <row r="82" spans="1:2" x14ac:dyDescent="0.2">
      <c r="A82" s="20" t="s">
        <v>114</v>
      </c>
      <c r="B82" s="16">
        <v>2999</v>
      </c>
    </row>
    <row r="83" spans="1:2" x14ac:dyDescent="0.2">
      <c r="A83" s="20" t="s">
        <v>115</v>
      </c>
      <c r="B83" s="16">
        <v>3076</v>
      </c>
    </row>
    <row r="84" spans="1:2" x14ac:dyDescent="0.2">
      <c r="A84" s="20" t="s">
        <v>116</v>
      </c>
      <c r="B84" s="16">
        <v>3140</v>
      </c>
    </row>
    <row r="85" spans="1:2" x14ac:dyDescent="0.2">
      <c r="A85" s="20" t="s">
        <v>117</v>
      </c>
      <c r="B85" s="16">
        <v>3210</v>
      </c>
    </row>
    <row r="86" spans="1:2" x14ac:dyDescent="0.2">
      <c r="A86" s="20" t="s">
        <v>118</v>
      </c>
      <c r="B86" s="16">
        <v>3277</v>
      </c>
    </row>
    <row r="87" spans="1:2" x14ac:dyDescent="0.2">
      <c r="A87" s="20" t="s">
        <v>119</v>
      </c>
      <c r="B87" s="16">
        <v>3389</v>
      </c>
    </row>
    <row r="88" spans="1:2" x14ac:dyDescent="0.2">
      <c r="A88" s="20" t="s">
        <v>120</v>
      </c>
      <c r="B88" s="16">
        <v>3506</v>
      </c>
    </row>
    <row r="89" spans="1:2" x14ac:dyDescent="0.2">
      <c r="A89" s="20" t="s">
        <v>121</v>
      </c>
      <c r="B89" s="16">
        <v>3624</v>
      </c>
    </row>
    <row r="90" spans="1:2" x14ac:dyDescent="0.2">
      <c r="A90" s="20" t="s">
        <v>122</v>
      </c>
      <c r="B90" s="16">
        <v>2705</v>
      </c>
    </row>
    <row r="91" spans="1:2" x14ac:dyDescent="0.2">
      <c r="A91" s="20" t="s">
        <v>156</v>
      </c>
      <c r="B91" s="16">
        <v>2754</v>
      </c>
    </row>
    <row r="92" spans="1:2" x14ac:dyDescent="0.2">
      <c r="A92" s="20" t="s">
        <v>123</v>
      </c>
      <c r="B92" s="16">
        <v>2858</v>
      </c>
    </row>
    <row r="93" spans="1:2" x14ac:dyDescent="0.2">
      <c r="A93" s="20" t="s">
        <v>124</v>
      </c>
      <c r="B93" s="16">
        <v>2926</v>
      </c>
    </row>
    <row r="94" spans="1:2" x14ac:dyDescent="0.2">
      <c r="A94" s="20" t="s">
        <v>125</v>
      </c>
      <c r="B94" s="16">
        <v>2999</v>
      </c>
    </row>
    <row r="95" spans="1:2" x14ac:dyDescent="0.2">
      <c r="A95" s="20" t="s">
        <v>126</v>
      </c>
      <c r="B95" s="16">
        <v>3076</v>
      </c>
    </row>
    <row r="96" spans="1:2" x14ac:dyDescent="0.2">
      <c r="A96" s="20" t="s">
        <v>127</v>
      </c>
      <c r="B96" s="16">
        <v>3140</v>
      </c>
    </row>
    <row r="97" spans="1:2" x14ac:dyDescent="0.2">
      <c r="A97" s="20" t="s">
        <v>128</v>
      </c>
      <c r="B97" s="16">
        <v>3210</v>
      </c>
    </row>
    <row r="98" spans="1:2" x14ac:dyDescent="0.2">
      <c r="A98" s="20" t="s">
        <v>129</v>
      </c>
      <c r="B98" s="16">
        <v>3277</v>
      </c>
    </row>
    <row r="99" spans="1:2" x14ac:dyDescent="0.2">
      <c r="A99" s="20" t="s">
        <v>130</v>
      </c>
      <c r="B99" s="16">
        <v>3389</v>
      </c>
    </row>
    <row r="100" spans="1:2" x14ac:dyDescent="0.2">
      <c r="A100" s="20" t="s">
        <v>131</v>
      </c>
      <c r="B100" s="16">
        <v>3506</v>
      </c>
    </row>
    <row r="101" spans="1:2" x14ac:dyDescent="0.2">
      <c r="A101" s="20" t="s">
        <v>132</v>
      </c>
      <c r="B101" s="16">
        <v>3624</v>
      </c>
    </row>
    <row r="102" spans="1:2" x14ac:dyDescent="0.2">
      <c r="A102" s="20" t="s">
        <v>133</v>
      </c>
      <c r="B102" s="16">
        <v>3742</v>
      </c>
    </row>
    <row r="103" spans="1:2" x14ac:dyDescent="0.2">
      <c r="A103" s="20" t="s">
        <v>134</v>
      </c>
      <c r="B103" s="16">
        <v>3863</v>
      </c>
    </row>
    <row r="104" spans="1:2" x14ac:dyDescent="0.2">
      <c r="A104" s="20" t="s">
        <v>135</v>
      </c>
      <c r="B104" s="16">
        <v>3988</v>
      </c>
    </row>
    <row r="105" spans="1:2" x14ac:dyDescent="0.2">
      <c r="A105" s="20" t="s">
        <v>136</v>
      </c>
      <c r="B105" s="16">
        <v>2947</v>
      </c>
    </row>
    <row r="106" spans="1:2" x14ac:dyDescent="0.2">
      <c r="A106" s="20" t="s">
        <v>157</v>
      </c>
      <c r="B106" s="16">
        <v>2999</v>
      </c>
    </row>
    <row r="107" spans="1:2" x14ac:dyDescent="0.2">
      <c r="A107" s="20" t="s">
        <v>137</v>
      </c>
      <c r="B107" s="16">
        <v>3076</v>
      </c>
    </row>
    <row r="108" spans="1:2" x14ac:dyDescent="0.2">
      <c r="A108" s="20" t="s">
        <v>138</v>
      </c>
      <c r="B108" s="16">
        <v>3140</v>
      </c>
    </row>
    <row r="109" spans="1:2" x14ac:dyDescent="0.2">
      <c r="A109" s="20" t="s">
        <v>139</v>
      </c>
      <c r="B109" s="16">
        <v>3210</v>
      </c>
    </row>
    <row r="110" spans="1:2" x14ac:dyDescent="0.2">
      <c r="A110" s="20" t="s">
        <v>140</v>
      </c>
      <c r="B110" s="16">
        <v>3277</v>
      </c>
    </row>
    <row r="111" spans="1:2" x14ac:dyDescent="0.2">
      <c r="A111" s="20" t="s">
        <v>141</v>
      </c>
      <c r="B111" s="16">
        <v>3389</v>
      </c>
    </row>
    <row r="112" spans="1:2" x14ac:dyDescent="0.2">
      <c r="A112" s="20" t="s">
        <v>142</v>
      </c>
      <c r="B112" s="16">
        <v>3506</v>
      </c>
    </row>
    <row r="113" spans="1:2" x14ac:dyDescent="0.2">
      <c r="A113" s="20" t="s">
        <v>143</v>
      </c>
      <c r="B113" s="16">
        <v>3624</v>
      </c>
    </row>
    <row r="114" spans="1:2" x14ac:dyDescent="0.2">
      <c r="A114" s="20" t="s">
        <v>144</v>
      </c>
      <c r="B114" s="16">
        <v>3742</v>
      </c>
    </row>
    <row r="115" spans="1:2" x14ac:dyDescent="0.2">
      <c r="A115" s="20" t="s">
        <v>145</v>
      </c>
      <c r="B115" s="16">
        <v>3863</v>
      </c>
    </row>
    <row r="116" spans="1:2" x14ac:dyDescent="0.2">
      <c r="A116" s="20" t="s">
        <v>146</v>
      </c>
      <c r="B116" s="16">
        <v>3988</v>
      </c>
    </row>
    <row r="117" spans="1:2" x14ac:dyDescent="0.2">
      <c r="A117" s="20" t="s">
        <v>147</v>
      </c>
      <c r="B117" s="16">
        <v>4127</v>
      </c>
    </row>
    <row r="118" spans="1:2" x14ac:dyDescent="0.2">
      <c r="A118" s="20" t="s">
        <v>148</v>
      </c>
      <c r="B118" s="16">
        <v>4274</v>
      </c>
    </row>
    <row r="119" spans="1:2" x14ac:dyDescent="0.2">
      <c r="A119" s="20" t="s">
        <v>149</v>
      </c>
      <c r="B119" s="16">
        <v>4420</v>
      </c>
    </row>
  </sheetData>
  <sortState ref="B103:B131">
    <sortCondition ref="B10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1:S62"/>
  <sheetViews>
    <sheetView zoomScaleNormal="100" workbookViewId="0">
      <selection activeCell="C15" sqref="C15"/>
    </sheetView>
  </sheetViews>
  <sheetFormatPr defaultColWidth="8.85546875" defaultRowHeight="12" x14ac:dyDescent="0.2"/>
  <cols>
    <col min="1" max="1" width="8.85546875" style="16"/>
    <col min="2" max="2" width="11.5703125" style="16" bestFit="1" customWidth="1"/>
    <col min="3" max="3" width="8.85546875" style="16"/>
    <col min="4" max="4" width="0" style="16" hidden="1" customWidth="1"/>
    <col min="5" max="8" width="8.85546875" style="16"/>
    <col min="9" max="19" width="23" style="16" customWidth="1"/>
    <col min="20" max="16384" width="8.85546875" style="16"/>
  </cols>
  <sheetData>
    <row r="1" spans="1:19" ht="15" x14ac:dyDescent="0.25">
      <c r="A1" s="17" t="s">
        <v>305</v>
      </c>
    </row>
    <row r="2" spans="1:19" x14ac:dyDescent="0.2">
      <c r="A2" s="68" t="s">
        <v>283</v>
      </c>
      <c r="B2" s="69">
        <v>42917</v>
      </c>
      <c r="C2" s="69">
        <v>43374</v>
      </c>
      <c r="I2" s="152" t="s">
        <v>308</v>
      </c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19" ht="11.45" hidden="1" customHeight="1" x14ac:dyDescent="0.25">
      <c r="A3" s="17"/>
      <c r="B3" s="67">
        <v>2</v>
      </c>
      <c r="C3" s="16">
        <v>3</v>
      </c>
      <c r="G3" s="16">
        <v>4</v>
      </c>
    </row>
    <row r="4" spans="1:19" ht="24" x14ac:dyDescent="0.2">
      <c r="A4" s="16" t="s">
        <v>248</v>
      </c>
      <c r="B4" s="23">
        <v>1619.7749999999999</v>
      </c>
      <c r="C4" s="131">
        <v>1684.44</v>
      </c>
      <c r="D4" s="16" t="s">
        <v>243</v>
      </c>
      <c r="I4" s="154" t="s">
        <v>309</v>
      </c>
      <c r="J4" s="154" t="s">
        <v>310</v>
      </c>
      <c r="K4" s="155" t="s">
        <v>311</v>
      </c>
      <c r="L4" s="156" t="s">
        <v>312</v>
      </c>
      <c r="M4" s="156" t="s">
        <v>313</v>
      </c>
      <c r="N4" s="156" t="s">
        <v>314</v>
      </c>
      <c r="O4" s="156" t="s">
        <v>315</v>
      </c>
      <c r="P4" s="156" t="s">
        <v>316</v>
      </c>
      <c r="Q4" s="156" t="s">
        <v>317</v>
      </c>
      <c r="R4" s="156" t="s">
        <v>318</v>
      </c>
      <c r="S4" s="156" t="s">
        <v>319</v>
      </c>
    </row>
    <row r="5" spans="1:19" x14ac:dyDescent="0.2">
      <c r="A5" s="16" t="s">
        <v>243</v>
      </c>
      <c r="B5" s="23">
        <v>1701.1549999999997</v>
      </c>
      <c r="C5" s="131">
        <v>1768.63</v>
      </c>
      <c r="D5" s="16" t="s">
        <v>244</v>
      </c>
      <c r="I5" s="157" t="s">
        <v>320</v>
      </c>
      <c r="J5" s="158">
        <v>10.16</v>
      </c>
      <c r="K5" s="159">
        <v>0</v>
      </c>
      <c r="L5" s="160">
        <v>10.35</v>
      </c>
      <c r="M5" s="161">
        <v>1.8700787401574753E-2</v>
      </c>
      <c r="N5" s="162">
        <v>10.763999999999999</v>
      </c>
      <c r="O5" s="163">
        <v>0.04</v>
      </c>
      <c r="P5" s="159">
        <v>1</v>
      </c>
      <c r="Q5" s="160">
        <v>11.3</v>
      </c>
      <c r="R5" s="161">
        <v>4.9795615013006445E-2</v>
      </c>
      <c r="S5" s="161">
        <v>0.11220472440944887</v>
      </c>
    </row>
    <row r="6" spans="1:19" x14ac:dyDescent="0.2">
      <c r="A6" s="16" t="s">
        <v>244</v>
      </c>
      <c r="B6" s="16">
        <v>1780.9700000000003</v>
      </c>
      <c r="C6" s="131">
        <v>1852.85</v>
      </c>
      <c r="D6" s="16" t="s">
        <v>245</v>
      </c>
      <c r="I6" s="164" t="s">
        <v>321</v>
      </c>
      <c r="J6" s="158">
        <v>10.54</v>
      </c>
      <c r="K6" s="159">
        <v>1</v>
      </c>
      <c r="L6" s="160">
        <v>10.87</v>
      </c>
      <c r="M6" s="161">
        <v>3.1309297912713481E-2</v>
      </c>
      <c r="N6" s="162">
        <v>11.3048</v>
      </c>
      <c r="O6" s="163">
        <v>0.04</v>
      </c>
      <c r="P6" s="159">
        <v>2</v>
      </c>
      <c r="Q6" s="160">
        <v>11.84</v>
      </c>
      <c r="R6" s="161">
        <v>4.7342721675748323E-2</v>
      </c>
      <c r="S6" s="161">
        <v>0.12333965844402285</v>
      </c>
    </row>
    <row r="7" spans="1:19" x14ac:dyDescent="0.2">
      <c r="A7" s="16" t="s">
        <v>245</v>
      </c>
      <c r="B7" s="16">
        <v>1862.3500000000001</v>
      </c>
      <c r="C7" s="131">
        <v>1937.08</v>
      </c>
      <c r="D7" s="16" t="s">
        <v>246</v>
      </c>
      <c r="I7" s="164" t="s">
        <v>322</v>
      </c>
      <c r="J7" s="158">
        <v>10.74</v>
      </c>
      <c r="K7" s="165">
        <v>1</v>
      </c>
      <c r="L7" s="160">
        <v>10.87</v>
      </c>
      <c r="M7" s="161">
        <v>1.2104283054003632E-2</v>
      </c>
      <c r="N7" s="162">
        <v>11.3048</v>
      </c>
      <c r="O7" s="163">
        <v>0.04</v>
      </c>
      <c r="P7" s="159">
        <v>2</v>
      </c>
      <c r="Q7" s="160">
        <v>11.84</v>
      </c>
      <c r="R7" s="161">
        <v>4.7342721675748323E-2</v>
      </c>
      <c r="S7" s="161">
        <v>0.10242085661080071</v>
      </c>
    </row>
    <row r="8" spans="1:19" x14ac:dyDescent="0.2">
      <c r="A8" s="16" t="s">
        <v>246</v>
      </c>
      <c r="B8" s="16">
        <v>1943.7299999999998</v>
      </c>
      <c r="C8" s="131">
        <v>2021.3</v>
      </c>
      <c r="D8" s="16" t="s">
        <v>247</v>
      </c>
      <c r="I8" s="164" t="s">
        <v>323</v>
      </c>
      <c r="J8" s="158">
        <v>11.02</v>
      </c>
      <c r="K8" s="165">
        <v>2</v>
      </c>
      <c r="L8" s="160">
        <v>11.38</v>
      </c>
      <c r="M8" s="161">
        <v>3.2667876588021887E-2</v>
      </c>
      <c r="N8" s="162">
        <v>11.8352</v>
      </c>
      <c r="O8" s="163">
        <v>0.04</v>
      </c>
      <c r="P8" s="159">
        <v>3</v>
      </c>
      <c r="Q8" s="160">
        <v>12.38</v>
      </c>
      <c r="R8" s="161">
        <v>4.6032175206164691E-2</v>
      </c>
      <c r="S8" s="161">
        <v>0.12341197822141572</v>
      </c>
    </row>
    <row r="9" spans="1:19" x14ac:dyDescent="0.2">
      <c r="A9" s="16" t="s">
        <v>247</v>
      </c>
      <c r="B9" s="16">
        <v>2025.11</v>
      </c>
      <c r="C9" s="131">
        <v>2105.5300000000002</v>
      </c>
      <c r="D9" s="16" t="s">
        <v>247</v>
      </c>
      <c r="I9" s="164" t="s">
        <v>324</v>
      </c>
      <c r="J9" s="158">
        <v>11.3</v>
      </c>
      <c r="K9" s="165">
        <v>2</v>
      </c>
      <c r="L9" s="160">
        <v>11.38</v>
      </c>
      <c r="M9" s="161">
        <v>7.079646017699121E-3</v>
      </c>
      <c r="N9" s="162">
        <v>11.8352</v>
      </c>
      <c r="O9" s="163">
        <v>0.04</v>
      </c>
      <c r="P9" s="159">
        <v>3</v>
      </c>
      <c r="Q9" s="160">
        <v>12.38</v>
      </c>
      <c r="R9" s="161">
        <v>4.6032175206164691E-2</v>
      </c>
      <c r="S9" s="161">
        <v>9.5575221238938052E-2</v>
      </c>
    </row>
    <row r="10" spans="1:19" x14ac:dyDescent="0.2">
      <c r="A10" s="16" t="s">
        <v>157</v>
      </c>
      <c r="B10" s="23">
        <v>1583.78</v>
      </c>
      <c r="C10" s="23">
        <v>1534.15</v>
      </c>
      <c r="D10" s="129"/>
      <c r="F10" s="130"/>
      <c r="I10" s="164" t="s">
        <v>325</v>
      </c>
      <c r="J10" s="158">
        <v>11.6</v>
      </c>
      <c r="K10" s="165">
        <v>3</v>
      </c>
      <c r="L10" s="160">
        <v>11.9</v>
      </c>
      <c r="M10" s="161">
        <v>2.5862068965517303E-2</v>
      </c>
      <c r="N10" s="162">
        <v>12.376000000000001</v>
      </c>
      <c r="O10" s="163">
        <v>0.04</v>
      </c>
      <c r="P10" s="159">
        <v>4</v>
      </c>
      <c r="Q10" s="160">
        <v>12.92</v>
      </c>
      <c r="R10" s="161">
        <v>4.3956043956043848E-2</v>
      </c>
      <c r="S10" s="161">
        <v>0.1137931034482759</v>
      </c>
    </row>
    <row r="11" spans="1:19" x14ac:dyDescent="0.2">
      <c r="A11" s="24" t="s">
        <v>137</v>
      </c>
      <c r="B11" s="23">
        <f>(10.12*(1878/12))</f>
        <v>1583.78</v>
      </c>
      <c r="C11" s="23">
        <v>1563.13</v>
      </c>
      <c r="D11" s="129"/>
      <c r="F11" s="130"/>
      <c r="I11" s="164" t="s">
        <v>326</v>
      </c>
      <c r="J11" s="158">
        <v>11.92</v>
      </c>
      <c r="K11" s="165">
        <v>4</v>
      </c>
      <c r="L11" s="160">
        <v>12.42</v>
      </c>
      <c r="M11" s="161">
        <v>4.1946308724832217E-2</v>
      </c>
      <c r="N11" s="162">
        <v>12.9168</v>
      </c>
      <c r="O11" s="163">
        <v>0.04</v>
      </c>
      <c r="P11" s="159">
        <v>5</v>
      </c>
      <c r="Q11" s="160">
        <v>13.46</v>
      </c>
      <c r="R11" s="161">
        <v>4.2053759445063836E-2</v>
      </c>
      <c r="S11" s="161">
        <v>0.12919463087248331</v>
      </c>
    </row>
    <row r="12" spans="1:19" x14ac:dyDescent="0.2">
      <c r="A12" s="25" t="s">
        <v>138</v>
      </c>
      <c r="B12" s="23">
        <f>(10.12*(1878/12))</f>
        <v>1583.78</v>
      </c>
      <c r="C12" s="131">
        <v>1592.1</v>
      </c>
      <c r="D12" s="129"/>
      <c r="F12" s="130"/>
      <c r="I12" s="164" t="s">
        <v>327</v>
      </c>
      <c r="J12" s="158">
        <v>12.28</v>
      </c>
      <c r="K12" s="165">
        <v>4</v>
      </c>
      <c r="L12" s="160">
        <v>12.42</v>
      </c>
      <c r="M12" s="161">
        <v>1.1400651465798092E-2</v>
      </c>
      <c r="N12" s="162">
        <v>12.9168</v>
      </c>
      <c r="O12" s="163">
        <v>0.04</v>
      </c>
      <c r="P12" s="159">
        <v>5</v>
      </c>
      <c r="Q12" s="160">
        <v>13.46</v>
      </c>
      <c r="R12" s="161">
        <v>4.2053759445063836E-2</v>
      </c>
      <c r="S12" s="161">
        <v>9.609120521172651E-2</v>
      </c>
    </row>
    <row r="13" spans="1:19" x14ac:dyDescent="0.2">
      <c r="A13" s="25" t="s">
        <v>139</v>
      </c>
      <c r="B13" s="16">
        <f>10.16*(1878/12)</f>
        <v>1590.04</v>
      </c>
      <c r="C13" s="131">
        <v>1654.08</v>
      </c>
      <c r="D13" s="129"/>
      <c r="F13" s="130"/>
      <c r="I13" s="164" t="s">
        <v>328</v>
      </c>
      <c r="J13" s="158">
        <v>12.66</v>
      </c>
      <c r="K13" s="165">
        <v>5</v>
      </c>
      <c r="L13" s="160">
        <v>12.94</v>
      </c>
      <c r="M13" s="161">
        <v>2.211690363349126E-2</v>
      </c>
      <c r="N13" s="162">
        <v>13.457599999999999</v>
      </c>
      <c r="O13" s="163">
        <v>0.04</v>
      </c>
      <c r="P13" s="159">
        <v>5</v>
      </c>
      <c r="Q13" s="160">
        <v>13.46</v>
      </c>
      <c r="R13" s="161">
        <v>1.7833789085732317E-4</v>
      </c>
      <c r="S13" s="161">
        <v>6.3191153238546655E-2</v>
      </c>
    </row>
    <row r="14" spans="1:19" x14ac:dyDescent="0.2">
      <c r="A14" s="25" t="s">
        <v>140</v>
      </c>
      <c r="B14" s="16">
        <f>10.54*(1878/12)</f>
        <v>1649.5099999999998</v>
      </c>
      <c r="C14" s="131">
        <v>1714.68</v>
      </c>
      <c r="D14" s="129"/>
      <c r="F14" s="130"/>
      <c r="I14" s="164" t="s">
        <v>329</v>
      </c>
      <c r="J14" s="158">
        <v>13.09</v>
      </c>
      <c r="K14" s="165">
        <v>5</v>
      </c>
      <c r="L14" s="160" t="s">
        <v>330</v>
      </c>
      <c r="M14" s="166">
        <v>0</v>
      </c>
      <c r="N14" s="160" t="s">
        <v>331</v>
      </c>
      <c r="O14" s="163">
        <v>0.04</v>
      </c>
      <c r="P14" s="159">
        <v>5</v>
      </c>
      <c r="Q14" s="160" t="s">
        <v>332</v>
      </c>
      <c r="R14" s="161">
        <v>0</v>
      </c>
      <c r="S14" s="161">
        <v>0.04</v>
      </c>
    </row>
    <row r="15" spans="1:19" x14ac:dyDescent="0.2">
      <c r="A15" s="25" t="s">
        <v>193</v>
      </c>
      <c r="B15" s="16">
        <f>10.54*(1878/12)</f>
        <v>1649.5099999999998</v>
      </c>
      <c r="C15" s="131">
        <v>1714.68</v>
      </c>
    </row>
    <row r="16" spans="1:19" x14ac:dyDescent="0.2">
      <c r="A16" s="25" t="s">
        <v>194</v>
      </c>
      <c r="B16" s="16">
        <f>10.74*(1878/12)</f>
        <v>1680.81</v>
      </c>
      <c r="C16" s="131">
        <v>1747.66</v>
      </c>
    </row>
    <row r="17" spans="1:19" x14ac:dyDescent="0.2">
      <c r="A17" s="25" t="s">
        <v>195</v>
      </c>
      <c r="B17" s="16">
        <f>11.02*(1878/12)</f>
        <v>1724.6299999999999</v>
      </c>
      <c r="C17" s="131">
        <v>1793.77</v>
      </c>
      <c r="I17" s="152" t="s">
        <v>333</v>
      </c>
      <c r="J17" s="158"/>
      <c r="K17" s="167"/>
      <c r="L17" s="167"/>
      <c r="M17" s="167"/>
      <c r="N17" s="162"/>
      <c r="O17" s="167"/>
      <c r="P17" s="167"/>
      <c r="Q17" s="167"/>
      <c r="R17" s="167"/>
      <c r="S17" s="167"/>
    </row>
    <row r="18" spans="1:19" ht="24" x14ac:dyDescent="0.2">
      <c r="A18" s="25" t="s">
        <v>196</v>
      </c>
      <c r="B18" s="16">
        <f>11.3*(1878/12)</f>
        <v>1768.45</v>
      </c>
      <c r="C18" s="131">
        <v>1838.58</v>
      </c>
      <c r="I18" s="156" t="s">
        <v>309</v>
      </c>
      <c r="J18" s="156" t="s">
        <v>334</v>
      </c>
      <c r="K18" s="155" t="s">
        <v>335</v>
      </c>
      <c r="L18" s="156" t="s">
        <v>312</v>
      </c>
      <c r="M18" s="156" t="s">
        <v>336</v>
      </c>
      <c r="N18" s="156" t="s">
        <v>337</v>
      </c>
      <c r="O18" s="156" t="s">
        <v>338</v>
      </c>
      <c r="P18" s="156" t="s">
        <v>339</v>
      </c>
      <c r="Q18" s="156" t="s">
        <v>340</v>
      </c>
      <c r="R18" s="156"/>
      <c r="S18" s="156"/>
    </row>
    <row r="19" spans="1:19" x14ac:dyDescent="0.2">
      <c r="A19" s="25" t="s">
        <v>197</v>
      </c>
      <c r="B19" s="16">
        <f>11.6*(1878/12)</f>
        <v>1815.3999999999999</v>
      </c>
      <c r="C19" s="131">
        <v>1887.35</v>
      </c>
      <c r="I19" s="167" t="s">
        <v>320</v>
      </c>
      <c r="J19" s="160">
        <v>10.5664</v>
      </c>
      <c r="K19" s="167">
        <v>0</v>
      </c>
      <c r="L19" s="160">
        <v>10.763999999999999</v>
      </c>
      <c r="M19" s="161">
        <v>1.8700787401574763E-2</v>
      </c>
      <c r="N19" s="168">
        <v>1</v>
      </c>
      <c r="O19" s="160">
        <v>11.3</v>
      </c>
      <c r="P19" s="161">
        <v>4.9795615013006445E-2</v>
      </c>
      <c r="Q19" s="161">
        <v>6.942761962447011E-2</v>
      </c>
      <c r="R19" s="167"/>
      <c r="S19" s="161"/>
    </row>
    <row r="20" spans="1:19" x14ac:dyDescent="0.2">
      <c r="A20" s="25" t="s">
        <v>198</v>
      </c>
      <c r="B20" s="16">
        <f>11.92*(1878/12)</f>
        <v>1865.48</v>
      </c>
      <c r="C20" s="131">
        <v>1940.07</v>
      </c>
      <c r="I20" s="167" t="s">
        <v>321</v>
      </c>
      <c r="J20" s="160">
        <v>10.961599999999999</v>
      </c>
      <c r="K20" s="167">
        <v>1</v>
      </c>
      <c r="L20" s="160">
        <v>11.3048</v>
      </c>
      <c r="M20" s="161">
        <v>3.1309297912713592E-2</v>
      </c>
      <c r="N20" s="168">
        <v>2</v>
      </c>
      <c r="O20" s="160">
        <v>11.84</v>
      </c>
      <c r="P20" s="161">
        <v>4.7342721675748323E-2</v>
      </c>
      <c r="Q20" s="161">
        <v>8.0134286965406601E-2</v>
      </c>
      <c r="R20" s="167"/>
      <c r="S20" s="161"/>
    </row>
    <row r="21" spans="1:19" x14ac:dyDescent="0.2">
      <c r="A21" s="25" t="s">
        <v>199</v>
      </c>
      <c r="B21" s="16">
        <f>12.28*(1878/12)</f>
        <v>1921.82</v>
      </c>
      <c r="C21" s="131">
        <v>1999.37</v>
      </c>
      <c r="I21" s="167" t="s">
        <v>322</v>
      </c>
      <c r="J21" s="160">
        <v>11.169600000000001</v>
      </c>
      <c r="K21" s="167">
        <v>1</v>
      </c>
      <c r="L21" s="160">
        <v>11.3048</v>
      </c>
      <c r="M21" s="161">
        <v>1.2104283054003663E-2</v>
      </c>
      <c r="N21" s="168">
        <v>2</v>
      </c>
      <c r="O21" s="160">
        <v>11.84</v>
      </c>
      <c r="P21" s="161">
        <v>4.7342721675748323E-2</v>
      </c>
      <c r="Q21" s="161">
        <v>6.0020054433462158E-2</v>
      </c>
      <c r="R21" s="167"/>
      <c r="S21" s="161"/>
    </row>
    <row r="22" spans="1:19" x14ac:dyDescent="0.2">
      <c r="A22" s="25" t="s">
        <v>200</v>
      </c>
      <c r="B22" s="16">
        <f>12.66*(1878/12)</f>
        <v>1981.29</v>
      </c>
      <c r="C22" s="131">
        <v>2061.31</v>
      </c>
      <c r="I22" s="167" t="s">
        <v>323</v>
      </c>
      <c r="J22" s="160">
        <v>11.460800000000001</v>
      </c>
      <c r="K22" s="167">
        <v>2</v>
      </c>
      <c r="L22" s="160">
        <v>11.8352</v>
      </c>
      <c r="M22" s="161">
        <v>3.2667876588021741E-2</v>
      </c>
      <c r="N22" s="168">
        <v>3</v>
      </c>
      <c r="O22" s="160">
        <v>12.38</v>
      </c>
      <c r="P22" s="161">
        <v>4.6032175206164691E-2</v>
      </c>
      <c r="Q22" s="161">
        <v>8.0203825212899621E-2</v>
      </c>
      <c r="R22" s="167"/>
      <c r="S22" s="161"/>
    </row>
    <row r="23" spans="1:19" x14ac:dyDescent="0.2">
      <c r="A23" s="25" t="s">
        <v>201</v>
      </c>
      <c r="B23" s="23">
        <f>13.09*(1878/12)</f>
        <v>2048.585</v>
      </c>
      <c r="C23" s="131">
        <v>2131.1799999999998</v>
      </c>
      <c r="I23" s="167" t="s">
        <v>324</v>
      </c>
      <c r="J23" s="160">
        <v>11.752000000000001</v>
      </c>
      <c r="K23" s="167">
        <v>2</v>
      </c>
      <c r="L23" s="160">
        <v>11.8352</v>
      </c>
      <c r="M23" s="161">
        <v>7.0796460176990907E-3</v>
      </c>
      <c r="N23" s="168">
        <v>3</v>
      </c>
      <c r="O23" s="160">
        <v>12.38</v>
      </c>
      <c r="P23" s="161">
        <v>4.6032175206164691E-2</v>
      </c>
      <c r="Q23" s="161">
        <v>5.3437712729748135E-2</v>
      </c>
      <c r="R23" s="167"/>
      <c r="S23" s="161"/>
    </row>
    <row r="24" spans="1:19" x14ac:dyDescent="0.2">
      <c r="A24" s="16" t="s">
        <v>158</v>
      </c>
      <c r="B24" s="16">
        <v>1865.45</v>
      </c>
      <c r="C24" s="131">
        <v>1940.07</v>
      </c>
      <c r="I24" s="167" t="s">
        <v>325</v>
      </c>
      <c r="J24" s="160">
        <v>12.064</v>
      </c>
      <c r="K24" s="167">
        <v>3</v>
      </c>
      <c r="L24" s="160">
        <v>12.376000000000001</v>
      </c>
      <c r="M24" s="161">
        <v>2.5862068965517338E-2</v>
      </c>
      <c r="N24" s="168">
        <v>4</v>
      </c>
      <c r="O24" s="160">
        <v>12.92</v>
      </c>
      <c r="P24" s="161">
        <v>4.3956043956043848E-2</v>
      </c>
      <c r="Q24" s="161">
        <v>7.0954907161803707E-2</v>
      </c>
      <c r="R24" s="167"/>
      <c r="S24" s="161"/>
    </row>
    <row r="25" spans="1:19" x14ac:dyDescent="0.2">
      <c r="A25" s="16" t="s">
        <v>169</v>
      </c>
      <c r="B25" s="16">
        <v>1922.47</v>
      </c>
      <c r="C25" s="131">
        <v>1999.37</v>
      </c>
      <c r="I25" s="167" t="s">
        <v>326</v>
      </c>
      <c r="J25" s="160">
        <v>12.396800000000001</v>
      </c>
      <c r="K25" s="167">
        <v>4</v>
      </c>
      <c r="L25" s="160">
        <v>12.9168</v>
      </c>
      <c r="M25" s="161">
        <v>4.1946308724832175E-2</v>
      </c>
      <c r="N25" s="168">
        <v>5</v>
      </c>
      <c r="O25" s="160">
        <v>13.46</v>
      </c>
      <c r="P25" s="161">
        <v>4.2053759445063836E-2</v>
      </c>
      <c r="Q25" s="161">
        <v>8.5764068146618494E-2</v>
      </c>
      <c r="R25" s="167"/>
      <c r="S25" s="161"/>
    </row>
    <row r="26" spans="1:19" x14ac:dyDescent="0.2">
      <c r="A26" s="16" t="s">
        <v>170</v>
      </c>
      <c r="B26" s="16">
        <v>1982.03</v>
      </c>
      <c r="C26" s="131">
        <v>2061.31</v>
      </c>
      <c r="I26" s="167" t="s">
        <v>327</v>
      </c>
      <c r="J26" s="160">
        <v>12.7712</v>
      </c>
      <c r="K26" s="167">
        <v>4</v>
      </c>
      <c r="L26" s="160">
        <v>12.9168</v>
      </c>
      <c r="M26" s="161">
        <v>1.1400651465798042E-2</v>
      </c>
      <c r="N26" s="168">
        <v>5</v>
      </c>
      <c r="O26" s="160">
        <v>13.46</v>
      </c>
      <c r="P26" s="161">
        <v>4.2053759445063836E-2</v>
      </c>
      <c r="Q26" s="161">
        <v>5.393385116512156E-2</v>
      </c>
      <c r="R26" s="167"/>
      <c r="S26" s="161"/>
    </row>
    <row r="27" spans="1:19" x14ac:dyDescent="0.2">
      <c r="A27" s="16" t="s">
        <v>171</v>
      </c>
      <c r="B27" s="16">
        <v>2049.21</v>
      </c>
      <c r="C27" s="131">
        <v>2131.1799999999998</v>
      </c>
      <c r="I27" s="167" t="s">
        <v>328</v>
      </c>
      <c r="J27" s="160">
        <v>13.166400000000001</v>
      </c>
      <c r="K27" s="167">
        <v>5</v>
      </c>
      <c r="L27" s="160">
        <v>13.457599999999999</v>
      </c>
      <c r="M27" s="161">
        <v>2.2116903633491166E-2</v>
      </c>
      <c r="N27" s="168">
        <v>5</v>
      </c>
      <c r="O27" s="160">
        <v>13.46</v>
      </c>
      <c r="P27" s="161">
        <v>1.7833789085732317E-4</v>
      </c>
      <c r="Q27" s="161">
        <v>2.229918580629478E-2</v>
      </c>
      <c r="R27" s="167"/>
      <c r="S27" s="161"/>
    </row>
    <row r="28" spans="1:19" x14ac:dyDescent="0.2">
      <c r="A28" s="16" t="s">
        <v>172</v>
      </c>
      <c r="B28" s="16">
        <v>2116.36</v>
      </c>
      <c r="C28" s="131">
        <v>2201.0100000000002</v>
      </c>
      <c r="I28" s="167" t="s">
        <v>329</v>
      </c>
      <c r="J28" s="160">
        <v>13.6136</v>
      </c>
      <c r="K28" s="167">
        <v>5</v>
      </c>
      <c r="L28" s="160" t="s">
        <v>330</v>
      </c>
      <c r="M28" s="161">
        <v>0</v>
      </c>
      <c r="N28" s="167" t="s">
        <v>341</v>
      </c>
      <c r="O28" s="167" t="s">
        <v>332</v>
      </c>
      <c r="P28" s="160"/>
      <c r="Q28" s="167"/>
      <c r="R28" s="167"/>
      <c r="S28" s="161"/>
    </row>
    <row r="29" spans="1:19" x14ac:dyDescent="0.2">
      <c r="A29" s="16" t="s">
        <v>173</v>
      </c>
      <c r="B29" s="16">
        <v>2178.4899999999998</v>
      </c>
      <c r="C29" s="131">
        <v>2265.63</v>
      </c>
    </row>
    <row r="30" spans="1:19" x14ac:dyDescent="0.2">
      <c r="A30" s="16" t="s">
        <v>174</v>
      </c>
      <c r="B30" s="16">
        <v>2248.15</v>
      </c>
      <c r="C30" s="131">
        <v>2338.08</v>
      </c>
    </row>
    <row r="31" spans="1:19" x14ac:dyDescent="0.2">
      <c r="A31" s="16" t="s">
        <v>175</v>
      </c>
      <c r="B31" s="16">
        <v>2305.1799999999998</v>
      </c>
      <c r="C31" s="131">
        <v>2397.39</v>
      </c>
    </row>
    <row r="32" spans="1:19" x14ac:dyDescent="0.2">
      <c r="A32" s="16" t="s">
        <v>176</v>
      </c>
      <c r="B32" s="16">
        <v>2373.63</v>
      </c>
      <c r="C32" s="131">
        <v>2468.58</v>
      </c>
    </row>
    <row r="33" spans="1:3" x14ac:dyDescent="0.2">
      <c r="A33" s="16" t="s">
        <v>177</v>
      </c>
      <c r="B33" s="16">
        <v>2435.7199999999998</v>
      </c>
      <c r="C33" s="131">
        <v>2533.15</v>
      </c>
    </row>
    <row r="34" spans="1:3" x14ac:dyDescent="0.2">
      <c r="A34" s="16" t="s">
        <v>159</v>
      </c>
      <c r="B34" s="16">
        <v>2501.63</v>
      </c>
      <c r="C34" s="131">
        <v>2601.6999999999998</v>
      </c>
    </row>
    <row r="35" spans="1:3" x14ac:dyDescent="0.2">
      <c r="A35" s="16" t="s">
        <v>160</v>
      </c>
      <c r="B35" s="16">
        <v>2566.2800000000002</v>
      </c>
      <c r="C35" s="131">
        <v>2668.93</v>
      </c>
    </row>
    <row r="36" spans="1:3" x14ac:dyDescent="0.2">
      <c r="A36" s="16" t="s">
        <v>30</v>
      </c>
      <c r="B36" s="16">
        <v>1982.03</v>
      </c>
      <c r="C36" s="131">
        <v>2061.31</v>
      </c>
    </row>
    <row r="37" spans="1:3" x14ac:dyDescent="0.2">
      <c r="A37" s="16" t="s">
        <v>178</v>
      </c>
      <c r="B37" s="16">
        <v>2116.36</v>
      </c>
      <c r="C37" s="131">
        <v>2201.0100000000002</v>
      </c>
    </row>
    <row r="38" spans="1:3" x14ac:dyDescent="0.2">
      <c r="A38" s="16" t="s">
        <v>179</v>
      </c>
      <c r="B38" s="16">
        <v>2248.15</v>
      </c>
      <c r="C38" s="131">
        <v>2338.08</v>
      </c>
    </row>
    <row r="39" spans="1:3" x14ac:dyDescent="0.2">
      <c r="A39" s="16" t="s">
        <v>180</v>
      </c>
      <c r="B39" s="16">
        <v>2305.1799999999998</v>
      </c>
      <c r="C39" s="131">
        <v>2397.39</v>
      </c>
    </row>
    <row r="40" spans="1:3" x14ac:dyDescent="0.2">
      <c r="A40" s="16" t="s">
        <v>181</v>
      </c>
      <c r="B40" s="16">
        <v>2373.63</v>
      </c>
      <c r="C40" s="131">
        <v>2468.58</v>
      </c>
    </row>
    <row r="41" spans="1:3" x14ac:dyDescent="0.2">
      <c r="A41" s="16" t="s">
        <v>182</v>
      </c>
      <c r="B41" s="16">
        <v>2435.7199999999998</v>
      </c>
      <c r="C41" s="131">
        <v>2533.15</v>
      </c>
    </row>
    <row r="42" spans="1:3" x14ac:dyDescent="0.2">
      <c r="A42" s="16" t="s">
        <v>183</v>
      </c>
      <c r="B42" s="16">
        <v>2501.63</v>
      </c>
      <c r="C42" s="131">
        <v>2601.6999999999998</v>
      </c>
    </row>
    <row r="43" spans="1:3" x14ac:dyDescent="0.2">
      <c r="A43" s="16" t="s">
        <v>184</v>
      </c>
      <c r="B43" s="16">
        <v>2566.2800000000002</v>
      </c>
      <c r="C43" s="131">
        <v>2668.93</v>
      </c>
    </row>
    <row r="44" spans="1:3" x14ac:dyDescent="0.2">
      <c r="A44" s="16" t="s">
        <v>185</v>
      </c>
      <c r="B44" s="16">
        <v>2629.63</v>
      </c>
      <c r="C44" s="131">
        <v>2734.82</v>
      </c>
    </row>
    <row r="45" spans="1:3" x14ac:dyDescent="0.2">
      <c r="A45" s="16" t="s">
        <v>186</v>
      </c>
      <c r="B45" s="16">
        <v>2684.26</v>
      </c>
      <c r="C45" s="131">
        <v>2802.03</v>
      </c>
    </row>
    <row r="46" spans="1:3" x14ac:dyDescent="0.2">
      <c r="A46" s="16" t="s">
        <v>31</v>
      </c>
      <c r="B46" s="16">
        <v>2760.17</v>
      </c>
      <c r="C46" s="131">
        <v>2870.58</v>
      </c>
    </row>
    <row r="47" spans="1:3" x14ac:dyDescent="0.2">
      <c r="A47" s="20" t="s">
        <v>34</v>
      </c>
      <c r="B47" s="16">
        <v>2501.63</v>
      </c>
      <c r="C47" s="131">
        <v>2601.6999999999998</v>
      </c>
    </row>
    <row r="48" spans="1:3" x14ac:dyDescent="0.2">
      <c r="A48" s="16" t="s">
        <v>161</v>
      </c>
      <c r="B48" s="16">
        <v>2566.2800000000002</v>
      </c>
      <c r="C48" s="131">
        <v>2668.93</v>
      </c>
    </row>
    <row r="49" spans="1:6" x14ac:dyDescent="0.2">
      <c r="A49" s="16" t="s">
        <v>162</v>
      </c>
      <c r="B49" s="16">
        <v>2629.63</v>
      </c>
      <c r="C49" s="131">
        <v>2734.82</v>
      </c>
    </row>
    <row r="50" spans="1:6" x14ac:dyDescent="0.2">
      <c r="A50" s="16" t="s">
        <v>163</v>
      </c>
      <c r="B50" s="16">
        <v>2694.26</v>
      </c>
      <c r="C50" s="131">
        <v>2802.03</v>
      </c>
    </row>
    <row r="51" spans="1:6" x14ac:dyDescent="0.2">
      <c r="A51" s="16" t="s">
        <v>164</v>
      </c>
      <c r="B51" s="16">
        <v>2760.17</v>
      </c>
      <c r="C51" s="131">
        <v>2870.58</v>
      </c>
    </row>
    <row r="52" spans="1:6" x14ac:dyDescent="0.2">
      <c r="A52" s="16" t="s">
        <v>165</v>
      </c>
      <c r="B52" s="16">
        <v>2827.32</v>
      </c>
      <c r="C52" s="131">
        <v>2940.41</v>
      </c>
    </row>
    <row r="53" spans="1:6" x14ac:dyDescent="0.2">
      <c r="A53" s="16" t="s">
        <v>166</v>
      </c>
      <c r="B53" s="16">
        <v>2897.01</v>
      </c>
      <c r="C53" s="131">
        <v>3012.89</v>
      </c>
    </row>
    <row r="54" spans="1:6" x14ac:dyDescent="0.2">
      <c r="A54" s="16" t="s">
        <v>167</v>
      </c>
      <c r="B54" s="16">
        <v>2969.29</v>
      </c>
      <c r="C54" s="131">
        <v>3088.06</v>
      </c>
    </row>
    <row r="55" spans="1:6" x14ac:dyDescent="0.2">
      <c r="A55" s="16" t="s">
        <v>168</v>
      </c>
      <c r="B55" s="16">
        <v>3032.6</v>
      </c>
      <c r="C55" s="131">
        <v>3153.9</v>
      </c>
    </row>
    <row r="62" spans="1:6" ht="12.75" x14ac:dyDescent="0.2">
      <c r="B62" s="41"/>
      <c r="C62" s="41"/>
      <c r="D62" s="41"/>
      <c r="E62" s="41"/>
      <c r="F62" s="4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C13590D559B942875810A3D79E5A0C" ma:contentTypeVersion="2" ma:contentTypeDescription="Een nieuw document maken." ma:contentTypeScope="" ma:versionID="14f04d5e225d3fd6043a7c55085578a4">
  <xsd:schema xmlns:xsd="http://www.w3.org/2001/XMLSchema" xmlns:xs="http://www.w3.org/2001/XMLSchema" xmlns:p="http://schemas.microsoft.com/office/2006/metadata/properties" xmlns:ns2="c9679942-4160-428b-8d37-88aab523a7cc" targetNamespace="http://schemas.microsoft.com/office/2006/metadata/properties" ma:root="true" ma:fieldsID="e6cf086d1752eef23f61bec3c64fc286" ns2:_="">
    <xsd:import namespace="c9679942-4160-428b-8d37-88aab523a7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79942-4160-428b-8d37-88aab523a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EFF268-B07D-42E3-9FCC-122E5E1E80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D098F9-39C6-4658-8BA7-6E12AC28B9F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9679942-4160-428b-8d37-88aab523a7c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8AAE17-757B-4972-B4AE-78A5B1F7B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79942-4160-428b-8d37-88aab523a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4</vt:i4>
      </vt:variant>
    </vt:vector>
  </HeadingPairs>
  <TitlesOfParts>
    <vt:vector size="16" baseType="lpstr">
      <vt:lpstr>Voorblad</vt:lpstr>
      <vt:lpstr>Overzicht profielen</vt:lpstr>
      <vt:lpstr>Profielen invulvelden</vt:lpstr>
      <vt:lpstr>Kostprijsmodel ind.</vt:lpstr>
      <vt:lpstr>Kostprijsmodel groep</vt:lpstr>
      <vt:lpstr>Cao componenten</vt:lpstr>
      <vt:lpstr>GGZ</vt:lpstr>
      <vt:lpstr>SW</vt:lpstr>
      <vt:lpstr>VVT</vt:lpstr>
      <vt:lpstr>GHZ</vt:lpstr>
      <vt:lpstr>JZ</vt:lpstr>
      <vt:lpstr>KO</vt:lpstr>
      <vt:lpstr>'Profielen invulvelden'!Behandeling_zwaar</vt:lpstr>
      <vt:lpstr>Behandeling_zwaar</vt:lpstr>
      <vt:lpstr>'Profielen invulvelden'!JH</vt:lpstr>
      <vt:lpstr>JH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Geurts</dc:creator>
  <cp:lastModifiedBy>Cheryl van Potten</cp:lastModifiedBy>
  <cp:lastPrinted>2018-05-08T14:47:07Z</cp:lastPrinted>
  <dcterms:created xsi:type="dcterms:W3CDTF">2018-03-06T11:35:12Z</dcterms:created>
  <dcterms:modified xsi:type="dcterms:W3CDTF">2021-03-17T17:49:03Z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0x01010031C13590D559B942875810A3D79E5A0C</vt:lpwstr>
  </property>
  <property fmtid="{D5CDD505-2E9C-101B-9397-08002B2CF9AE}" pid="3" name="AuthorIds_UIVersion_3584">
    <vt:lpwstr>33</vt:lpwstr>
  </property>
</Properties>
</file>