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VSPROW55\CFD_UG_HKT\Inkoop-UNIT\80-INKOOPDOSSIERS-ICT\IUC19-019 MGVE\04 - BESCHRIJVENDE DOCUMENTEN\NVI\Nota van inlichtingen Ronde 1\Aanvullend publiceren of vervangen\"/>
    </mc:Choice>
  </mc:AlternateContent>
  <bookViews>
    <workbookView xWindow="-120" yWindow="-120" windowWidth="29040" windowHeight="15840" activeTab="1"/>
  </bookViews>
  <sheets>
    <sheet name="Samenvatting" sheetId="4" r:id="rId1"/>
    <sheet name="Licenties GFO" sheetId="1" r:id="rId2"/>
    <sheet name="Opleidingen" sheetId="2" r:id="rId3"/>
    <sheet name="Additionele diensten" sheetId="3" r:id="rId4"/>
    <sheet name="BPK-Grafiek" sheetId="5" r:id="rId5"/>
    <sheet name="DATA" sheetId="6" state="hidden" r:id="rId6"/>
  </sheets>
  <externalReferences>
    <externalReference r:id="rId7"/>
  </externalReferences>
  <definedNames>
    <definedName name="_AMO_UniqueIdentifier" hidden="1">"'a8b43c25-150a-4d84-a538-779f9bcc13c1'"</definedName>
    <definedName name="LAQ">[1]Superformule!$K$22</definedName>
    <definedName name="Maximaal">'[1]HULP-velden'!$L$20</definedName>
    <definedName name="Percentage_Qeisen">'[1]HULP-velden'!$J$80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 i="5" l="1"/>
  <c r="E2" i="5" l="1"/>
  <c r="B5" i="5"/>
  <c r="B3" i="5"/>
  <c r="F82" i="5"/>
  <c r="F22" i="5"/>
  <c r="G22" i="5" s="1"/>
  <c r="F19" i="5"/>
  <c r="G19" i="5" s="1"/>
  <c r="G18" i="5"/>
  <c r="F18" i="5"/>
  <c r="F20" i="5" s="1"/>
  <c r="G20" i="5" s="1"/>
  <c r="G12" i="5"/>
  <c r="F11" i="5"/>
  <c r="F13" i="5" s="1"/>
  <c r="D7" i="6" s="1"/>
  <c r="F7" i="6" s="1"/>
  <c r="G11" i="5" l="1"/>
  <c r="G13" i="5" s="1"/>
  <c r="L17" i="2" l="1"/>
  <c r="E54" i="1"/>
  <c r="F54" i="1"/>
  <c r="G54" i="1"/>
  <c r="H54" i="1"/>
  <c r="D54" i="1"/>
  <c r="G14" i="3"/>
  <c r="I55" i="1" l="1"/>
  <c r="I14" i="3" l="1"/>
  <c r="F16" i="4" s="1"/>
  <c r="E44" i="1" l="1"/>
  <c r="E43" i="1"/>
  <c r="E42" i="1"/>
  <c r="E41" i="1"/>
  <c r="E40" i="1"/>
  <c r="E39" i="1"/>
  <c r="C47" i="1" s="1"/>
  <c r="H25" i="1"/>
  <c r="G25" i="1"/>
  <c r="F25" i="1"/>
  <c r="E25" i="1"/>
  <c r="D25" i="1"/>
  <c r="B3" i="4" l="1"/>
  <c r="F14" i="4"/>
  <c r="E3" i="3"/>
  <c r="F3" i="2"/>
  <c r="D3" i="1"/>
  <c r="B6" i="4"/>
  <c r="B4" i="4"/>
  <c r="D44" i="1"/>
  <c r="C52" i="1" s="1"/>
  <c r="D43" i="1"/>
  <c r="C51" i="1" s="1"/>
  <c r="D42" i="1"/>
  <c r="C50" i="1" s="1"/>
  <c r="D41" i="1"/>
  <c r="C49" i="1" s="1"/>
  <c r="D40" i="1"/>
  <c r="C48" i="1" s="1"/>
  <c r="G44" i="1"/>
  <c r="G43" i="1"/>
  <c r="G42" i="1"/>
  <c r="G41" i="1"/>
  <c r="G40" i="1"/>
  <c r="G39" i="1"/>
  <c r="F12" i="4" l="1"/>
  <c r="F19" i="4" s="1"/>
  <c r="F8" i="5" l="1"/>
  <c r="C7" i="6" s="1"/>
  <c r="E7" i="6" s="1"/>
  <c r="F14" i="5" s="1"/>
  <c r="C6" i="3"/>
  <c r="C4" i="3"/>
  <c r="C6" i="2"/>
  <c r="C4" i="2"/>
  <c r="C33" i="1" l="1"/>
  <c r="C10" i="1"/>
</calcChain>
</file>

<file path=xl/sharedStrings.xml><?xml version="1.0" encoding="utf-8"?>
<sst xmlns="http://schemas.openxmlformats.org/spreadsheetml/2006/main" count="189" uniqueCount="143">
  <si>
    <t>Europese aanbesteding</t>
  </si>
  <si>
    <t xml:space="preserve"> (prijzen exclusief BTW)</t>
  </si>
  <si>
    <t xml:space="preserve"> </t>
  </si>
  <si>
    <t>Produktnaam</t>
  </si>
  <si>
    <t>Artikelnummer</t>
  </si>
  <si>
    <t>Versie</t>
  </si>
  <si>
    <t>Omschrijving</t>
  </si>
  <si>
    <t xml:space="preserve">De bij Dimensionering genoemde aantallen zijn indicatief en bedoeld ter vergelijking van de verschillende inschrijvers. Hieraan kunnen geen rechten worden ontleend. </t>
  </si>
  <si>
    <t>Dimensionering</t>
  </si>
  <si>
    <t>aantallen</t>
  </si>
  <si>
    <t>Jaar 1</t>
  </si>
  <si>
    <t>Jaar 2</t>
  </si>
  <si>
    <t>Jaar 3</t>
  </si>
  <si>
    <t>Jaar 4</t>
  </si>
  <si>
    <t>Jaar 5</t>
  </si>
  <si>
    <t>Grondslag Gebruiksrecht</t>
  </si>
  <si>
    <t>STAFFEL 1</t>
  </si>
  <si>
    <t>STAFFEL 2</t>
  </si>
  <si>
    <t>Totaal Gebruiksrecht</t>
  </si>
  <si>
    <t>Totaal</t>
  </si>
  <si>
    <r>
      <t>Toelichting / onderbouwing</t>
    </r>
    <r>
      <rPr>
        <sz val="12"/>
        <color theme="1"/>
        <rFont val="Verdana"/>
        <family val="2"/>
      </rPr>
      <t xml:space="preserve"> </t>
    </r>
  </si>
  <si>
    <t>Vrije velden voor toelichting / onderbouwing / Licentie, Onderhoud &amp; Support en overige kosten.</t>
  </si>
  <si>
    <t>1e jaar</t>
  </si>
  <si>
    <t>2e jaar</t>
  </si>
  <si>
    <t>3e jaar</t>
  </si>
  <si>
    <t>4e jaar</t>
  </si>
  <si>
    <t>5e jaar</t>
  </si>
  <si>
    <t>Aantal gegevensstromen:</t>
  </si>
  <si>
    <t>Opslagruimte*</t>
  </si>
  <si>
    <t>30 TB</t>
  </si>
  <si>
    <t>40 TB</t>
  </si>
  <si>
    <t>50 TB</t>
  </si>
  <si>
    <t>60 TB</t>
  </si>
  <si>
    <t>70 TB</t>
  </si>
  <si>
    <t>Interne replicatie deltaprocessing:</t>
  </si>
  <si>
    <t>Interne bronnen (bulkcopy/full load)</t>
  </si>
  <si>
    <t>48 miljard</t>
  </si>
  <si>
    <t>53 miljard</t>
  </si>
  <si>
    <t>58 miljard</t>
  </si>
  <si>
    <t>63 miljard</t>
  </si>
  <si>
    <t>68 miljard</t>
  </si>
  <si>
    <t>Aantal transacties per maand omgezet op jaarbasis**</t>
  </si>
  <si>
    <t>De hier genoemde aantallen zijn een inschatting op basis van de huidige volumes, ontwikkelingen binnen de Belastingdienst en de marktontwikkelingen. De aantallen zijn niet gegarandeerd en hieraan kunnen geen rechten worden ontleend.
* De verwachting is dat de opslagruimte zo rond 60 TB stabiliseert in verband met de archiverings- en schoningstermijnen.
** onderverdeling per type transactie: 80-90% insert; 5-10% update; &lt;5% delete.</t>
  </si>
  <si>
    <t>IUC19-019</t>
  </si>
  <si>
    <t>STAFFEL 3</t>
  </si>
  <si>
    <t>STAFFEL 4</t>
  </si>
  <si>
    <t>STAFFEL 5</t>
  </si>
  <si>
    <t>STAFFEL 6</t>
  </si>
  <si>
    <t>Europese Aanbesteding</t>
  </si>
  <si>
    <t>Opleidingen</t>
  </si>
  <si>
    <t>Opleiding</t>
  </si>
  <si>
    <t xml:space="preserve">Aantal op te leiden personen: </t>
  </si>
  <si>
    <t>Naam / Omschrijving</t>
  </si>
  <si>
    <t>aantal benodigde dagen</t>
  </si>
  <si>
    <t>opleidingstarief per medewerker</t>
  </si>
  <si>
    <t>Kosten</t>
  </si>
  <si>
    <t>Tarief</t>
  </si>
  <si>
    <t># uren</t>
  </si>
  <si>
    <t>Gegevensfabriek Oplossing</t>
  </si>
  <si>
    <t>weging in prijsmodel</t>
  </si>
  <si>
    <t>Staffelnummer</t>
  </si>
  <si>
    <t>Samenvatting</t>
  </si>
  <si>
    <t>(prijzen exclusief BTW)</t>
  </si>
  <si>
    <t xml:space="preserve">Vergelijkingswaarde </t>
  </si>
  <si>
    <t>Licenties</t>
  </si>
  <si>
    <t>Huurlicenties incl. Onderhoud en Support</t>
  </si>
  <si>
    <t xml:space="preserve">De genoemde aantallen zijn indicatief en bedoeld ter vergelijking van de verschillende inschrijvers. Hieraan kunnen geen rechten worden ontleend. </t>
  </si>
  <si>
    <t>GFO opleiding operator</t>
  </si>
  <si>
    <t xml:space="preserve">Naam Inschrijver: </t>
  </si>
  <si>
    <t>Aantal logische entiteiten van aanleverende systemen</t>
  </si>
  <si>
    <t>aantal logische
entiteiten vd aanleverende systemen
vanaf</t>
  </si>
  <si>
    <t>aantal logische
entiteiten vd aanleverende systemen
t/m</t>
  </si>
  <si>
    <t>bandbreedte van aantal logische entiteiten van de aanleverende systemen</t>
  </si>
  <si>
    <t>#ent per bron</t>
  </si>
  <si>
    <t>Omschrijving (zie ook Uitvoeringseis 10)</t>
  </si>
  <si>
    <t>uurtarief Consultant , incl. reiskosten</t>
  </si>
  <si>
    <t>Werkzaamheden Consultant betreffen advies t.a.v. optimale inzet van de Oplossing. Afhankelijk van de noodzaak tot en de eenvoud van benodigde aanpassingen wordt een beroep gedaan op een consultant. Het aantal gestelde uren is indicatief en bedoeld ter vergelijking, derhalve geldt ook geen afnameverplichting van genoemde omvang.
Bij inzet verwacht Opdrachtgever inzet voor steeds hele dagen, in een afnemende frequentie. In de eerste vijf maanden drie dagen per week. Daarna maximaal één soms twee dagen per week.</t>
  </si>
  <si>
    <t>Indicatief dimensioneringsscenario</t>
  </si>
  <si>
    <t>kwartaalprijs gebruiksrecht incl. Onderhoud en Support per bandbreedte***</t>
  </si>
  <si>
    <t>*** per kwartaal wordt voorafgaand de passende staffel gecommuniceerd (tenzij ongewijzigd). Op basis hiervan kan worden gefactureerd. Wanneer de vooraf bepaalde bandbreedte wordt overschreden mag naar rato van de periode van overschrijding de hogere kwartaalprijs voor een nabetaling worden gefactureerd.</t>
  </si>
  <si>
    <t xml:space="preserve">De Belastingdienst wenst een tarief per kwartaal voor een bandbreedte van aantallen op de GFO aangesloten logische entiteiten van aanleverende systemen. In onderstaand staffeloverzicht is steeds een bandbreedte genoemd waarin het groeipad naar uiteindelijk ca. 100 aan te sluiten bronnen één of een aantal kwartalen beweegt. Uw prijs per bandbreedte per kwartaal wordt voor de vergelijkingsprijs vermenigvuldigt met het aantal kwartalen in het scenario in de cellen D47 : H52. De totaalprijs daarvan vormt samen met de totalen van de tabbladen Opleidingen en Produktspecifieke Diensten uw Vergelijkingswaarde.
</t>
  </si>
  <si>
    <t>Vergelijkingswaarde</t>
  </si>
  <si>
    <t>Indicatie eigen score</t>
  </si>
  <si>
    <t>Score Kwaliteit</t>
  </si>
  <si>
    <t>Procenten</t>
  </si>
  <si>
    <t xml:space="preserve">Kwaliteit in eisen </t>
  </si>
  <si>
    <t>%</t>
  </si>
  <si>
    <t>Totaal kwaliteit</t>
  </si>
  <si>
    <t>Indicatie BPK-score</t>
  </si>
  <si>
    <t>*1</t>
  </si>
  <si>
    <t>Opbouw Score voor kwaliteit</t>
  </si>
  <si>
    <t>Punten</t>
  </si>
  <si>
    <t xml:space="preserve">Eisen </t>
  </si>
  <si>
    <t>Wensen</t>
  </si>
  <si>
    <t>Hulpdata Grafiek Superformule</t>
  </si>
  <si>
    <t>Hulpvelden</t>
  </si>
  <si>
    <t>Uw inschrijving</t>
  </si>
  <si>
    <t>LET OP  !!!</t>
  </si>
  <si>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</si>
  <si>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</si>
  <si>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</si>
  <si>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</si>
  <si>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</si>
  <si>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</si>
  <si>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</si>
  <si>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</si>
  <si>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</si>
  <si>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</si>
  <si>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</si>
  <si>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</si>
  <si>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</si>
  <si>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</si>
  <si>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</si>
  <si>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</si>
  <si>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</si>
  <si>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</si>
  <si>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</si>
  <si>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</si>
  <si>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</si>
  <si>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</si>
  <si>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</si>
  <si>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</si>
  <si>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</si>
  <si>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</si>
  <si>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</si>
  <si>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</si>
  <si>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</si>
  <si>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</si>
  <si>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</si>
  <si>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</si>
  <si>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</si>
  <si>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</si>
  <si>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</si>
  <si>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</si>
  <si>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</si>
  <si>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Qbonus</t>
  </si>
  <si>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</si>
  <si>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t>BPKV-Grafiek</t>
  </si>
  <si>
    <t>Additionele diensten</t>
  </si>
  <si>
    <r>
      <t xml:space="preserve">Eigen inschatting score kwaliteit in wensen </t>
    </r>
    <r>
      <rPr>
        <vertAlign val="superscript"/>
        <sz val="11"/>
        <color theme="1"/>
        <rFont val="Verdana"/>
        <family val="2"/>
      </rPr>
      <t>*1</t>
    </r>
  </si>
  <si>
    <r>
      <t>Q_KnockOut</t>
    </r>
    <r>
      <rPr>
        <vertAlign val="superscript"/>
        <sz val="11"/>
        <color theme="1"/>
        <rFont val="Verdana"/>
        <family val="2"/>
      </rPr>
      <t xml:space="preserve"> *2</t>
    </r>
  </si>
  <si>
    <r>
      <rPr>
        <i/>
        <vertAlign val="superscript"/>
        <sz val="10"/>
        <color theme="1"/>
        <rFont val="Verdana"/>
        <family val="2"/>
      </rPr>
      <t>*2</t>
    </r>
    <r>
      <rPr>
        <i/>
        <sz val="10"/>
        <color theme="1"/>
        <rFont val="Verdana"/>
        <family val="2"/>
      </rPr>
      <t xml:space="preserve"> De Belastingdienst verlangt Inschrijver op wensen minimaal 50 punten behaalt. Een lager aantal punten leidt tot uitsluiting van deelname.</t>
    </r>
  </si>
  <si>
    <r>
      <t xml:space="preserve">zie ook het </t>
    </r>
    <r>
      <rPr>
        <b/>
        <sz val="10"/>
        <color theme="1"/>
        <rFont val="Verdana"/>
        <family val="2"/>
      </rPr>
      <t xml:space="preserve">dimensioneringsscenario </t>
    </r>
    <r>
      <rPr>
        <sz val="10"/>
        <color theme="1"/>
        <rFont val="Verdana"/>
        <family val="2"/>
      </rPr>
      <t>hieronder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</si>
</sst>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 &quot;€&quot;\ * #,##0.00_ ;_ &quot;€&quot;\ * \-#,##0.00_ ;_ &quot;€&quot;\ * &quot;-&quot;??_ ;_ @_ "/>
    <numFmt numFmtId="43" formatCode="_ * #,##0.00_ ;_ * \-#,##0.00_ ;_ * &quot;-&quot;??_ ;_ @_ "/>
    <numFmt numFmtId="164" formatCode="&quot;€&quot;\ #,##0.00_-"/>
    <numFmt numFmtId="165" formatCode="0_ ;\-0\ "/>
    <numFmt numFmtId="166" formatCode="_-* #,##0_-;_-* #,##0\-;_-* &quot;-&quot;??_-;_-@_-"/>
    <numFmt numFmtId="167" formatCode="#,##0_ ;\-#,##0\ "/>
    <numFmt numFmtId="168" formatCode="_-* #,##0.00_-;_-* #,##0.00\-;_-* &quot;-&quot;??_-;_-@_-"/>
    <numFmt numFmtId="169" formatCode="_(&quot;€&quot;* #,##0.00_);_(&quot;€&quot;* \(#,##0.00\);_(&quot;€&quot;* &quot;-&quot;??_);_(@_)"/>
    <numFmt numFmtId="170" formatCode="&quot;€&quot;#,##0.00_);\(&quot;€&quot;#,##0.00\)"/>
    <numFmt numFmtId="171" formatCode="0.0"/>
    <numFmt numFmtId="172" formatCode="0.000"/>
    <numFmt numFmtId="173" formatCode="_(* #,##0.00_);_(* \(#,##0.00\);_(* &quot;-&quot;??_);_(@_)"/>
    <numFmt numFmtId="174" formatCode="_ &quot;€&quot;\ * #,##0_ ;_ &quot;€&quot;\ * \-#,##0_ ;_ &quot;€&quot;\ * &quot;-&quot;??_ ;_ @_ "/>
  </numFmts>
  <fonts count="55" x14ac:knownFonts="1">
    <font>
      <sz val="11"/>
      <color theme="1"/>
      <name val="Calibri"/>
      <family val="2"/>
      <scheme val="minor"/>
    </font>
    <font>
      <sz val="11"/>
      <color theme="1"/>
      <name val="Calibri"/>
      <family val="2"/>
      <scheme val="minor"/>
    </font>
    <font>
      <sz val="11"/>
      <color theme="1"/>
      <name val="Verdana"/>
      <family val="2"/>
    </font>
    <font>
      <b/>
      <sz val="8"/>
      <color indexed="10"/>
      <name val="Verdana"/>
      <family val="2"/>
    </font>
    <font>
      <sz val="10"/>
      <name val="Verdana"/>
      <family val="2"/>
    </font>
    <font>
      <b/>
      <sz val="12"/>
      <color indexed="10"/>
      <name val="Verdana"/>
      <family val="2"/>
    </font>
    <font>
      <b/>
      <sz val="10"/>
      <color theme="1"/>
      <name val="Verdana"/>
      <family val="2"/>
    </font>
    <font>
      <b/>
      <sz val="12"/>
      <color theme="1"/>
      <name val="Verdana"/>
      <family val="2"/>
    </font>
    <font>
      <sz val="8"/>
      <color theme="1"/>
      <name val="Verdana"/>
      <family val="2"/>
    </font>
    <font>
      <sz val="8"/>
      <color theme="0"/>
      <name val="Verdana"/>
      <family val="2"/>
    </font>
    <font>
      <sz val="12"/>
      <color indexed="8"/>
      <name val="Verdana"/>
      <family val="2"/>
    </font>
    <font>
      <b/>
      <sz val="18"/>
      <color indexed="10"/>
      <name val="Verdana"/>
      <family val="2"/>
    </font>
    <font>
      <b/>
      <sz val="18"/>
      <color theme="1"/>
      <name val="Verdana"/>
      <family val="2"/>
    </font>
    <font>
      <sz val="18"/>
      <color indexed="8"/>
      <name val="Verdana"/>
      <family val="2"/>
    </font>
    <font>
      <b/>
      <sz val="14"/>
      <color theme="1"/>
      <name val="Verdana"/>
      <family val="2"/>
    </font>
    <font>
      <b/>
      <sz val="8"/>
      <color theme="1"/>
      <name val="Verdana"/>
      <family val="2"/>
    </font>
    <font>
      <b/>
      <sz val="8"/>
      <color theme="0"/>
      <name val="Verdana"/>
      <family val="2"/>
    </font>
    <font>
      <sz val="8"/>
      <color indexed="8"/>
      <name val="Verdana"/>
      <family val="2"/>
    </font>
    <font>
      <b/>
      <sz val="16"/>
      <color theme="0"/>
      <name val="Verdana"/>
      <family val="2"/>
    </font>
    <font>
      <b/>
      <sz val="10"/>
      <name val="Verdana"/>
      <family val="2"/>
    </font>
    <font>
      <sz val="8"/>
      <name val="Verdana"/>
      <family val="2"/>
    </font>
    <font>
      <sz val="10"/>
      <color indexed="8"/>
      <name val="Verdana"/>
      <family val="2"/>
    </font>
    <font>
      <sz val="10"/>
      <color theme="1"/>
      <name val="Verdana"/>
      <family val="2"/>
    </font>
    <font>
      <b/>
      <u/>
      <sz val="10"/>
      <color theme="1"/>
      <name val="Verdana"/>
      <family val="2"/>
    </font>
    <font>
      <sz val="20"/>
      <color theme="1"/>
      <name val="Verdana"/>
      <family val="2"/>
    </font>
    <font>
      <b/>
      <sz val="10"/>
      <color rgb="FFFF0000"/>
      <name val="Verdana"/>
      <family val="2"/>
    </font>
    <font>
      <sz val="12"/>
      <color theme="1"/>
      <name val="Verdana"/>
      <family val="2"/>
    </font>
    <font>
      <sz val="10"/>
      <name val="Arial"/>
      <family val="2"/>
    </font>
    <font>
      <sz val="10"/>
      <color indexed="9"/>
      <name val="Verdana"/>
      <family val="2"/>
    </font>
    <font>
      <b/>
      <i/>
      <sz val="10"/>
      <color theme="1"/>
      <name val="Verdana"/>
      <family val="2"/>
    </font>
    <font>
      <i/>
      <sz val="10"/>
      <name val="Verdana"/>
      <family val="2"/>
    </font>
    <font>
      <sz val="10"/>
      <color theme="0" tint="-4.9989318521683403E-2"/>
      <name val="Verdana"/>
      <family val="2"/>
    </font>
    <font>
      <b/>
      <i/>
      <sz val="10"/>
      <color theme="1"/>
      <name val="Arial"/>
      <family val="2"/>
    </font>
    <font>
      <b/>
      <i/>
      <sz val="10"/>
      <name val="Verdana"/>
      <family val="2"/>
    </font>
    <font>
      <b/>
      <sz val="14"/>
      <color rgb="FFFF0000"/>
      <name val="Verdana"/>
      <family val="2"/>
    </font>
    <font>
      <sz val="10"/>
      <color rgb="FFFF0000"/>
      <name val="Verdana"/>
      <family val="2"/>
    </font>
    <font>
      <b/>
      <sz val="14"/>
      <color theme="0"/>
      <name val="Verdana"/>
      <family val="2"/>
    </font>
    <font>
      <b/>
      <sz val="14"/>
      <name val="Verdana"/>
      <family val="2"/>
    </font>
    <font>
      <i/>
      <sz val="10"/>
      <color theme="1"/>
      <name val="Verdana"/>
      <family val="2"/>
    </font>
    <font>
      <b/>
      <i/>
      <sz val="14"/>
      <color theme="1"/>
      <name val="Verdana"/>
      <family val="2"/>
    </font>
    <font>
      <sz val="11"/>
      <color theme="0"/>
      <name val="Calibri"/>
      <family val="2"/>
      <scheme val="minor"/>
    </font>
    <font>
      <b/>
      <sz val="18"/>
      <color theme="0"/>
      <name val="Verdana"/>
      <family val="2"/>
    </font>
    <font>
      <b/>
      <sz val="11"/>
      <color theme="1"/>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theme="0"/>
      <name val="Verdana"/>
      <family val="2"/>
    </font>
    <font>
      <sz val="24"/>
      <color theme="0"/>
      <name val="Verdana"/>
      <family val="2"/>
    </font>
    <font>
      <b/>
      <sz val="11"/>
      <color theme="0"/>
      <name val="Verdana"/>
      <family val="2"/>
    </font>
    <font>
      <i/>
      <sz val="11"/>
      <color theme="0"/>
      <name val="Verdana"/>
      <family val="2"/>
    </font>
    <font>
      <b/>
      <sz val="12"/>
      <color theme="0"/>
      <name val="Verdana"/>
      <family val="2"/>
    </font>
    <font>
      <sz val="12"/>
      <color theme="0"/>
      <name val="Verdana"/>
      <family val="2"/>
    </font>
    <font>
      <i/>
      <sz val="12"/>
      <color theme="0"/>
      <name val="Verdana"/>
      <family val="2"/>
    </font>
    <font>
      <i/>
      <vertAlign val="superscript"/>
      <sz val="10"/>
      <color theme="1"/>
      <name val="Verdana"/>
      <family val="2"/>
    </font>
  </fonts>
  <fills count="11">
    <fill>
      <patternFill patternType="none"/>
    </fill>
    <fill>
      <patternFill patternType="gray125"/>
    </fill>
    <fill>
      <patternFill patternType="solid">
        <fgColor rgb="FF8FCAE7"/>
        <bgColor indexed="64"/>
      </patternFill>
    </fill>
    <fill>
      <patternFill patternType="solid">
        <fgColor indexed="43"/>
        <bgColor indexed="64"/>
      </patternFill>
    </fill>
    <fill>
      <patternFill patternType="solid">
        <fgColor theme="0"/>
        <bgColor indexed="64"/>
      </patternFill>
    </fill>
    <fill>
      <patternFill patternType="solid">
        <fgColor theme="6" tint="0.39997558519241921"/>
        <bgColor indexed="64"/>
      </patternFill>
    </fill>
    <fill>
      <patternFill patternType="solid">
        <fgColor rgb="FF92D050"/>
        <bgColor indexed="64"/>
      </patternFill>
    </fill>
    <fill>
      <patternFill patternType="solid">
        <fgColor theme="9"/>
        <bgColor indexed="64"/>
      </patternFill>
    </fill>
    <fill>
      <patternFill patternType="solid">
        <fgColor indexed="9"/>
        <bgColor indexed="64"/>
      </patternFill>
    </fill>
    <fill>
      <patternFill patternType="solid">
        <fgColor theme="6" tint="0.79998168889431442"/>
        <bgColor indexed="64"/>
      </patternFill>
    </fill>
    <fill>
      <patternFill patternType="solid">
        <fgColor rgb="FFF4F169"/>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top/>
      <bottom style="thick">
        <color auto="1"/>
      </bottom>
      <diagonal/>
    </border>
    <border>
      <left/>
      <right/>
      <top style="medium">
        <color indexed="64"/>
      </top>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7" fillId="0" borderId="0"/>
    <xf numFmtId="168" fontId="27" fillId="0" borderId="0" applyFont="0" applyFill="0" applyBorder="0" applyAlignment="0" applyProtection="0"/>
    <xf numFmtId="9" fontId="27" fillId="0" borderId="0" applyFont="0" applyFill="0" applyBorder="0" applyAlignment="0" applyProtection="0"/>
    <xf numFmtId="169" fontId="1" fillId="0" borderId="0" applyFont="0" applyFill="0" applyBorder="0" applyAlignment="0" applyProtection="0"/>
    <xf numFmtId="0" fontId="1" fillId="0" borderId="0"/>
    <xf numFmtId="173" fontId="1" fillId="0" borderId="0" applyFont="0" applyFill="0" applyBorder="0" applyAlignment="0" applyProtection="0"/>
  </cellStyleXfs>
  <cellXfs count="312">
    <xf numFmtId="0" fontId="0" fillId="0" borderId="0" xfId="0"/>
    <xf numFmtId="0" fontId="2" fillId="0" borderId="0" xfId="0" applyFont="1" applyProtection="1">
      <protection hidden="1"/>
    </xf>
    <xf numFmtId="0" fontId="6" fillId="2" borderId="0" xfId="0" applyFont="1" applyFill="1" applyBorder="1" applyProtection="1">
      <protection hidden="1"/>
    </xf>
    <xf numFmtId="0" fontId="6" fillId="2" borderId="0" xfId="0" applyFont="1" applyFill="1" applyAlignment="1" applyProtection="1">
      <protection hidden="1"/>
    </xf>
    <xf numFmtId="0" fontId="21" fillId="3" borderId="7" xfId="0" applyFont="1" applyFill="1" applyBorder="1" applyAlignment="1" applyProtection="1">
      <alignment horizontal="left"/>
      <protection locked="0"/>
    </xf>
    <xf numFmtId="49" fontId="21" fillId="3" borderId="7" xfId="1" applyNumberFormat="1" applyFont="1" applyFill="1" applyBorder="1" applyAlignment="1" applyProtection="1">
      <alignment horizontal="left"/>
      <protection locked="0"/>
    </xf>
    <xf numFmtId="165" fontId="21" fillId="3" borderId="7" xfId="1" applyNumberFormat="1" applyFont="1" applyFill="1" applyBorder="1" applyAlignment="1" applyProtection="1">
      <alignment horizontal="left"/>
      <protection locked="0"/>
    </xf>
    <xf numFmtId="0" fontId="21" fillId="3" borderId="11" xfId="0" applyFont="1" applyFill="1" applyBorder="1" applyAlignment="1" applyProtection="1">
      <alignment horizontal="left"/>
      <protection locked="0"/>
    </xf>
    <xf numFmtId="49" fontId="21" fillId="3" borderId="11" xfId="1" applyNumberFormat="1" applyFont="1" applyFill="1" applyBorder="1" applyAlignment="1" applyProtection="1">
      <alignment horizontal="left"/>
      <protection locked="0"/>
    </xf>
    <xf numFmtId="165" fontId="21" fillId="3" borderId="11" xfId="1" applyNumberFormat="1" applyFont="1" applyFill="1" applyBorder="1" applyAlignment="1" applyProtection="1">
      <alignment horizontal="left"/>
      <protection locked="0"/>
    </xf>
    <xf numFmtId="1" fontId="4" fillId="0" borderId="12" xfId="0" applyNumberFormat="1" applyFont="1" applyFill="1" applyBorder="1" applyProtection="1">
      <protection hidden="1"/>
    </xf>
    <xf numFmtId="1" fontId="20" fillId="0" borderId="12" xfId="0" applyNumberFormat="1" applyFont="1" applyFill="1" applyBorder="1" applyProtection="1">
      <protection hidden="1"/>
    </xf>
    <xf numFmtId="1" fontId="20" fillId="0" borderId="12" xfId="0" applyNumberFormat="1" applyFont="1" applyFill="1" applyBorder="1" applyAlignment="1" applyProtection="1">
      <alignment horizontal="right"/>
      <protection hidden="1"/>
    </xf>
    <xf numFmtId="0" fontId="3" fillId="0" borderId="0" xfId="4" applyFont="1" applyProtection="1"/>
    <xf numFmtId="0" fontId="3" fillId="8" borderId="0" xfId="4" applyFont="1" applyFill="1" applyBorder="1" applyProtection="1"/>
    <xf numFmtId="0" fontId="6" fillId="2" borderId="0" xfId="0" applyFont="1" applyFill="1" applyBorder="1" applyProtection="1"/>
    <xf numFmtId="0" fontId="7" fillId="2" borderId="0" xfId="0" applyFont="1" applyFill="1" applyBorder="1" applyProtection="1"/>
    <xf numFmtId="164" fontId="7" fillId="2" borderId="0" xfId="0" applyNumberFormat="1" applyFont="1" applyFill="1" applyBorder="1" applyProtection="1"/>
    <xf numFmtId="164" fontId="7" fillId="2" borderId="0" xfId="0" applyNumberFormat="1" applyFont="1" applyFill="1" applyBorder="1" applyAlignment="1" applyProtection="1">
      <alignment horizontal="right"/>
    </xf>
    <xf numFmtId="0" fontId="11" fillId="0" borderId="0" xfId="4" applyFont="1" applyProtection="1"/>
    <xf numFmtId="0" fontId="12" fillId="2" borderId="0" xfId="0" applyFont="1" applyFill="1" applyBorder="1" applyProtection="1"/>
    <xf numFmtId="164" fontId="12" fillId="2" borderId="0" xfId="0" applyNumberFormat="1" applyFont="1" applyFill="1" applyBorder="1" applyProtection="1"/>
    <xf numFmtId="164" fontId="12" fillId="2" borderId="0" xfId="0" applyNumberFormat="1" applyFont="1" applyFill="1" applyBorder="1" applyAlignment="1" applyProtection="1">
      <alignment horizontal="right"/>
    </xf>
    <xf numFmtId="0" fontId="11" fillId="8" borderId="0" xfId="4" applyFont="1" applyFill="1" applyBorder="1" applyProtection="1"/>
    <xf numFmtId="164" fontId="15" fillId="2" borderId="0" xfId="0" applyNumberFormat="1" applyFont="1" applyFill="1" applyBorder="1" applyProtection="1"/>
    <xf numFmtId="164" fontId="15" fillId="2" borderId="0" xfId="0" applyNumberFormat="1" applyFont="1" applyFill="1" applyBorder="1" applyAlignment="1" applyProtection="1">
      <alignment horizontal="right"/>
    </xf>
    <xf numFmtId="0" fontId="18" fillId="2" borderId="0" xfId="0" applyFont="1" applyFill="1" applyBorder="1" applyProtection="1"/>
    <xf numFmtId="0" fontId="6" fillId="2" borderId="0" xfId="0" applyFont="1" applyFill="1" applyAlignment="1" applyProtection="1"/>
    <xf numFmtId="0" fontId="6" fillId="2" borderId="0" xfId="0" applyFont="1" applyFill="1" applyBorder="1" applyAlignment="1" applyProtection="1">
      <alignment horizontal="left"/>
    </xf>
    <xf numFmtId="0" fontId="15" fillId="2" borderId="0" xfId="0" applyNumberFormat="1" applyFont="1" applyFill="1" applyBorder="1" applyAlignment="1" applyProtection="1">
      <alignment horizontal="left"/>
    </xf>
    <xf numFmtId="1" fontId="15" fillId="2" borderId="0" xfId="0" applyNumberFormat="1" applyFont="1" applyFill="1" applyBorder="1" applyAlignment="1" applyProtection="1">
      <alignment horizontal="right"/>
    </xf>
    <xf numFmtId="0" fontId="4" fillId="0" borderId="0" xfId="4" applyFont="1" applyProtection="1"/>
    <xf numFmtId="0" fontId="19" fillId="0" borderId="12" xfId="4" applyFont="1" applyFill="1" applyBorder="1" applyProtection="1"/>
    <xf numFmtId="164" fontId="4" fillId="0" borderId="12" xfId="4" applyNumberFormat="1" applyFont="1" applyFill="1" applyBorder="1" applyProtection="1"/>
    <xf numFmtId="166" fontId="28" fillId="0" borderId="12" xfId="5" applyNumberFormat="1" applyFont="1" applyFill="1" applyBorder="1" applyProtection="1"/>
    <xf numFmtId="165" fontId="4" fillId="0" borderId="12" xfId="5" applyNumberFormat="1" applyFont="1" applyFill="1" applyBorder="1" applyProtection="1"/>
    <xf numFmtId="166" fontId="4" fillId="0" borderId="12" xfId="5" applyNumberFormat="1" applyFont="1" applyFill="1" applyBorder="1" applyAlignment="1" applyProtection="1">
      <alignment horizontal="center"/>
    </xf>
    <xf numFmtId="0" fontId="19" fillId="0" borderId="0" xfId="4" applyFont="1" applyFill="1" applyBorder="1" applyProtection="1"/>
    <xf numFmtId="164" fontId="4" fillId="0" borderId="0" xfId="4" applyNumberFormat="1" applyFont="1" applyFill="1" applyBorder="1" applyAlignment="1" applyProtection="1">
      <alignment horizontal="right"/>
    </xf>
    <xf numFmtId="0" fontId="4" fillId="0" borderId="0" xfId="4" applyFont="1" applyFill="1" applyBorder="1" applyAlignment="1" applyProtection="1">
      <alignment horizontal="right"/>
    </xf>
    <xf numFmtId="0" fontId="24" fillId="0" borderId="0" xfId="0" applyFont="1" applyAlignment="1" applyProtection="1">
      <alignment horizontal="center"/>
    </xf>
    <xf numFmtId="164" fontId="14" fillId="2" borderId="0" xfId="0" applyNumberFormat="1" applyFont="1" applyFill="1" applyBorder="1" applyProtection="1"/>
    <xf numFmtId="164" fontId="6" fillId="2" borderId="0" xfId="0" applyNumberFormat="1" applyFont="1" applyFill="1" applyBorder="1" applyProtection="1"/>
    <xf numFmtId="0" fontId="6" fillId="2" borderId="0" xfId="0" applyNumberFormat="1" applyFont="1" applyFill="1" applyBorder="1" applyProtection="1"/>
    <xf numFmtId="164" fontId="29" fillId="2" borderId="0" xfId="0" applyNumberFormat="1" applyFont="1" applyFill="1" applyBorder="1" applyProtection="1"/>
    <xf numFmtId="164" fontId="6" fillId="2" borderId="1" xfId="0" applyNumberFormat="1" applyFont="1" applyFill="1" applyBorder="1" applyProtection="1"/>
    <xf numFmtId="164" fontId="6" fillId="2" borderId="2" xfId="0" applyNumberFormat="1" applyFont="1" applyFill="1" applyBorder="1" applyProtection="1"/>
    <xf numFmtId="164" fontId="6" fillId="2" borderId="3" xfId="0" applyNumberFormat="1" applyFont="1" applyFill="1" applyBorder="1" applyProtection="1"/>
    <xf numFmtId="164" fontId="6" fillId="2" borderId="0" xfId="0" applyNumberFormat="1" applyFont="1" applyFill="1" applyBorder="1" applyAlignment="1" applyProtection="1">
      <alignment wrapText="1"/>
    </xf>
    <xf numFmtId="164" fontId="6" fillId="2" borderId="0" xfId="0" applyNumberFormat="1" applyFont="1" applyFill="1" applyBorder="1" applyAlignment="1" applyProtection="1">
      <alignment horizontal="right" wrapText="1"/>
    </xf>
    <xf numFmtId="0" fontId="6" fillId="2" borderId="13" xfId="0" applyNumberFormat="1" applyFont="1" applyFill="1" applyBorder="1" applyProtection="1"/>
    <xf numFmtId="0" fontId="6" fillId="2" borderId="14" xfId="0" applyNumberFormat="1" applyFont="1" applyFill="1" applyBorder="1" applyProtection="1"/>
    <xf numFmtId="164" fontId="6" fillId="2" borderId="0" xfId="0" applyNumberFormat="1" applyFont="1" applyFill="1" applyBorder="1" applyAlignment="1" applyProtection="1">
      <alignment horizontal="right"/>
    </xf>
    <xf numFmtId="0" fontId="6" fillId="2" borderId="0" xfId="0" applyNumberFormat="1" applyFont="1" applyFill="1" applyBorder="1" applyAlignment="1" applyProtection="1">
      <alignment horizontal="right" wrapText="1"/>
    </xf>
    <xf numFmtId="0" fontId="4" fillId="0" borderId="11" xfId="4" quotePrefix="1" applyFont="1" applyFill="1" applyBorder="1" applyProtection="1"/>
    <xf numFmtId="0" fontId="4" fillId="3" borderId="8" xfId="4" applyNumberFormat="1" applyFont="1" applyFill="1" applyBorder="1" applyProtection="1">
      <protection locked="0"/>
    </xf>
    <xf numFmtId="164" fontId="4" fillId="3" borderId="11" xfId="4" applyNumberFormat="1" applyFont="1" applyFill="1" applyBorder="1" applyProtection="1">
      <protection locked="0"/>
    </xf>
    <xf numFmtId="0" fontId="4" fillId="0" borderId="11" xfId="6" applyNumberFormat="1" applyFont="1" applyFill="1" applyBorder="1" applyProtection="1"/>
    <xf numFmtId="0" fontId="4" fillId="0" borderId="11" xfId="2" applyNumberFormat="1" applyFont="1" applyFill="1" applyBorder="1" applyProtection="1"/>
    <xf numFmtId="165" fontId="4" fillId="0" borderId="0" xfId="5" applyNumberFormat="1" applyFont="1" applyFill="1" applyBorder="1" applyAlignment="1" applyProtection="1">
      <alignment horizontal="right"/>
    </xf>
    <xf numFmtId="0" fontId="30" fillId="0" borderId="0" xfId="4" applyNumberFormat="1" applyFont="1" applyFill="1" applyBorder="1" applyAlignment="1" applyProtection="1">
      <alignment horizontal="right"/>
    </xf>
    <xf numFmtId="0" fontId="4" fillId="0" borderId="0" xfId="4" applyNumberFormat="1" applyFont="1" applyFill="1" applyBorder="1" applyAlignment="1" applyProtection="1">
      <alignment horizontal="right"/>
    </xf>
    <xf numFmtId="164" fontId="19" fillId="6" borderId="16" xfId="4" applyNumberFormat="1" applyFont="1" applyFill="1" applyBorder="1" applyAlignment="1" applyProtection="1">
      <alignment horizontal="right"/>
    </xf>
    <xf numFmtId="0" fontId="31" fillId="0" borderId="12" xfId="4" applyNumberFormat="1" applyFont="1" applyFill="1" applyBorder="1" applyProtection="1"/>
    <xf numFmtId="0" fontId="31" fillId="0" borderId="12" xfId="5" applyNumberFormat="1" applyFont="1" applyFill="1" applyBorder="1" applyProtection="1"/>
    <xf numFmtId="164" fontId="4" fillId="0" borderId="0" xfId="4" applyNumberFormat="1" applyFont="1" applyProtection="1"/>
    <xf numFmtId="164" fontId="19" fillId="0" borderId="0" xfId="4" applyNumberFormat="1" applyFont="1" applyProtection="1"/>
    <xf numFmtId="164" fontId="21" fillId="0" borderId="0" xfId="4" applyNumberFormat="1" applyFont="1" applyProtection="1"/>
    <xf numFmtId="164" fontId="21" fillId="4" borderId="0" xfId="4" applyNumberFormat="1" applyFont="1" applyFill="1" applyBorder="1" applyAlignment="1" applyProtection="1">
      <alignment horizontal="right"/>
    </xf>
    <xf numFmtId="165" fontId="4" fillId="4" borderId="0" xfId="5" applyNumberFormat="1" applyFont="1" applyFill="1" applyBorder="1" applyAlignment="1" applyProtection="1">
      <alignment horizontal="right"/>
    </xf>
    <xf numFmtId="3" fontId="15" fillId="2" borderId="0" xfId="0" applyNumberFormat="1" applyFont="1" applyFill="1" applyBorder="1" applyAlignment="1" applyProtection="1">
      <alignment horizontal="right"/>
    </xf>
    <xf numFmtId="164" fontId="4" fillId="0" borderId="0" xfId="4" applyNumberFormat="1" applyFont="1" applyFill="1" applyBorder="1" applyProtection="1"/>
    <xf numFmtId="166" fontId="28" fillId="0" borderId="0" xfId="5" applyNumberFormat="1" applyFont="1" applyFill="1" applyBorder="1" applyProtection="1"/>
    <xf numFmtId="165" fontId="4" fillId="0" borderId="0" xfId="5" applyNumberFormat="1" applyFont="1" applyFill="1" applyBorder="1" applyProtection="1"/>
    <xf numFmtId="166" fontId="4" fillId="0" borderId="0" xfId="5" applyNumberFormat="1" applyFont="1" applyFill="1" applyBorder="1" applyAlignment="1" applyProtection="1">
      <alignment horizontal="center"/>
    </xf>
    <xf numFmtId="164" fontId="32" fillId="2" borderId="2" xfId="0" applyNumberFormat="1" applyFont="1" applyFill="1" applyBorder="1" applyAlignment="1" applyProtection="1">
      <alignment horizontal="right"/>
    </xf>
    <xf numFmtId="164" fontId="32" fillId="2" borderId="3" xfId="0" applyNumberFormat="1" applyFont="1" applyFill="1" applyBorder="1" applyAlignment="1" applyProtection="1">
      <alignment horizontal="right"/>
    </xf>
    <xf numFmtId="164" fontId="32" fillId="2" borderId="13" xfId="0" applyNumberFormat="1" applyFont="1" applyFill="1" applyBorder="1" applyProtection="1"/>
    <xf numFmtId="164" fontId="32" fillId="2" borderId="0" xfId="0" applyNumberFormat="1" applyFont="1" applyFill="1" applyBorder="1" applyAlignment="1" applyProtection="1">
      <alignment horizontal="right"/>
    </xf>
    <xf numFmtId="164" fontId="32" fillId="2" borderId="14" xfId="0" applyNumberFormat="1" applyFont="1" applyFill="1" applyBorder="1" applyAlignment="1" applyProtection="1">
      <alignment horizontal="right"/>
    </xf>
    <xf numFmtId="164" fontId="6" fillId="2" borderId="5" xfId="0" applyNumberFormat="1" applyFont="1" applyFill="1" applyBorder="1" applyAlignment="1" applyProtection="1">
      <alignment horizontal="right" wrapText="1"/>
    </xf>
    <xf numFmtId="164" fontId="6" fillId="2" borderId="5" xfId="0" applyNumberFormat="1" applyFont="1" applyFill="1" applyBorder="1" applyAlignment="1" applyProtection="1">
      <alignment horizontal="right"/>
    </xf>
    <xf numFmtId="0" fontId="6" fillId="2" borderId="6" xfId="0" applyNumberFormat="1" applyFont="1" applyFill="1" applyBorder="1" applyAlignment="1" applyProtection="1">
      <alignment horizontal="right" wrapText="1"/>
    </xf>
    <xf numFmtId="0" fontId="4" fillId="0" borderId="8" xfId="4" quotePrefix="1" applyFont="1" applyFill="1" applyBorder="1" applyAlignment="1" applyProtection="1"/>
    <xf numFmtId="0" fontId="4" fillId="0" borderId="9" xfId="4" quotePrefix="1" applyFont="1" applyFill="1" applyBorder="1" applyAlignment="1" applyProtection="1"/>
    <xf numFmtId="44" fontId="22" fillId="3" borderId="11" xfId="2" applyFont="1" applyFill="1" applyBorder="1" applyAlignment="1" applyProtection="1">
      <protection locked="0"/>
    </xf>
    <xf numFmtId="164" fontId="33" fillId="6" borderId="11" xfId="4" applyNumberFormat="1" applyFont="1" applyFill="1" applyBorder="1" applyAlignment="1" applyProtection="1">
      <alignment vertical="center"/>
    </xf>
    <xf numFmtId="164" fontId="34" fillId="2" borderId="1" xfId="0" quotePrefix="1" applyNumberFormat="1" applyFont="1" applyFill="1" applyBorder="1" applyProtection="1"/>
    <xf numFmtId="0" fontId="25" fillId="0" borderId="12" xfId="4" applyFont="1" applyFill="1" applyBorder="1" applyProtection="1"/>
    <xf numFmtId="44" fontId="22" fillId="3" borderId="11" xfId="3" applyNumberFormat="1" applyFont="1" applyFill="1" applyBorder="1" applyAlignment="1" applyProtection="1">
      <alignment horizontal="right"/>
      <protection locked="0"/>
    </xf>
    <xf numFmtId="0" fontId="22" fillId="2" borderId="0" xfId="0" applyFont="1" applyFill="1" applyProtection="1">
      <protection hidden="1"/>
    </xf>
    <xf numFmtId="0" fontId="12" fillId="2" borderId="0" xfId="0" applyFont="1" applyFill="1" applyAlignment="1" applyProtection="1">
      <protection hidden="1"/>
    </xf>
    <xf numFmtId="0" fontId="14" fillId="2" borderId="0" xfId="0" applyFont="1" applyFill="1" applyAlignment="1" applyProtection="1">
      <protection hidden="1"/>
    </xf>
    <xf numFmtId="0" fontId="36" fillId="2" borderId="0" xfId="0" applyFont="1" applyFill="1" applyAlignment="1" applyProtection="1">
      <protection hidden="1"/>
    </xf>
    <xf numFmtId="0" fontId="7" fillId="2" borderId="0" xfId="0" applyFont="1" applyFill="1" applyAlignment="1" applyProtection="1">
      <alignment horizontal="right" vertical="center"/>
      <protection hidden="1"/>
    </xf>
    <xf numFmtId="0" fontId="28" fillId="2" borderId="0" xfId="0" applyFont="1" applyFill="1" applyProtection="1">
      <protection hidden="1"/>
    </xf>
    <xf numFmtId="0" fontId="22" fillId="2" borderId="0" xfId="4" applyFont="1" applyFill="1" applyBorder="1" applyAlignment="1" applyProtection="1">
      <alignment horizontal="left" vertical="center"/>
      <protection hidden="1"/>
    </xf>
    <xf numFmtId="0" fontId="30" fillId="0" borderId="17" xfId="4" applyFont="1" applyBorder="1" applyProtection="1">
      <protection hidden="1"/>
    </xf>
    <xf numFmtId="0" fontId="4" fillId="0" borderId="17" xfId="4" applyFont="1" applyBorder="1" applyProtection="1">
      <protection hidden="1"/>
    </xf>
    <xf numFmtId="0" fontId="30" fillId="0" borderId="0" xfId="4" applyFont="1" applyBorder="1" applyProtection="1">
      <protection hidden="1"/>
    </xf>
    <xf numFmtId="0" fontId="4" fillId="0" borderId="0" xfId="4" applyFont="1" applyBorder="1" applyProtection="1">
      <protection hidden="1"/>
    </xf>
    <xf numFmtId="0" fontId="14" fillId="2" borderId="8" xfId="4" applyFont="1" applyFill="1" applyBorder="1" applyAlignment="1" applyProtection="1">
      <alignment horizontal="left" vertical="center"/>
      <protection hidden="1"/>
    </xf>
    <xf numFmtId="0" fontId="14" fillId="2" borderId="9" xfId="4" applyFont="1" applyFill="1" applyBorder="1" applyAlignment="1" applyProtection="1">
      <alignment horizontal="left" vertical="center"/>
      <protection hidden="1"/>
    </xf>
    <xf numFmtId="0" fontId="30" fillId="2" borderId="10" xfId="4" applyFont="1" applyFill="1" applyBorder="1" applyAlignment="1" applyProtection="1">
      <alignment vertical="center"/>
      <protection hidden="1"/>
    </xf>
    <xf numFmtId="0" fontId="22" fillId="0" borderId="0" xfId="4" applyFont="1" applyFill="1" applyBorder="1" applyAlignment="1" applyProtection="1">
      <alignment horizontal="left" vertical="center"/>
      <protection hidden="1"/>
    </xf>
    <xf numFmtId="164" fontId="37" fillId="6" borderId="16" xfId="4" applyNumberFormat="1" applyFont="1" applyFill="1" applyBorder="1" applyAlignment="1" applyProtection="1">
      <alignment vertical="center"/>
      <protection hidden="1"/>
    </xf>
    <xf numFmtId="0" fontId="14" fillId="2" borderId="8" xfId="4" applyFont="1" applyFill="1" applyBorder="1" applyProtection="1">
      <protection hidden="1"/>
    </xf>
    <xf numFmtId="0" fontId="6" fillId="2" borderId="9" xfId="4" applyFont="1" applyFill="1" applyBorder="1" applyProtection="1">
      <protection hidden="1"/>
    </xf>
    <xf numFmtId="0" fontId="38" fillId="2" borderId="10" xfId="4" applyFont="1" applyFill="1" applyBorder="1" applyAlignment="1" applyProtection="1">
      <alignment horizontal="left" vertical="center"/>
      <protection hidden="1"/>
    </xf>
    <xf numFmtId="0" fontId="4" fillId="0" borderId="0" xfId="4" applyFont="1" applyBorder="1" applyAlignment="1" applyProtection="1">
      <alignment vertical="center"/>
      <protection hidden="1"/>
    </xf>
    <xf numFmtId="164" fontId="22" fillId="9" borderId="11" xfId="4" applyNumberFormat="1" applyFont="1" applyFill="1" applyBorder="1" applyAlignment="1" applyProtection="1">
      <alignment horizontal="right" vertical="center"/>
      <protection hidden="1"/>
    </xf>
    <xf numFmtId="0" fontId="30" fillId="0" borderId="0" xfId="4" applyFont="1" applyBorder="1" applyAlignment="1" applyProtection="1">
      <alignment vertical="center"/>
      <protection hidden="1"/>
    </xf>
    <xf numFmtId="44" fontId="39" fillId="2" borderId="0" xfId="0" applyNumberFormat="1" applyFont="1" applyFill="1" applyBorder="1" applyProtection="1"/>
    <xf numFmtId="0" fontId="2" fillId="0" borderId="0" xfId="0" applyFont="1" applyProtection="1"/>
    <xf numFmtId="0" fontId="3" fillId="0" borderId="0" xfId="0" applyFont="1" applyProtection="1"/>
    <xf numFmtId="0" fontId="4" fillId="0" borderId="0" xfId="0" applyFont="1" applyProtection="1"/>
    <xf numFmtId="164" fontId="2" fillId="0" borderId="0" xfId="0" applyNumberFormat="1" applyFont="1" applyProtection="1"/>
    <xf numFmtId="164" fontId="2" fillId="0" borderId="0" xfId="0" applyNumberFormat="1" applyFont="1" applyAlignment="1" applyProtection="1">
      <alignment horizontal="right"/>
    </xf>
    <xf numFmtId="164" fontId="5" fillId="0" borderId="0" xfId="0" applyNumberFormat="1" applyFont="1" applyProtection="1"/>
    <xf numFmtId="0" fontId="5" fillId="0" borderId="0" xfId="0" applyFont="1" applyProtection="1"/>
    <xf numFmtId="0" fontId="10" fillId="0" borderId="0" xfId="0" applyFont="1" applyProtection="1"/>
    <xf numFmtId="0" fontId="11" fillId="0" borderId="0" xfId="0" applyFont="1" applyProtection="1"/>
    <xf numFmtId="164" fontId="11" fillId="0" borderId="0" xfId="0" applyNumberFormat="1" applyFont="1" applyProtection="1"/>
    <xf numFmtId="0" fontId="13" fillId="0" borderId="0" xfId="0" applyFont="1" applyProtection="1"/>
    <xf numFmtId="0" fontId="14" fillId="2" borderId="0" xfId="0" applyFont="1" applyFill="1" applyBorder="1" applyProtection="1"/>
    <xf numFmtId="0" fontId="17" fillId="0" borderId="0" xfId="0" applyFont="1" applyProtection="1"/>
    <xf numFmtId="0" fontId="19" fillId="0" borderId="0" xfId="0" applyFont="1" applyFill="1" applyBorder="1" applyProtection="1"/>
    <xf numFmtId="164" fontId="20" fillId="0" borderId="0" xfId="0" applyNumberFormat="1" applyFont="1" applyFill="1" applyBorder="1" applyProtection="1"/>
    <xf numFmtId="164" fontId="20" fillId="0" borderId="0" xfId="0" applyNumberFormat="1" applyFont="1" applyFill="1" applyBorder="1" applyAlignment="1" applyProtection="1">
      <alignment horizontal="right"/>
    </xf>
    <xf numFmtId="1" fontId="20" fillId="0" borderId="0" xfId="0" applyNumberFormat="1" applyFont="1" applyFill="1" applyBorder="1" applyProtection="1"/>
    <xf numFmtId="164" fontId="7" fillId="2" borderId="1" xfId="0" applyNumberFormat="1" applyFont="1" applyFill="1" applyBorder="1" applyAlignment="1" applyProtection="1">
      <alignment vertical="center"/>
    </xf>
    <xf numFmtId="164" fontId="16" fillId="2" borderId="2" xfId="0" applyNumberFormat="1" applyFont="1" applyFill="1" applyBorder="1" applyProtection="1"/>
    <xf numFmtId="164" fontId="16" fillId="2" borderId="3" xfId="0" applyNumberFormat="1" applyFont="1" applyFill="1" applyBorder="1" applyAlignment="1" applyProtection="1">
      <alignment horizontal="right"/>
    </xf>
    <xf numFmtId="164" fontId="5" fillId="0" borderId="0" xfId="0" applyNumberFormat="1" applyFont="1" applyAlignment="1" applyProtection="1">
      <alignment horizontal="right"/>
    </xf>
    <xf numFmtId="0" fontId="6" fillId="2" borderId="4" xfId="0" applyFont="1" applyFill="1" applyBorder="1" applyProtection="1"/>
    <xf numFmtId="164" fontId="6" fillId="2" borderId="5" xfId="0" applyNumberFormat="1" applyFont="1" applyFill="1" applyBorder="1" applyAlignment="1" applyProtection="1">
      <alignment horizontal="left"/>
    </xf>
    <xf numFmtId="164" fontId="6" fillId="2" borderId="0" xfId="0" applyNumberFormat="1" applyFont="1" applyFill="1" applyBorder="1" applyAlignment="1" applyProtection="1"/>
    <xf numFmtId="164" fontId="6" fillId="2" borderId="6" xfId="0" applyNumberFormat="1" applyFont="1" applyFill="1" applyBorder="1" applyAlignment="1" applyProtection="1"/>
    <xf numFmtId="1" fontId="4" fillId="0" borderId="12" xfId="0" applyNumberFormat="1" applyFont="1" applyFill="1" applyBorder="1" applyProtection="1"/>
    <xf numFmtId="1" fontId="20" fillId="0" borderId="12" xfId="0" applyNumberFormat="1" applyFont="1" applyFill="1" applyBorder="1" applyProtection="1"/>
    <xf numFmtId="1" fontId="20" fillId="0" borderId="12" xfId="0" applyNumberFormat="1" applyFont="1" applyFill="1" applyBorder="1" applyAlignment="1" applyProtection="1">
      <alignment horizontal="right"/>
    </xf>
    <xf numFmtId="1" fontId="4" fillId="0" borderId="0" xfId="0" applyNumberFormat="1" applyFont="1" applyFill="1" applyBorder="1" applyProtection="1"/>
    <xf numFmtId="1" fontId="20" fillId="0" borderId="0" xfId="0" applyNumberFormat="1" applyFont="1" applyFill="1" applyBorder="1" applyAlignment="1" applyProtection="1">
      <alignment horizontal="right"/>
    </xf>
    <xf numFmtId="1" fontId="4" fillId="0" borderId="0" xfId="0" applyNumberFormat="1" applyFont="1" applyFill="1" applyBorder="1" applyAlignment="1" applyProtection="1">
      <alignment vertical="top" wrapText="1"/>
    </xf>
    <xf numFmtId="0" fontId="7" fillId="2" borderId="1" xfId="0" applyFont="1" applyFill="1" applyBorder="1" applyAlignment="1" applyProtection="1">
      <alignment horizontal="left" vertical="center"/>
    </xf>
    <xf numFmtId="164" fontId="22" fillId="2" borderId="2" xfId="0" applyNumberFormat="1" applyFont="1" applyFill="1" applyBorder="1" applyAlignment="1" applyProtection="1">
      <alignment horizontal="right"/>
    </xf>
    <xf numFmtId="164" fontId="22" fillId="2" borderId="3" xfId="0" applyNumberFormat="1" applyFont="1" applyFill="1" applyBorder="1" applyAlignment="1" applyProtection="1">
      <alignment horizontal="right"/>
    </xf>
    <xf numFmtId="0" fontId="6" fillId="2" borderId="13" xfId="0" applyFont="1" applyFill="1" applyBorder="1" applyProtection="1"/>
    <xf numFmtId="1" fontId="6" fillId="2" borderId="0" xfId="0" applyNumberFormat="1" applyFont="1" applyFill="1" applyBorder="1" applyAlignment="1" applyProtection="1">
      <alignment horizontal="right"/>
    </xf>
    <xf numFmtId="1" fontId="6" fillId="2" borderId="14" xfId="0" applyNumberFormat="1" applyFont="1" applyFill="1" applyBorder="1" applyAlignment="1" applyProtection="1">
      <alignment horizontal="right"/>
    </xf>
    <xf numFmtId="0" fontId="23" fillId="2" borderId="13" xfId="0" applyFont="1" applyFill="1" applyBorder="1" applyAlignment="1" applyProtection="1">
      <alignment horizontal="left"/>
    </xf>
    <xf numFmtId="0" fontId="6" fillId="2" borderId="5" xfId="0" applyFont="1" applyFill="1" applyBorder="1" applyAlignment="1" applyProtection="1">
      <alignment horizontal="right"/>
    </xf>
    <xf numFmtId="0" fontId="6" fillId="2" borderId="6" xfId="0" applyFont="1" applyFill="1" applyBorder="1" applyAlignment="1" applyProtection="1">
      <alignment horizontal="right"/>
    </xf>
    <xf numFmtId="1" fontId="9" fillId="0" borderId="0" xfId="0" applyNumberFormat="1" applyFont="1" applyFill="1" applyBorder="1" applyAlignment="1" applyProtection="1">
      <alignment horizontal="right"/>
    </xf>
    <xf numFmtId="0" fontId="35" fillId="2" borderId="13" xfId="0" applyFont="1" applyFill="1" applyBorder="1" applyAlignment="1" applyProtection="1">
      <alignment horizontal="right"/>
    </xf>
    <xf numFmtId="166" fontId="22" fillId="4" borderId="11" xfId="1" applyNumberFormat="1" applyFont="1" applyFill="1" applyBorder="1" applyAlignment="1" applyProtection="1">
      <alignment horizontal="right"/>
    </xf>
    <xf numFmtId="1" fontId="9" fillId="0" borderId="0" xfId="0" applyNumberFormat="1" applyFont="1" applyFill="1" applyBorder="1" applyProtection="1"/>
    <xf numFmtId="0" fontId="22" fillId="2" borderId="13" xfId="0" applyFont="1" applyFill="1" applyBorder="1" applyAlignment="1" applyProtection="1">
      <alignment horizontal="right"/>
    </xf>
    <xf numFmtId="0" fontId="6" fillId="2" borderId="14" xfId="0" applyFont="1" applyFill="1" applyBorder="1" applyProtection="1"/>
    <xf numFmtId="0" fontId="22" fillId="2" borderId="15" xfId="0" applyFont="1" applyFill="1" applyBorder="1" applyAlignment="1" applyProtection="1">
      <alignment horizontal="right"/>
    </xf>
    <xf numFmtId="0" fontId="22" fillId="2" borderId="4" xfId="0" applyFont="1" applyFill="1" applyBorder="1" applyAlignment="1" applyProtection="1">
      <alignment horizontal="right"/>
    </xf>
    <xf numFmtId="0" fontId="7" fillId="2" borderId="8" xfId="0" applyFont="1" applyFill="1" applyBorder="1" applyAlignment="1" applyProtection="1">
      <alignment vertical="center"/>
    </xf>
    <xf numFmtId="164" fontId="22" fillId="2" borderId="9" xfId="0" applyNumberFormat="1" applyFont="1" applyFill="1" applyBorder="1" applyProtection="1"/>
    <xf numFmtId="164" fontId="22" fillId="2" borderId="10" xfId="0" applyNumberFormat="1" applyFont="1" applyFill="1" applyBorder="1" applyProtection="1"/>
    <xf numFmtId="0" fontId="6" fillId="0" borderId="0" xfId="0" applyFont="1" applyProtection="1"/>
    <xf numFmtId="0" fontId="6" fillId="0" borderId="0" xfId="0" applyFont="1" applyAlignment="1" applyProtection="1">
      <alignment vertical="center" wrapText="1"/>
    </xf>
    <xf numFmtId="0" fontId="7" fillId="2" borderId="1" xfId="0" applyFont="1" applyFill="1" applyBorder="1" applyAlignment="1" applyProtection="1">
      <alignment horizontal="left"/>
    </xf>
    <xf numFmtId="164" fontId="6" fillId="2" borderId="2" xfId="0" applyNumberFormat="1" applyFont="1" applyFill="1" applyBorder="1" applyAlignment="1" applyProtection="1">
      <alignment horizontal="right"/>
    </xf>
    <xf numFmtId="164" fontId="6" fillId="2" borderId="2" xfId="0" applyNumberFormat="1" applyFont="1" applyFill="1" applyBorder="1" applyAlignment="1" applyProtection="1">
      <alignment horizontal="center"/>
    </xf>
    <xf numFmtId="164" fontId="6" fillId="2" borderId="3" xfId="0" applyNumberFormat="1" applyFont="1" applyFill="1" applyBorder="1" applyAlignment="1" applyProtection="1">
      <alignment horizontal="center"/>
    </xf>
    <xf numFmtId="0" fontId="6" fillId="2" borderId="13" xfId="0" applyFont="1" applyFill="1" applyBorder="1" applyAlignment="1" applyProtection="1">
      <alignment horizontal="center"/>
    </xf>
    <xf numFmtId="164" fontId="6" fillId="2" borderId="0" xfId="0" applyNumberFormat="1" applyFont="1" applyFill="1" applyBorder="1" applyAlignment="1" applyProtection="1">
      <alignment horizontal="center"/>
    </xf>
    <xf numFmtId="164" fontId="6" fillId="2" borderId="14" xfId="0" applyNumberFormat="1" applyFont="1" applyFill="1" applyBorder="1" applyAlignment="1" applyProtection="1">
      <alignment horizontal="center"/>
    </xf>
    <xf numFmtId="49" fontId="22" fillId="0" borderId="11" xfId="0" applyNumberFormat="1" applyFont="1" applyFill="1" applyBorder="1" applyAlignment="1" applyProtection="1">
      <alignment horizontal="center" wrapText="1"/>
    </xf>
    <xf numFmtId="0" fontId="6" fillId="2" borderId="4" xfId="0" applyFont="1" applyFill="1" applyBorder="1" applyAlignment="1" applyProtection="1">
      <alignment horizontal="right"/>
    </xf>
    <xf numFmtId="164" fontId="6" fillId="2" borderId="6" xfId="0" applyNumberFormat="1" applyFont="1" applyFill="1" applyBorder="1" applyAlignment="1" applyProtection="1">
      <alignment horizontal="right"/>
    </xf>
    <xf numFmtId="0" fontId="22" fillId="0" borderId="7" xfId="0" applyFont="1" applyFill="1" applyBorder="1" applyAlignment="1" applyProtection="1">
      <alignment horizontal="right"/>
    </xf>
    <xf numFmtId="3" fontId="22" fillId="0" borderId="11" xfId="1" applyNumberFormat="1" applyFont="1" applyFill="1" applyBorder="1" applyAlignment="1" applyProtection="1">
      <alignment horizontal="right"/>
    </xf>
    <xf numFmtId="166" fontId="21" fillId="4" borderId="11" xfId="1" applyNumberFormat="1" applyFont="1" applyFill="1" applyBorder="1" applyAlignment="1" applyProtection="1">
      <alignment horizontal="right"/>
    </xf>
    <xf numFmtId="9" fontId="8" fillId="5" borderId="7" xfId="2" applyNumberFormat="1" applyFont="1" applyFill="1" applyBorder="1" applyAlignment="1" applyProtection="1">
      <alignment horizontal="center"/>
    </xf>
    <xf numFmtId="167" fontId="8" fillId="0" borderId="7" xfId="1" applyNumberFormat="1" applyFont="1" applyFill="1" applyBorder="1" applyAlignment="1" applyProtection="1">
      <alignment horizontal="right"/>
    </xf>
    <xf numFmtId="3" fontId="3" fillId="0" borderId="0" xfId="0" applyNumberFormat="1" applyFont="1" applyProtection="1"/>
    <xf numFmtId="0" fontId="7" fillId="2" borderId="8" xfId="0" applyFont="1" applyFill="1" applyBorder="1" applyProtection="1"/>
    <xf numFmtId="0" fontId="6" fillId="2" borderId="9" xfId="0" applyFont="1" applyFill="1" applyBorder="1" applyAlignment="1" applyProtection="1">
      <alignment horizontal="right"/>
    </xf>
    <xf numFmtId="0" fontId="6" fillId="2" borderId="10" xfId="0" applyFont="1" applyFill="1" applyBorder="1" applyAlignment="1" applyProtection="1">
      <alignment horizontal="right"/>
    </xf>
    <xf numFmtId="0" fontId="22" fillId="4" borderId="11" xfId="0" applyFont="1" applyFill="1" applyBorder="1" applyAlignment="1" applyProtection="1">
      <alignment horizontal="right"/>
    </xf>
    <xf numFmtId="0" fontId="22" fillId="4" borderId="11" xfId="1" applyNumberFormat="1" applyFont="1" applyFill="1" applyBorder="1" applyAlignment="1" applyProtection="1">
      <alignment horizontal="center"/>
    </xf>
    <xf numFmtId="0" fontId="22" fillId="0" borderId="11" xfId="0" applyFont="1" applyFill="1" applyBorder="1" applyAlignment="1" applyProtection="1">
      <alignment horizontal="right"/>
    </xf>
    <xf numFmtId="164" fontId="6" fillId="6" borderId="16" xfId="0" applyNumberFormat="1" applyFont="1" applyFill="1" applyBorder="1" applyProtection="1"/>
    <xf numFmtId="0" fontId="7" fillId="2" borderId="11" xfId="0" applyFont="1" applyFill="1" applyBorder="1" applyProtection="1"/>
    <xf numFmtId="164" fontId="6" fillId="7" borderId="11" xfId="0" applyNumberFormat="1" applyFont="1" applyFill="1" applyBorder="1" applyProtection="1"/>
    <xf numFmtId="1" fontId="4" fillId="0" borderId="13" xfId="0" applyNumberFormat="1" applyFont="1" applyFill="1" applyBorder="1" applyProtection="1"/>
    <xf numFmtId="0" fontId="4" fillId="0" borderId="0" xfId="0" applyFont="1" applyFill="1" applyBorder="1" applyAlignment="1" applyProtection="1">
      <alignment horizontal="right"/>
    </xf>
    <xf numFmtId="0" fontId="7" fillId="2" borderId="1" xfId="0" applyFont="1" applyFill="1" applyBorder="1" applyProtection="1"/>
    <xf numFmtId="17" fontId="22" fillId="2" borderId="2" xfId="0" quotePrefix="1" applyNumberFormat="1" applyFont="1" applyFill="1" applyBorder="1" applyAlignment="1" applyProtection="1">
      <alignment horizontal="left"/>
    </xf>
    <xf numFmtId="0" fontId="6" fillId="2" borderId="2" xfId="0" applyNumberFormat="1" applyFont="1" applyFill="1" applyBorder="1" applyAlignment="1" applyProtection="1">
      <alignment horizontal="right"/>
    </xf>
    <xf numFmtId="0" fontId="22" fillId="2" borderId="4" xfId="0" applyFont="1" applyFill="1" applyBorder="1" applyAlignment="1" applyProtection="1">
      <alignment horizontal="left"/>
    </xf>
    <xf numFmtId="0" fontId="6" fillId="2" borderId="5" xfId="0" applyFont="1" applyFill="1" applyBorder="1" applyProtection="1"/>
    <xf numFmtId="164" fontId="22" fillId="2" borderId="5" xfId="0" applyNumberFormat="1" applyFont="1" applyFill="1" applyBorder="1" applyProtection="1"/>
    <xf numFmtId="164" fontId="22" fillId="2" borderId="5" xfId="0" applyNumberFormat="1" applyFont="1" applyFill="1" applyBorder="1" applyAlignment="1" applyProtection="1">
      <alignment horizontal="right"/>
    </xf>
    <xf numFmtId="164" fontId="6" fillId="2" borderId="5" xfId="0" applyNumberFormat="1" applyFont="1" applyFill="1" applyBorder="1" applyAlignment="1" applyProtection="1">
      <alignment horizontal="center"/>
    </xf>
    <xf numFmtId="0" fontId="22" fillId="0" borderId="0" xfId="0" applyFont="1" applyFill="1" applyBorder="1" applyAlignment="1" applyProtection="1">
      <alignment horizontal="right"/>
    </xf>
    <xf numFmtId="165" fontId="22" fillId="3" borderId="13" xfId="1" applyNumberFormat="1" applyFont="1" applyFill="1" applyBorder="1" applyAlignment="1" applyProtection="1">
      <alignment vertical="top"/>
    </xf>
    <xf numFmtId="165" fontId="22" fillId="3" borderId="0" xfId="1" applyNumberFormat="1" applyFont="1" applyFill="1" applyBorder="1" applyAlignment="1" applyProtection="1">
      <alignment vertical="top"/>
    </xf>
    <xf numFmtId="165" fontId="22" fillId="3" borderId="0" xfId="1" applyNumberFormat="1" applyFont="1" applyFill="1" applyBorder="1" applyAlignment="1" applyProtection="1">
      <alignment horizontal="right" vertical="top"/>
    </xf>
    <xf numFmtId="165" fontId="22" fillId="3" borderId="4" xfId="1" applyNumberFormat="1" applyFont="1" applyFill="1" applyBorder="1" applyAlignment="1" applyProtection="1">
      <alignment vertical="top"/>
    </xf>
    <xf numFmtId="165" fontId="22" fillId="3" borderId="5" xfId="1" applyNumberFormat="1" applyFont="1" applyFill="1" applyBorder="1" applyAlignment="1" applyProtection="1">
      <alignment vertical="top"/>
    </xf>
    <xf numFmtId="165" fontId="22" fillId="3" borderId="5" xfId="1" applyNumberFormat="1" applyFont="1" applyFill="1" applyBorder="1" applyAlignment="1" applyProtection="1">
      <alignment horizontal="right" vertical="top"/>
    </xf>
    <xf numFmtId="0" fontId="22" fillId="0" borderId="0" xfId="0" applyFont="1" applyProtection="1"/>
    <xf numFmtId="44" fontId="8" fillId="0" borderId="0" xfId="2" applyFont="1" applyFill="1" applyBorder="1" applyAlignment="1" applyProtection="1">
      <alignment horizontal="center"/>
    </xf>
    <xf numFmtId="0" fontId="20" fillId="0" borderId="0" xfId="0" applyFont="1" applyAlignment="1" applyProtection="1">
      <protection hidden="1"/>
    </xf>
    <xf numFmtId="0" fontId="2" fillId="2" borderId="0" xfId="0" applyFont="1" applyFill="1" applyBorder="1" applyAlignment="1" applyProtection="1">
      <protection hidden="1"/>
    </xf>
    <xf numFmtId="0" fontId="41" fillId="2" borderId="0" xfId="0" applyFont="1" applyFill="1" applyBorder="1" applyProtection="1">
      <protection hidden="1"/>
    </xf>
    <xf numFmtId="0" fontId="42" fillId="2" borderId="0" xfId="0" applyFont="1" applyFill="1" applyAlignment="1" applyProtection="1">
      <alignment vertical="center"/>
      <protection hidden="1"/>
    </xf>
    <xf numFmtId="1" fontId="43" fillId="0" borderId="12" xfId="0" applyNumberFormat="1" applyFont="1" applyFill="1" applyBorder="1" applyProtection="1">
      <protection hidden="1"/>
    </xf>
    <xf numFmtId="169" fontId="20" fillId="0" borderId="0" xfId="7" applyFont="1" applyAlignment="1" applyProtection="1">
      <alignment horizontal="left"/>
      <protection hidden="1"/>
    </xf>
    <xf numFmtId="0" fontId="2" fillId="0" borderId="0" xfId="0" applyFont="1" applyAlignment="1" applyProtection="1">
      <alignment wrapText="1"/>
      <protection hidden="1"/>
    </xf>
    <xf numFmtId="170" fontId="44" fillId="6" borderId="11" xfId="7" quotePrefix="1" applyNumberFormat="1" applyFont="1" applyFill="1" applyBorder="1" applyAlignment="1" applyProtection="1">
      <alignment horizontal="right" vertical="center" wrapText="1"/>
      <protection hidden="1"/>
    </xf>
    <xf numFmtId="0" fontId="2" fillId="0" borderId="0" xfId="0" applyFont="1" applyProtection="1">
      <protection locked="0"/>
    </xf>
    <xf numFmtId="0" fontId="2" fillId="0" borderId="0" xfId="0" applyFont="1" applyAlignment="1" applyProtection="1">
      <alignment wrapText="1"/>
      <protection locked="0"/>
    </xf>
    <xf numFmtId="3" fontId="44" fillId="4" borderId="11" xfId="0" quotePrefix="1" applyNumberFormat="1" applyFont="1" applyFill="1" applyBorder="1" applyAlignment="1" applyProtection="1">
      <alignment horizontal="right" vertical="center" wrapText="1"/>
      <protection hidden="1"/>
    </xf>
    <xf numFmtId="171" fontId="44" fillId="0" borderId="8" xfId="0" applyNumberFormat="1" applyFont="1" applyBorder="1" applyAlignment="1" applyProtection="1">
      <alignment horizontal="right" vertical="center"/>
      <protection hidden="1"/>
    </xf>
    <xf numFmtId="171" fontId="44" fillId="0" borderId="10" xfId="0" applyNumberFormat="1" applyFont="1" applyBorder="1" applyAlignment="1" applyProtection="1">
      <alignment horizontal="left" vertical="center"/>
      <protection hidden="1"/>
    </xf>
    <xf numFmtId="3" fontId="44" fillId="10" borderId="11" xfId="0" quotePrefix="1" applyNumberFormat="1" applyFont="1" applyFill="1" applyBorder="1" applyAlignment="1" applyProtection="1">
      <alignment horizontal="right" vertical="center" wrapText="1"/>
      <protection locked="0"/>
    </xf>
    <xf numFmtId="0" fontId="2" fillId="0" borderId="8" xfId="0" applyFont="1" applyBorder="1" applyAlignment="1" applyProtection="1">
      <alignment horizontal="center" vertical="center"/>
      <protection hidden="1"/>
    </xf>
    <xf numFmtId="3" fontId="2" fillId="0" borderId="11" xfId="0" applyNumberFormat="1" applyFont="1" applyBorder="1" applyAlignment="1" applyProtection="1">
      <alignment horizontal="right" vertical="center"/>
      <protection hidden="1"/>
    </xf>
    <xf numFmtId="172" fontId="46" fillId="0" borderId="11" xfId="0" applyNumberFormat="1" applyFont="1" applyFill="1" applyBorder="1" applyAlignment="1" applyProtection="1">
      <alignment horizontal="right" vertical="center"/>
      <protection hidden="1"/>
    </xf>
    <xf numFmtId="0" fontId="45" fillId="0" borderId="8" xfId="0" applyFont="1" applyBorder="1" applyAlignment="1" applyProtection="1">
      <alignment horizontal="right" vertical="center"/>
      <protection hidden="1"/>
    </xf>
    <xf numFmtId="0" fontId="38" fillId="0" borderId="9" xfId="8" applyFont="1" applyBorder="1" applyAlignment="1" applyProtection="1">
      <alignment vertical="center"/>
      <protection hidden="1"/>
    </xf>
    <xf numFmtId="0" fontId="44" fillId="0" borderId="10" xfId="8" applyFont="1" applyBorder="1" applyAlignment="1" applyProtection="1">
      <alignment vertical="center"/>
      <protection hidden="1"/>
    </xf>
    <xf numFmtId="0" fontId="44" fillId="0" borderId="13" xfId="8" applyFont="1" applyBorder="1" applyAlignment="1" applyProtection="1">
      <alignment vertical="center"/>
      <protection hidden="1"/>
    </xf>
    <xf numFmtId="0" fontId="44" fillId="0" borderId="0" xfId="8" applyFont="1" applyBorder="1" applyAlignment="1" applyProtection="1">
      <alignment horizontal="left" vertical="center"/>
      <protection hidden="1"/>
    </xf>
    <xf numFmtId="0" fontId="45" fillId="0" borderId="0" xfId="0" applyFont="1" applyBorder="1" applyAlignment="1" applyProtection="1">
      <alignment horizontal="right" vertical="center"/>
      <protection hidden="1"/>
    </xf>
    <xf numFmtId="0" fontId="42" fillId="2" borderId="2" xfId="0" applyFont="1" applyFill="1" applyBorder="1" applyAlignment="1" applyProtection="1">
      <alignment horizontal="right" vertical="center" wrapText="1"/>
      <protection hidden="1"/>
    </xf>
    <xf numFmtId="0" fontId="44" fillId="0" borderId="0" xfId="0" applyFont="1" applyProtection="1">
      <protection hidden="1"/>
    </xf>
    <xf numFmtId="0" fontId="0" fillId="0" borderId="0" xfId="0" applyProtection="1">
      <protection hidden="1"/>
    </xf>
    <xf numFmtId="0" fontId="2" fillId="0" borderId="11" xfId="0" applyFont="1" applyBorder="1" applyAlignment="1" applyProtection="1">
      <alignment horizontal="right" vertical="center"/>
      <protection hidden="1"/>
    </xf>
    <xf numFmtId="0" fontId="44" fillId="0" borderId="8" xfId="3" applyNumberFormat="1" applyFont="1" applyBorder="1" applyAlignment="1" applyProtection="1">
      <alignment vertical="center"/>
      <protection hidden="1"/>
    </xf>
    <xf numFmtId="0" fontId="40" fillId="4" borderId="0" xfId="0" applyFont="1" applyFill="1" applyBorder="1" applyProtection="1">
      <protection hidden="1"/>
    </xf>
    <xf numFmtId="0" fontId="47" fillId="4" borderId="0" xfId="0" applyFont="1" applyFill="1" applyBorder="1" applyProtection="1">
      <protection hidden="1"/>
    </xf>
    <xf numFmtId="0" fontId="47" fillId="4" borderId="0" xfId="0" applyFont="1" applyFill="1" applyBorder="1" applyAlignment="1" applyProtection="1">
      <alignment wrapText="1"/>
      <protection hidden="1"/>
    </xf>
    <xf numFmtId="0" fontId="49" fillId="4" borderId="0" xfId="0" applyFont="1" applyFill="1" applyBorder="1" applyAlignment="1" applyProtection="1">
      <alignment horizontal="left" vertical="center"/>
      <protection hidden="1"/>
    </xf>
    <xf numFmtId="0" fontId="47" fillId="4" borderId="0" xfId="0" applyFont="1" applyFill="1" applyBorder="1" applyAlignment="1" applyProtection="1">
      <alignment horizontal="center" vertical="center"/>
      <protection hidden="1"/>
    </xf>
    <xf numFmtId="169" fontId="47" fillId="4" borderId="0" xfId="7" applyNumberFormat="1" applyFont="1" applyFill="1" applyBorder="1" applyAlignment="1" applyProtection="1">
      <alignment horizontal="right" vertical="center" wrapText="1"/>
      <protection hidden="1"/>
    </xf>
    <xf numFmtId="171" fontId="47" fillId="4" borderId="0" xfId="0" applyNumberFormat="1" applyFont="1" applyFill="1" applyBorder="1" applyAlignment="1" applyProtection="1">
      <alignment horizontal="right" vertical="center" wrapText="1"/>
      <protection hidden="1"/>
    </xf>
    <xf numFmtId="172" fontId="50" fillId="4" borderId="0" xfId="0" applyNumberFormat="1" applyFont="1" applyFill="1" applyBorder="1" applyAlignment="1" applyProtection="1">
      <alignment horizontal="right" vertical="center"/>
      <protection hidden="1"/>
    </xf>
    <xf numFmtId="1" fontId="50" fillId="4" borderId="0" xfId="0" applyNumberFormat="1" applyFont="1" applyFill="1" applyBorder="1" applyAlignment="1" applyProtection="1">
      <alignment horizontal="right" vertical="center"/>
      <protection hidden="1"/>
    </xf>
    <xf numFmtId="0" fontId="51" fillId="4" borderId="0" xfId="0" applyFont="1" applyFill="1" applyBorder="1" applyAlignment="1" applyProtection="1">
      <alignment vertical="center"/>
      <protection hidden="1"/>
    </xf>
    <xf numFmtId="0" fontId="52" fillId="4" borderId="0" xfId="0" applyFont="1" applyFill="1" applyBorder="1" applyAlignment="1" applyProtection="1">
      <alignment vertical="center"/>
      <protection hidden="1"/>
    </xf>
    <xf numFmtId="0" fontId="47" fillId="4" borderId="0" xfId="0" applyFont="1" applyFill="1" applyBorder="1" applyAlignment="1" applyProtection="1">
      <alignment vertical="center"/>
      <protection hidden="1"/>
    </xf>
    <xf numFmtId="0" fontId="49" fillId="4" borderId="0" xfId="0" applyFont="1" applyFill="1" applyBorder="1" applyAlignment="1" applyProtection="1">
      <alignment horizontal="left" vertical="center"/>
      <protection locked="0"/>
    </xf>
    <xf numFmtId="0" fontId="49" fillId="4" borderId="0" xfId="0" applyFont="1" applyFill="1" applyBorder="1" applyAlignment="1" applyProtection="1">
      <alignment horizontal="right" vertical="center"/>
      <protection locked="0"/>
    </xf>
    <xf numFmtId="0" fontId="47" fillId="4" borderId="0" xfId="0" applyFont="1" applyFill="1" applyBorder="1" applyProtection="1">
      <protection locked="0"/>
    </xf>
    <xf numFmtId="0" fontId="50" fillId="4" borderId="0" xfId="0" applyFont="1" applyFill="1" applyBorder="1" applyAlignment="1" applyProtection="1">
      <alignment horizontal="center" vertical="center"/>
      <protection locked="0"/>
    </xf>
    <xf numFmtId="170" fontId="50" fillId="4" borderId="0" xfId="7" applyNumberFormat="1" applyFont="1" applyFill="1" applyBorder="1" applyAlignment="1" applyProtection="1">
      <alignment horizontal="right" vertical="center"/>
      <protection locked="0"/>
    </xf>
    <xf numFmtId="171" fontId="50" fillId="4" borderId="0" xfId="0" applyNumberFormat="1" applyFont="1" applyFill="1" applyBorder="1" applyAlignment="1" applyProtection="1">
      <alignment horizontal="right" vertical="center"/>
      <protection locked="0"/>
    </xf>
    <xf numFmtId="172" fontId="50" fillId="4" borderId="0" xfId="0" applyNumberFormat="1" applyFont="1" applyFill="1" applyBorder="1" applyAlignment="1" applyProtection="1">
      <alignment horizontal="right" vertical="center"/>
      <protection locked="0"/>
    </xf>
    <xf numFmtId="0" fontId="49" fillId="4" borderId="0" xfId="0" applyFont="1" applyFill="1" applyBorder="1" applyAlignment="1" applyProtection="1">
      <alignment vertical="center"/>
      <protection locked="0"/>
    </xf>
    <xf numFmtId="173" fontId="47" fillId="4" borderId="0" xfId="9" applyNumberFormat="1" applyFont="1" applyFill="1" applyBorder="1" applyAlignment="1" applyProtection="1">
      <alignment vertical="center"/>
      <protection locked="0"/>
    </xf>
    <xf numFmtId="173" fontId="49" fillId="4" borderId="0" xfId="9" applyNumberFormat="1" applyFont="1" applyFill="1" applyBorder="1" applyAlignment="1" applyProtection="1">
      <alignment vertical="center"/>
      <protection locked="0"/>
    </xf>
    <xf numFmtId="0" fontId="47" fillId="4" borderId="0" xfId="0" applyFont="1" applyFill="1" applyBorder="1" applyAlignment="1" applyProtection="1">
      <alignment vertical="center" wrapText="1"/>
      <protection locked="0"/>
    </xf>
    <xf numFmtId="0" fontId="47" fillId="4" borderId="0" xfId="0" applyFont="1" applyFill="1" applyBorder="1" applyAlignment="1" applyProtection="1">
      <alignment vertical="center"/>
      <protection locked="0"/>
    </xf>
    <xf numFmtId="0" fontId="47" fillId="4" borderId="0" xfId="0" applyFont="1" applyFill="1" applyBorder="1" applyAlignment="1" applyProtection="1">
      <alignment wrapText="1"/>
      <protection locked="0"/>
    </xf>
    <xf numFmtId="2" fontId="47" fillId="4" borderId="0" xfId="0" applyNumberFormat="1" applyFont="1" applyFill="1" applyBorder="1" applyProtection="1">
      <protection locked="0"/>
    </xf>
    <xf numFmtId="173" fontId="47" fillId="4" borderId="0" xfId="9" applyFont="1" applyFill="1" applyBorder="1" applyAlignment="1" applyProtection="1">
      <alignment horizontal="right"/>
      <protection locked="0"/>
    </xf>
    <xf numFmtId="0" fontId="40" fillId="4" borderId="0" xfId="0" applyFont="1" applyFill="1" applyBorder="1" applyProtection="1">
      <protection locked="0"/>
    </xf>
    <xf numFmtId="0" fontId="47" fillId="4" borderId="0" xfId="0" applyFont="1" applyFill="1" applyBorder="1" applyAlignment="1" applyProtection="1">
      <alignment horizontal="center" vertical="center"/>
      <protection locked="0"/>
    </xf>
    <xf numFmtId="174" fontId="47" fillId="4" borderId="0" xfId="7" applyNumberFormat="1" applyFont="1" applyFill="1" applyBorder="1" applyAlignment="1" applyProtection="1">
      <alignment horizontal="right" vertical="center"/>
      <protection locked="0"/>
    </xf>
    <xf numFmtId="1" fontId="47" fillId="4" borderId="0" xfId="0" applyNumberFormat="1" applyFont="1" applyFill="1" applyBorder="1" applyAlignment="1" applyProtection="1">
      <alignment horizontal="right" vertical="center"/>
      <protection locked="0"/>
    </xf>
    <xf numFmtId="169" fontId="47" fillId="4" borderId="0" xfId="7" applyFont="1" applyFill="1" applyBorder="1" applyAlignment="1" applyProtection="1">
      <alignment horizontal="center" vertical="center"/>
      <protection locked="0"/>
    </xf>
    <xf numFmtId="0" fontId="47" fillId="4" borderId="0" xfId="0" applyFont="1" applyFill="1" applyBorder="1" applyAlignment="1" applyProtection="1">
      <alignment horizontal="right" vertical="center"/>
      <protection locked="0"/>
    </xf>
    <xf numFmtId="1" fontId="47" fillId="4" borderId="0" xfId="9" applyNumberFormat="1" applyFont="1" applyFill="1" applyBorder="1" applyAlignment="1" applyProtection="1">
      <alignment horizontal="center" vertical="center"/>
      <protection locked="0"/>
    </xf>
    <xf numFmtId="1" fontId="47" fillId="4" borderId="0" xfId="0" applyNumberFormat="1" applyFont="1" applyFill="1" applyBorder="1" applyAlignment="1" applyProtection="1">
      <alignment horizontal="center" vertical="center"/>
      <protection locked="0"/>
    </xf>
    <xf numFmtId="169" fontId="47" fillId="4" borderId="0" xfId="7" applyFont="1" applyFill="1" applyBorder="1" applyAlignment="1" applyProtection="1">
      <alignment horizontal="right" vertical="center"/>
      <protection locked="0"/>
    </xf>
    <xf numFmtId="0" fontId="40" fillId="4" borderId="0" xfId="0" applyFont="1" applyFill="1" applyBorder="1" applyAlignment="1" applyProtection="1">
      <alignment horizontal="center" vertical="center"/>
      <protection locked="0"/>
    </xf>
    <xf numFmtId="0" fontId="42" fillId="2" borderId="10" xfId="0" applyFont="1" applyFill="1" applyBorder="1" applyAlignment="1" applyProtection="1">
      <alignment horizontal="right" vertical="center" wrapText="1"/>
      <protection hidden="1"/>
    </xf>
    <xf numFmtId="0" fontId="2" fillId="0" borderId="10" xfId="0" applyFont="1" applyBorder="1" applyAlignment="1" applyProtection="1">
      <alignment horizontal="right" vertical="center"/>
      <protection hidden="1"/>
    </xf>
    <xf numFmtId="0" fontId="4" fillId="2" borderId="13" xfId="0" applyFont="1" applyFill="1" applyBorder="1" applyAlignment="1" applyProtection="1">
      <alignment horizontal="right"/>
    </xf>
    <xf numFmtId="0" fontId="39" fillId="2" borderId="0" xfId="0" applyNumberFormat="1" applyFont="1" applyFill="1" applyBorder="1" applyProtection="1"/>
    <xf numFmtId="49" fontId="22" fillId="2" borderId="0" xfId="0" applyNumberFormat="1" applyFont="1" applyFill="1" applyProtection="1">
      <protection hidden="1"/>
    </xf>
    <xf numFmtId="44" fontId="22" fillId="3" borderId="8" xfId="2" quotePrefix="1" applyFont="1" applyFill="1" applyBorder="1" applyAlignment="1" applyProtection="1">
      <alignment horizontal="center" vertical="center"/>
      <protection locked="0"/>
    </xf>
    <xf numFmtId="44" fontId="22" fillId="3" borderId="10" xfId="2" applyFont="1" applyFill="1" applyBorder="1" applyAlignment="1" applyProtection="1">
      <alignment horizontal="center" vertical="center"/>
      <protection locked="0"/>
    </xf>
    <xf numFmtId="1" fontId="4" fillId="0" borderId="12" xfId="0" applyNumberFormat="1" applyFont="1" applyFill="1" applyBorder="1" applyAlignment="1" applyProtection="1">
      <alignment horizontal="left" vertical="top" wrapText="1"/>
    </xf>
    <xf numFmtId="165" fontId="21" fillId="3" borderId="8" xfId="1" applyNumberFormat="1" applyFont="1" applyFill="1" applyBorder="1" applyAlignment="1" applyProtection="1">
      <alignment horizontal="left" vertical="top" wrapText="1"/>
      <protection locked="0"/>
    </xf>
    <xf numFmtId="165" fontId="21" fillId="3" borderId="9" xfId="1" applyNumberFormat="1" applyFont="1" applyFill="1" applyBorder="1" applyAlignment="1" applyProtection="1">
      <alignment horizontal="left" vertical="top" wrapText="1"/>
      <protection locked="0"/>
    </xf>
    <xf numFmtId="165" fontId="21" fillId="3" borderId="10" xfId="1" applyNumberFormat="1" applyFont="1" applyFill="1" applyBorder="1" applyAlignment="1" applyProtection="1">
      <alignment horizontal="left" vertical="top" wrapText="1"/>
      <protection locked="0"/>
    </xf>
    <xf numFmtId="1" fontId="4" fillId="0" borderId="0" xfId="0" applyNumberFormat="1" applyFont="1" applyFill="1" applyBorder="1" applyAlignment="1" applyProtection="1">
      <alignment horizontal="left" vertical="top" wrapText="1"/>
    </xf>
    <xf numFmtId="1" fontId="4" fillId="0" borderId="0" xfId="0" applyNumberFormat="1" applyFont="1" applyFill="1" applyBorder="1" applyAlignment="1" applyProtection="1">
      <alignment horizontal="left" wrapText="1"/>
    </xf>
    <xf numFmtId="1" fontId="4" fillId="0" borderId="12" xfId="0" applyNumberFormat="1" applyFont="1" applyFill="1" applyBorder="1" applyAlignment="1" applyProtection="1">
      <alignment horizontal="left" vertical="center" wrapText="1"/>
    </xf>
    <xf numFmtId="0" fontId="14" fillId="2" borderId="0" xfId="0" applyFont="1" applyFill="1" applyBorder="1" applyAlignment="1" applyProtection="1">
      <alignment horizontal="left" vertical="top" wrapText="1"/>
    </xf>
    <xf numFmtId="0" fontId="4" fillId="0" borderId="18" xfId="4" applyFont="1" applyFill="1" applyBorder="1" applyAlignment="1" applyProtection="1">
      <alignment horizontal="left" vertical="top" wrapText="1"/>
    </xf>
    <xf numFmtId="0" fontId="30" fillId="0" borderId="12" xfId="4" applyFont="1" applyFill="1" applyBorder="1" applyAlignment="1" applyProtection="1">
      <alignment horizontal="left" vertical="top" wrapText="1"/>
    </xf>
    <xf numFmtId="164" fontId="6" fillId="2" borderId="4" xfId="0" applyNumberFormat="1" applyFont="1" applyFill="1" applyBorder="1" applyAlignment="1" applyProtection="1">
      <alignment horizontal="left"/>
    </xf>
    <xf numFmtId="164" fontId="6" fillId="2" borderId="5" xfId="0" applyNumberFormat="1" applyFont="1" applyFill="1" applyBorder="1" applyAlignment="1" applyProtection="1">
      <alignment horizontal="left"/>
    </xf>
    <xf numFmtId="0" fontId="42" fillId="0" borderId="8" xfId="0" applyFont="1" applyBorder="1" applyAlignment="1" applyProtection="1">
      <alignment horizontal="right" vertical="center"/>
      <protection hidden="1"/>
    </xf>
    <xf numFmtId="0" fontId="42" fillId="0" borderId="10" xfId="0" applyFont="1" applyBorder="1" applyAlignment="1" applyProtection="1">
      <alignment horizontal="right" vertical="center"/>
      <protection hidden="1"/>
    </xf>
    <xf numFmtId="0" fontId="42" fillId="0" borderId="11" xfId="0" applyFont="1" applyBorder="1" applyAlignment="1" applyProtection="1">
      <alignment horizontal="right" vertical="center"/>
      <protection hidden="1"/>
    </xf>
    <xf numFmtId="0" fontId="42" fillId="2" borderId="8" xfId="0" applyFont="1" applyFill="1" applyBorder="1" applyAlignment="1" applyProtection="1">
      <alignment horizontal="left" vertical="center" wrapText="1"/>
      <protection hidden="1"/>
    </xf>
    <xf numFmtId="0" fontId="42" fillId="2" borderId="10" xfId="0" applyFont="1" applyFill="1" applyBorder="1" applyAlignment="1" applyProtection="1">
      <alignment horizontal="left" vertical="center" wrapText="1"/>
      <protection hidden="1"/>
    </xf>
    <xf numFmtId="0" fontId="42" fillId="2" borderId="8" xfId="0" applyFont="1" applyFill="1" applyBorder="1" applyAlignment="1" applyProtection="1">
      <alignment horizontal="right" vertical="center" wrapText="1"/>
      <protection hidden="1"/>
    </xf>
    <xf numFmtId="0" fontId="42" fillId="2" borderId="10" xfId="0" applyFont="1" applyFill="1" applyBorder="1" applyAlignment="1" applyProtection="1">
      <alignment horizontal="right" vertical="center" wrapText="1"/>
      <protection hidden="1"/>
    </xf>
    <xf numFmtId="0" fontId="2" fillId="0" borderId="8" xfId="0" applyFont="1" applyBorder="1" applyAlignment="1" applyProtection="1">
      <alignment horizontal="right" vertical="center"/>
      <protection hidden="1"/>
    </xf>
    <xf numFmtId="0" fontId="2" fillId="0" borderId="10" xfId="0" applyFont="1" applyBorder="1" applyAlignment="1" applyProtection="1">
      <alignment horizontal="right" vertical="center"/>
      <protection hidden="1"/>
    </xf>
    <xf numFmtId="0" fontId="42" fillId="2" borderId="13" xfId="0" applyFont="1" applyFill="1" applyBorder="1" applyAlignment="1" applyProtection="1">
      <alignment horizontal="center" vertical="center"/>
      <protection hidden="1"/>
    </xf>
    <xf numFmtId="0" fontId="42" fillId="2" borderId="0" xfId="0" applyFont="1" applyFill="1" applyBorder="1" applyAlignment="1" applyProtection="1">
      <alignment horizontal="center" vertical="center"/>
      <protection hidden="1"/>
    </xf>
    <xf numFmtId="0" fontId="42" fillId="0" borderId="11" xfId="0" applyFont="1" applyFill="1" applyBorder="1" applyAlignment="1" applyProtection="1">
      <alignment horizontal="right" vertical="center"/>
      <protection hidden="1"/>
    </xf>
    <xf numFmtId="0" fontId="38" fillId="0" borderId="2" xfId="0" applyFont="1" applyBorder="1" applyAlignment="1" applyProtection="1">
      <alignment horizontal="left" vertical="top" wrapText="1"/>
      <protection hidden="1"/>
    </xf>
    <xf numFmtId="0" fontId="48" fillId="4" borderId="0" xfId="0" applyFont="1" applyFill="1" applyBorder="1" applyAlignment="1" applyProtection="1">
      <alignment vertical="center"/>
      <protection hidden="1"/>
    </xf>
    <xf numFmtId="0" fontId="52" fillId="4" borderId="0" xfId="0" applyFont="1" applyFill="1" applyBorder="1" applyAlignment="1" applyProtection="1">
      <alignment horizontal="left" vertical="top" wrapText="1"/>
      <protection hidden="1"/>
    </xf>
    <xf numFmtId="0" fontId="22" fillId="4" borderId="8" xfId="1" quotePrefix="1" applyNumberFormat="1" applyFont="1" applyFill="1" applyBorder="1" applyAlignment="1" applyProtection="1">
      <alignment horizontal="center"/>
    </xf>
    <xf numFmtId="0" fontId="22" fillId="4" borderId="9" xfId="1" quotePrefix="1" applyNumberFormat="1" applyFont="1" applyFill="1" applyBorder="1" applyAlignment="1" applyProtection="1">
      <alignment horizontal="center"/>
    </xf>
    <xf numFmtId="0" fontId="22" fillId="4" borderId="10" xfId="1" quotePrefix="1" applyNumberFormat="1" applyFont="1" applyFill="1" applyBorder="1" applyAlignment="1" applyProtection="1">
      <alignment horizontal="center"/>
    </xf>
  </cellXfs>
  <cellStyles count="10">
    <cellStyle name="Komma" xfId="1" builtinId="3"/>
    <cellStyle name="Komma 2" xfId="5"/>
    <cellStyle name="Komma 3" xfId="9"/>
    <cellStyle name="Procent" xfId="3" builtinId="5"/>
    <cellStyle name="Procent 2" xfId="6"/>
    <cellStyle name="Standaard" xfId="0" builtinId="0"/>
    <cellStyle name="Standaard 3" xfId="8"/>
    <cellStyle name="Standaard 4" xfId="4"/>
    <cellStyle name="Valuta" xfId="2" builtinId="4"/>
    <cellStyle name="Valuta 2" xfId="7"/>
  </cellStyles>
  <dxfs count="42">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auto="1"/>
      </font>
      <fill>
        <patternFill>
          <bgColor theme="0" tint="-0.14996795556505021"/>
        </patternFill>
      </fill>
    </dxf>
    <dxf>
      <font>
        <color theme="0"/>
      </font>
      <fill>
        <patternFill>
          <bgColor rgb="FFC00000"/>
        </patternFill>
      </fill>
    </dxf>
    <dxf>
      <font>
        <color auto="1"/>
      </font>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0</c:v>
                </c:pt>
                <c:pt idx="1">
                  <c:v>1.25</c:v>
                </c:pt>
                <c:pt idx="2">
                  <c:v>2.5</c:v>
                </c:pt>
                <c:pt idx="3">
                  <c:v>5</c:v>
                </c:pt>
                <c:pt idx="4">
                  <c:v>10</c:v>
                </c:pt>
                <c:pt idx="5">
                  <c:v>15</c:v>
                </c:pt>
                <c:pt idx="6">
                  <c:v>20</c:v>
                </c:pt>
                <c:pt idx="7">
                  <c:v>25</c:v>
                </c:pt>
                <c:pt idx="8">
                  <c:v>30</c:v>
                </c:pt>
                <c:pt idx="9">
                  <c:v>35</c:v>
                </c:pt>
                <c:pt idx="10">
                  <c:v>40</c:v>
                </c:pt>
                <c:pt idx="11">
                  <c:v>45.000000000000007</c:v>
                </c:pt>
                <c:pt idx="12">
                  <c:v>50</c:v>
                </c:pt>
                <c:pt idx="13">
                  <c:v>55.000000000000007</c:v>
                </c:pt>
                <c:pt idx="14">
                  <c:v>60</c:v>
                </c:pt>
                <c:pt idx="15">
                  <c:v>65</c:v>
                </c:pt>
                <c:pt idx="16">
                  <c:v>70</c:v>
                </c:pt>
                <c:pt idx="17">
                  <c:v>75</c:v>
                </c:pt>
                <c:pt idx="18">
                  <c:v>80</c:v>
                </c:pt>
                <c:pt idx="19">
                  <c:v>85</c:v>
                </c:pt>
                <c:pt idx="20">
                  <c:v>90.000000000000014</c:v>
                </c:pt>
                <c:pt idx="21">
                  <c:v>95</c:v>
                </c:pt>
                <c:pt idx="22">
                  <c:v>100</c:v>
                </c:pt>
              </c:numCache>
            </c:numRef>
          </c:xVal>
          <c:yVal>
            <c:numRef>
              <c:f>DATA!$D$19:$Z$19</c:f>
              <c:numCache>
                <c:formatCode>_(* #,##0.00_);_(* \(#,##0.00\);_(* "-"??_);_(@_)</c:formatCode>
                <c:ptCount val="23"/>
                <c:pt idx="0">
                  <c:v>0</c:v>
                </c:pt>
                <c:pt idx="1">
                  <c:v>24705.284552845707</c:v>
                </c:pt>
                <c:pt idx="2">
                  <c:v>49410.569105691036</c:v>
                </c:pt>
                <c:pt idx="3">
                  <c:v>98821.138211382073</c:v>
                </c:pt>
                <c:pt idx="4">
                  <c:v>197642.27642276415</c:v>
                </c:pt>
                <c:pt idx="5">
                  <c:v>296463.4146341462</c:v>
                </c:pt>
                <c:pt idx="6">
                  <c:v>395284.55284552829</c:v>
                </c:pt>
                <c:pt idx="7">
                  <c:v>494105.69105691038</c:v>
                </c:pt>
                <c:pt idx="8">
                  <c:v>592926.82926829241</c:v>
                </c:pt>
                <c:pt idx="9">
                  <c:v>691747.96747967449</c:v>
                </c:pt>
                <c:pt idx="10">
                  <c:v>790569.10569105693</c:v>
                </c:pt>
                <c:pt idx="11">
                  <c:v>889390.24390243902</c:v>
                </c:pt>
                <c:pt idx="12">
                  <c:v>988211.38211382111</c:v>
                </c:pt>
                <c:pt idx="13">
                  <c:v>1087032.5203252037</c:v>
                </c:pt>
                <c:pt idx="14">
                  <c:v>1185853.6585365853</c:v>
                </c:pt>
                <c:pt idx="15">
                  <c:v>1284674.7967479678</c:v>
                </c:pt>
                <c:pt idx="16">
                  <c:v>1383495.9349593495</c:v>
                </c:pt>
                <c:pt idx="17">
                  <c:v>1482317.0731707318</c:v>
                </c:pt>
                <c:pt idx="18">
                  <c:v>1581138.2113821139</c:v>
                </c:pt>
                <c:pt idx="19">
                  <c:v>1679959.349593496</c:v>
                </c:pt>
                <c:pt idx="20">
                  <c:v>1778780.487804878</c:v>
                </c:pt>
                <c:pt idx="21">
                  <c:v>1877601.6260162601</c:v>
                </c:pt>
                <c:pt idx="22">
                  <c:v>1976422.7642276422</c:v>
                </c:pt>
              </c:numCache>
            </c:numRef>
          </c:yVal>
          <c:smooth val="0"/>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17.2027972027972</c:v>
                </c:pt>
                <c:pt idx="1">
                  <c:v>18.237762237762233</c:v>
                </c:pt>
                <c:pt idx="2">
                  <c:v>19.27272727272727</c:v>
                </c:pt>
                <c:pt idx="3">
                  <c:v>21.34265734265734</c:v>
                </c:pt>
                <c:pt idx="4">
                  <c:v>25.48251748251748</c:v>
                </c:pt>
                <c:pt idx="5">
                  <c:v>29.62237762237762</c:v>
                </c:pt>
                <c:pt idx="6">
                  <c:v>33.76223776223776</c:v>
                </c:pt>
                <c:pt idx="7">
                  <c:v>37.9020979020979</c:v>
                </c:pt>
                <c:pt idx="8">
                  <c:v>42.04195804195804</c:v>
                </c:pt>
                <c:pt idx="9">
                  <c:v>46.181818181818173</c:v>
                </c:pt>
                <c:pt idx="10">
                  <c:v>50.321678321678334</c:v>
                </c:pt>
                <c:pt idx="11">
                  <c:v>54.46153846153846</c:v>
                </c:pt>
                <c:pt idx="12">
                  <c:v>58.6013986013986</c:v>
                </c:pt>
                <c:pt idx="13">
                  <c:v>62.74125874125874</c:v>
                </c:pt>
                <c:pt idx="14">
                  <c:v>66.88111888111888</c:v>
                </c:pt>
                <c:pt idx="15">
                  <c:v>71.020979020979027</c:v>
                </c:pt>
                <c:pt idx="16">
                  <c:v>75.16083916083916</c:v>
                </c:pt>
                <c:pt idx="17">
                  <c:v>79.300699300699307</c:v>
                </c:pt>
                <c:pt idx="18">
                  <c:v>83.440559440559454</c:v>
                </c:pt>
                <c:pt idx="19">
                  <c:v>87.580419580419573</c:v>
                </c:pt>
                <c:pt idx="20">
                  <c:v>91.72027972027972</c:v>
                </c:pt>
                <c:pt idx="21">
                  <c:v>95.860139860139853</c:v>
                </c:pt>
                <c:pt idx="22">
                  <c:v>100</c:v>
                </c:pt>
              </c:numCache>
            </c:numRef>
          </c:xVal>
          <c:yVal>
            <c:numRef>
              <c:f>DATA!$D$22:$Z$22</c:f>
              <c:numCache>
                <c:formatCode>_(* #,##0.00_);_(* \(#,##0.00\);_(* "-"??_);_(@_)</c:formatCode>
                <c:ptCount val="23"/>
                <c:pt idx="0">
                  <c:v>0</c:v>
                </c:pt>
                <c:pt idx="1">
                  <c:v>20455.28455284542</c:v>
                </c:pt>
                <c:pt idx="2">
                  <c:v>40910.569105691218</c:v>
                </c:pt>
                <c:pt idx="3">
                  <c:v>81821.138211382058</c:v>
                </c:pt>
                <c:pt idx="4">
                  <c:v>163642.27642276449</c:v>
                </c:pt>
                <c:pt idx="5">
                  <c:v>245463.41463414617</c:v>
                </c:pt>
                <c:pt idx="6">
                  <c:v>327284.55284552864</c:v>
                </c:pt>
                <c:pt idx="7">
                  <c:v>409105.69105691067</c:v>
                </c:pt>
                <c:pt idx="8">
                  <c:v>490926.82926829276</c:v>
                </c:pt>
                <c:pt idx="9">
                  <c:v>572747.96747967484</c:v>
                </c:pt>
                <c:pt idx="10">
                  <c:v>654569.10569105681</c:v>
                </c:pt>
                <c:pt idx="11">
                  <c:v>736390.24390243925</c:v>
                </c:pt>
                <c:pt idx="12">
                  <c:v>818211.38211382099</c:v>
                </c:pt>
                <c:pt idx="13">
                  <c:v>900032.52032520343</c:v>
                </c:pt>
                <c:pt idx="14">
                  <c:v>981853.65853658551</c:v>
                </c:pt>
                <c:pt idx="15">
                  <c:v>1063674.7967479676</c:v>
                </c:pt>
                <c:pt idx="16">
                  <c:v>1145495.9349593497</c:v>
                </c:pt>
                <c:pt idx="17">
                  <c:v>1227317.0731707318</c:v>
                </c:pt>
                <c:pt idx="18">
                  <c:v>1309138.2113821141</c:v>
                </c:pt>
                <c:pt idx="19">
                  <c:v>1390959.3495934957</c:v>
                </c:pt>
                <c:pt idx="20">
                  <c:v>1472780.4878048783</c:v>
                </c:pt>
                <c:pt idx="21">
                  <c:v>1554601.6260162599</c:v>
                </c:pt>
                <c:pt idx="22">
                  <c:v>1636422.7642276424</c:v>
                </c:pt>
              </c:numCache>
            </c:numRef>
          </c:yVal>
          <c:smooth val="0"/>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34.4055944055944</c:v>
                </c:pt>
                <c:pt idx="1">
                  <c:v>35.225524475524466</c:v>
                </c:pt>
                <c:pt idx="2">
                  <c:v>36.045454545454533</c:v>
                </c:pt>
                <c:pt idx="3">
                  <c:v>37.685314685314673</c:v>
                </c:pt>
                <c:pt idx="4">
                  <c:v>40.96503496503496</c:v>
                </c:pt>
                <c:pt idx="5">
                  <c:v>44.244755244755233</c:v>
                </c:pt>
                <c:pt idx="6">
                  <c:v>47.52447552447552</c:v>
                </c:pt>
                <c:pt idx="7">
                  <c:v>50.804195804195793</c:v>
                </c:pt>
                <c:pt idx="8">
                  <c:v>54.083916083916073</c:v>
                </c:pt>
                <c:pt idx="9">
                  <c:v>57.36363636363636</c:v>
                </c:pt>
                <c:pt idx="10">
                  <c:v>60.64335664335664</c:v>
                </c:pt>
                <c:pt idx="11">
                  <c:v>63.923076923076913</c:v>
                </c:pt>
                <c:pt idx="12">
                  <c:v>67.2027972027972</c:v>
                </c:pt>
                <c:pt idx="13">
                  <c:v>70.48251748251748</c:v>
                </c:pt>
                <c:pt idx="14">
                  <c:v>73.76223776223776</c:v>
                </c:pt>
                <c:pt idx="15">
                  <c:v>77.04195804195804</c:v>
                </c:pt>
                <c:pt idx="16">
                  <c:v>80.32167832167832</c:v>
                </c:pt>
                <c:pt idx="17">
                  <c:v>83.6013986013986</c:v>
                </c:pt>
                <c:pt idx="18">
                  <c:v>86.88111888111888</c:v>
                </c:pt>
                <c:pt idx="19">
                  <c:v>90.160839160839174</c:v>
                </c:pt>
                <c:pt idx="20">
                  <c:v>93.44055944055944</c:v>
                </c:pt>
                <c:pt idx="21">
                  <c:v>96.72027972027972</c:v>
                </c:pt>
                <c:pt idx="22">
                  <c:v>100</c:v>
                </c:pt>
              </c:numCache>
            </c:numRef>
          </c:xVal>
          <c:yVal>
            <c:numRef>
              <c:f>DATA!$D$25:$Z$25</c:f>
              <c:numCache>
                <c:formatCode>_(* #,##0.00_);_(* \(#,##0.00\);_(* "-"??_);_(@_)</c:formatCode>
                <c:ptCount val="23"/>
                <c:pt idx="0">
                  <c:v>0</c:v>
                </c:pt>
                <c:pt idx="1">
                  <c:v>16205.284552845511</c:v>
                </c:pt>
                <c:pt idx="2">
                  <c:v>32410.569105691022</c:v>
                </c:pt>
                <c:pt idx="3">
                  <c:v>64821.138211382044</c:v>
                </c:pt>
                <c:pt idx="4">
                  <c:v>129642.27642276409</c:v>
                </c:pt>
                <c:pt idx="5">
                  <c:v>194463.41463414615</c:v>
                </c:pt>
                <c:pt idx="6">
                  <c:v>259284.55284552855</c:v>
                </c:pt>
                <c:pt idx="7">
                  <c:v>324105.69105691061</c:v>
                </c:pt>
                <c:pt idx="8">
                  <c:v>388926.82926829264</c:v>
                </c:pt>
                <c:pt idx="9">
                  <c:v>453747.96747967508</c:v>
                </c:pt>
                <c:pt idx="10">
                  <c:v>518569.10569105711</c:v>
                </c:pt>
                <c:pt idx="11">
                  <c:v>583390.24390243914</c:v>
                </c:pt>
                <c:pt idx="12">
                  <c:v>648211.38211382122</c:v>
                </c:pt>
                <c:pt idx="13">
                  <c:v>713032.52032520331</c:v>
                </c:pt>
                <c:pt idx="14">
                  <c:v>777853.65853658528</c:v>
                </c:pt>
                <c:pt idx="15">
                  <c:v>842674.79674796737</c:v>
                </c:pt>
                <c:pt idx="16">
                  <c:v>907495.9349593498</c:v>
                </c:pt>
                <c:pt idx="17">
                  <c:v>972317.07317073178</c:v>
                </c:pt>
                <c:pt idx="18">
                  <c:v>1037138.2113821139</c:v>
                </c:pt>
                <c:pt idx="19">
                  <c:v>1101959.3495934962</c:v>
                </c:pt>
                <c:pt idx="20">
                  <c:v>1166780.4878048783</c:v>
                </c:pt>
                <c:pt idx="21">
                  <c:v>1231601.6260162604</c:v>
                </c:pt>
                <c:pt idx="22">
                  <c:v>1296422.7642276424</c:v>
                </c:pt>
              </c:numCache>
            </c:numRef>
          </c:yVal>
          <c:smooth val="0"/>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51.608391608391614</c:v>
                </c:pt>
                <c:pt idx="1">
                  <c:v>52.21328671328672</c:v>
                </c:pt>
                <c:pt idx="2">
                  <c:v>52.818181818181827</c:v>
                </c:pt>
                <c:pt idx="3">
                  <c:v>54.027972027972027</c:v>
                </c:pt>
                <c:pt idx="4">
                  <c:v>56.447552447552454</c:v>
                </c:pt>
                <c:pt idx="5">
                  <c:v>58.867132867132874</c:v>
                </c:pt>
                <c:pt idx="6">
                  <c:v>61.286713286713301</c:v>
                </c:pt>
                <c:pt idx="7">
                  <c:v>63.706293706293714</c:v>
                </c:pt>
                <c:pt idx="8">
                  <c:v>66.125874125874134</c:v>
                </c:pt>
                <c:pt idx="9">
                  <c:v>68.545454545454561</c:v>
                </c:pt>
                <c:pt idx="10">
                  <c:v>70.965034965034974</c:v>
                </c:pt>
                <c:pt idx="11">
                  <c:v>73.384615384615387</c:v>
                </c:pt>
                <c:pt idx="12">
                  <c:v>75.8041958041958</c:v>
                </c:pt>
                <c:pt idx="13">
                  <c:v>78.223776223776227</c:v>
                </c:pt>
                <c:pt idx="14">
                  <c:v>80.64335664335664</c:v>
                </c:pt>
                <c:pt idx="15">
                  <c:v>83.062937062937053</c:v>
                </c:pt>
                <c:pt idx="16">
                  <c:v>85.48251748251748</c:v>
                </c:pt>
                <c:pt idx="17">
                  <c:v>87.902097902097907</c:v>
                </c:pt>
                <c:pt idx="18">
                  <c:v>90.32167832167832</c:v>
                </c:pt>
                <c:pt idx="19">
                  <c:v>92.741258741258747</c:v>
                </c:pt>
                <c:pt idx="20">
                  <c:v>95.160839160839174</c:v>
                </c:pt>
                <c:pt idx="21">
                  <c:v>97.580419580419573</c:v>
                </c:pt>
                <c:pt idx="22">
                  <c:v>100</c:v>
                </c:pt>
              </c:numCache>
            </c:numRef>
          </c:xVal>
          <c:yVal>
            <c:numRef>
              <c:f>DATA!$D$28:$Z$28</c:f>
              <c:numCache>
                <c:formatCode>_(* #,##0.00_);_(* \(#,##0.00\);_(* "-"??_);_(@_)</c:formatCode>
                <c:ptCount val="23"/>
                <c:pt idx="0">
                  <c:v>0</c:v>
                </c:pt>
                <c:pt idx="1">
                  <c:v>11955.284552845225</c:v>
                </c:pt>
                <c:pt idx="2">
                  <c:v>23910.569105691204</c:v>
                </c:pt>
                <c:pt idx="3">
                  <c:v>47821.138211382029</c:v>
                </c:pt>
                <c:pt idx="4">
                  <c:v>95642.276422764058</c:v>
                </c:pt>
                <c:pt idx="5">
                  <c:v>143463.41463414647</c:v>
                </c:pt>
                <c:pt idx="6">
                  <c:v>191284.55284552849</c:v>
                </c:pt>
                <c:pt idx="7">
                  <c:v>239105.69105691052</c:v>
                </c:pt>
                <c:pt idx="8">
                  <c:v>286926.82926829258</c:v>
                </c:pt>
                <c:pt idx="9">
                  <c:v>334747.96747967461</c:v>
                </c:pt>
                <c:pt idx="10">
                  <c:v>382569.10569105699</c:v>
                </c:pt>
                <c:pt idx="11">
                  <c:v>430390.24390243902</c:v>
                </c:pt>
                <c:pt idx="12">
                  <c:v>478211.38211382105</c:v>
                </c:pt>
                <c:pt idx="13">
                  <c:v>526032.52032520343</c:v>
                </c:pt>
                <c:pt idx="14">
                  <c:v>573853.65853658516</c:v>
                </c:pt>
                <c:pt idx="15">
                  <c:v>621674.79674796748</c:v>
                </c:pt>
                <c:pt idx="16">
                  <c:v>669495.93495934957</c:v>
                </c:pt>
                <c:pt idx="17">
                  <c:v>717317.07317073154</c:v>
                </c:pt>
                <c:pt idx="18">
                  <c:v>765138.21138211363</c:v>
                </c:pt>
                <c:pt idx="19">
                  <c:v>812959.34959349607</c:v>
                </c:pt>
                <c:pt idx="20">
                  <c:v>860780.48780487804</c:v>
                </c:pt>
                <c:pt idx="21">
                  <c:v>908601.62601626012</c:v>
                </c:pt>
                <c:pt idx="22">
                  <c:v>956422.7642276421</c:v>
                </c:pt>
              </c:numCache>
            </c:numRef>
          </c:yVal>
          <c:smooth val="0"/>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30.069930069930066</c:v>
                </c:pt>
                <c:pt idx="1">
                  <c:v>30.069930069930066</c:v>
                </c:pt>
              </c:numCache>
            </c:numRef>
          </c:xVal>
          <c:yVal>
            <c:numRef>
              <c:f>DATA!$C$43:$D$43</c:f>
              <c:numCache>
                <c:formatCode>_ "€"\ * #,##0_ ;_ "€"\ * \-#,##0_ ;_ "€"\ * "-"??_ ;_ @_ </c:formatCode>
                <c:ptCount val="2"/>
                <c:pt idx="0" formatCode="_(&quot;€&quot;* #,##0.00_);_(&quot;€&quot;* \(#,##0.00\);_(&quot;€&quot;* &quot;-&quot;??_);_(@_)">
                  <c:v>0</c:v>
                </c:pt>
                <c:pt idx="1">
                  <c:v>3400000.0000000009</c:v>
                </c:pt>
              </c:numCache>
            </c:numRef>
          </c:yVal>
          <c:smooth val="0"/>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3400000.0000000009</c:v>
                </c:pt>
              </c:numCache>
            </c:numRef>
          </c:yVal>
          <c:smooth val="0"/>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86.013986013986013</c:v>
                </c:pt>
              </c:numCache>
            </c:numRef>
          </c:xVal>
          <c:yVal>
            <c:numRef>
              <c:f>DATA!$C$38</c:f>
              <c:numCache>
                <c:formatCode>_ "€"\ * #,##0_ ;_ "€"\ * \-#,##0_ ;_ "€"\ * "-"??_ ;_ @_ </c:formatCode>
                <c:ptCount val="1"/>
                <c:pt idx="0">
                  <c:v>1700000</c:v>
                </c:pt>
              </c:numCache>
            </c:numRef>
          </c:yVal>
          <c:smooth val="0"/>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1976422.7642276422</c:v>
                </c:pt>
              </c:numCache>
            </c:numRef>
          </c:yVal>
          <c:smooth val="0"/>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64.335664335664333</c:v>
                </c:pt>
              </c:numCache>
            </c:numRef>
          </c:xVal>
          <c:yVal>
            <c:numRef>
              <c:f>DATA!$C$7</c:f>
              <c:numCache>
                <c:formatCode>_("€"* #,##0.00_);_("€"* \(#,##0.00\);_("€"* "-"??_);_(@_)</c:formatCode>
                <c:ptCount val="1"/>
                <c:pt idx="0">
                  <c:v>0</c:v>
                </c:pt>
              </c:numCache>
            </c:numRef>
          </c:yVal>
          <c:smooth val="0"/>
        </c:ser>
        <c:ser>
          <c:idx val="3"/>
          <c:order val="9"/>
          <c:tx>
            <c:strRef>
              <c:f>DATA!$G$41</c:f>
              <c:strCache>
                <c:ptCount val="1"/>
                <c:pt idx="0">
                  <c:v>43</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30.069930069930066</c:v>
                </c:pt>
              </c:numCache>
            </c:numRef>
          </c:xVal>
          <c:yVal>
            <c:numRef>
              <c:f>DATA!$C$43</c:f>
              <c:numCache>
                <c:formatCode>_("€"* #,##0.00_);_("€"* \(#,##0.00\);_("€"* "-"??_);_(@_)</c:formatCode>
                <c:ptCount val="1"/>
                <c:pt idx="0">
                  <c:v>0</c:v>
                </c:pt>
              </c:numCache>
            </c:numRef>
          </c:yVal>
          <c:smooth val="0"/>
          <c:extLst/>
        </c:ser>
        <c:ser>
          <c:idx val="5"/>
          <c:order val="10"/>
          <c:tx>
            <c:strRef>
              <c:f>DATA!$G$40</c:f>
              <c:strCache>
                <c:ptCount val="1"/>
                <c:pt idx="0">
                  <c:v>143</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3400000.0000000009</c:v>
                </c:pt>
              </c:numCache>
            </c:numRef>
          </c:yVal>
          <c:smooth val="0"/>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65.034965034965026</c:v>
                </c:pt>
                <c:pt idx="1">
                  <c:v>65.034965034965026</c:v>
                </c:pt>
              </c:numCache>
            </c:numRef>
          </c:xVal>
          <c:yVal>
            <c:numRef>
              <c:f>DATA!$C$43:$D$43</c:f>
              <c:numCache>
                <c:formatCode>_ "€"\ * #,##0_ ;_ "€"\ * \-#,##0_ ;_ "€"\ * "-"??_ ;_ @_ </c:formatCode>
                <c:ptCount val="2"/>
                <c:pt idx="0" formatCode="_(&quot;€&quot;* #,##0.00_);_(&quot;€&quot;* \(#,##0.00\);_(&quot;€&quot;* &quot;-&quot;??_);_(@_)">
                  <c:v>0</c:v>
                </c:pt>
                <c:pt idx="1">
                  <c:v>3400000.0000000009</c:v>
                </c:pt>
              </c:numCache>
            </c:numRef>
          </c:yVal>
          <c:smooth val="0"/>
        </c:ser>
        <c:dLbls>
          <c:showLegendKey val="0"/>
          <c:showVal val="0"/>
          <c:showCatName val="0"/>
          <c:showSerName val="0"/>
          <c:showPercent val="0"/>
          <c:showBubbleSize val="0"/>
        </c:dLbls>
        <c:axId val="223642800"/>
        <c:axId val="223643584"/>
        <c:extLst/>
      </c:scatterChart>
      <c:valAx>
        <c:axId val="223642800"/>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223643584"/>
        <c:crosses val="autoZero"/>
        <c:crossBetween val="midCat"/>
        <c:majorUnit val="10"/>
      </c:valAx>
      <c:valAx>
        <c:axId val="223643584"/>
        <c:scaling>
          <c:orientation val="minMax"/>
          <c:max val="3400000.0000000009"/>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223642800"/>
        <c:crosses val="autoZero"/>
        <c:crossBetween val="midCat"/>
        <c:majorUnit val="17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5</xdr:col>
      <xdr:colOff>363192</xdr:colOff>
      <xdr:row>2</xdr:row>
      <xdr:rowOff>24020</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966172" y="389780"/>
          <a:ext cx="1076325" cy="801902"/>
        </a:xfrm>
        <a:prstGeom prst="rect">
          <a:avLst/>
        </a:prstGeom>
      </xdr:spPr>
    </xdr:pic>
    <xdr:clientData/>
  </xdr:oneCellAnchor>
  <xdr:oneCellAnchor>
    <xdr:from>
      <xdr:col>3</xdr:col>
      <xdr:colOff>0</xdr:colOff>
      <xdr:row>4</xdr:row>
      <xdr:rowOff>0</xdr:rowOff>
    </xdr:from>
    <xdr:ext cx="2304762" cy="580952"/>
    <xdr:pic>
      <xdr:nvPicPr>
        <xdr:cNvPr id="3" name="Afbeelding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stretch>
          <a:fillRect/>
        </a:stretch>
      </xdr:blipFill>
      <xdr:spPr>
        <a:xfrm>
          <a:off x="5059680" y="868680"/>
          <a:ext cx="2304762" cy="58095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104775</xdr:colOff>
      <xdr:row>4</xdr:row>
      <xdr:rowOff>200025</xdr:rowOff>
    </xdr:from>
    <xdr:ext cx="2304762" cy="580952"/>
    <xdr:pic>
      <xdr:nvPicPr>
        <xdr:cNvPr id="3" name="Afbeelding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xfrm>
          <a:off x="5286375" y="1114425"/>
          <a:ext cx="2304762" cy="580952"/>
        </a:xfrm>
        <a:prstGeom prst="rect">
          <a:avLst/>
        </a:prstGeom>
      </xdr:spPr>
    </xdr:pic>
    <xdr:clientData/>
  </xdr:oneCellAnchor>
  <xdr:oneCellAnchor>
    <xdr:from>
      <xdr:col>7</xdr:col>
      <xdr:colOff>1299483</xdr:colOff>
      <xdr:row>2</xdr:row>
      <xdr:rowOff>112939</xdr:rowOff>
    </xdr:from>
    <xdr:ext cx="1076325" cy="801902"/>
    <xdr:pic>
      <xdr:nvPicPr>
        <xdr:cNvPr id="4" name="Afbeelding 3">
          <a:extLst>
            <a:ext uri="{FF2B5EF4-FFF2-40B4-BE49-F238E27FC236}">
              <a16:creationId xmlns:a16="http://schemas.microsoft.com/office/drawing/2014/main" xmlns="" id="{00000000-0008-0000-0000-000002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9711963" y="524419"/>
          <a:ext cx="1076325" cy="80190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4</xdr:row>
      <xdr:rowOff>66675</xdr:rowOff>
    </xdr:from>
    <xdr:to>
      <xdr:col>7</xdr:col>
      <xdr:colOff>491202</xdr:colOff>
      <xdr:row>6</xdr:row>
      <xdr:rowOff>68580</xdr:rowOff>
    </xdr:to>
    <xdr:pic>
      <xdr:nvPicPr>
        <xdr:cNvPr id="2" name="Afbeelding 1">
          <a:extLst>
            <a:ext uri="{FF2B5EF4-FFF2-40B4-BE49-F238E27FC236}">
              <a16:creationId xmlns:a16="http://schemas.microsoft.com/office/drawing/2014/main" xmlns="" id="{00000000-0008-0000-0700-000002000000}"/>
            </a:ext>
          </a:extLst>
        </xdr:cNvPr>
        <xdr:cNvPicPr>
          <a:picLocks noChangeAspect="1"/>
        </xdr:cNvPicPr>
      </xdr:nvPicPr>
      <xdr:blipFill rotWithShape="1">
        <a:blip xmlns:r="http://schemas.openxmlformats.org/officeDocument/2006/relationships" r:embed="rId1"/>
        <a:srcRect b="28844"/>
        <a:stretch/>
      </xdr:blipFill>
      <xdr:spPr>
        <a:xfrm>
          <a:off x="4099560" y="1141095"/>
          <a:ext cx="2365722" cy="413385"/>
        </a:xfrm>
        <a:prstGeom prst="rect">
          <a:avLst/>
        </a:prstGeom>
      </xdr:spPr>
    </xdr:pic>
    <xdr:clientData/>
  </xdr:twoCellAnchor>
  <xdr:twoCellAnchor editAs="oneCell">
    <xdr:from>
      <xdr:col>11</xdr:col>
      <xdr:colOff>0</xdr:colOff>
      <xdr:row>2</xdr:row>
      <xdr:rowOff>219075</xdr:rowOff>
    </xdr:from>
    <xdr:to>
      <xdr:col>11</xdr:col>
      <xdr:colOff>1076325</xdr:colOff>
      <xdr:row>5</xdr:row>
      <xdr:rowOff>20852</xdr:rowOff>
    </xdr:to>
    <xdr:pic>
      <xdr:nvPicPr>
        <xdr:cNvPr id="3" name="Afbeelding 2">
          <a:extLst>
            <a:ext uri="{FF2B5EF4-FFF2-40B4-BE49-F238E27FC236}">
              <a16:creationId xmlns:a16="http://schemas.microsoft.com/office/drawing/2014/main" xmlns="" id="{00000000-0008-0000-07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8122920" y="554355"/>
          <a:ext cx="1076325" cy="79237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57150</xdr:colOff>
      <xdr:row>2</xdr:row>
      <xdr:rowOff>278130</xdr:rowOff>
    </xdr:from>
    <xdr:to>
      <xdr:col>8</xdr:col>
      <xdr:colOff>950595</xdr:colOff>
      <xdr:row>5</xdr:row>
      <xdr:rowOff>39902</xdr:rowOff>
    </xdr:to>
    <xdr:pic>
      <xdr:nvPicPr>
        <xdr:cNvPr id="2" name="Afbeelding 1">
          <a:extLst>
            <a:ext uri="{FF2B5EF4-FFF2-40B4-BE49-F238E27FC236}">
              <a16:creationId xmlns:a16="http://schemas.microsoft.com/office/drawing/2014/main" xmlns="" id="{00000000-0008-0000-06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7158990" y="643890"/>
          <a:ext cx="1076325" cy="798092"/>
        </a:xfrm>
        <a:prstGeom prst="rect">
          <a:avLst/>
        </a:prstGeom>
      </xdr:spPr>
    </xdr:pic>
    <xdr:clientData/>
  </xdr:twoCellAnchor>
  <xdr:twoCellAnchor editAs="oneCell">
    <xdr:from>
      <xdr:col>4</xdr:col>
      <xdr:colOff>560070</xdr:colOff>
      <xdr:row>3</xdr:row>
      <xdr:rowOff>493395</xdr:rowOff>
    </xdr:from>
    <xdr:to>
      <xdr:col>6</xdr:col>
      <xdr:colOff>1251297</xdr:colOff>
      <xdr:row>7</xdr:row>
      <xdr:rowOff>1685</xdr:rowOff>
    </xdr:to>
    <xdr:pic>
      <xdr:nvPicPr>
        <xdr:cNvPr id="3" name="Afbeelding 2">
          <a:extLst>
            <a:ext uri="{FF2B5EF4-FFF2-40B4-BE49-F238E27FC236}">
              <a16:creationId xmlns:a16="http://schemas.microsoft.com/office/drawing/2014/main" xmlns="" id="{00000000-0008-0000-0600-000003000000}"/>
            </a:ext>
          </a:extLst>
        </xdr:cNvPr>
        <xdr:cNvPicPr>
          <a:picLocks noChangeAspect="1"/>
        </xdr:cNvPicPr>
      </xdr:nvPicPr>
      <xdr:blipFill rotWithShape="1">
        <a:blip xmlns:r="http://schemas.openxmlformats.org/officeDocument/2006/relationships" r:embed="rId2"/>
        <a:srcRect l="11158"/>
        <a:stretch/>
      </xdr:blipFill>
      <xdr:spPr>
        <a:xfrm>
          <a:off x="4964430" y="1141095"/>
          <a:ext cx="2093307" cy="5809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3574676</xdr:colOff>
      <xdr:row>2</xdr:row>
      <xdr:rowOff>84605</xdr:rowOff>
    </xdr:from>
    <xdr:to>
      <xdr:col>5</xdr:col>
      <xdr:colOff>1329962</xdr:colOff>
      <xdr:row>3</xdr:row>
      <xdr:rowOff>255999</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0699376" y="618005"/>
          <a:ext cx="1496706" cy="438094"/>
        </a:xfrm>
        <a:prstGeom prst="rect">
          <a:avLst/>
        </a:prstGeom>
      </xdr:spPr>
    </xdr:pic>
    <xdr:clientData/>
  </xdr:twoCellAnchor>
  <xdr:twoCellAnchor>
    <xdr:from>
      <xdr:col>1</xdr:col>
      <xdr:colOff>2988</xdr:colOff>
      <xdr:row>7</xdr:row>
      <xdr:rowOff>5976</xdr:rowOff>
    </xdr:from>
    <xdr:to>
      <xdr:col>1</xdr:col>
      <xdr:colOff>6352988</xdr:colOff>
      <xdr:row>25</xdr:row>
      <xdr:rowOff>251012</xdr:rowOff>
    </xdr:to>
    <xdr:graphicFrame macro="">
      <xdr:nvGraphicFramePr>
        <xdr:cNvPr id="3" name="Grafiek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862853</xdr:colOff>
      <xdr:row>9</xdr:row>
      <xdr:rowOff>11206</xdr:rowOff>
    </xdr:from>
    <xdr:to>
      <xdr:col>1</xdr:col>
      <xdr:colOff>2364442</xdr:colOff>
      <xdr:row>14</xdr:row>
      <xdr:rowOff>123265</xdr:rowOff>
    </xdr:to>
    <xdr:pic>
      <xdr:nvPicPr>
        <xdr:cNvPr id="4" name="Afbeelding 3"/>
        <xdr:cNvPicPr>
          <a:picLocks noChangeAspect="1"/>
        </xdr:cNvPicPr>
      </xdr:nvPicPr>
      <xdr:blipFill>
        <a:blip xmlns:r="http://schemas.openxmlformats.org/officeDocument/2006/relationships" r:embed="rId3">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4313" y="2236246"/>
          <a:ext cx="1501589" cy="1864659"/>
        </a:xfrm>
        <a:prstGeom prst="rect">
          <a:avLst/>
        </a:prstGeom>
      </xdr:spPr>
    </xdr:pic>
    <xdr:clientData/>
  </xdr:twoCellAnchor>
</xdr:wsDr>
</file>

<file path=xl/drawings/drawing6.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VSPROW55/CFD_UG_HKT/Inkoop-UNIT/80-INKOOPDOSSIERS-ICT/IUC19-019%20MGVE/01%20-%20VOORBEREIDING/econoom/Gunningsmodel%20-%20IUC19-019%20-%20gegevensfabriek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row r="22">
          <cell r="K22">
            <v>93</v>
          </cell>
        </row>
      </sheetData>
      <sheetData sheetId="2"/>
      <sheetData sheetId="3"/>
      <sheetData sheetId="4"/>
      <sheetData sheetId="5"/>
      <sheetData sheetId="6">
        <row r="20">
          <cell r="L20">
            <v>1.1626016260162602</v>
          </cell>
        </row>
        <row r="80">
          <cell r="J80">
            <v>0.3</v>
          </cell>
        </row>
      </sheetData>
      <sheetData sheetId="7"/>
      <sheetData sheetId="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1"/>
  <sheetViews>
    <sheetView showGridLines="0" zoomScale="85" zoomScaleNormal="85" workbookViewId="0">
      <selection activeCell="C9" sqref="C9:D9"/>
    </sheetView>
  </sheetViews>
  <sheetFormatPr defaultRowHeight="14.4" x14ac:dyDescent="0.3"/>
  <cols>
    <col min="2" max="2" width="56" bestFit="1" customWidth="1"/>
    <col min="4" max="4" width="47.33203125" bestFit="1" customWidth="1"/>
    <col min="5" max="5" width="3.33203125" customWidth="1"/>
    <col min="6" max="6" width="36.77734375" customWidth="1"/>
  </cols>
  <sheetData>
    <row r="2" spans="2:6" x14ac:dyDescent="0.3">
      <c r="B2" s="90"/>
      <c r="C2" s="90"/>
      <c r="D2" s="90"/>
      <c r="E2" s="90"/>
      <c r="F2" s="90"/>
    </row>
    <row r="3" spans="2:6" ht="22.2" x14ac:dyDescent="0.35">
      <c r="B3" s="91" t="str">
        <f>'Licenties GFO'!$C$3</f>
        <v>Europese aanbesteding</v>
      </c>
      <c r="C3" s="91"/>
      <c r="D3" s="90"/>
      <c r="E3" s="90"/>
      <c r="F3" s="90"/>
    </row>
    <row r="4" spans="2:6" ht="17.399999999999999" x14ac:dyDescent="0.3">
      <c r="B4" s="92" t="str">
        <f>'Licenties GFO'!C4</f>
        <v>Gegevensfabriek Oplossing</v>
      </c>
      <c r="C4" s="92"/>
      <c r="D4" s="90"/>
      <c r="E4" s="90"/>
      <c r="F4" s="90"/>
    </row>
    <row r="5" spans="2:6" ht="17.399999999999999" x14ac:dyDescent="0.3">
      <c r="B5" s="93" t="s">
        <v>61</v>
      </c>
      <c r="C5" s="92"/>
      <c r="D5" s="90"/>
      <c r="E5" s="90"/>
      <c r="F5" s="90"/>
    </row>
    <row r="6" spans="2:6" ht="17.399999999999999" x14ac:dyDescent="0.3">
      <c r="B6" s="3" t="str">
        <f>'Licenties GFO'!C6</f>
        <v>IUC19-019</v>
      </c>
      <c r="C6" s="93"/>
      <c r="D6" s="90"/>
      <c r="E6" s="90"/>
      <c r="F6" s="90"/>
    </row>
    <row r="7" spans="2:6" x14ac:dyDescent="0.3">
      <c r="B7" s="2" t="s">
        <v>62</v>
      </c>
      <c r="C7" s="3"/>
      <c r="D7" s="90"/>
      <c r="E7" s="90"/>
      <c r="F7" s="90"/>
    </row>
    <row r="8" spans="2:6" x14ac:dyDescent="0.3">
      <c r="B8" s="3"/>
      <c r="C8" s="3"/>
      <c r="D8" s="90"/>
      <c r="E8" s="90"/>
      <c r="F8" s="90"/>
    </row>
    <row r="9" spans="2:6" ht="16.2" x14ac:dyDescent="0.3">
      <c r="B9" s="94" t="s">
        <v>68</v>
      </c>
      <c r="C9" s="280"/>
      <c r="D9" s="281"/>
      <c r="E9" s="95"/>
      <c r="F9" s="95"/>
    </row>
    <row r="10" spans="2:6" x14ac:dyDescent="0.3">
      <c r="B10" s="95"/>
      <c r="C10" s="95"/>
      <c r="D10" s="95"/>
      <c r="E10" s="96"/>
      <c r="F10" s="95"/>
    </row>
    <row r="11" spans="2:6" x14ac:dyDescent="0.3">
      <c r="B11" s="99"/>
      <c r="C11" s="99"/>
      <c r="D11" s="99"/>
      <c r="E11" s="99"/>
      <c r="F11" s="100"/>
    </row>
    <row r="12" spans="2:6" ht="17.399999999999999" x14ac:dyDescent="0.3">
      <c r="B12" s="106" t="s">
        <v>64</v>
      </c>
      <c r="C12" s="107"/>
      <c r="D12" s="108"/>
      <c r="E12" s="109"/>
      <c r="F12" s="110">
        <f>'Licenties GFO'!I55</f>
        <v>0</v>
      </c>
    </row>
    <row r="13" spans="2:6" x14ac:dyDescent="0.3">
      <c r="B13" s="99"/>
      <c r="C13" s="99"/>
      <c r="D13" s="99"/>
      <c r="E13" s="99"/>
      <c r="F13" s="104"/>
    </row>
    <row r="14" spans="2:6" ht="17.399999999999999" x14ac:dyDescent="0.3">
      <c r="B14" s="106" t="s">
        <v>49</v>
      </c>
      <c r="C14" s="107"/>
      <c r="D14" s="108"/>
      <c r="E14" s="104"/>
      <c r="F14" s="110">
        <f>Opleidingen!L17</f>
        <v>0</v>
      </c>
    </row>
    <row r="15" spans="2:6" x14ac:dyDescent="0.3">
      <c r="B15" s="100"/>
      <c r="C15" s="100"/>
      <c r="D15" s="111"/>
      <c r="E15" s="109"/>
      <c r="F15" s="109"/>
    </row>
    <row r="16" spans="2:6" ht="17.399999999999999" x14ac:dyDescent="0.3">
      <c r="B16" s="106" t="s">
        <v>138</v>
      </c>
      <c r="C16" s="107"/>
      <c r="D16" s="108"/>
      <c r="E16" s="109"/>
      <c r="F16" s="110">
        <f>'Additionele diensten'!I14</f>
        <v>0</v>
      </c>
    </row>
    <row r="17" spans="2:6" ht="15" thickBot="1" x14ac:dyDescent="0.35">
      <c r="B17" s="97"/>
      <c r="C17" s="97"/>
      <c r="D17" s="97"/>
      <c r="E17" s="97"/>
      <c r="F17" s="98"/>
    </row>
    <row r="18" spans="2:6" ht="15" thickTop="1" x14ac:dyDescent="0.3">
      <c r="B18" s="99"/>
      <c r="C18" s="99"/>
      <c r="D18" s="99"/>
      <c r="E18" s="99"/>
      <c r="F18" s="100"/>
    </row>
    <row r="19" spans="2:6" ht="18" thickBot="1" x14ac:dyDescent="0.35">
      <c r="B19" s="101" t="s">
        <v>63</v>
      </c>
      <c r="C19" s="102"/>
      <c r="D19" s="103"/>
      <c r="E19" s="104"/>
      <c r="F19" s="105">
        <f>F12+F14+F16</f>
        <v>0</v>
      </c>
    </row>
    <row r="20" spans="2:6" ht="15.6" thickTop="1" thickBot="1" x14ac:dyDescent="0.35">
      <c r="B20" s="97"/>
      <c r="C20" s="97"/>
      <c r="D20" s="97"/>
      <c r="E20" s="97"/>
      <c r="F20" s="98"/>
    </row>
    <row r="21" spans="2:6" ht="15" thickTop="1" x14ac:dyDescent="0.3">
      <c r="B21" s="99"/>
      <c r="C21" s="99"/>
      <c r="D21" s="99"/>
      <c r="E21" s="99"/>
      <c r="F21" s="100"/>
    </row>
  </sheetData>
  <sheetProtection algorithmName="SHA-512" hashValue="Hstf7i4Z2fWkgNDIgvzr5LU0REf0SXvUM+wZHG/KE9o99E0aljsuCsmRDpIhEl7puMpZl8+V25CdWc5s0qwV7g==" saltValue="rX51zqVhvPqHQLNQVEyVOw==" spinCount="100000" sheet="1" objects="1" scenarios="1"/>
  <mergeCells count="1">
    <mergeCell ref="C9:D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AC924"/>
  <sheetViews>
    <sheetView showGridLines="0" tabSelected="1" topLeftCell="A22" zoomScale="55" zoomScaleNormal="55" workbookViewId="0">
      <selection activeCell="D27" sqref="D27"/>
    </sheetView>
  </sheetViews>
  <sheetFormatPr defaultColWidth="0" defaultRowHeight="14.25" customHeight="1" zeroHeight="1" x14ac:dyDescent="0.25"/>
  <cols>
    <col min="1" max="1" width="1.6640625" style="113" customWidth="1"/>
    <col min="2" max="2" width="4.33203125" style="113" bestFit="1" customWidth="1"/>
    <col min="3" max="3" width="54.6640625" style="115" customWidth="1"/>
    <col min="4" max="4" width="20.6640625" style="113" customWidth="1"/>
    <col min="5" max="5" width="20.6640625" style="116" customWidth="1"/>
    <col min="6" max="6" width="20.6640625" style="117" customWidth="1"/>
    <col min="7" max="8" width="20.6640625" style="116" customWidth="1"/>
    <col min="9" max="9" width="19.88671875" style="116" customWidth="1"/>
    <col min="10" max="10" width="2.6640625" style="116" hidden="1" customWidth="1"/>
    <col min="11" max="13" width="20.6640625" style="116" hidden="1" customWidth="1"/>
    <col min="14" max="14" width="20.6640625" style="117" hidden="1" customWidth="1"/>
    <col min="15" max="15" width="4.109375" style="208" hidden="1" customWidth="1"/>
    <col min="16" max="18" width="8.88671875" style="208" hidden="1" customWidth="1"/>
    <col min="19" max="29" width="8.88671875" style="113" hidden="1" customWidth="1"/>
    <col min="30" max="16384" width="0" style="113" hidden="1"/>
  </cols>
  <sheetData>
    <row r="1" spans="1:29" ht="16.2" x14ac:dyDescent="0.3">
      <c r="B1" s="114"/>
      <c r="O1" s="118"/>
      <c r="P1" s="118"/>
      <c r="Q1" s="118"/>
      <c r="R1" s="118"/>
      <c r="S1" s="118"/>
      <c r="T1" s="118"/>
      <c r="U1" s="118"/>
      <c r="V1" s="118"/>
      <c r="W1" s="118"/>
      <c r="X1" s="118"/>
    </row>
    <row r="2" spans="1:29" s="119" customFormat="1" ht="16.2" x14ac:dyDescent="0.3">
      <c r="A2" s="114"/>
      <c r="B2" s="114"/>
      <c r="C2" s="15"/>
      <c r="D2" s="16"/>
      <c r="E2" s="17"/>
      <c r="F2" s="18"/>
      <c r="G2" s="16"/>
      <c r="H2" s="16"/>
      <c r="I2" s="16"/>
      <c r="J2" s="116"/>
      <c r="K2" s="116"/>
      <c r="L2" s="116"/>
      <c r="M2" s="116"/>
      <c r="N2" s="117"/>
      <c r="O2" s="118"/>
      <c r="P2" s="118"/>
      <c r="Q2" s="118"/>
      <c r="R2" s="118"/>
      <c r="S2" s="118"/>
      <c r="T2" s="118"/>
      <c r="U2" s="118"/>
      <c r="V2" s="118"/>
      <c r="W2" s="118"/>
      <c r="X2" s="118"/>
      <c r="Y2" s="118"/>
      <c r="AB2" s="120"/>
    </row>
    <row r="3" spans="1:29" s="121" customFormat="1" ht="22.2" x14ac:dyDescent="0.35">
      <c r="C3" s="20" t="s">
        <v>0</v>
      </c>
      <c r="D3" s="112">
        <f>Samenvatting!C9</f>
        <v>0</v>
      </c>
      <c r="E3" s="21"/>
      <c r="F3" s="22"/>
      <c r="G3" s="20"/>
      <c r="H3" s="20"/>
      <c r="I3" s="20"/>
      <c r="J3" s="116"/>
      <c r="K3" s="116"/>
      <c r="L3" s="116"/>
      <c r="M3" s="116"/>
      <c r="N3" s="117"/>
      <c r="O3" s="122"/>
      <c r="P3" s="122"/>
      <c r="Q3" s="122"/>
      <c r="R3" s="122"/>
      <c r="S3" s="122"/>
      <c r="T3" s="122"/>
      <c r="U3" s="122"/>
      <c r="V3" s="122"/>
      <c r="W3" s="122"/>
      <c r="X3" s="122"/>
      <c r="Y3" s="122"/>
      <c r="AB3" s="123"/>
    </row>
    <row r="4" spans="1:29" s="114" customFormat="1" ht="17.399999999999999" x14ac:dyDescent="0.3">
      <c r="C4" s="124" t="s">
        <v>58</v>
      </c>
      <c r="D4" s="24"/>
      <c r="E4" s="24"/>
      <c r="F4" s="25"/>
      <c r="G4" s="24"/>
      <c r="H4" s="24"/>
      <c r="I4" s="24"/>
      <c r="J4" s="116"/>
      <c r="K4" s="116"/>
      <c r="L4" s="116"/>
      <c r="M4" s="116"/>
      <c r="N4" s="117"/>
      <c r="O4" s="118"/>
      <c r="P4" s="118"/>
      <c r="Q4" s="118"/>
      <c r="R4" s="118"/>
      <c r="S4" s="118"/>
      <c r="T4" s="118"/>
      <c r="U4" s="118"/>
      <c r="V4" s="118"/>
      <c r="W4" s="118"/>
      <c r="X4" s="118"/>
      <c r="Y4" s="118"/>
      <c r="AB4" s="125"/>
    </row>
    <row r="5" spans="1:29" s="114" customFormat="1" ht="19.8" x14ac:dyDescent="0.3">
      <c r="C5" s="26" t="s">
        <v>65</v>
      </c>
      <c r="D5" s="24"/>
      <c r="E5" s="24"/>
      <c r="F5" s="25"/>
      <c r="G5" s="24"/>
      <c r="H5" s="24"/>
      <c r="I5" s="24"/>
      <c r="J5" s="116"/>
      <c r="K5" s="116"/>
      <c r="L5" s="116"/>
      <c r="M5" s="116"/>
      <c r="N5" s="117"/>
      <c r="O5" s="118"/>
      <c r="P5" s="118"/>
      <c r="Q5" s="118"/>
      <c r="R5" s="118"/>
      <c r="S5" s="118"/>
      <c r="T5" s="118"/>
      <c r="U5" s="118"/>
      <c r="V5" s="118"/>
      <c r="W5" s="118"/>
      <c r="X5" s="118"/>
      <c r="Y5" s="118"/>
      <c r="AB5" s="125"/>
    </row>
    <row r="6" spans="1:29" s="114" customFormat="1" ht="16.2" x14ac:dyDescent="0.3">
      <c r="C6" s="27" t="s">
        <v>43</v>
      </c>
      <c r="D6" s="24"/>
      <c r="E6" s="24"/>
      <c r="F6" s="25"/>
      <c r="G6" s="24"/>
      <c r="H6" s="24"/>
      <c r="I6" s="24"/>
      <c r="J6" s="116"/>
      <c r="K6" s="116"/>
      <c r="L6" s="116"/>
      <c r="M6" s="116"/>
      <c r="N6" s="117"/>
      <c r="O6" s="118"/>
      <c r="P6" s="118"/>
      <c r="Q6" s="118"/>
      <c r="R6" s="118"/>
      <c r="S6" s="118"/>
      <c r="T6" s="118"/>
      <c r="U6" s="118"/>
      <c r="V6" s="118"/>
      <c r="W6" s="118"/>
      <c r="X6" s="118"/>
      <c r="Y6" s="118"/>
      <c r="AB6" s="125"/>
    </row>
    <row r="7" spans="1:29" s="114" customFormat="1" ht="16.2" x14ac:dyDescent="0.3">
      <c r="C7" s="15" t="s">
        <v>1</v>
      </c>
      <c r="D7" s="24"/>
      <c r="E7" s="24"/>
      <c r="F7" s="25"/>
      <c r="G7" s="24"/>
      <c r="H7" s="24"/>
      <c r="I7" s="24"/>
      <c r="J7" s="116"/>
      <c r="K7" s="116"/>
      <c r="L7" s="116"/>
      <c r="M7" s="116"/>
      <c r="N7" s="117"/>
      <c r="O7" s="118"/>
      <c r="P7" s="118"/>
      <c r="Q7" s="118"/>
      <c r="R7" s="118"/>
      <c r="S7" s="118"/>
      <c r="T7" s="118"/>
      <c r="U7" s="118"/>
      <c r="V7" s="118"/>
      <c r="W7" s="118"/>
      <c r="X7" s="118"/>
      <c r="Y7" s="118"/>
      <c r="AB7" s="125"/>
    </row>
    <row r="8" spans="1:29" s="114" customFormat="1" ht="16.2" x14ac:dyDescent="0.3">
      <c r="C8" s="15"/>
      <c r="D8" s="70"/>
      <c r="E8" s="30"/>
      <c r="F8" s="30"/>
      <c r="G8" s="25"/>
      <c r="H8" s="30"/>
      <c r="I8" s="30"/>
      <c r="J8" s="116"/>
      <c r="K8" s="116"/>
      <c r="L8" s="116"/>
      <c r="M8" s="116"/>
      <c r="N8" s="117"/>
      <c r="O8" s="118"/>
      <c r="P8" s="118"/>
      <c r="Q8" s="118"/>
      <c r="R8" s="118"/>
      <c r="S8" s="118"/>
      <c r="T8" s="118"/>
      <c r="U8" s="118"/>
      <c r="V8" s="118"/>
      <c r="W8" s="118"/>
      <c r="X8" s="118"/>
      <c r="Y8" s="118"/>
      <c r="Z8" s="118"/>
      <c r="AA8" s="118"/>
      <c r="AB8" s="118"/>
      <c r="AC8" s="118"/>
    </row>
    <row r="9" spans="1:29" s="114" customFormat="1" ht="16.2" x14ac:dyDescent="0.3">
      <c r="C9" s="126" t="s">
        <v>2</v>
      </c>
      <c r="D9" s="127"/>
      <c r="E9" s="127"/>
      <c r="F9" s="128"/>
      <c r="G9" s="129"/>
      <c r="H9" s="128"/>
      <c r="I9" s="128"/>
      <c r="J9" s="128"/>
      <c r="K9" s="128"/>
      <c r="L9" s="128"/>
      <c r="M9" s="128"/>
      <c r="N9" s="128"/>
      <c r="O9" s="118"/>
      <c r="P9" s="118"/>
      <c r="Q9" s="118"/>
      <c r="R9" s="118"/>
      <c r="S9" s="118"/>
      <c r="T9" s="118"/>
      <c r="U9" s="118"/>
      <c r="V9" s="118"/>
      <c r="W9" s="118"/>
      <c r="X9" s="118"/>
      <c r="Y9" s="118"/>
      <c r="Z9" s="118"/>
      <c r="AA9" s="118"/>
      <c r="AB9" s="118"/>
    </row>
    <row r="10" spans="1:29" s="114" customFormat="1" ht="16.2" x14ac:dyDescent="0.3">
      <c r="C10" s="130" t="str">
        <f>"Benodigde componenten "&amp;C5</f>
        <v>Benodigde componenten Huurlicenties incl. Onderhoud en Support</v>
      </c>
      <c r="D10" s="131"/>
      <c r="E10" s="131"/>
      <c r="F10" s="131"/>
      <c r="G10" s="131"/>
      <c r="H10" s="132"/>
      <c r="J10" s="133"/>
      <c r="K10" s="133"/>
      <c r="L10" s="133"/>
      <c r="M10" s="133"/>
      <c r="N10" s="133"/>
      <c r="O10" s="118"/>
      <c r="P10" s="118"/>
      <c r="Q10" s="118"/>
      <c r="R10" s="118"/>
      <c r="S10" s="118"/>
      <c r="T10" s="118"/>
      <c r="U10" s="118"/>
      <c r="V10" s="118"/>
      <c r="W10" s="118"/>
    </row>
    <row r="11" spans="1:29" s="114" customFormat="1" ht="16.2" x14ac:dyDescent="0.3">
      <c r="C11" s="134" t="s">
        <v>3</v>
      </c>
      <c r="D11" s="135" t="s">
        <v>4</v>
      </c>
      <c r="E11" s="135" t="s">
        <v>5</v>
      </c>
      <c r="F11" s="136" t="s">
        <v>6</v>
      </c>
      <c r="G11" s="136"/>
      <c r="H11" s="137"/>
      <c r="J11" s="133"/>
      <c r="K11" s="133"/>
      <c r="L11" s="133"/>
      <c r="M11" s="118"/>
      <c r="N11" s="118"/>
      <c r="O11" s="118"/>
      <c r="P11" s="118"/>
      <c r="Q11" s="118"/>
      <c r="R11" s="118"/>
      <c r="S11" s="118"/>
      <c r="T11" s="118"/>
      <c r="U11" s="118"/>
    </row>
    <row r="12" spans="1:29" s="114" customFormat="1" ht="16.2" x14ac:dyDescent="0.3">
      <c r="C12" s="4"/>
      <c r="D12" s="5"/>
      <c r="E12" s="6"/>
      <c r="F12" s="283"/>
      <c r="G12" s="284"/>
      <c r="H12" s="285"/>
      <c r="J12" s="133"/>
      <c r="K12" s="133"/>
      <c r="L12" s="133"/>
      <c r="M12" s="118"/>
      <c r="N12" s="118"/>
      <c r="O12" s="118"/>
      <c r="P12" s="118"/>
      <c r="Q12" s="118"/>
      <c r="R12" s="118"/>
      <c r="S12" s="118"/>
      <c r="T12" s="118"/>
      <c r="U12" s="118"/>
    </row>
    <row r="13" spans="1:29" s="114" customFormat="1" ht="16.2" x14ac:dyDescent="0.3">
      <c r="C13" s="4"/>
      <c r="D13" s="5"/>
      <c r="E13" s="6"/>
      <c r="F13" s="283"/>
      <c r="G13" s="284"/>
      <c r="H13" s="285"/>
      <c r="J13" s="133"/>
      <c r="K13" s="133"/>
      <c r="L13" s="133"/>
      <c r="M13" s="118"/>
      <c r="N13" s="118"/>
      <c r="O13" s="118"/>
      <c r="P13" s="118"/>
      <c r="Q13" s="118"/>
      <c r="R13" s="118"/>
      <c r="S13" s="118"/>
      <c r="T13" s="118"/>
      <c r="U13" s="118"/>
    </row>
    <row r="14" spans="1:29" s="114" customFormat="1" ht="16.2" x14ac:dyDescent="0.3">
      <c r="C14" s="7"/>
      <c r="D14" s="8"/>
      <c r="E14" s="9"/>
      <c r="F14" s="283"/>
      <c r="G14" s="284"/>
      <c r="H14" s="285"/>
      <c r="J14" s="133"/>
      <c r="K14" s="133"/>
      <c r="L14" s="133"/>
      <c r="M14" s="118"/>
      <c r="N14" s="118"/>
      <c r="O14" s="118"/>
      <c r="P14" s="118"/>
      <c r="Q14" s="118"/>
      <c r="R14" s="118"/>
      <c r="S14" s="118"/>
      <c r="T14" s="118"/>
      <c r="U14" s="118"/>
    </row>
    <row r="15" spans="1:29" s="114" customFormat="1" ht="16.2" x14ac:dyDescent="0.3">
      <c r="C15" s="7"/>
      <c r="D15" s="8"/>
      <c r="E15" s="9"/>
      <c r="F15" s="283"/>
      <c r="G15" s="284"/>
      <c r="H15" s="285"/>
      <c r="J15" s="133"/>
      <c r="K15" s="133"/>
      <c r="L15" s="133"/>
      <c r="M15" s="118"/>
      <c r="N15" s="118"/>
      <c r="O15" s="118"/>
      <c r="P15" s="118"/>
      <c r="Q15" s="118"/>
      <c r="R15" s="118"/>
      <c r="S15" s="118"/>
      <c r="T15" s="118"/>
      <c r="U15" s="118"/>
    </row>
    <row r="16" spans="1:29" s="114" customFormat="1" ht="16.8" thickBot="1" x14ac:dyDescent="0.35">
      <c r="C16" s="138"/>
      <c r="D16" s="139"/>
      <c r="E16" s="139"/>
      <c r="F16" s="140"/>
      <c r="G16" s="139"/>
      <c r="H16" s="139"/>
      <c r="I16" s="139"/>
      <c r="J16" s="139"/>
      <c r="K16" s="139"/>
      <c r="L16" s="139"/>
      <c r="M16" s="139"/>
      <c r="N16" s="140"/>
      <c r="O16" s="118"/>
      <c r="P16" s="118"/>
      <c r="Q16" s="118"/>
      <c r="R16" s="118"/>
      <c r="S16" s="118"/>
      <c r="T16" s="118"/>
      <c r="U16" s="118"/>
      <c r="V16" s="118"/>
      <c r="W16" s="118"/>
      <c r="X16" s="118"/>
      <c r="Y16" s="118"/>
      <c r="Z16" s="118"/>
      <c r="AA16" s="118"/>
      <c r="AB16" s="118"/>
    </row>
    <row r="17" spans="2:28" s="114" customFormat="1" ht="16.2" x14ac:dyDescent="0.3">
      <c r="C17" s="141"/>
      <c r="D17" s="129"/>
      <c r="E17" s="129"/>
      <c r="F17" s="142"/>
      <c r="G17" s="129"/>
      <c r="H17" s="129"/>
      <c r="I17" s="129"/>
      <c r="J17" s="129"/>
      <c r="K17" s="129"/>
      <c r="L17" s="129"/>
      <c r="M17" s="129"/>
      <c r="N17" s="142"/>
      <c r="O17" s="118"/>
      <c r="P17" s="118"/>
      <c r="Q17" s="118"/>
      <c r="R17" s="118"/>
      <c r="S17" s="118"/>
      <c r="T17" s="118"/>
      <c r="U17" s="118"/>
      <c r="V17" s="118"/>
      <c r="W17" s="118"/>
      <c r="X17" s="118"/>
      <c r="Y17" s="118"/>
      <c r="Z17" s="118"/>
      <c r="AA17" s="118"/>
      <c r="AB17" s="118"/>
    </row>
    <row r="18" spans="2:28" s="114" customFormat="1" ht="57.6" customHeight="1" x14ac:dyDescent="0.3">
      <c r="C18" s="286" t="s">
        <v>80</v>
      </c>
      <c r="D18" s="286"/>
      <c r="E18" s="286"/>
      <c r="F18" s="286"/>
      <c r="G18" s="286"/>
      <c r="H18" s="286"/>
      <c r="I18" s="143"/>
      <c r="J18" s="129"/>
      <c r="K18" s="129"/>
      <c r="L18" s="129"/>
      <c r="M18" s="129"/>
      <c r="N18" s="142"/>
      <c r="O18" s="118"/>
      <c r="P18" s="118"/>
      <c r="Q18" s="118"/>
      <c r="R18" s="118"/>
      <c r="S18" s="118"/>
      <c r="T18" s="118"/>
      <c r="U18" s="118"/>
      <c r="V18" s="118"/>
      <c r="W18" s="118"/>
      <c r="X18" s="118"/>
      <c r="Y18" s="118"/>
      <c r="Z18" s="118"/>
      <c r="AA18" s="118"/>
      <c r="AB18" s="118"/>
    </row>
    <row r="19" spans="2:28" s="114" customFormat="1" ht="33.6" customHeight="1" x14ac:dyDescent="0.3">
      <c r="C19" s="287" t="s">
        <v>7</v>
      </c>
      <c r="D19" s="287"/>
      <c r="E19" s="287"/>
      <c r="F19" s="287"/>
      <c r="G19" s="287"/>
      <c r="H19" s="287"/>
      <c r="O19" s="118"/>
      <c r="P19" s="118"/>
      <c r="Q19" s="118"/>
      <c r="R19" s="118"/>
      <c r="S19" s="118"/>
      <c r="T19" s="118"/>
      <c r="U19" s="118"/>
      <c r="V19" s="118"/>
      <c r="W19" s="118"/>
      <c r="X19" s="118"/>
      <c r="Y19" s="118"/>
      <c r="Z19" s="118"/>
      <c r="AA19" s="118"/>
      <c r="AB19" s="118"/>
    </row>
    <row r="20" spans="2:28" s="114" customFormat="1" ht="16.8" thickBot="1" x14ac:dyDescent="0.35">
      <c r="C20" s="138"/>
      <c r="D20" s="139"/>
      <c r="E20" s="139"/>
      <c r="F20" s="140"/>
      <c r="G20" s="139"/>
      <c r="H20" s="139"/>
      <c r="I20" s="139"/>
      <c r="J20" s="139"/>
      <c r="K20" s="139"/>
      <c r="L20" s="139"/>
      <c r="M20" s="139"/>
      <c r="N20" s="140"/>
      <c r="O20" s="118"/>
      <c r="P20" s="118"/>
      <c r="Q20" s="118"/>
      <c r="R20" s="118"/>
      <c r="S20" s="118"/>
      <c r="T20" s="118"/>
      <c r="U20" s="118"/>
      <c r="V20" s="118"/>
      <c r="W20" s="118"/>
      <c r="X20" s="118"/>
      <c r="Y20" s="118"/>
      <c r="Z20" s="118"/>
      <c r="AA20" s="118"/>
      <c r="AB20" s="118"/>
    </row>
    <row r="21" spans="2:28" s="114" customFormat="1" ht="16.2" x14ac:dyDescent="0.3">
      <c r="C21" s="141"/>
      <c r="D21" s="129"/>
      <c r="E21" s="129"/>
      <c r="F21" s="142"/>
      <c r="G21" s="129"/>
      <c r="H21" s="129"/>
      <c r="I21" s="129"/>
      <c r="J21" s="129"/>
      <c r="K21" s="129"/>
      <c r="L21" s="129"/>
      <c r="M21" s="129"/>
      <c r="N21" s="142"/>
      <c r="O21" s="118"/>
      <c r="P21" s="118"/>
      <c r="Q21" s="118"/>
      <c r="R21" s="118"/>
      <c r="S21" s="118"/>
      <c r="T21" s="118"/>
      <c r="U21" s="118"/>
      <c r="V21" s="118"/>
      <c r="W21" s="118"/>
      <c r="X21" s="118"/>
      <c r="Y21" s="118"/>
      <c r="Z21" s="118"/>
      <c r="AA21" s="118"/>
      <c r="AB21" s="118"/>
    </row>
    <row r="22" spans="2:28" s="114" customFormat="1" ht="16.2" x14ac:dyDescent="0.3">
      <c r="C22" s="144" t="s">
        <v>8</v>
      </c>
      <c r="D22" s="145"/>
      <c r="E22" s="145"/>
      <c r="F22" s="145"/>
      <c r="G22" s="145"/>
      <c r="H22" s="146"/>
      <c r="I22" s="129"/>
      <c r="J22" s="129"/>
      <c r="K22" s="129"/>
      <c r="L22" s="129"/>
      <c r="M22" s="129"/>
      <c r="N22" s="142"/>
      <c r="O22" s="118"/>
      <c r="P22" s="118"/>
      <c r="Q22" s="118"/>
      <c r="R22" s="118"/>
      <c r="S22" s="118"/>
      <c r="T22" s="118"/>
      <c r="U22" s="118"/>
      <c r="V22" s="118"/>
      <c r="W22" s="118"/>
      <c r="X22" s="118"/>
      <c r="Y22" s="118"/>
      <c r="Z22" s="118"/>
      <c r="AA22" s="118"/>
    </row>
    <row r="23" spans="2:28" s="114" customFormat="1" ht="16.2" x14ac:dyDescent="0.3">
      <c r="C23" s="147" t="s">
        <v>2</v>
      </c>
      <c r="D23" s="148" t="s">
        <v>9</v>
      </c>
      <c r="E23" s="148" t="s">
        <v>9</v>
      </c>
      <c r="F23" s="148" t="s">
        <v>9</v>
      </c>
      <c r="G23" s="148" t="s">
        <v>9</v>
      </c>
      <c r="H23" s="149" t="s">
        <v>9</v>
      </c>
      <c r="I23" s="129"/>
      <c r="J23" s="129"/>
      <c r="K23" s="129"/>
      <c r="L23" s="129"/>
      <c r="M23" s="129"/>
      <c r="N23" s="142"/>
      <c r="O23" s="118"/>
      <c r="P23" s="118"/>
      <c r="Q23" s="118"/>
      <c r="R23" s="118"/>
      <c r="S23" s="118"/>
      <c r="T23" s="118"/>
      <c r="U23" s="118"/>
      <c r="V23" s="118"/>
      <c r="W23" s="118"/>
      <c r="X23" s="118"/>
      <c r="Y23" s="118"/>
      <c r="Z23" s="118"/>
      <c r="AA23" s="118"/>
    </row>
    <row r="24" spans="2:28" s="114" customFormat="1" ht="16.2" x14ac:dyDescent="0.3">
      <c r="C24" s="150" t="s">
        <v>27</v>
      </c>
      <c r="D24" s="151" t="s">
        <v>22</v>
      </c>
      <c r="E24" s="151" t="s">
        <v>23</v>
      </c>
      <c r="F24" s="151" t="s">
        <v>24</v>
      </c>
      <c r="G24" s="151" t="s">
        <v>25</v>
      </c>
      <c r="H24" s="152" t="s">
        <v>26</v>
      </c>
      <c r="I24" s="153" t="s">
        <v>73</v>
      </c>
      <c r="J24" s="129"/>
      <c r="K24" s="129"/>
      <c r="L24" s="129"/>
      <c r="M24" s="129"/>
      <c r="N24" s="142"/>
      <c r="O24" s="118"/>
      <c r="P24" s="118"/>
      <c r="Q24" s="118"/>
      <c r="R24" s="118"/>
      <c r="S24" s="118"/>
      <c r="T24" s="118"/>
      <c r="U24" s="118"/>
      <c r="V24" s="118"/>
      <c r="W24" s="118"/>
      <c r="X24" s="118"/>
      <c r="Y24" s="118"/>
      <c r="Z24" s="118"/>
      <c r="AA24" s="118"/>
    </row>
    <row r="25" spans="2:28" s="114" customFormat="1" ht="16.2" x14ac:dyDescent="0.3">
      <c r="C25" s="277" t="s">
        <v>69</v>
      </c>
      <c r="D25" s="155">
        <f>20*I25</f>
        <v>1000</v>
      </c>
      <c r="E25" s="155">
        <f>40*I25</f>
        <v>2000</v>
      </c>
      <c r="F25" s="155">
        <f>80*I25</f>
        <v>4000</v>
      </c>
      <c r="G25" s="155">
        <f>90*I25</f>
        <v>4500</v>
      </c>
      <c r="H25" s="155">
        <f>105*I25</f>
        <v>5250</v>
      </c>
      <c r="I25" s="156">
        <v>50</v>
      </c>
      <c r="J25" s="129"/>
      <c r="K25" s="129"/>
      <c r="L25" s="129"/>
      <c r="M25" s="129"/>
      <c r="N25" s="142"/>
      <c r="O25" s="118"/>
      <c r="P25" s="118"/>
      <c r="Q25" s="118"/>
      <c r="R25" s="118"/>
      <c r="S25" s="118"/>
      <c r="T25" s="118"/>
      <c r="U25" s="118"/>
      <c r="V25" s="118"/>
      <c r="W25" s="118"/>
      <c r="X25" s="118"/>
      <c r="Y25" s="118"/>
      <c r="Z25" s="118"/>
      <c r="AA25" s="118"/>
    </row>
    <row r="26" spans="2:28" s="114" customFormat="1" ht="16.2" x14ac:dyDescent="0.3">
      <c r="C26" s="154"/>
      <c r="D26" s="309" t="s">
        <v>142</v>
      </c>
      <c r="E26" s="310"/>
      <c r="F26" s="310"/>
      <c r="G26" s="310"/>
      <c r="H26" s="311"/>
      <c r="I26" s="129"/>
      <c r="J26" s="129"/>
      <c r="K26" s="129"/>
      <c r="L26" s="129"/>
      <c r="M26" s="129"/>
      <c r="N26" s="142"/>
      <c r="O26" s="118"/>
      <c r="P26" s="118"/>
      <c r="Q26" s="118"/>
      <c r="R26" s="118"/>
      <c r="S26" s="118"/>
      <c r="T26" s="118"/>
      <c r="U26" s="118"/>
      <c r="V26" s="118"/>
      <c r="W26" s="118"/>
      <c r="X26" s="118"/>
      <c r="Y26" s="118"/>
      <c r="Z26" s="118"/>
      <c r="AA26" s="118"/>
    </row>
    <row r="27" spans="2:28" s="114" customFormat="1" ht="16.2" x14ac:dyDescent="0.3">
      <c r="C27" s="157" t="s">
        <v>28</v>
      </c>
      <c r="D27" s="155" t="s">
        <v>29</v>
      </c>
      <c r="E27" s="155" t="s">
        <v>30</v>
      </c>
      <c r="F27" s="155" t="s">
        <v>31</v>
      </c>
      <c r="G27" s="155" t="s">
        <v>32</v>
      </c>
      <c r="H27" s="155" t="s">
        <v>33</v>
      </c>
      <c r="I27" s="129"/>
      <c r="J27" s="129"/>
      <c r="K27" s="129"/>
      <c r="L27" s="129"/>
      <c r="M27" s="129"/>
      <c r="N27" s="142"/>
      <c r="O27" s="118"/>
      <c r="P27" s="118"/>
      <c r="Q27" s="118"/>
      <c r="R27" s="118"/>
      <c r="S27" s="118"/>
      <c r="T27" s="118"/>
      <c r="U27" s="118"/>
      <c r="V27" s="118"/>
      <c r="W27" s="118"/>
      <c r="X27" s="118"/>
      <c r="Y27" s="118"/>
      <c r="Z27" s="118"/>
      <c r="AA27" s="118"/>
    </row>
    <row r="28" spans="2:28" s="114" customFormat="1" ht="16.2" x14ac:dyDescent="0.3">
      <c r="C28" s="150" t="s">
        <v>34</v>
      </c>
      <c r="D28" s="15" t="s">
        <v>2</v>
      </c>
      <c r="E28" s="15" t="s">
        <v>2</v>
      </c>
      <c r="F28" s="15" t="s">
        <v>2</v>
      </c>
      <c r="G28" s="15" t="s">
        <v>2</v>
      </c>
      <c r="H28" s="158" t="s">
        <v>2</v>
      </c>
      <c r="I28" s="129"/>
      <c r="J28" s="129"/>
      <c r="K28" s="129"/>
      <c r="L28" s="129"/>
      <c r="M28" s="129"/>
      <c r="N28" s="142"/>
      <c r="O28" s="118"/>
      <c r="P28" s="118"/>
      <c r="Q28" s="118"/>
      <c r="R28" s="118"/>
      <c r="S28" s="118"/>
      <c r="T28" s="118"/>
      <c r="U28" s="118"/>
      <c r="V28" s="118"/>
      <c r="W28" s="118"/>
      <c r="X28" s="118"/>
      <c r="Y28" s="118"/>
      <c r="Z28" s="118"/>
      <c r="AA28" s="118"/>
    </row>
    <row r="29" spans="2:28" s="114" customFormat="1" ht="16.2" x14ac:dyDescent="0.3">
      <c r="C29" s="159" t="s">
        <v>35</v>
      </c>
      <c r="D29" s="155">
        <v>200</v>
      </c>
      <c r="E29" s="155">
        <v>220</v>
      </c>
      <c r="F29" s="155">
        <v>240</v>
      </c>
      <c r="G29" s="155">
        <v>260</v>
      </c>
      <c r="H29" s="155">
        <v>260</v>
      </c>
      <c r="I29" s="129"/>
      <c r="J29" s="129"/>
      <c r="K29" s="129"/>
      <c r="L29" s="129"/>
      <c r="M29" s="129"/>
      <c r="N29" s="142"/>
      <c r="O29" s="118"/>
      <c r="P29" s="118"/>
      <c r="Q29" s="118"/>
      <c r="R29" s="118"/>
      <c r="S29" s="118"/>
      <c r="T29" s="118"/>
      <c r="U29" s="118"/>
      <c r="V29" s="118"/>
      <c r="W29" s="118"/>
      <c r="X29" s="118"/>
      <c r="Y29" s="118"/>
      <c r="Z29" s="118"/>
      <c r="AA29" s="118"/>
    </row>
    <row r="30" spans="2:28" s="114" customFormat="1" ht="16.2" x14ac:dyDescent="0.3">
      <c r="C30" s="160" t="s">
        <v>41</v>
      </c>
      <c r="D30" s="155" t="s">
        <v>36</v>
      </c>
      <c r="E30" s="155" t="s">
        <v>37</v>
      </c>
      <c r="F30" s="155" t="s">
        <v>38</v>
      </c>
      <c r="G30" s="155" t="s">
        <v>39</v>
      </c>
      <c r="H30" s="155" t="s">
        <v>40</v>
      </c>
      <c r="I30" s="129"/>
      <c r="J30" s="129"/>
      <c r="K30" s="129"/>
      <c r="L30" s="129"/>
      <c r="M30" s="129"/>
      <c r="N30" s="142"/>
      <c r="O30" s="118"/>
      <c r="P30" s="118"/>
      <c r="Q30" s="118"/>
      <c r="R30" s="118"/>
      <c r="S30" s="118"/>
      <c r="T30" s="118"/>
      <c r="U30" s="118"/>
      <c r="V30" s="118"/>
      <c r="W30" s="118"/>
      <c r="X30" s="118"/>
      <c r="Y30" s="118"/>
      <c r="Z30" s="118"/>
      <c r="AA30" s="118"/>
    </row>
    <row r="31" spans="2:28" s="114" customFormat="1" ht="72" customHeight="1" thickBot="1" x14ac:dyDescent="0.35">
      <c r="C31" s="288" t="s">
        <v>42</v>
      </c>
      <c r="D31" s="288"/>
      <c r="E31" s="288"/>
      <c r="F31" s="288"/>
      <c r="G31" s="288"/>
      <c r="H31" s="288"/>
      <c r="I31" s="139"/>
      <c r="J31" s="139"/>
      <c r="K31" s="139"/>
      <c r="L31" s="139"/>
      <c r="M31" s="139"/>
      <c r="N31" s="140"/>
      <c r="O31" s="118"/>
      <c r="P31" s="118"/>
      <c r="Q31" s="118"/>
      <c r="R31" s="118"/>
      <c r="S31" s="118"/>
      <c r="T31" s="118"/>
      <c r="U31" s="118"/>
      <c r="V31" s="118"/>
      <c r="W31" s="118"/>
      <c r="X31" s="118"/>
      <c r="Y31" s="118"/>
      <c r="Z31" s="118"/>
      <c r="AA31" s="118"/>
      <c r="AB31" s="118"/>
    </row>
    <row r="32" spans="2:28" s="114" customFormat="1" ht="16.2" x14ac:dyDescent="0.3">
      <c r="B32" s="141"/>
      <c r="C32" s="129"/>
      <c r="D32" s="129"/>
      <c r="E32" s="142"/>
      <c r="F32" s="129"/>
      <c r="G32" s="129"/>
      <c r="H32" s="129"/>
      <c r="I32" s="129"/>
      <c r="J32" s="129"/>
      <c r="K32" s="129"/>
      <c r="L32" s="129"/>
      <c r="M32" s="142"/>
      <c r="N32" s="142"/>
      <c r="O32" s="118"/>
    </row>
    <row r="33" spans="2:24" s="114" customFormat="1" ht="24.6" x14ac:dyDescent="0.4">
      <c r="B33" s="40"/>
      <c r="C33" s="161" t="str">
        <f>"Vergoeding huur "&amp;C5</f>
        <v>Vergoeding huur Huurlicenties incl. Onderhoud en Support</v>
      </c>
      <c r="D33" s="162"/>
      <c r="E33" s="162"/>
      <c r="F33" s="162"/>
      <c r="G33" s="162"/>
      <c r="H33" s="163"/>
      <c r="J33" s="164"/>
      <c r="K33" s="165"/>
      <c r="L33" s="165"/>
      <c r="M33" s="165"/>
      <c r="N33" s="165"/>
      <c r="O33" s="118"/>
      <c r="P33" s="118"/>
    </row>
    <row r="34" spans="2:24" s="114" customFormat="1" ht="16.2" x14ac:dyDescent="0.3">
      <c r="C34" s="164"/>
      <c r="D34" s="164"/>
      <c r="E34" s="164"/>
      <c r="F34" s="164"/>
      <c r="G34" s="164"/>
      <c r="H34" s="164"/>
      <c r="J34" s="164"/>
      <c r="K34" s="165"/>
      <c r="L34" s="165"/>
      <c r="M34" s="165"/>
      <c r="N34" s="165"/>
      <c r="O34" s="118"/>
      <c r="P34" s="118"/>
    </row>
    <row r="35" spans="2:24" s="114" customFormat="1" ht="16.2" x14ac:dyDescent="0.3">
      <c r="C35" s="166"/>
      <c r="D35" s="167" t="s">
        <v>2</v>
      </c>
      <c r="E35" s="167" t="s">
        <v>2</v>
      </c>
      <c r="F35" s="168" t="s">
        <v>2</v>
      </c>
      <c r="G35" s="168"/>
      <c r="H35" s="169"/>
      <c r="J35" s="164"/>
      <c r="K35" s="165"/>
      <c r="L35" s="165"/>
      <c r="M35" s="165"/>
      <c r="N35" s="165"/>
      <c r="O35" s="164"/>
      <c r="P35" s="164"/>
      <c r="Q35" s="164"/>
      <c r="R35" s="164"/>
      <c r="S35" s="164"/>
      <c r="T35" s="164"/>
      <c r="U35" s="164"/>
      <c r="V35" s="164"/>
      <c r="W35" s="164"/>
      <c r="X35" s="164"/>
    </row>
    <row r="36" spans="2:24" s="114" customFormat="1" ht="12.6" x14ac:dyDescent="0.2">
      <c r="C36" s="170" t="s">
        <v>15</v>
      </c>
      <c r="D36" s="171"/>
      <c r="E36" s="171"/>
      <c r="F36" s="171"/>
      <c r="G36" s="171"/>
      <c r="H36" s="172"/>
      <c r="J36" s="164"/>
      <c r="K36" s="165"/>
      <c r="L36" s="165"/>
      <c r="M36" s="165"/>
      <c r="N36" s="165"/>
      <c r="O36" s="164"/>
      <c r="P36" s="164"/>
      <c r="Q36" s="164"/>
      <c r="R36" s="164"/>
      <c r="S36" s="164"/>
      <c r="T36" s="164"/>
      <c r="U36" s="164"/>
      <c r="V36" s="164"/>
      <c r="W36" s="164"/>
      <c r="X36" s="164"/>
    </row>
    <row r="37" spans="2:24" s="114" customFormat="1" ht="25.2" x14ac:dyDescent="0.2">
      <c r="C37" s="173" t="s">
        <v>72</v>
      </c>
      <c r="D37" s="171"/>
      <c r="E37" s="171"/>
      <c r="F37" s="171"/>
      <c r="G37" s="171"/>
      <c r="H37" s="172"/>
      <c r="J37" s="164"/>
      <c r="K37" s="165"/>
      <c r="L37" s="165"/>
      <c r="M37" s="165"/>
      <c r="N37" s="165"/>
      <c r="O37" s="164"/>
      <c r="P37" s="164"/>
      <c r="Q37" s="164"/>
      <c r="R37" s="164"/>
      <c r="S37" s="164"/>
      <c r="T37" s="164"/>
      <c r="U37" s="164"/>
      <c r="V37" s="164"/>
      <c r="W37" s="164"/>
      <c r="X37" s="164"/>
    </row>
    <row r="38" spans="2:24" s="114" customFormat="1" ht="63" x14ac:dyDescent="0.2">
      <c r="C38" s="174" t="s">
        <v>60</v>
      </c>
      <c r="D38" s="80" t="s">
        <v>70</v>
      </c>
      <c r="E38" s="80" t="s">
        <v>71</v>
      </c>
      <c r="F38" s="80" t="s">
        <v>78</v>
      </c>
      <c r="G38" s="80" t="s">
        <v>59</v>
      </c>
      <c r="H38" s="175" t="s">
        <v>2</v>
      </c>
      <c r="J38" s="164"/>
      <c r="K38" s="165"/>
      <c r="L38" s="165"/>
      <c r="M38" s="165"/>
      <c r="N38" s="165"/>
      <c r="O38" s="164"/>
      <c r="P38" s="164"/>
      <c r="Q38" s="164"/>
      <c r="R38" s="164"/>
      <c r="S38" s="164"/>
      <c r="T38" s="164"/>
      <c r="U38" s="164"/>
      <c r="V38" s="164"/>
      <c r="W38" s="164"/>
      <c r="X38" s="164"/>
    </row>
    <row r="39" spans="2:24" s="114" customFormat="1" ht="12.6" x14ac:dyDescent="0.2">
      <c r="C39" s="176" t="s">
        <v>16</v>
      </c>
      <c r="D39" s="177">
        <v>0</v>
      </c>
      <c r="E39" s="178">
        <f>10*I25</f>
        <v>500</v>
      </c>
      <c r="F39" s="89"/>
      <c r="G39" s="179">
        <f t="shared" ref="G39:G44" si="0">SUM($D47:$H47)/SUM($D$47:$H$52)</f>
        <v>0.15</v>
      </c>
      <c r="H39" s="180"/>
      <c r="I39" s="181"/>
      <c r="J39" s="164"/>
      <c r="K39" s="165"/>
      <c r="L39" s="165"/>
      <c r="M39" s="165"/>
      <c r="N39" s="165"/>
      <c r="O39" s="164"/>
      <c r="P39" s="164"/>
      <c r="Q39" s="164"/>
      <c r="R39" s="164"/>
      <c r="S39" s="164"/>
      <c r="T39" s="164"/>
      <c r="U39" s="164"/>
      <c r="V39" s="164"/>
      <c r="W39" s="164"/>
      <c r="X39" s="164"/>
    </row>
    <row r="40" spans="2:24" s="114" customFormat="1" ht="12.6" x14ac:dyDescent="0.2">
      <c r="C40" s="176" t="s">
        <v>17</v>
      </c>
      <c r="D40" s="177">
        <f>E39+1</f>
        <v>501</v>
      </c>
      <c r="E40" s="178">
        <f>30*I25</f>
        <v>1500</v>
      </c>
      <c r="F40" s="89"/>
      <c r="G40" s="179">
        <f t="shared" si="0"/>
        <v>0.2</v>
      </c>
      <c r="H40" s="180"/>
      <c r="I40" s="181"/>
      <c r="J40" s="164"/>
      <c r="K40" s="165"/>
      <c r="L40" s="165"/>
      <c r="M40" s="165"/>
      <c r="N40" s="165"/>
      <c r="O40" s="164"/>
      <c r="P40" s="164"/>
      <c r="Q40" s="164"/>
      <c r="R40" s="164"/>
      <c r="S40" s="164"/>
      <c r="T40" s="164"/>
      <c r="U40" s="164"/>
      <c r="V40" s="164"/>
      <c r="W40" s="164"/>
      <c r="X40" s="164"/>
    </row>
    <row r="41" spans="2:24" s="114" customFormat="1" ht="12.6" x14ac:dyDescent="0.2">
      <c r="C41" s="176" t="s">
        <v>44</v>
      </c>
      <c r="D41" s="177">
        <f t="shared" ref="D41:D44" si="1">E40+1</f>
        <v>1501</v>
      </c>
      <c r="E41" s="178">
        <f>50*I25</f>
        <v>2500</v>
      </c>
      <c r="F41" s="89"/>
      <c r="G41" s="179">
        <f t="shared" si="0"/>
        <v>0.2</v>
      </c>
      <c r="H41" s="180"/>
      <c r="I41" s="181"/>
      <c r="J41" s="164"/>
      <c r="K41" s="165"/>
      <c r="L41" s="165"/>
      <c r="M41" s="165"/>
      <c r="N41" s="165"/>
      <c r="O41" s="164"/>
      <c r="P41" s="164"/>
      <c r="Q41" s="164"/>
      <c r="R41" s="164"/>
      <c r="S41" s="164"/>
      <c r="T41" s="164"/>
      <c r="U41" s="164"/>
      <c r="V41" s="164"/>
      <c r="W41" s="164"/>
      <c r="X41" s="164"/>
    </row>
    <row r="42" spans="2:24" s="114" customFormat="1" ht="12.6" x14ac:dyDescent="0.2">
      <c r="C42" s="176" t="s">
        <v>45</v>
      </c>
      <c r="D42" s="177">
        <f t="shared" si="1"/>
        <v>2501</v>
      </c>
      <c r="E42" s="178">
        <f>70*I25</f>
        <v>3500</v>
      </c>
      <c r="F42" s="89"/>
      <c r="G42" s="179">
        <f t="shared" si="0"/>
        <v>0.2</v>
      </c>
      <c r="H42" s="180"/>
      <c r="I42" s="181"/>
      <c r="J42" s="164"/>
      <c r="K42" s="165"/>
      <c r="L42" s="165"/>
      <c r="M42" s="165"/>
      <c r="N42" s="165"/>
      <c r="O42" s="164"/>
      <c r="P42" s="164"/>
      <c r="Q42" s="164"/>
      <c r="R42" s="164"/>
      <c r="S42" s="164"/>
      <c r="T42" s="164"/>
      <c r="U42" s="164"/>
      <c r="V42" s="164"/>
      <c r="W42" s="164"/>
      <c r="X42" s="164"/>
    </row>
    <row r="43" spans="2:24" s="114" customFormat="1" ht="12.6" x14ac:dyDescent="0.2">
      <c r="C43" s="176" t="s">
        <v>46</v>
      </c>
      <c r="D43" s="177">
        <f t="shared" si="1"/>
        <v>3501</v>
      </c>
      <c r="E43" s="178">
        <f>90*I25</f>
        <v>4500</v>
      </c>
      <c r="F43" s="89"/>
      <c r="G43" s="179">
        <f t="shared" si="0"/>
        <v>0.2</v>
      </c>
      <c r="H43" s="180"/>
      <c r="I43" s="181"/>
      <c r="J43" s="164"/>
      <c r="K43" s="165"/>
      <c r="L43" s="165"/>
      <c r="M43" s="165"/>
      <c r="N43" s="165"/>
      <c r="O43" s="164"/>
      <c r="P43" s="164"/>
      <c r="Q43" s="164"/>
      <c r="R43" s="164"/>
      <c r="S43" s="164"/>
      <c r="T43" s="164"/>
      <c r="U43" s="164"/>
      <c r="V43" s="164"/>
      <c r="W43" s="164"/>
      <c r="X43" s="164"/>
    </row>
    <row r="44" spans="2:24" s="114" customFormat="1" ht="12.6" x14ac:dyDescent="0.2">
      <c r="C44" s="176" t="s">
        <v>47</v>
      </c>
      <c r="D44" s="177">
        <f t="shared" si="1"/>
        <v>4501</v>
      </c>
      <c r="E44" s="178">
        <f>110*I25</f>
        <v>5500</v>
      </c>
      <c r="F44" s="89"/>
      <c r="G44" s="179">
        <f t="shared" si="0"/>
        <v>0.05</v>
      </c>
      <c r="H44" s="180"/>
      <c r="I44" s="181"/>
      <c r="J44" s="164"/>
      <c r="K44" s="165"/>
      <c r="L44" s="165"/>
      <c r="M44" s="165"/>
      <c r="N44" s="165"/>
      <c r="O44" s="164"/>
      <c r="P44" s="164"/>
      <c r="Q44" s="164"/>
      <c r="R44" s="164"/>
      <c r="S44" s="164"/>
      <c r="T44" s="164"/>
      <c r="U44" s="164"/>
      <c r="V44" s="164"/>
      <c r="W44" s="164"/>
      <c r="X44" s="164"/>
    </row>
    <row r="45" spans="2:24" s="114" customFormat="1" ht="12.6" x14ac:dyDescent="0.2">
      <c r="C45" s="164"/>
      <c r="D45" s="164"/>
      <c r="E45" s="164"/>
      <c r="F45" s="164"/>
      <c r="G45" s="164"/>
      <c r="H45" s="164"/>
      <c r="I45" s="164"/>
      <c r="J45" s="164"/>
      <c r="K45" s="165"/>
      <c r="L45" s="165"/>
      <c r="M45" s="165"/>
      <c r="N45" s="165"/>
      <c r="O45" s="164"/>
      <c r="P45" s="164"/>
      <c r="Q45" s="164"/>
      <c r="R45" s="164"/>
      <c r="S45" s="164"/>
      <c r="T45" s="164"/>
      <c r="U45" s="164"/>
      <c r="V45" s="164"/>
      <c r="W45" s="164"/>
      <c r="X45" s="164"/>
    </row>
    <row r="46" spans="2:24" s="114" customFormat="1" ht="16.2" x14ac:dyDescent="0.3">
      <c r="C46" s="182" t="s">
        <v>77</v>
      </c>
      <c r="D46" s="183" t="s">
        <v>10</v>
      </c>
      <c r="E46" s="183" t="s">
        <v>11</v>
      </c>
      <c r="F46" s="183" t="s">
        <v>12</v>
      </c>
      <c r="G46" s="183" t="s">
        <v>13</v>
      </c>
      <c r="H46" s="184" t="s">
        <v>14</v>
      </c>
      <c r="I46" s="164"/>
      <c r="J46" s="164"/>
      <c r="K46" s="165"/>
      <c r="L46" s="165"/>
      <c r="M46" s="165"/>
      <c r="N46" s="165"/>
      <c r="O46" s="164"/>
      <c r="P46" s="164"/>
      <c r="Q46" s="164"/>
      <c r="R46" s="164"/>
      <c r="S46" s="164"/>
      <c r="T46" s="164"/>
      <c r="U46" s="164"/>
      <c r="V46" s="164"/>
      <c r="W46" s="164"/>
      <c r="X46" s="164"/>
    </row>
    <row r="47" spans="2:24" s="114" customFormat="1" ht="12.6" x14ac:dyDescent="0.2">
      <c r="C47" s="185" t="str">
        <f t="shared" ref="C47:C52" si="2">"# kwartalen in "&amp;C39&amp;" ("&amp;D39&amp;"-"&amp;E39&amp;")"</f>
        <v># kwartalen in STAFFEL 1 (0-500)</v>
      </c>
      <c r="D47" s="186">
        <v>3</v>
      </c>
      <c r="E47" s="186"/>
      <c r="F47" s="186"/>
      <c r="G47" s="186"/>
      <c r="H47" s="186"/>
      <c r="I47" s="164"/>
      <c r="J47" s="164"/>
      <c r="K47" s="165"/>
      <c r="L47" s="165"/>
      <c r="M47" s="165"/>
      <c r="N47" s="165"/>
      <c r="O47" s="164"/>
      <c r="P47" s="164"/>
      <c r="Q47" s="164"/>
      <c r="R47" s="164"/>
      <c r="S47" s="164"/>
      <c r="T47" s="164"/>
      <c r="U47" s="164"/>
      <c r="V47" s="164"/>
      <c r="W47" s="164"/>
      <c r="X47" s="164"/>
    </row>
    <row r="48" spans="2:24" s="114" customFormat="1" ht="12.6" x14ac:dyDescent="0.2">
      <c r="C48" s="185" t="str">
        <f t="shared" si="2"/>
        <v># kwartalen in STAFFEL 2 (501-1500)</v>
      </c>
      <c r="D48" s="186">
        <v>1</v>
      </c>
      <c r="E48" s="186">
        <v>3</v>
      </c>
      <c r="F48" s="186"/>
      <c r="G48" s="186"/>
      <c r="H48" s="186"/>
      <c r="I48" s="164"/>
      <c r="J48" s="164"/>
      <c r="K48" s="165"/>
      <c r="L48" s="165"/>
      <c r="M48" s="165"/>
      <c r="N48" s="165"/>
      <c r="O48" s="164"/>
      <c r="P48" s="164"/>
      <c r="Q48" s="164"/>
      <c r="R48" s="164"/>
      <c r="S48" s="164"/>
      <c r="T48" s="164"/>
      <c r="U48" s="164"/>
      <c r="V48" s="164"/>
      <c r="W48" s="164"/>
      <c r="X48" s="164"/>
    </row>
    <row r="49" spans="1:24" s="114" customFormat="1" ht="12.6" x14ac:dyDescent="0.2">
      <c r="C49" s="185" t="str">
        <f t="shared" si="2"/>
        <v># kwartalen in STAFFEL 3 (1501-2500)</v>
      </c>
      <c r="D49" s="186"/>
      <c r="E49" s="186">
        <v>1</v>
      </c>
      <c r="F49" s="186">
        <v>3</v>
      </c>
      <c r="G49" s="186"/>
      <c r="H49" s="186"/>
      <c r="I49" s="164"/>
      <c r="J49" s="164"/>
      <c r="K49" s="165"/>
      <c r="L49" s="165"/>
      <c r="M49" s="165"/>
      <c r="N49" s="165"/>
      <c r="O49" s="164"/>
      <c r="P49" s="164"/>
      <c r="Q49" s="164"/>
      <c r="R49" s="164"/>
      <c r="S49" s="164"/>
      <c r="T49" s="164"/>
      <c r="U49" s="164"/>
      <c r="V49" s="164"/>
      <c r="W49" s="164"/>
      <c r="X49" s="164"/>
    </row>
    <row r="50" spans="1:24" s="114" customFormat="1" ht="12.6" x14ac:dyDescent="0.2">
      <c r="C50" s="185" t="str">
        <f t="shared" si="2"/>
        <v># kwartalen in STAFFEL 4 (2501-3500)</v>
      </c>
      <c r="D50" s="186"/>
      <c r="E50" s="186"/>
      <c r="F50" s="186">
        <v>1</v>
      </c>
      <c r="G50" s="186">
        <v>3</v>
      </c>
      <c r="H50" s="186"/>
      <c r="I50" s="164"/>
      <c r="J50" s="164"/>
      <c r="K50" s="165"/>
      <c r="L50" s="165"/>
      <c r="M50" s="165"/>
      <c r="N50" s="165"/>
      <c r="O50" s="164"/>
      <c r="P50" s="164"/>
      <c r="Q50" s="164"/>
      <c r="R50" s="164"/>
      <c r="S50" s="164"/>
      <c r="T50" s="164"/>
      <c r="U50" s="164"/>
      <c r="V50" s="164"/>
      <c r="W50" s="164"/>
      <c r="X50" s="164"/>
    </row>
    <row r="51" spans="1:24" s="114" customFormat="1" ht="12.6" x14ac:dyDescent="0.2">
      <c r="C51" s="185" t="str">
        <f t="shared" si="2"/>
        <v># kwartalen in STAFFEL 5 (3501-4500)</v>
      </c>
      <c r="D51" s="186"/>
      <c r="E51" s="186"/>
      <c r="F51" s="186"/>
      <c r="G51" s="186">
        <v>1</v>
      </c>
      <c r="H51" s="186">
        <v>3</v>
      </c>
      <c r="I51" s="164"/>
      <c r="J51" s="164"/>
      <c r="K51" s="165"/>
      <c r="L51" s="165"/>
      <c r="M51" s="165"/>
      <c r="N51" s="165"/>
      <c r="O51" s="164"/>
      <c r="P51" s="164"/>
      <c r="Q51" s="164"/>
      <c r="R51" s="164"/>
      <c r="S51" s="164"/>
      <c r="T51" s="164"/>
      <c r="U51" s="164"/>
      <c r="V51" s="164"/>
      <c r="W51" s="164"/>
      <c r="X51" s="164"/>
    </row>
    <row r="52" spans="1:24" s="114" customFormat="1" ht="12.6" x14ac:dyDescent="0.2">
      <c r="C52" s="185" t="str">
        <f t="shared" si="2"/>
        <v># kwartalen in STAFFEL 6 (4501-5500)</v>
      </c>
      <c r="D52" s="186"/>
      <c r="E52" s="186"/>
      <c r="F52" s="186"/>
      <c r="G52" s="186"/>
      <c r="H52" s="186">
        <v>1</v>
      </c>
      <c r="I52" s="164"/>
      <c r="J52" s="164"/>
      <c r="K52" s="165"/>
      <c r="L52" s="165"/>
      <c r="M52" s="165"/>
      <c r="N52" s="165"/>
      <c r="O52" s="164"/>
      <c r="P52" s="164"/>
      <c r="Q52" s="164"/>
      <c r="R52" s="164"/>
      <c r="S52" s="164"/>
      <c r="T52" s="164"/>
      <c r="U52" s="164"/>
      <c r="V52" s="164"/>
      <c r="W52" s="164"/>
      <c r="X52" s="164"/>
    </row>
    <row r="53" spans="1:24" s="114" customFormat="1" ht="12.6" x14ac:dyDescent="0.2">
      <c r="C53" s="185"/>
      <c r="D53" s="164"/>
      <c r="E53" s="164"/>
      <c r="F53" s="164"/>
      <c r="G53" s="164"/>
      <c r="H53" s="164"/>
      <c r="I53" s="164"/>
      <c r="J53" s="164"/>
      <c r="K53" s="165"/>
      <c r="L53" s="165"/>
      <c r="M53" s="165"/>
      <c r="N53" s="165"/>
      <c r="O53" s="164"/>
      <c r="P53" s="164"/>
      <c r="Q53" s="164"/>
      <c r="R53" s="164"/>
      <c r="S53" s="164"/>
      <c r="T53" s="164"/>
      <c r="U53" s="164"/>
      <c r="V53" s="164"/>
      <c r="W53" s="164"/>
      <c r="X53" s="164"/>
    </row>
    <row r="54" spans="1:24" s="114" customFormat="1" ht="16.8" thickBot="1" x14ac:dyDescent="0.35">
      <c r="C54" s="187" t="s">
        <v>18</v>
      </c>
      <c r="D54" s="188">
        <f>D47*$F$39+D48*$F$40+D49*$F$41+D50*$F$42+D51*$F$43+D52*$F$44</f>
        <v>0</v>
      </c>
      <c r="E54" s="188">
        <f t="shared" ref="E54:H54" si="3">E47*$F$39+E48*$F$40+E49*$F$41+E50*$F$42+E51*$F$43+E52*$F$44</f>
        <v>0</v>
      </c>
      <c r="F54" s="188">
        <f t="shared" si="3"/>
        <v>0</v>
      </c>
      <c r="G54" s="188">
        <f t="shared" si="3"/>
        <v>0</v>
      </c>
      <c r="H54" s="188">
        <f t="shared" si="3"/>
        <v>0</v>
      </c>
      <c r="I54" s="164"/>
      <c r="J54" s="164"/>
      <c r="K54" s="164"/>
      <c r="L54" s="164"/>
      <c r="M54" s="164"/>
      <c r="N54" s="133"/>
      <c r="O54" s="164"/>
      <c r="P54" s="164"/>
      <c r="Q54" s="164"/>
      <c r="R54" s="164"/>
      <c r="S54" s="164"/>
      <c r="T54" s="164"/>
      <c r="U54" s="164"/>
      <c r="V54" s="164"/>
      <c r="W54" s="164"/>
      <c r="X54" s="164"/>
    </row>
    <row r="55" spans="1:24" s="114" customFormat="1" ht="16.8" thickTop="1" x14ac:dyDescent="0.3">
      <c r="C55" s="189" t="s">
        <v>19</v>
      </c>
      <c r="D55" s="164"/>
      <c r="E55" s="164"/>
      <c r="F55" s="164"/>
      <c r="G55" s="164"/>
      <c r="H55" s="164"/>
      <c r="I55" s="190">
        <f>SUM(D54:H54)</f>
        <v>0</v>
      </c>
      <c r="J55" s="164"/>
      <c r="K55" s="164"/>
      <c r="L55" s="164"/>
      <c r="M55" s="164"/>
      <c r="N55" s="133"/>
      <c r="O55" s="164"/>
      <c r="P55" s="164"/>
      <c r="Q55" s="164"/>
      <c r="R55" s="164"/>
      <c r="S55" s="164"/>
      <c r="T55" s="164"/>
      <c r="U55" s="164"/>
      <c r="V55" s="164"/>
      <c r="W55" s="164"/>
      <c r="X55" s="164"/>
    </row>
    <row r="56" spans="1:24" s="114" customFormat="1" ht="16.2" x14ac:dyDescent="0.3">
      <c r="E56" s="164"/>
      <c r="F56" s="164"/>
      <c r="G56" s="164"/>
      <c r="H56" s="164"/>
      <c r="I56" s="164"/>
      <c r="J56" s="164"/>
      <c r="K56" s="164"/>
      <c r="L56" s="164"/>
      <c r="M56" s="164"/>
      <c r="N56" s="133"/>
      <c r="O56" s="164"/>
      <c r="P56" s="164"/>
      <c r="Q56" s="164"/>
      <c r="R56" s="164"/>
      <c r="S56" s="164"/>
      <c r="T56" s="164"/>
      <c r="U56" s="164"/>
      <c r="V56" s="164"/>
      <c r="W56" s="164"/>
      <c r="X56" s="164"/>
    </row>
    <row r="57" spans="1:24" s="114" customFormat="1" ht="42" customHeight="1" thickBot="1" x14ac:dyDescent="0.35">
      <c r="C57" s="282" t="s">
        <v>79</v>
      </c>
      <c r="D57" s="282"/>
      <c r="E57" s="282"/>
      <c r="F57" s="282"/>
      <c r="G57" s="282"/>
      <c r="H57" s="282"/>
      <c r="I57" s="139"/>
      <c r="J57" s="139"/>
      <c r="K57" s="139"/>
      <c r="L57" s="139"/>
      <c r="M57" s="139"/>
      <c r="N57" s="140"/>
      <c r="O57" s="118"/>
      <c r="P57" s="118"/>
    </row>
    <row r="58" spans="1:24" s="114" customFormat="1" ht="16.2" x14ac:dyDescent="0.3">
      <c r="C58" s="141"/>
      <c r="D58" s="129"/>
      <c r="E58" s="129"/>
      <c r="F58" s="142"/>
      <c r="G58" s="129"/>
      <c r="H58" s="129"/>
      <c r="I58" s="129"/>
      <c r="J58" s="129"/>
      <c r="K58" s="129"/>
      <c r="L58" s="129"/>
      <c r="M58" s="129"/>
      <c r="N58" s="142"/>
      <c r="O58" s="118"/>
    </row>
    <row r="59" spans="1:24" s="114" customFormat="1" ht="16.2" hidden="1" x14ac:dyDescent="0.3">
      <c r="A59" s="164"/>
      <c r="C59" s="164"/>
      <c r="D59" s="133"/>
      <c r="E59" s="133"/>
      <c r="F59" s="133"/>
      <c r="G59" s="133"/>
      <c r="H59" s="133"/>
      <c r="I59" s="133"/>
      <c r="J59" s="133"/>
      <c r="K59" s="133"/>
      <c r="L59" s="133"/>
      <c r="M59" s="133"/>
      <c r="N59" s="133"/>
      <c r="O59" s="118"/>
      <c r="P59" s="118"/>
    </row>
    <row r="60" spans="1:24" s="114" customFormat="1" ht="16.2" hidden="1" x14ac:dyDescent="0.3">
      <c r="C60" s="164"/>
      <c r="D60" s="164"/>
      <c r="E60" s="164"/>
      <c r="F60" s="164"/>
      <c r="G60" s="164"/>
      <c r="H60" s="164"/>
      <c r="I60" s="164"/>
      <c r="J60" s="164"/>
      <c r="K60" s="164"/>
      <c r="L60" s="164"/>
      <c r="M60" s="164"/>
      <c r="N60" s="133"/>
      <c r="O60" s="118"/>
      <c r="P60" s="118"/>
    </row>
    <row r="61" spans="1:24" s="114" customFormat="1" ht="16.2" hidden="1" x14ac:dyDescent="0.3">
      <c r="C61" s="164"/>
      <c r="D61" s="164"/>
      <c r="E61" s="164"/>
      <c r="F61" s="164"/>
      <c r="G61" s="164"/>
      <c r="H61" s="164"/>
      <c r="I61" s="164"/>
      <c r="J61" s="164"/>
      <c r="K61" s="164"/>
      <c r="L61" s="164"/>
      <c r="M61" s="164"/>
      <c r="N61" s="133"/>
      <c r="O61" s="118"/>
      <c r="P61" s="118"/>
    </row>
    <row r="62" spans="1:24" s="114" customFormat="1" ht="16.2" hidden="1" x14ac:dyDescent="0.3">
      <c r="C62" s="164"/>
      <c r="D62" s="164"/>
      <c r="E62" s="164"/>
      <c r="F62" s="164"/>
      <c r="G62" s="164"/>
      <c r="H62" s="164"/>
      <c r="I62" s="164"/>
      <c r="J62" s="164"/>
      <c r="K62" s="164"/>
      <c r="L62" s="164"/>
      <c r="M62" s="164"/>
      <c r="N62" s="133"/>
      <c r="O62" s="118"/>
      <c r="P62" s="118"/>
    </row>
    <row r="63" spans="1:24" s="114" customFormat="1" ht="16.2" hidden="1" x14ac:dyDescent="0.3">
      <c r="C63" s="164" t="s">
        <v>2</v>
      </c>
      <c r="D63" s="164"/>
      <c r="E63" s="164"/>
      <c r="F63" s="164"/>
      <c r="G63" s="164"/>
      <c r="H63" s="164"/>
      <c r="I63" s="164"/>
      <c r="J63" s="164"/>
      <c r="K63" s="164"/>
      <c r="L63" s="164"/>
      <c r="M63" s="164"/>
      <c r="N63" s="133"/>
      <c r="O63" s="118"/>
      <c r="P63" s="118"/>
    </row>
    <row r="64" spans="1:24" s="114" customFormat="1" ht="16.2" hidden="1" x14ac:dyDescent="0.3">
      <c r="C64" s="164"/>
      <c r="D64" s="164"/>
      <c r="E64" s="164"/>
      <c r="F64" s="164"/>
      <c r="G64" s="164"/>
      <c r="H64" s="164"/>
      <c r="I64" s="164"/>
      <c r="J64" s="164"/>
      <c r="K64" s="164"/>
      <c r="L64" s="164"/>
      <c r="M64" s="164"/>
      <c r="N64" s="133"/>
      <c r="O64" s="118"/>
      <c r="P64" s="118"/>
    </row>
    <row r="65" spans="3:16" s="114" customFormat="1" ht="16.2" hidden="1" x14ac:dyDescent="0.3">
      <c r="C65" s="164"/>
      <c r="D65" s="164"/>
      <c r="E65" s="164"/>
      <c r="F65" s="164"/>
      <c r="G65" s="164"/>
      <c r="H65" s="164"/>
      <c r="I65" s="164"/>
      <c r="J65" s="164"/>
      <c r="K65" s="164"/>
      <c r="L65" s="164"/>
      <c r="M65" s="164"/>
      <c r="N65" s="133"/>
      <c r="O65" s="118"/>
      <c r="P65" s="118"/>
    </row>
    <row r="66" spans="3:16" s="114" customFormat="1" ht="16.2" hidden="1" x14ac:dyDescent="0.3">
      <c r="C66" s="164"/>
      <c r="D66" s="164"/>
      <c r="E66" s="164"/>
      <c r="F66" s="164"/>
      <c r="G66" s="164"/>
      <c r="H66" s="164"/>
      <c r="I66" s="164"/>
      <c r="J66" s="164"/>
      <c r="K66" s="164"/>
      <c r="L66" s="164"/>
      <c r="M66" s="164"/>
      <c r="N66" s="133"/>
      <c r="O66" s="118"/>
      <c r="P66" s="118"/>
    </row>
    <row r="67" spans="3:16" s="114" customFormat="1" ht="16.2" hidden="1" x14ac:dyDescent="0.3">
      <c r="C67" s="164"/>
      <c r="D67" s="164"/>
      <c r="E67" s="164"/>
      <c r="F67" s="164"/>
      <c r="G67" s="164"/>
      <c r="H67" s="164"/>
      <c r="I67" s="164"/>
      <c r="J67" s="164"/>
      <c r="K67" s="164"/>
      <c r="L67" s="164"/>
      <c r="M67" s="164"/>
      <c r="N67" s="133"/>
      <c r="O67" s="118"/>
      <c r="P67" s="118"/>
    </row>
    <row r="68" spans="3:16" s="114" customFormat="1" ht="16.2" hidden="1" x14ac:dyDescent="0.3">
      <c r="C68" s="164"/>
      <c r="D68" s="164"/>
      <c r="E68" s="164"/>
      <c r="F68" s="164"/>
      <c r="G68" s="164"/>
      <c r="H68" s="164"/>
      <c r="I68" s="164"/>
      <c r="J68" s="164"/>
      <c r="K68" s="164"/>
      <c r="L68" s="164"/>
      <c r="M68" s="164"/>
      <c r="N68" s="133"/>
      <c r="O68" s="118"/>
      <c r="P68" s="118"/>
    </row>
    <row r="69" spans="3:16" s="114" customFormat="1" ht="16.2" hidden="1" x14ac:dyDescent="0.3">
      <c r="C69" s="164"/>
      <c r="D69" s="164"/>
      <c r="E69" s="164"/>
      <c r="F69" s="164"/>
      <c r="G69" s="164"/>
      <c r="H69" s="164"/>
      <c r="I69" s="164"/>
      <c r="J69" s="164"/>
      <c r="K69" s="164"/>
      <c r="L69" s="164"/>
      <c r="M69" s="164"/>
      <c r="N69" s="133"/>
      <c r="O69" s="118"/>
      <c r="P69" s="118"/>
    </row>
    <row r="70" spans="3:16" s="114" customFormat="1" ht="16.2" hidden="1" x14ac:dyDescent="0.3">
      <c r="C70" s="164"/>
      <c r="D70" s="164"/>
      <c r="E70" s="164"/>
      <c r="F70" s="164"/>
      <c r="G70" s="164"/>
      <c r="H70" s="164"/>
      <c r="I70" s="164"/>
      <c r="J70" s="164"/>
      <c r="K70" s="164"/>
      <c r="L70" s="164"/>
      <c r="M70" s="164"/>
      <c r="N70" s="133"/>
      <c r="O70" s="118"/>
      <c r="P70" s="118"/>
    </row>
    <row r="71" spans="3:16" s="114" customFormat="1" ht="16.2" hidden="1" x14ac:dyDescent="0.3">
      <c r="C71" s="164"/>
      <c r="D71" s="164"/>
      <c r="E71" s="164"/>
      <c r="F71" s="164"/>
      <c r="G71" s="164"/>
      <c r="H71" s="164"/>
      <c r="I71" s="164"/>
      <c r="J71" s="164"/>
      <c r="K71" s="164"/>
      <c r="L71" s="164"/>
      <c r="M71" s="164"/>
      <c r="N71" s="133"/>
      <c r="O71" s="118"/>
      <c r="P71" s="118"/>
    </row>
    <row r="72" spans="3:16" s="114" customFormat="1" ht="16.2" hidden="1" x14ac:dyDescent="0.3">
      <c r="C72" s="164"/>
      <c r="D72" s="164"/>
      <c r="E72" s="164"/>
      <c r="F72" s="164"/>
      <c r="G72" s="164"/>
      <c r="H72" s="164"/>
      <c r="I72" s="164"/>
      <c r="J72" s="164"/>
      <c r="K72" s="164"/>
      <c r="L72" s="164"/>
      <c r="M72" s="164"/>
      <c r="N72" s="133"/>
      <c r="O72" s="118"/>
      <c r="P72" s="118"/>
    </row>
    <row r="73" spans="3:16" s="114" customFormat="1" ht="16.2" hidden="1" x14ac:dyDescent="0.3">
      <c r="C73" s="164"/>
      <c r="D73" s="164"/>
      <c r="E73" s="164"/>
      <c r="F73" s="164"/>
      <c r="G73" s="164"/>
      <c r="H73" s="164"/>
      <c r="I73" s="164"/>
      <c r="J73" s="164"/>
      <c r="K73" s="164"/>
      <c r="L73" s="164"/>
      <c r="M73" s="164"/>
      <c r="N73" s="133"/>
      <c r="O73" s="118"/>
      <c r="P73" s="118"/>
    </row>
    <row r="74" spans="3:16" s="114" customFormat="1" ht="16.2" hidden="1" x14ac:dyDescent="0.3">
      <c r="C74" s="164"/>
      <c r="D74" s="164"/>
      <c r="E74" s="164"/>
      <c r="F74" s="164"/>
      <c r="G74" s="164"/>
      <c r="H74" s="164"/>
      <c r="I74" s="164"/>
      <c r="J74" s="164"/>
      <c r="K74" s="164"/>
      <c r="L74" s="164"/>
      <c r="M74" s="164"/>
      <c r="N74" s="133"/>
      <c r="O74" s="118"/>
      <c r="P74" s="118"/>
    </row>
    <row r="75" spans="3:16" s="114" customFormat="1" ht="16.2" hidden="1" x14ac:dyDescent="0.3">
      <c r="C75" s="164"/>
      <c r="D75" s="164"/>
      <c r="E75" s="164"/>
      <c r="F75" s="164"/>
      <c r="G75" s="164"/>
      <c r="H75" s="164"/>
      <c r="I75" s="164"/>
      <c r="J75" s="164"/>
      <c r="K75" s="164"/>
      <c r="L75" s="164"/>
      <c r="M75" s="164"/>
      <c r="N75" s="133"/>
      <c r="O75" s="118"/>
      <c r="P75" s="118"/>
    </row>
    <row r="76" spans="3:16" s="114" customFormat="1" ht="16.2" hidden="1" x14ac:dyDescent="0.3">
      <c r="C76" s="164"/>
      <c r="D76" s="164"/>
      <c r="E76" s="164"/>
      <c r="F76" s="164"/>
      <c r="G76" s="164"/>
      <c r="H76" s="164"/>
      <c r="I76" s="164"/>
      <c r="J76" s="164"/>
      <c r="K76" s="164"/>
      <c r="L76" s="164"/>
      <c r="M76" s="164"/>
      <c r="N76" s="133"/>
      <c r="O76" s="118"/>
      <c r="P76" s="118"/>
    </row>
    <row r="77" spans="3:16" s="114" customFormat="1" ht="16.2" hidden="1" x14ac:dyDescent="0.3">
      <c r="C77" s="164"/>
      <c r="D77" s="164"/>
      <c r="E77" s="164"/>
      <c r="F77" s="164"/>
      <c r="G77" s="164"/>
      <c r="H77" s="164"/>
      <c r="I77" s="164"/>
      <c r="J77" s="164"/>
      <c r="K77" s="164"/>
      <c r="L77" s="164"/>
      <c r="M77" s="164"/>
      <c r="N77" s="133"/>
      <c r="O77" s="118"/>
      <c r="P77" s="118"/>
    </row>
    <row r="78" spans="3:16" s="114" customFormat="1" ht="16.2" hidden="1" x14ac:dyDescent="0.3">
      <c r="C78" s="164"/>
      <c r="D78" s="164"/>
      <c r="E78" s="164"/>
      <c r="F78" s="164"/>
      <c r="G78" s="164"/>
      <c r="H78" s="164"/>
      <c r="I78" s="164"/>
      <c r="J78" s="164"/>
      <c r="K78" s="164"/>
      <c r="L78" s="164"/>
      <c r="M78" s="164"/>
      <c r="N78" s="133"/>
      <c r="O78" s="118"/>
      <c r="P78" s="118"/>
    </row>
    <row r="79" spans="3:16" s="114" customFormat="1" ht="16.2" hidden="1" x14ac:dyDescent="0.3">
      <c r="C79" s="164"/>
      <c r="D79" s="164"/>
      <c r="E79" s="164"/>
      <c r="F79" s="164"/>
      <c r="G79" s="164"/>
      <c r="H79" s="164"/>
      <c r="I79" s="164"/>
      <c r="J79" s="164"/>
      <c r="K79" s="164"/>
      <c r="L79" s="164"/>
      <c r="M79" s="164"/>
      <c r="N79" s="133"/>
      <c r="O79" s="118"/>
      <c r="P79" s="118"/>
    </row>
    <row r="80" spans="3:16" s="114" customFormat="1" ht="16.2" hidden="1" x14ac:dyDescent="0.3">
      <c r="C80" s="164"/>
      <c r="D80" s="164"/>
      <c r="E80" s="164"/>
      <c r="F80" s="164"/>
      <c r="G80" s="164"/>
      <c r="H80" s="164"/>
      <c r="I80" s="164"/>
      <c r="J80" s="164"/>
      <c r="K80" s="164"/>
      <c r="L80" s="164"/>
      <c r="M80" s="164"/>
      <c r="N80" s="133"/>
      <c r="O80" s="118"/>
      <c r="P80" s="118"/>
    </row>
    <row r="81" spans="3:16" s="114" customFormat="1" ht="16.2" hidden="1" x14ac:dyDescent="0.3">
      <c r="C81" s="164"/>
      <c r="D81" s="164"/>
      <c r="E81" s="164"/>
      <c r="F81" s="164"/>
      <c r="G81" s="164"/>
      <c r="H81" s="164"/>
      <c r="I81" s="164"/>
      <c r="J81" s="164"/>
      <c r="K81" s="164"/>
      <c r="L81" s="164"/>
      <c r="M81" s="164"/>
      <c r="N81" s="133"/>
      <c r="O81" s="118"/>
      <c r="P81" s="118"/>
    </row>
    <row r="82" spans="3:16" s="114" customFormat="1" ht="16.2" hidden="1" x14ac:dyDescent="0.3">
      <c r="C82" s="164"/>
      <c r="D82" s="164"/>
      <c r="E82" s="164"/>
      <c r="F82" s="164"/>
      <c r="G82" s="164"/>
      <c r="H82" s="164"/>
      <c r="I82" s="164"/>
      <c r="J82" s="164"/>
      <c r="K82" s="164"/>
      <c r="L82" s="164"/>
      <c r="M82" s="164"/>
      <c r="N82" s="133"/>
      <c r="O82" s="118"/>
      <c r="P82" s="118"/>
    </row>
    <row r="83" spans="3:16" s="114" customFormat="1" ht="16.2" hidden="1" x14ac:dyDescent="0.3">
      <c r="C83" s="164"/>
      <c r="D83" s="164"/>
      <c r="E83" s="164"/>
      <c r="F83" s="164"/>
      <c r="G83" s="164"/>
      <c r="H83" s="164"/>
      <c r="I83" s="164"/>
      <c r="J83" s="164"/>
      <c r="K83" s="164"/>
      <c r="L83" s="164"/>
      <c r="M83" s="164"/>
      <c r="N83" s="133"/>
      <c r="O83" s="118"/>
      <c r="P83" s="118"/>
    </row>
    <row r="84" spans="3:16" s="114" customFormat="1" ht="16.2" hidden="1" x14ac:dyDescent="0.3">
      <c r="C84" s="164"/>
      <c r="D84" s="164"/>
      <c r="E84" s="164"/>
      <c r="F84" s="164"/>
      <c r="G84" s="164"/>
      <c r="H84" s="164"/>
      <c r="I84" s="164"/>
      <c r="J84" s="164"/>
      <c r="K84" s="164"/>
      <c r="L84" s="164"/>
      <c r="M84" s="164"/>
      <c r="N84" s="133"/>
      <c r="O84" s="118"/>
      <c r="P84" s="118"/>
    </row>
    <row r="85" spans="3:16" s="114" customFormat="1" ht="16.2" hidden="1" x14ac:dyDescent="0.3">
      <c r="C85" s="164"/>
      <c r="D85" s="164"/>
      <c r="E85" s="164"/>
      <c r="F85" s="164"/>
      <c r="G85" s="164"/>
      <c r="H85" s="164"/>
      <c r="I85" s="164"/>
      <c r="J85" s="164"/>
      <c r="K85" s="164"/>
      <c r="L85" s="164"/>
      <c r="M85" s="164"/>
      <c r="N85" s="133"/>
      <c r="O85" s="118"/>
      <c r="P85" s="118"/>
    </row>
    <row r="86" spans="3:16" s="114" customFormat="1" ht="16.2" hidden="1" x14ac:dyDescent="0.3">
      <c r="C86" s="164"/>
      <c r="D86" s="164"/>
      <c r="E86" s="164"/>
      <c r="F86" s="164"/>
      <c r="G86" s="164"/>
      <c r="H86" s="164"/>
      <c r="I86" s="164"/>
      <c r="J86" s="164"/>
      <c r="K86" s="164"/>
      <c r="L86" s="164"/>
      <c r="M86" s="164"/>
      <c r="N86" s="133"/>
      <c r="O86" s="118"/>
      <c r="P86" s="118"/>
    </row>
    <row r="87" spans="3:16" s="114" customFormat="1" ht="16.2" hidden="1" x14ac:dyDescent="0.3">
      <c r="C87" s="164"/>
      <c r="D87" s="164"/>
      <c r="E87" s="164"/>
      <c r="F87" s="164"/>
      <c r="G87" s="164"/>
      <c r="H87" s="164"/>
      <c r="I87" s="164"/>
      <c r="J87" s="164"/>
      <c r="K87" s="164"/>
      <c r="L87" s="164"/>
      <c r="M87" s="164"/>
      <c r="N87" s="133"/>
      <c r="O87" s="118"/>
      <c r="P87" s="118"/>
    </row>
    <row r="88" spans="3:16" s="114" customFormat="1" ht="16.2" hidden="1" x14ac:dyDescent="0.3">
      <c r="C88" s="164"/>
      <c r="D88" s="164"/>
      <c r="E88" s="164"/>
      <c r="F88" s="164"/>
      <c r="G88" s="164"/>
      <c r="H88" s="164"/>
      <c r="I88" s="164"/>
      <c r="J88" s="164"/>
      <c r="K88" s="164"/>
      <c r="L88" s="164"/>
      <c r="M88" s="164"/>
      <c r="N88" s="133"/>
      <c r="O88" s="118"/>
      <c r="P88" s="118"/>
    </row>
    <row r="89" spans="3:16" s="114" customFormat="1" ht="16.2" hidden="1" x14ac:dyDescent="0.3">
      <c r="C89" s="164"/>
      <c r="D89" s="164"/>
      <c r="E89" s="164"/>
      <c r="F89" s="164"/>
      <c r="G89" s="164"/>
      <c r="H89" s="164"/>
      <c r="I89" s="164"/>
      <c r="J89" s="164"/>
      <c r="K89" s="164"/>
      <c r="L89" s="164"/>
      <c r="M89" s="164"/>
      <c r="N89" s="133"/>
      <c r="O89" s="118"/>
      <c r="P89" s="118"/>
    </row>
    <row r="90" spans="3:16" s="114" customFormat="1" ht="16.2" hidden="1" x14ac:dyDescent="0.3">
      <c r="C90" s="164"/>
      <c r="D90" s="164"/>
      <c r="E90" s="164"/>
      <c r="F90" s="164"/>
      <c r="G90" s="164"/>
      <c r="H90" s="164"/>
      <c r="I90" s="164"/>
      <c r="J90" s="164"/>
      <c r="K90" s="164"/>
      <c r="L90" s="164"/>
      <c r="M90" s="164"/>
      <c r="N90" s="133"/>
      <c r="O90" s="118"/>
      <c r="P90" s="118"/>
    </row>
    <row r="91" spans="3:16" s="114" customFormat="1" ht="16.2" hidden="1" x14ac:dyDescent="0.3">
      <c r="C91" s="164"/>
      <c r="D91" s="164"/>
      <c r="E91" s="164"/>
      <c r="F91" s="164"/>
      <c r="G91" s="164"/>
      <c r="H91" s="164"/>
      <c r="I91" s="164"/>
      <c r="J91" s="164"/>
      <c r="K91" s="164"/>
      <c r="L91" s="164"/>
      <c r="M91" s="164"/>
      <c r="N91" s="133"/>
      <c r="O91" s="118"/>
      <c r="P91" s="118"/>
    </row>
    <row r="92" spans="3:16" s="114" customFormat="1" ht="16.2" hidden="1" x14ac:dyDescent="0.3">
      <c r="C92" s="164"/>
      <c r="D92" s="164"/>
      <c r="E92" s="164"/>
      <c r="F92" s="164"/>
      <c r="G92" s="164"/>
      <c r="H92" s="164"/>
      <c r="I92" s="164"/>
      <c r="J92" s="164"/>
      <c r="K92" s="164"/>
      <c r="L92" s="164"/>
      <c r="M92" s="164"/>
      <c r="N92" s="133"/>
      <c r="O92" s="118"/>
      <c r="P92" s="118"/>
    </row>
    <row r="93" spans="3:16" s="114" customFormat="1" ht="16.2" hidden="1" x14ac:dyDescent="0.3">
      <c r="C93" s="164"/>
      <c r="D93" s="164"/>
      <c r="E93" s="164"/>
      <c r="F93" s="164"/>
      <c r="G93" s="164"/>
      <c r="H93" s="164"/>
      <c r="I93" s="164"/>
      <c r="J93" s="164"/>
      <c r="K93" s="164"/>
      <c r="L93" s="164"/>
      <c r="M93" s="164"/>
      <c r="N93" s="133"/>
      <c r="O93" s="118"/>
      <c r="P93" s="118"/>
    </row>
    <row r="94" spans="3:16" s="114" customFormat="1" ht="16.2" hidden="1" x14ac:dyDescent="0.3">
      <c r="C94" s="164"/>
      <c r="D94" s="164"/>
      <c r="E94" s="164"/>
      <c r="F94" s="164"/>
      <c r="G94" s="164"/>
      <c r="H94" s="164"/>
      <c r="I94" s="164"/>
      <c r="J94" s="164"/>
      <c r="K94" s="164"/>
      <c r="L94" s="164"/>
      <c r="M94" s="164"/>
      <c r="N94" s="133"/>
      <c r="O94" s="118"/>
      <c r="P94" s="118"/>
    </row>
    <row r="95" spans="3:16" s="114" customFormat="1" ht="16.2" hidden="1" x14ac:dyDescent="0.3">
      <c r="C95" s="164"/>
      <c r="D95" s="164"/>
      <c r="E95" s="164"/>
      <c r="F95" s="164"/>
      <c r="G95" s="164"/>
      <c r="H95" s="164"/>
      <c r="I95" s="164"/>
      <c r="J95" s="164"/>
      <c r="K95" s="164"/>
      <c r="L95" s="164"/>
      <c r="M95" s="164"/>
      <c r="N95" s="133"/>
      <c r="O95" s="118"/>
      <c r="P95" s="118"/>
    </row>
    <row r="96" spans="3:16" s="114" customFormat="1" ht="16.2" hidden="1" x14ac:dyDescent="0.3">
      <c r="C96" s="164"/>
      <c r="D96" s="164"/>
      <c r="E96" s="164"/>
      <c r="F96" s="164"/>
      <c r="G96" s="164"/>
      <c r="H96" s="164"/>
      <c r="I96" s="164"/>
      <c r="J96" s="164"/>
      <c r="K96" s="164"/>
      <c r="L96" s="164"/>
      <c r="M96" s="164"/>
      <c r="N96" s="133"/>
      <c r="O96" s="118"/>
      <c r="P96" s="118"/>
    </row>
    <row r="97" spans="3:16" s="114" customFormat="1" ht="16.2" hidden="1" x14ac:dyDescent="0.3">
      <c r="C97" s="164"/>
      <c r="D97" s="164"/>
      <c r="E97" s="164"/>
      <c r="F97" s="164"/>
      <c r="G97" s="164"/>
      <c r="H97" s="164"/>
      <c r="I97" s="164"/>
      <c r="J97" s="164"/>
      <c r="K97" s="164"/>
      <c r="L97" s="164"/>
      <c r="M97" s="164"/>
      <c r="N97" s="133"/>
      <c r="O97" s="118"/>
      <c r="P97" s="118"/>
    </row>
    <row r="98" spans="3:16" s="114" customFormat="1" ht="16.2" hidden="1" x14ac:dyDescent="0.3">
      <c r="C98" s="164"/>
      <c r="D98" s="164"/>
      <c r="E98" s="164"/>
      <c r="F98" s="164"/>
      <c r="G98" s="164"/>
      <c r="H98" s="164"/>
      <c r="I98" s="164"/>
      <c r="J98" s="164"/>
      <c r="K98" s="164"/>
      <c r="L98" s="164"/>
      <c r="M98" s="164"/>
      <c r="N98" s="133"/>
      <c r="O98" s="118"/>
      <c r="P98" s="118"/>
    </row>
    <row r="99" spans="3:16" s="114" customFormat="1" ht="16.2" hidden="1" x14ac:dyDescent="0.3">
      <c r="C99" s="164"/>
      <c r="D99" s="164"/>
      <c r="E99" s="164"/>
      <c r="F99" s="164"/>
      <c r="G99" s="164"/>
      <c r="H99" s="164"/>
      <c r="I99" s="164"/>
      <c r="J99" s="164"/>
      <c r="K99" s="164"/>
      <c r="L99" s="164"/>
      <c r="M99" s="164"/>
      <c r="N99" s="133"/>
      <c r="O99" s="118"/>
      <c r="P99" s="118"/>
    </row>
    <row r="100" spans="3:16" s="114" customFormat="1" ht="16.2" hidden="1" x14ac:dyDescent="0.3">
      <c r="C100" s="164"/>
      <c r="D100" s="164"/>
      <c r="E100" s="164"/>
      <c r="F100" s="164"/>
      <c r="G100" s="164"/>
      <c r="H100" s="164"/>
      <c r="I100" s="164"/>
      <c r="J100" s="164"/>
      <c r="K100" s="164"/>
      <c r="L100" s="164"/>
      <c r="M100" s="164"/>
      <c r="N100" s="133"/>
      <c r="O100" s="118"/>
      <c r="P100" s="118"/>
    </row>
    <row r="101" spans="3:16" s="114" customFormat="1" ht="16.2" hidden="1" x14ac:dyDescent="0.3">
      <c r="C101" s="164"/>
      <c r="D101" s="164"/>
      <c r="E101" s="164"/>
      <c r="F101" s="164"/>
      <c r="G101" s="164"/>
      <c r="H101" s="164"/>
      <c r="I101" s="164"/>
      <c r="J101" s="164"/>
      <c r="K101" s="164"/>
      <c r="L101" s="164"/>
      <c r="M101" s="164"/>
      <c r="N101" s="133"/>
      <c r="O101" s="118"/>
      <c r="P101" s="118"/>
    </row>
    <row r="102" spans="3:16" s="114" customFormat="1" ht="16.2" hidden="1" x14ac:dyDescent="0.3">
      <c r="C102" s="164"/>
      <c r="D102" s="164"/>
      <c r="E102" s="164"/>
      <c r="F102" s="164"/>
      <c r="G102" s="164"/>
      <c r="H102" s="164"/>
      <c r="I102" s="164"/>
      <c r="J102" s="164"/>
      <c r="K102" s="164"/>
      <c r="L102" s="164"/>
      <c r="M102" s="164"/>
      <c r="N102" s="133"/>
      <c r="O102" s="118"/>
      <c r="P102" s="118"/>
    </row>
    <row r="103" spans="3:16" s="114" customFormat="1" ht="16.2" hidden="1" x14ac:dyDescent="0.3">
      <c r="C103" s="164"/>
      <c r="D103" s="164"/>
      <c r="E103" s="164"/>
      <c r="F103" s="164"/>
      <c r="G103" s="164"/>
      <c r="H103" s="164"/>
      <c r="I103" s="164"/>
      <c r="J103" s="164"/>
      <c r="K103" s="164"/>
      <c r="L103" s="164"/>
      <c r="M103" s="164"/>
      <c r="N103" s="133"/>
      <c r="O103" s="118"/>
      <c r="P103" s="118"/>
    </row>
    <row r="104" spans="3:16" s="114" customFormat="1" ht="16.2" hidden="1" x14ac:dyDescent="0.3">
      <c r="C104" s="164"/>
      <c r="D104" s="164"/>
      <c r="E104" s="164"/>
      <c r="F104" s="164"/>
      <c r="G104" s="164"/>
      <c r="H104" s="164"/>
      <c r="I104" s="164"/>
      <c r="J104" s="164"/>
      <c r="K104" s="164"/>
      <c r="L104" s="164"/>
      <c r="M104" s="164"/>
      <c r="N104" s="133"/>
      <c r="O104" s="118"/>
      <c r="P104" s="118"/>
    </row>
    <row r="105" spans="3:16" s="114" customFormat="1" ht="16.2" hidden="1" x14ac:dyDescent="0.3">
      <c r="C105" s="164"/>
      <c r="D105" s="164"/>
      <c r="E105" s="164"/>
      <c r="F105" s="164"/>
      <c r="G105" s="164"/>
      <c r="H105" s="164"/>
      <c r="I105" s="164"/>
      <c r="J105" s="164"/>
      <c r="K105" s="164"/>
      <c r="L105" s="164"/>
      <c r="M105" s="164"/>
      <c r="N105" s="133"/>
      <c r="O105" s="118"/>
      <c r="P105" s="118"/>
    </row>
    <row r="106" spans="3:16" s="114" customFormat="1" ht="16.2" hidden="1" x14ac:dyDescent="0.3">
      <c r="C106" s="164"/>
      <c r="D106" s="164"/>
      <c r="E106" s="164"/>
      <c r="F106" s="164"/>
      <c r="G106" s="164"/>
      <c r="H106" s="164"/>
      <c r="I106" s="164"/>
      <c r="J106" s="164"/>
      <c r="K106" s="164"/>
      <c r="L106" s="164"/>
      <c r="M106" s="164"/>
      <c r="N106" s="133"/>
      <c r="O106" s="118"/>
      <c r="P106" s="118"/>
    </row>
    <row r="107" spans="3:16" s="114" customFormat="1" ht="16.2" hidden="1" x14ac:dyDescent="0.3">
      <c r="C107" s="164"/>
      <c r="D107" s="164"/>
      <c r="E107" s="164"/>
      <c r="F107" s="164"/>
      <c r="G107" s="164"/>
      <c r="H107" s="164"/>
      <c r="I107" s="164"/>
      <c r="J107" s="164"/>
      <c r="K107" s="164"/>
      <c r="L107" s="164"/>
      <c r="M107" s="164"/>
      <c r="N107" s="133"/>
      <c r="O107" s="118"/>
      <c r="P107" s="118"/>
    </row>
    <row r="108" spans="3:16" s="114" customFormat="1" ht="16.2" hidden="1" x14ac:dyDescent="0.3">
      <c r="C108" s="164"/>
      <c r="D108" s="164"/>
      <c r="E108" s="164"/>
      <c r="F108" s="164"/>
      <c r="G108" s="164"/>
      <c r="H108" s="164"/>
      <c r="I108" s="164"/>
      <c r="J108" s="164"/>
      <c r="K108" s="164"/>
      <c r="L108" s="164"/>
      <c r="M108" s="164"/>
      <c r="N108" s="133"/>
      <c r="O108" s="118"/>
      <c r="P108" s="118"/>
    </row>
    <row r="109" spans="3:16" s="114" customFormat="1" ht="16.2" hidden="1" x14ac:dyDescent="0.3">
      <c r="C109" s="164"/>
      <c r="D109" s="164"/>
      <c r="E109" s="164"/>
      <c r="F109" s="164"/>
      <c r="G109" s="164"/>
      <c r="H109" s="164"/>
      <c r="I109" s="164"/>
      <c r="J109" s="164"/>
      <c r="K109" s="164"/>
      <c r="L109" s="164"/>
      <c r="M109" s="164"/>
      <c r="N109" s="133"/>
      <c r="O109" s="118"/>
      <c r="P109" s="118"/>
    </row>
    <row r="110" spans="3:16" s="114" customFormat="1" ht="16.2" hidden="1" x14ac:dyDescent="0.3">
      <c r="C110" s="164"/>
      <c r="D110" s="164"/>
      <c r="E110" s="164"/>
      <c r="F110" s="164"/>
      <c r="G110" s="164"/>
      <c r="H110" s="164"/>
      <c r="I110" s="164"/>
      <c r="J110" s="164"/>
      <c r="K110" s="164"/>
      <c r="L110" s="164"/>
      <c r="M110" s="164"/>
      <c r="N110" s="133"/>
      <c r="O110" s="118"/>
      <c r="P110" s="118"/>
    </row>
    <row r="111" spans="3:16" s="114" customFormat="1" ht="16.2" hidden="1" x14ac:dyDescent="0.3">
      <c r="C111" s="164"/>
      <c r="D111" s="164"/>
      <c r="E111" s="164"/>
      <c r="F111" s="164"/>
      <c r="G111" s="164"/>
      <c r="H111" s="164"/>
      <c r="I111" s="164"/>
      <c r="J111" s="164"/>
      <c r="K111" s="164"/>
      <c r="L111" s="164"/>
      <c r="M111" s="164"/>
      <c r="N111" s="133"/>
      <c r="O111" s="118"/>
      <c r="P111" s="118"/>
    </row>
    <row r="112" spans="3:16" s="114" customFormat="1" ht="16.2" hidden="1" x14ac:dyDescent="0.3">
      <c r="C112" s="164"/>
      <c r="D112" s="164"/>
      <c r="E112" s="164"/>
      <c r="F112" s="164"/>
      <c r="G112" s="164"/>
      <c r="H112" s="164"/>
      <c r="I112" s="164"/>
      <c r="J112" s="164"/>
      <c r="K112" s="164"/>
      <c r="L112" s="164"/>
      <c r="M112" s="164"/>
      <c r="N112" s="133"/>
      <c r="O112" s="118"/>
      <c r="P112" s="118"/>
    </row>
    <row r="113" spans="3:16" s="114" customFormat="1" ht="16.2" hidden="1" x14ac:dyDescent="0.3">
      <c r="C113" s="164"/>
      <c r="D113" s="164"/>
      <c r="E113" s="164"/>
      <c r="F113" s="164"/>
      <c r="G113" s="164"/>
      <c r="H113" s="164"/>
      <c r="I113" s="164"/>
      <c r="J113" s="164"/>
      <c r="K113" s="164"/>
      <c r="L113" s="164"/>
      <c r="M113" s="164"/>
      <c r="N113" s="133"/>
      <c r="O113" s="118"/>
      <c r="P113" s="118"/>
    </row>
    <row r="114" spans="3:16" s="114" customFormat="1" ht="16.2" hidden="1" x14ac:dyDescent="0.3">
      <c r="C114" s="164"/>
      <c r="D114" s="164"/>
      <c r="E114" s="164"/>
      <c r="F114" s="164"/>
      <c r="G114" s="164"/>
      <c r="H114" s="164"/>
      <c r="I114" s="164"/>
      <c r="J114" s="164"/>
      <c r="K114" s="164"/>
      <c r="L114" s="164"/>
      <c r="M114" s="164"/>
      <c r="N114" s="133"/>
      <c r="O114" s="118"/>
      <c r="P114" s="118"/>
    </row>
    <row r="115" spans="3:16" s="114" customFormat="1" ht="16.2" hidden="1" x14ac:dyDescent="0.3">
      <c r="C115" s="164"/>
      <c r="D115" s="164"/>
      <c r="E115" s="164"/>
      <c r="F115" s="164"/>
      <c r="G115" s="164"/>
      <c r="H115" s="164"/>
      <c r="I115" s="164"/>
      <c r="J115" s="164"/>
      <c r="K115" s="164"/>
      <c r="L115" s="164"/>
      <c r="M115" s="164"/>
      <c r="N115" s="133"/>
      <c r="O115" s="118"/>
      <c r="P115" s="118"/>
    </row>
    <row r="116" spans="3:16" s="114" customFormat="1" ht="16.2" hidden="1" x14ac:dyDescent="0.3">
      <c r="C116" s="164"/>
      <c r="D116" s="164"/>
      <c r="E116" s="164"/>
      <c r="F116" s="164"/>
      <c r="G116" s="164"/>
      <c r="H116" s="164"/>
      <c r="I116" s="164"/>
      <c r="J116" s="164"/>
      <c r="K116" s="164"/>
      <c r="L116" s="164"/>
      <c r="M116" s="164"/>
      <c r="N116" s="133"/>
      <c r="O116" s="118"/>
      <c r="P116" s="118"/>
    </row>
    <row r="117" spans="3:16" s="114" customFormat="1" ht="16.2" hidden="1" x14ac:dyDescent="0.3">
      <c r="C117" s="164"/>
      <c r="D117" s="164"/>
      <c r="E117" s="164"/>
      <c r="F117" s="164"/>
      <c r="G117" s="164"/>
      <c r="H117" s="164"/>
      <c r="I117" s="164"/>
      <c r="J117" s="164"/>
      <c r="K117" s="164"/>
      <c r="L117" s="164"/>
      <c r="M117" s="164"/>
      <c r="N117" s="133"/>
      <c r="O117" s="118"/>
      <c r="P117" s="118"/>
    </row>
    <row r="118" spans="3:16" s="114" customFormat="1" ht="16.2" hidden="1" x14ac:dyDescent="0.3">
      <c r="C118" s="164"/>
      <c r="D118" s="164"/>
      <c r="E118" s="164"/>
      <c r="F118" s="164"/>
      <c r="G118" s="164"/>
      <c r="H118" s="164"/>
      <c r="I118" s="164"/>
      <c r="J118" s="164"/>
      <c r="K118" s="164"/>
      <c r="L118" s="164"/>
      <c r="M118" s="164"/>
      <c r="N118" s="133"/>
      <c r="O118" s="118"/>
      <c r="P118" s="118"/>
    </row>
    <row r="119" spans="3:16" s="114" customFormat="1" ht="16.2" hidden="1" x14ac:dyDescent="0.3">
      <c r="C119" s="164"/>
      <c r="D119" s="164"/>
      <c r="E119" s="164"/>
      <c r="F119" s="164"/>
      <c r="G119" s="164"/>
      <c r="H119" s="164"/>
      <c r="I119" s="164"/>
      <c r="J119" s="164"/>
      <c r="K119" s="164"/>
      <c r="L119" s="164"/>
      <c r="M119" s="164"/>
      <c r="N119" s="133"/>
      <c r="O119" s="118"/>
      <c r="P119" s="118"/>
    </row>
    <row r="120" spans="3:16" s="114" customFormat="1" ht="16.2" hidden="1" x14ac:dyDescent="0.3">
      <c r="C120" s="164"/>
      <c r="D120" s="164"/>
      <c r="E120" s="164"/>
      <c r="F120" s="164"/>
      <c r="G120" s="164"/>
      <c r="H120" s="164"/>
      <c r="I120" s="164"/>
      <c r="J120" s="164"/>
      <c r="K120" s="164"/>
      <c r="L120" s="164"/>
      <c r="M120" s="164"/>
      <c r="N120" s="133"/>
      <c r="O120" s="118"/>
      <c r="P120" s="118"/>
    </row>
    <row r="121" spans="3:16" s="114" customFormat="1" ht="16.2" hidden="1" x14ac:dyDescent="0.3">
      <c r="C121" s="164"/>
      <c r="D121" s="164"/>
      <c r="E121" s="164"/>
      <c r="F121" s="164"/>
      <c r="G121" s="164"/>
      <c r="H121" s="164"/>
      <c r="I121" s="164"/>
      <c r="J121" s="164"/>
      <c r="K121" s="164"/>
      <c r="L121" s="164"/>
      <c r="M121" s="164"/>
      <c r="N121" s="133"/>
      <c r="O121" s="118"/>
      <c r="P121" s="118"/>
    </row>
    <row r="122" spans="3:16" s="114" customFormat="1" ht="16.2" hidden="1" x14ac:dyDescent="0.3">
      <c r="C122" s="164"/>
      <c r="D122" s="164"/>
      <c r="E122" s="164"/>
      <c r="F122" s="164"/>
      <c r="G122" s="164"/>
      <c r="H122" s="164"/>
      <c r="I122" s="164"/>
      <c r="J122" s="164"/>
      <c r="K122" s="164"/>
      <c r="L122" s="164"/>
      <c r="M122" s="164"/>
      <c r="N122" s="133"/>
      <c r="O122" s="118"/>
      <c r="P122" s="118"/>
    </row>
    <row r="123" spans="3:16" s="114" customFormat="1" ht="16.2" hidden="1" x14ac:dyDescent="0.3">
      <c r="C123" s="164"/>
      <c r="D123" s="164"/>
      <c r="E123" s="164"/>
      <c r="F123" s="164"/>
      <c r="G123" s="164"/>
      <c r="H123" s="164"/>
      <c r="I123" s="164"/>
      <c r="J123" s="164"/>
      <c r="K123" s="164"/>
      <c r="L123" s="164"/>
      <c r="M123" s="164"/>
      <c r="N123" s="133"/>
      <c r="O123" s="118"/>
      <c r="P123" s="118"/>
    </row>
    <row r="124" spans="3:16" s="114" customFormat="1" ht="16.2" hidden="1" x14ac:dyDescent="0.3">
      <c r="C124" s="164"/>
      <c r="D124" s="164"/>
      <c r="E124" s="164"/>
      <c r="F124" s="164"/>
      <c r="G124" s="164"/>
      <c r="H124" s="164"/>
      <c r="I124" s="164"/>
      <c r="J124" s="164"/>
      <c r="K124" s="164"/>
      <c r="L124" s="164"/>
      <c r="M124" s="164"/>
      <c r="N124" s="133"/>
      <c r="O124" s="118"/>
      <c r="P124" s="118"/>
    </row>
    <row r="125" spans="3:16" s="114" customFormat="1" ht="16.2" hidden="1" x14ac:dyDescent="0.3">
      <c r="C125" s="164"/>
      <c r="D125" s="164"/>
      <c r="E125" s="164"/>
      <c r="F125" s="164"/>
      <c r="G125" s="164"/>
      <c r="H125" s="164"/>
      <c r="I125" s="164"/>
      <c r="J125" s="164"/>
      <c r="K125" s="164"/>
      <c r="L125" s="164"/>
      <c r="M125" s="164"/>
      <c r="N125" s="133"/>
      <c r="O125" s="118"/>
      <c r="P125" s="118"/>
    </row>
    <row r="126" spans="3:16" s="114" customFormat="1" ht="16.2" hidden="1" x14ac:dyDescent="0.3">
      <c r="C126" s="164"/>
      <c r="D126" s="164"/>
      <c r="E126" s="164"/>
      <c r="F126" s="164"/>
      <c r="G126" s="164"/>
      <c r="H126" s="164"/>
      <c r="I126" s="164"/>
      <c r="J126" s="164"/>
      <c r="K126" s="164"/>
      <c r="L126" s="164"/>
      <c r="M126" s="164"/>
      <c r="N126" s="133"/>
      <c r="O126" s="118"/>
      <c r="P126" s="118"/>
    </row>
    <row r="127" spans="3:16" s="114" customFormat="1" ht="16.2" hidden="1" x14ac:dyDescent="0.3">
      <c r="C127" s="164"/>
      <c r="D127" s="164"/>
      <c r="E127" s="164"/>
      <c r="F127" s="164"/>
      <c r="G127" s="164"/>
      <c r="H127" s="164"/>
      <c r="I127" s="164"/>
      <c r="J127" s="164"/>
      <c r="K127" s="164"/>
      <c r="L127" s="164"/>
      <c r="M127" s="164"/>
      <c r="N127" s="133"/>
      <c r="O127" s="118"/>
      <c r="P127" s="118"/>
    </row>
    <row r="128" spans="3:16" s="114" customFormat="1" ht="16.2" hidden="1" x14ac:dyDescent="0.3">
      <c r="C128" s="164"/>
      <c r="D128" s="164"/>
      <c r="E128" s="164"/>
      <c r="F128" s="164"/>
      <c r="G128" s="164"/>
      <c r="H128" s="164"/>
      <c r="I128" s="164"/>
      <c r="J128" s="164"/>
      <c r="K128" s="164"/>
      <c r="L128" s="164"/>
      <c r="M128" s="164"/>
      <c r="N128" s="133"/>
      <c r="O128" s="118"/>
      <c r="P128" s="118"/>
    </row>
    <row r="129" spans="3:16" s="114" customFormat="1" ht="16.2" hidden="1" x14ac:dyDescent="0.3">
      <c r="C129" s="164"/>
      <c r="D129" s="164"/>
      <c r="E129" s="164"/>
      <c r="F129" s="164"/>
      <c r="G129" s="164"/>
      <c r="H129" s="164"/>
      <c r="I129" s="164"/>
      <c r="J129" s="164"/>
      <c r="K129" s="164"/>
      <c r="L129" s="164"/>
      <c r="M129" s="164"/>
      <c r="N129" s="133"/>
      <c r="O129" s="118"/>
      <c r="P129" s="118"/>
    </row>
    <row r="130" spans="3:16" s="114" customFormat="1" ht="16.2" hidden="1" x14ac:dyDescent="0.3">
      <c r="C130" s="164"/>
      <c r="D130" s="164"/>
      <c r="E130" s="164"/>
      <c r="F130" s="164"/>
      <c r="G130" s="164"/>
      <c r="H130" s="164"/>
      <c r="I130" s="164"/>
      <c r="J130" s="164"/>
      <c r="K130" s="164"/>
      <c r="L130" s="164"/>
      <c r="M130" s="164"/>
      <c r="N130" s="133"/>
      <c r="O130" s="118"/>
      <c r="P130" s="118"/>
    </row>
    <row r="131" spans="3:16" s="114" customFormat="1" ht="16.2" hidden="1" x14ac:dyDescent="0.3">
      <c r="C131" s="164"/>
      <c r="D131" s="164"/>
      <c r="E131" s="164"/>
      <c r="F131" s="164"/>
      <c r="G131" s="164"/>
      <c r="H131" s="164"/>
      <c r="I131" s="164"/>
      <c r="J131" s="164"/>
      <c r="K131" s="164"/>
      <c r="L131" s="164"/>
      <c r="M131" s="164"/>
      <c r="N131" s="133"/>
      <c r="O131" s="118"/>
      <c r="P131" s="118"/>
    </row>
    <row r="132" spans="3:16" s="114" customFormat="1" ht="16.2" hidden="1" x14ac:dyDescent="0.3">
      <c r="C132" s="164"/>
      <c r="D132" s="164"/>
      <c r="E132" s="164"/>
      <c r="F132" s="164"/>
      <c r="G132" s="164"/>
      <c r="H132" s="164"/>
      <c r="I132" s="164"/>
      <c r="J132" s="164"/>
      <c r="K132" s="164"/>
      <c r="L132" s="164"/>
      <c r="M132" s="164"/>
      <c r="N132" s="133"/>
      <c r="O132" s="118"/>
      <c r="P132" s="118"/>
    </row>
    <row r="133" spans="3:16" s="114" customFormat="1" ht="16.2" hidden="1" x14ac:dyDescent="0.3">
      <c r="C133" s="164"/>
      <c r="D133" s="164"/>
      <c r="E133" s="164"/>
      <c r="F133" s="164"/>
      <c r="G133" s="164"/>
      <c r="H133" s="164"/>
      <c r="I133" s="164"/>
      <c r="J133" s="164"/>
      <c r="K133" s="164"/>
      <c r="L133" s="164"/>
      <c r="M133" s="164"/>
      <c r="N133" s="133"/>
      <c r="O133" s="118"/>
      <c r="P133" s="118"/>
    </row>
    <row r="134" spans="3:16" s="114" customFormat="1" ht="16.2" hidden="1" x14ac:dyDescent="0.3">
      <c r="C134" s="164"/>
      <c r="D134" s="164"/>
      <c r="E134" s="164"/>
      <c r="F134" s="164"/>
      <c r="G134" s="164"/>
      <c r="H134" s="164"/>
      <c r="I134" s="164"/>
      <c r="J134" s="164"/>
      <c r="K134" s="164"/>
      <c r="L134" s="164"/>
      <c r="M134" s="164"/>
      <c r="N134" s="133"/>
      <c r="O134" s="118"/>
      <c r="P134" s="118"/>
    </row>
    <row r="135" spans="3:16" s="114" customFormat="1" ht="16.2" hidden="1" x14ac:dyDescent="0.3">
      <c r="C135" s="164"/>
      <c r="D135" s="164"/>
      <c r="E135" s="164"/>
      <c r="F135" s="164"/>
      <c r="G135" s="164"/>
      <c r="H135" s="164"/>
      <c r="I135" s="164"/>
      <c r="J135" s="164"/>
      <c r="K135" s="164"/>
      <c r="L135" s="164"/>
      <c r="M135" s="164"/>
      <c r="N135" s="133"/>
      <c r="O135" s="118"/>
      <c r="P135" s="118"/>
    </row>
    <row r="136" spans="3:16" s="114" customFormat="1" ht="16.2" hidden="1" x14ac:dyDescent="0.3">
      <c r="C136" s="164"/>
      <c r="D136" s="164"/>
      <c r="E136" s="164"/>
      <c r="F136" s="164"/>
      <c r="G136" s="164"/>
      <c r="H136" s="164"/>
      <c r="I136" s="164"/>
      <c r="J136" s="164"/>
      <c r="K136" s="164"/>
      <c r="L136" s="164"/>
      <c r="M136" s="164"/>
      <c r="N136" s="133"/>
      <c r="O136" s="118"/>
      <c r="P136" s="118"/>
    </row>
    <row r="137" spans="3:16" s="114" customFormat="1" ht="16.2" hidden="1" x14ac:dyDescent="0.3">
      <c r="C137" s="164"/>
      <c r="D137" s="164"/>
      <c r="E137" s="164"/>
      <c r="F137" s="164"/>
      <c r="G137" s="164"/>
      <c r="H137" s="164"/>
      <c r="I137" s="164"/>
      <c r="J137" s="164"/>
      <c r="K137" s="164"/>
      <c r="L137" s="164"/>
      <c r="M137" s="164"/>
      <c r="N137" s="133"/>
      <c r="O137" s="118"/>
      <c r="P137" s="118"/>
    </row>
    <row r="138" spans="3:16" s="114" customFormat="1" ht="16.2" hidden="1" x14ac:dyDescent="0.3">
      <c r="C138" s="164"/>
      <c r="D138" s="164"/>
      <c r="E138" s="164"/>
      <c r="F138" s="164"/>
      <c r="G138" s="164"/>
      <c r="H138" s="164"/>
      <c r="I138" s="164"/>
      <c r="J138" s="164"/>
      <c r="K138" s="164"/>
      <c r="L138" s="164"/>
      <c r="M138" s="164"/>
      <c r="N138" s="133"/>
      <c r="O138" s="118"/>
      <c r="P138" s="118"/>
    </row>
    <row r="139" spans="3:16" s="114" customFormat="1" ht="16.2" hidden="1" x14ac:dyDescent="0.3">
      <c r="C139" s="164"/>
      <c r="D139" s="164"/>
      <c r="E139" s="164"/>
      <c r="F139" s="164"/>
      <c r="G139" s="164"/>
      <c r="H139" s="164"/>
      <c r="I139" s="164"/>
      <c r="J139" s="164"/>
      <c r="K139" s="164"/>
      <c r="L139" s="164"/>
      <c r="M139" s="164"/>
      <c r="N139" s="133"/>
      <c r="O139" s="118"/>
      <c r="P139" s="118"/>
    </row>
    <row r="140" spans="3:16" s="114" customFormat="1" ht="16.2" hidden="1" x14ac:dyDescent="0.3">
      <c r="C140" s="164"/>
      <c r="D140" s="164"/>
      <c r="E140" s="164"/>
      <c r="F140" s="164"/>
      <c r="G140" s="164"/>
      <c r="H140" s="164"/>
      <c r="I140" s="164"/>
      <c r="J140" s="164"/>
      <c r="K140" s="164"/>
      <c r="L140" s="164"/>
      <c r="M140" s="164"/>
      <c r="N140" s="133"/>
      <c r="O140" s="118"/>
      <c r="P140" s="118"/>
    </row>
    <row r="141" spans="3:16" s="114" customFormat="1" ht="16.2" hidden="1" x14ac:dyDescent="0.3">
      <c r="C141" s="164"/>
      <c r="D141" s="164"/>
      <c r="E141" s="164"/>
      <c r="F141" s="164"/>
      <c r="G141" s="164"/>
      <c r="H141" s="164"/>
      <c r="I141" s="164"/>
      <c r="J141" s="164"/>
      <c r="K141" s="164"/>
      <c r="L141" s="164"/>
      <c r="M141" s="164"/>
      <c r="N141" s="133"/>
      <c r="O141" s="118"/>
      <c r="P141" s="118"/>
    </row>
    <row r="142" spans="3:16" s="114" customFormat="1" ht="16.2" hidden="1" x14ac:dyDescent="0.3">
      <c r="C142" s="164"/>
      <c r="D142" s="164"/>
      <c r="E142" s="164"/>
      <c r="F142" s="164"/>
      <c r="G142" s="164"/>
      <c r="H142" s="164"/>
      <c r="I142" s="164"/>
      <c r="J142" s="164"/>
      <c r="K142" s="164"/>
      <c r="L142" s="164"/>
      <c r="M142" s="164"/>
      <c r="N142" s="133"/>
      <c r="O142" s="118"/>
      <c r="P142" s="118"/>
    </row>
    <row r="143" spans="3:16" s="114" customFormat="1" ht="16.2" hidden="1" x14ac:dyDescent="0.3">
      <c r="C143" s="164"/>
      <c r="D143" s="164"/>
      <c r="E143" s="164"/>
      <c r="F143" s="164"/>
      <c r="G143" s="164"/>
      <c r="H143" s="164"/>
      <c r="I143" s="164"/>
      <c r="J143" s="164"/>
      <c r="K143" s="164"/>
      <c r="L143" s="164"/>
      <c r="M143" s="164"/>
      <c r="N143" s="133"/>
      <c r="O143" s="118"/>
      <c r="P143" s="118"/>
    </row>
    <row r="144" spans="3:16" s="114" customFormat="1" ht="16.2" hidden="1" x14ac:dyDescent="0.3">
      <c r="C144" s="164"/>
      <c r="D144" s="164"/>
      <c r="E144" s="164"/>
      <c r="F144" s="164"/>
      <c r="G144" s="164"/>
      <c r="H144" s="164"/>
      <c r="I144" s="164"/>
      <c r="J144" s="164"/>
      <c r="K144" s="164"/>
      <c r="L144" s="164"/>
      <c r="M144" s="164"/>
      <c r="N144" s="133"/>
      <c r="O144" s="118"/>
      <c r="P144" s="118"/>
    </row>
    <row r="145" spans="3:16" s="114" customFormat="1" ht="16.2" hidden="1" x14ac:dyDescent="0.3">
      <c r="C145" s="164"/>
      <c r="D145" s="164"/>
      <c r="E145" s="164"/>
      <c r="F145" s="164"/>
      <c r="G145" s="164"/>
      <c r="H145" s="164"/>
      <c r="I145" s="164"/>
      <c r="J145" s="164"/>
      <c r="K145" s="164"/>
      <c r="L145" s="164"/>
      <c r="M145" s="164"/>
      <c r="N145" s="133"/>
      <c r="O145" s="118"/>
      <c r="P145" s="118"/>
    </row>
    <row r="146" spans="3:16" s="114" customFormat="1" ht="16.2" hidden="1" x14ac:dyDescent="0.3">
      <c r="C146" s="164"/>
      <c r="D146" s="164"/>
      <c r="E146" s="164"/>
      <c r="F146" s="164"/>
      <c r="G146" s="164"/>
      <c r="H146" s="164"/>
      <c r="I146" s="164"/>
      <c r="J146" s="164"/>
      <c r="K146" s="164"/>
      <c r="L146" s="164"/>
      <c r="M146" s="164"/>
      <c r="N146" s="133"/>
      <c r="O146" s="118"/>
      <c r="P146" s="118"/>
    </row>
    <row r="147" spans="3:16" s="114" customFormat="1" ht="16.2" hidden="1" x14ac:dyDescent="0.3">
      <c r="C147" s="164"/>
      <c r="D147" s="164"/>
      <c r="E147" s="164"/>
      <c r="F147" s="164"/>
      <c r="G147" s="164"/>
      <c r="H147" s="164"/>
      <c r="I147" s="164"/>
      <c r="J147" s="164"/>
      <c r="K147" s="164"/>
      <c r="L147" s="164"/>
      <c r="M147" s="164"/>
      <c r="N147" s="133"/>
      <c r="O147" s="118"/>
      <c r="P147" s="118"/>
    </row>
    <row r="148" spans="3:16" s="114" customFormat="1" ht="16.2" hidden="1" x14ac:dyDescent="0.3">
      <c r="C148" s="164"/>
      <c r="D148" s="164"/>
      <c r="E148" s="164"/>
      <c r="F148" s="164"/>
      <c r="G148" s="164"/>
      <c r="H148" s="164"/>
      <c r="I148" s="164"/>
      <c r="J148" s="164"/>
      <c r="K148" s="164"/>
      <c r="L148" s="164"/>
      <c r="M148" s="164"/>
      <c r="N148" s="133"/>
      <c r="O148" s="118"/>
      <c r="P148" s="118"/>
    </row>
    <row r="149" spans="3:16" s="114" customFormat="1" ht="16.2" hidden="1" x14ac:dyDescent="0.3">
      <c r="C149" s="164"/>
      <c r="D149" s="164"/>
      <c r="E149" s="164"/>
      <c r="F149" s="164"/>
      <c r="G149" s="164"/>
      <c r="H149" s="164"/>
      <c r="I149" s="164"/>
      <c r="J149" s="164"/>
      <c r="K149" s="164"/>
      <c r="L149" s="164"/>
      <c r="M149" s="164"/>
      <c r="N149" s="133"/>
      <c r="O149" s="118"/>
      <c r="P149" s="118"/>
    </row>
    <row r="150" spans="3:16" s="114" customFormat="1" ht="16.2" hidden="1" x14ac:dyDescent="0.3">
      <c r="C150" s="164"/>
      <c r="D150" s="164"/>
      <c r="E150" s="164"/>
      <c r="F150" s="164"/>
      <c r="G150" s="164"/>
      <c r="H150" s="164"/>
      <c r="I150" s="164"/>
      <c r="J150" s="164"/>
      <c r="K150" s="164"/>
      <c r="L150" s="164"/>
      <c r="M150" s="164"/>
      <c r="N150" s="133"/>
      <c r="O150" s="118"/>
      <c r="P150" s="118"/>
    </row>
    <row r="151" spans="3:16" s="114" customFormat="1" ht="16.2" hidden="1" x14ac:dyDescent="0.3">
      <c r="C151" s="164"/>
      <c r="D151" s="164"/>
      <c r="E151" s="164"/>
      <c r="F151" s="164"/>
      <c r="G151" s="164"/>
      <c r="H151" s="164"/>
      <c r="I151" s="164"/>
      <c r="J151" s="164"/>
      <c r="K151" s="164"/>
      <c r="L151" s="164"/>
      <c r="M151" s="164"/>
      <c r="N151" s="133"/>
      <c r="O151" s="118"/>
      <c r="P151" s="118"/>
    </row>
    <row r="152" spans="3:16" s="114" customFormat="1" ht="16.2" hidden="1" x14ac:dyDescent="0.3">
      <c r="C152" s="164"/>
      <c r="D152" s="164"/>
      <c r="E152" s="164"/>
      <c r="F152" s="164"/>
      <c r="G152" s="164"/>
      <c r="H152" s="164"/>
      <c r="I152" s="164"/>
      <c r="J152" s="164"/>
      <c r="K152" s="164"/>
      <c r="L152" s="164"/>
      <c r="M152" s="164"/>
      <c r="N152" s="133"/>
      <c r="O152" s="118"/>
      <c r="P152" s="118"/>
    </row>
    <row r="153" spans="3:16" s="114" customFormat="1" ht="16.2" hidden="1" x14ac:dyDescent="0.3">
      <c r="C153" s="164"/>
      <c r="D153" s="164"/>
      <c r="E153" s="164"/>
      <c r="F153" s="164"/>
      <c r="G153" s="164"/>
      <c r="H153" s="164"/>
      <c r="I153" s="164"/>
      <c r="J153" s="164"/>
      <c r="K153" s="164"/>
      <c r="L153" s="164"/>
      <c r="M153" s="164"/>
      <c r="N153" s="133"/>
      <c r="O153" s="118"/>
      <c r="P153" s="118"/>
    </row>
    <row r="154" spans="3:16" s="114" customFormat="1" ht="16.2" hidden="1" x14ac:dyDescent="0.3">
      <c r="C154" s="164"/>
      <c r="D154" s="164"/>
      <c r="E154" s="164"/>
      <c r="F154" s="164"/>
      <c r="G154" s="164"/>
      <c r="H154" s="164"/>
      <c r="I154" s="164"/>
      <c r="J154" s="164"/>
      <c r="K154" s="164"/>
      <c r="L154" s="164"/>
      <c r="M154" s="164"/>
      <c r="N154" s="133"/>
      <c r="O154" s="118"/>
      <c r="P154" s="118"/>
    </row>
    <row r="155" spans="3:16" s="114" customFormat="1" ht="16.2" hidden="1" x14ac:dyDescent="0.3">
      <c r="C155" s="164"/>
      <c r="D155" s="164"/>
      <c r="E155" s="164"/>
      <c r="F155" s="164"/>
      <c r="G155" s="164"/>
      <c r="H155" s="164"/>
      <c r="I155" s="164"/>
      <c r="J155" s="164"/>
      <c r="K155" s="164"/>
      <c r="L155" s="164"/>
      <c r="M155" s="164"/>
      <c r="N155" s="133"/>
      <c r="O155" s="118"/>
      <c r="P155" s="118"/>
    </row>
    <row r="156" spans="3:16" s="114" customFormat="1" ht="16.2" hidden="1" x14ac:dyDescent="0.3">
      <c r="C156" s="164"/>
      <c r="D156" s="164"/>
      <c r="E156" s="164"/>
      <c r="F156" s="164"/>
      <c r="G156" s="164"/>
      <c r="H156" s="164"/>
      <c r="I156" s="164"/>
      <c r="J156" s="164"/>
      <c r="K156" s="164"/>
      <c r="L156" s="164"/>
      <c r="M156" s="164"/>
      <c r="N156" s="133"/>
      <c r="O156" s="118"/>
      <c r="P156" s="118"/>
    </row>
    <row r="157" spans="3:16" s="114" customFormat="1" ht="16.2" hidden="1" x14ac:dyDescent="0.3">
      <c r="C157" s="164"/>
      <c r="D157" s="164"/>
      <c r="E157" s="164"/>
      <c r="F157" s="164"/>
      <c r="G157" s="164"/>
      <c r="H157" s="164"/>
      <c r="I157" s="164"/>
      <c r="J157" s="164"/>
      <c r="K157" s="164"/>
      <c r="L157" s="164"/>
      <c r="M157" s="164"/>
      <c r="N157" s="133"/>
      <c r="O157" s="118"/>
      <c r="P157" s="118"/>
    </row>
    <row r="158" spans="3:16" s="114" customFormat="1" ht="16.2" hidden="1" x14ac:dyDescent="0.3">
      <c r="C158" s="164"/>
      <c r="D158" s="164"/>
      <c r="E158" s="164"/>
      <c r="F158" s="164"/>
      <c r="G158" s="164"/>
      <c r="H158" s="164"/>
      <c r="I158" s="164"/>
      <c r="J158" s="164"/>
      <c r="K158" s="164"/>
      <c r="L158" s="164"/>
      <c r="M158" s="164"/>
      <c r="N158" s="133"/>
      <c r="O158" s="118"/>
      <c r="P158" s="118"/>
    </row>
    <row r="159" spans="3:16" s="114" customFormat="1" ht="16.2" hidden="1" x14ac:dyDescent="0.3">
      <c r="C159" s="164"/>
      <c r="D159" s="164"/>
      <c r="E159" s="164"/>
      <c r="F159" s="164"/>
      <c r="G159" s="164"/>
      <c r="H159" s="164"/>
      <c r="I159" s="164"/>
      <c r="J159" s="164"/>
      <c r="K159" s="164"/>
      <c r="L159" s="164"/>
      <c r="M159" s="164"/>
      <c r="N159" s="133"/>
      <c r="O159" s="118"/>
      <c r="P159" s="118"/>
    </row>
    <row r="160" spans="3:16" s="114" customFormat="1" ht="16.2" hidden="1" x14ac:dyDescent="0.3">
      <c r="C160" s="164"/>
      <c r="D160" s="164"/>
      <c r="E160" s="164"/>
      <c r="F160" s="164"/>
      <c r="G160" s="164"/>
      <c r="H160" s="164"/>
      <c r="I160" s="164"/>
      <c r="J160" s="164"/>
      <c r="K160" s="164"/>
      <c r="L160" s="164"/>
      <c r="M160" s="164"/>
      <c r="N160" s="133"/>
      <c r="O160" s="118"/>
      <c r="P160" s="118"/>
    </row>
    <row r="161" spans="3:16" s="114" customFormat="1" ht="16.2" hidden="1" x14ac:dyDescent="0.3">
      <c r="C161" s="164"/>
      <c r="D161" s="164"/>
      <c r="E161" s="164"/>
      <c r="F161" s="164"/>
      <c r="G161" s="164"/>
      <c r="H161" s="164"/>
      <c r="I161" s="164"/>
      <c r="J161" s="164"/>
      <c r="K161" s="164"/>
      <c r="L161" s="164"/>
      <c r="M161" s="164"/>
      <c r="N161" s="133"/>
      <c r="O161" s="118"/>
      <c r="P161" s="118"/>
    </row>
    <row r="162" spans="3:16" s="114" customFormat="1" ht="16.2" hidden="1" x14ac:dyDescent="0.3">
      <c r="C162" s="164"/>
      <c r="D162" s="164"/>
      <c r="E162" s="164"/>
      <c r="F162" s="164"/>
      <c r="G162" s="164"/>
      <c r="H162" s="164"/>
      <c r="I162" s="164"/>
      <c r="J162" s="164"/>
      <c r="K162" s="164"/>
      <c r="L162" s="164"/>
      <c r="M162" s="164"/>
      <c r="N162" s="133"/>
      <c r="O162" s="118"/>
      <c r="P162" s="118"/>
    </row>
    <row r="163" spans="3:16" s="114" customFormat="1" ht="16.2" hidden="1" x14ac:dyDescent="0.3">
      <c r="C163" s="164"/>
      <c r="D163" s="164"/>
      <c r="E163" s="164"/>
      <c r="F163" s="164"/>
      <c r="G163" s="164"/>
      <c r="H163" s="164"/>
      <c r="I163" s="164"/>
      <c r="J163" s="164"/>
      <c r="K163" s="164"/>
      <c r="L163" s="164"/>
      <c r="M163" s="164"/>
      <c r="N163" s="133"/>
      <c r="O163" s="118"/>
      <c r="P163" s="118"/>
    </row>
    <row r="164" spans="3:16" s="114" customFormat="1" ht="16.2" hidden="1" x14ac:dyDescent="0.3">
      <c r="C164" s="164"/>
      <c r="D164" s="164"/>
      <c r="E164" s="164"/>
      <c r="F164" s="164"/>
      <c r="G164" s="164"/>
      <c r="H164" s="164"/>
      <c r="I164" s="164"/>
      <c r="J164" s="164"/>
      <c r="K164" s="164"/>
      <c r="L164" s="164"/>
      <c r="M164" s="164"/>
      <c r="N164" s="133"/>
      <c r="O164" s="118"/>
      <c r="P164" s="118"/>
    </row>
    <row r="165" spans="3:16" s="114" customFormat="1" ht="16.2" hidden="1" x14ac:dyDescent="0.3">
      <c r="C165" s="164"/>
      <c r="D165" s="164"/>
      <c r="E165" s="164"/>
      <c r="F165" s="164"/>
      <c r="G165" s="164"/>
      <c r="H165" s="164"/>
      <c r="I165" s="164"/>
      <c r="J165" s="164"/>
      <c r="K165" s="164"/>
      <c r="L165" s="164"/>
      <c r="M165" s="164"/>
      <c r="N165" s="133"/>
      <c r="O165" s="118"/>
      <c r="P165" s="118"/>
    </row>
    <row r="166" spans="3:16" s="114" customFormat="1" ht="16.2" hidden="1" x14ac:dyDescent="0.3">
      <c r="C166" s="164"/>
      <c r="D166" s="164"/>
      <c r="E166" s="164"/>
      <c r="F166" s="164"/>
      <c r="G166" s="164"/>
      <c r="H166" s="164"/>
      <c r="I166" s="164"/>
      <c r="J166" s="164"/>
      <c r="K166" s="164"/>
      <c r="L166" s="164"/>
      <c r="M166" s="164"/>
      <c r="N166" s="133"/>
      <c r="O166" s="118"/>
      <c r="P166" s="118"/>
    </row>
    <row r="167" spans="3:16" s="114" customFormat="1" ht="16.2" hidden="1" x14ac:dyDescent="0.3">
      <c r="C167" s="164"/>
      <c r="D167" s="164"/>
      <c r="E167" s="164"/>
      <c r="F167" s="164"/>
      <c r="G167" s="164"/>
      <c r="H167" s="164"/>
      <c r="I167" s="164"/>
      <c r="J167" s="164"/>
      <c r="K167" s="164"/>
      <c r="L167" s="164"/>
      <c r="M167" s="164"/>
      <c r="N167" s="133"/>
      <c r="O167" s="118"/>
      <c r="P167" s="118"/>
    </row>
    <row r="168" spans="3:16" s="114" customFormat="1" ht="16.2" hidden="1" x14ac:dyDescent="0.3">
      <c r="C168" s="164"/>
      <c r="D168" s="164"/>
      <c r="E168" s="164"/>
      <c r="F168" s="164"/>
      <c r="G168" s="164"/>
      <c r="H168" s="164"/>
      <c r="I168" s="164"/>
      <c r="J168" s="164"/>
      <c r="K168" s="164"/>
      <c r="L168" s="164"/>
      <c r="M168" s="164"/>
      <c r="N168" s="133"/>
      <c r="O168" s="118"/>
      <c r="P168" s="118"/>
    </row>
    <row r="169" spans="3:16" s="114" customFormat="1" ht="16.2" hidden="1" x14ac:dyDescent="0.3">
      <c r="C169" s="164"/>
      <c r="D169" s="164"/>
      <c r="E169" s="164"/>
      <c r="F169" s="164"/>
      <c r="G169" s="164"/>
      <c r="H169" s="164"/>
      <c r="I169" s="164"/>
      <c r="J169" s="164"/>
      <c r="K169" s="164"/>
      <c r="L169" s="164"/>
      <c r="M169" s="164"/>
      <c r="N169" s="133"/>
      <c r="O169" s="118"/>
      <c r="P169" s="118"/>
    </row>
    <row r="170" spans="3:16" s="114" customFormat="1" ht="16.2" hidden="1" x14ac:dyDescent="0.3">
      <c r="C170" s="164"/>
      <c r="D170" s="164"/>
      <c r="E170" s="164"/>
      <c r="F170" s="164"/>
      <c r="G170" s="164"/>
      <c r="H170" s="164"/>
      <c r="I170" s="164"/>
      <c r="J170" s="164"/>
      <c r="K170" s="164"/>
      <c r="L170" s="164"/>
      <c r="M170" s="164"/>
      <c r="N170" s="133"/>
      <c r="O170" s="118"/>
      <c r="P170" s="118"/>
    </row>
    <row r="171" spans="3:16" s="114" customFormat="1" ht="16.2" hidden="1" x14ac:dyDescent="0.3">
      <c r="C171" s="164"/>
      <c r="D171" s="164"/>
      <c r="E171" s="164"/>
      <c r="F171" s="164"/>
      <c r="G171" s="164"/>
      <c r="H171" s="164"/>
      <c r="I171" s="164"/>
      <c r="J171" s="164"/>
      <c r="K171" s="164"/>
      <c r="L171" s="164"/>
      <c r="M171" s="164"/>
      <c r="N171" s="133"/>
      <c r="O171" s="118"/>
      <c r="P171" s="118"/>
    </row>
    <row r="172" spans="3:16" s="114" customFormat="1" ht="16.2" hidden="1" x14ac:dyDescent="0.3">
      <c r="C172" s="164"/>
      <c r="D172" s="164"/>
      <c r="E172" s="164"/>
      <c r="F172" s="164"/>
      <c r="G172" s="164"/>
      <c r="H172" s="164"/>
      <c r="I172" s="164"/>
      <c r="J172" s="164"/>
      <c r="K172" s="164"/>
      <c r="L172" s="164"/>
      <c r="M172" s="164"/>
      <c r="N172" s="133"/>
      <c r="O172" s="118"/>
      <c r="P172" s="118"/>
    </row>
    <row r="173" spans="3:16" s="114" customFormat="1" ht="16.2" hidden="1" x14ac:dyDescent="0.3">
      <c r="C173" s="164"/>
      <c r="D173" s="164"/>
      <c r="E173" s="164"/>
      <c r="F173" s="164"/>
      <c r="G173" s="164"/>
      <c r="H173" s="164"/>
      <c r="I173" s="164"/>
      <c r="J173" s="164"/>
      <c r="K173" s="164"/>
      <c r="L173" s="164"/>
      <c r="M173" s="164"/>
      <c r="N173" s="133"/>
      <c r="O173" s="118"/>
      <c r="P173" s="118"/>
    </row>
    <row r="174" spans="3:16" s="114" customFormat="1" ht="16.2" hidden="1" x14ac:dyDescent="0.3">
      <c r="C174" s="164"/>
      <c r="D174" s="164"/>
      <c r="E174" s="164"/>
      <c r="F174" s="164"/>
      <c r="G174" s="164"/>
      <c r="H174" s="164"/>
      <c r="I174" s="164"/>
      <c r="J174" s="164"/>
      <c r="K174" s="164"/>
      <c r="L174" s="164"/>
      <c r="M174" s="164"/>
      <c r="N174" s="133"/>
      <c r="O174" s="118"/>
      <c r="P174" s="118"/>
    </row>
    <row r="175" spans="3:16" s="114" customFormat="1" ht="16.2" hidden="1" x14ac:dyDescent="0.3">
      <c r="C175" s="164"/>
      <c r="D175" s="164"/>
      <c r="E175" s="164"/>
      <c r="F175" s="164"/>
      <c r="G175" s="164"/>
      <c r="H175" s="164"/>
      <c r="I175" s="164"/>
      <c r="J175" s="164"/>
      <c r="K175" s="164"/>
      <c r="L175" s="164"/>
      <c r="M175" s="164"/>
      <c r="N175" s="133"/>
      <c r="O175" s="118"/>
      <c r="P175" s="118"/>
    </row>
    <row r="176" spans="3:16" s="114" customFormat="1" ht="16.2" hidden="1" x14ac:dyDescent="0.3">
      <c r="C176" s="164"/>
      <c r="D176" s="164"/>
      <c r="E176" s="164"/>
      <c r="F176" s="164"/>
      <c r="G176" s="164"/>
      <c r="H176" s="164"/>
      <c r="I176" s="164"/>
      <c r="J176" s="164"/>
      <c r="K176" s="164"/>
      <c r="L176" s="164"/>
      <c r="M176" s="164"/>
      <c r="N176" s="133"/>
      <c r="O176" s="118"/>
      <c r="P176" s="118"/>
    </row>
    <row r="177" spans="3:16" s="114" customFormat="1" ht="16.2" hidden="1" x14ac:dyDescent="0.3">
      <c r="C177" s="164"/>
      <c r="D177" s="164"/>
      <c r="E177" s="164"/>
      <c r="F177" s="164"/>
      <c r="G177" s="164"/>
      <c r="H177" s="164"/>
      <c r="I177" s="164"/>
      <c r="J177" s="164"/>
      <c r="K177" s="164"/>
      <c r="L177" s="164"/>
      <c r="M177" s="164"/>
      <c r="N177" s="133"/>
      <c r="O177" s="118"/>
      <c r="P177" s="118"/>
    </row>
    <row r="178" spans="3:16" s="114" customFormat="1" ht="16.2" hidden="1" x14ac:dyDescent="0.3">
      <c r="C178" s="164"/>
      <c r="D178" s="164"/>
      <c r="E178" s="164"/>
      <c r="F178" s="164"/>
      <c r="G178" s="164"/>
      <c r="H178" s="164"/>
      <c r="I178" s="164"/>
      <c r="J178" s="164"/>
      <c r="K178" s="164"/>
      <c r="L178" s="164"/>
      <c r="M178" s="164"/>
      <c r="N178" s="133"/>
      <c r="O178" s="118"/>
      <c r="P178" s="118"/>
    </row>
    <row r="179" spans="3:16" s="114" customFormat="1" ht="16.2" hidden="1" x14ac:dyDescent="0.3">
      <c r="C179" s="164"/>
      <c r="D179" s="164"/>
      <c r="E179" s="164"/>
      <c r="F179" s="164"/>
      <c r="G179" s="164"/>
      <c r="H179" s="164"/>
      <c r="I179" s="164"/>
      <c r="J179" s="164"/>
      <c r="K179" s="164"/>
      <c r="L179" s="164"/>
      <c r="M179" s="164"/>
      <c r="N179" s="133"/>
      <c r="O179" s="118"/>
      <c r="P179" s="118"/>
    </row>
    <row r="180" spans="3:16" s="114" customFormat="1" ht="16.2" hidden="1" x14ac:dyDescent="0.3">
      <c r="C180" s="164"/>
      <c r="D180" s="164"/>
      <c r="E180" s="164"/>
      <c r="F180" s="164"/>
      <c r="G180" s="164"/>
      <c r="H180" s="164"/>
      <c r="I180" s="164"/>
      <c r="J180" s="164"/>
      <c r="K180" s="164"/>
      <c r="L180" s="164"/>
      <c r="M180" s="164"/>
      <c r="N180" s="133"/>
      <c r="O180" s="118"/>
      <c r="P180" s="118"/>
    </row>
    <row r="181" spans="3:16" s="114" customFormat="1" ht="16.2" hidden="1" x14ac:dyDescent="0.3">
      <c r="C181" s="164"/>
      <c r="D181" s="164"/>
      <c r="E181" s="164"/>
      <c r="F181" s="164"/>
      <c r="G181" s="164"/>
      <c r="H181" s="164"/>
      <c r="I181" s="164"/>
      <c r="J181" s="164"/>
      <c r="K181" s="164"/>
      <c r="L181" s="164"/>
      <c r="M181" s="164"/>
      <c r="N181" s="133"/>
      <c r="O181" s="118"/>
      <c r="P181" s="118"/>
    </row>
    <row r="182" spans="3:16" s="114" customFormat="1" ht="16.2" hidden="1" x14ac:dyDescent="0.3">
      <c r="C182" s="164"/>
      <c r="D182" s="164"/>
      <c r="E182" s="164"/>
      <c r="F182" s="164"/>
      <c r="G182" s="164"/>
      <c r="H182" s="164"/>
      <c r="I182" s="164"/>
      <c r="J182" s="164"/>
      <c r="K182" s="164"/>
      <c r="L182" s="164"/>
      <c r="M182" s="164"/>
      <c r="N182" s="133"/>
      <c r="O182" s="118"/>
      <c r="P182" s="118"/>
    </row>
    <row r="183" spans="3:16" s="114" customFormat="1" ht="16.2" hidden="1" x14ac:dyDescent="0.3">
      <c r="C183" s="164"/>
      <c r="D183" s="164"/>
      <c r="E183" s="164"/>
      <c r="F183" s="164"/>
      <c r="G183" s="164"/>
      <c r="H183" s="164"/>
      <c r="I183" s="164"/>
      <c r="J183" s="164"/>
      <c r="K183" s="164"/>
      <c r="L183" s="164"/>
      <c r="M183" s="164"/>
      <c r="N183" s="133"/>
      <c r="O183" s="118"/>
      <c r="P183" s="118"/>
    </row>
    <row r="184" spans="3:16" s="114" customFormat="1" ht="16.2" hidden="1" x14ac:dyDescent="0.3">
      <c r="C184" s="164"/>
      <c r="D184" s="164"/>
      <c r="E184" s="164"/>
      <c r="F184" s="164"/>
      <c r="G184" s="164"/>
      <c r="H184" s="164"/>
      <c r="I184" s="164"/>
      <c r="J184" s="164"/>
      <c r="K184" s="164"/>
      <c r="L184" s="164"/>
      <c r="M184" s="164"/>
      <c r="N184" s="133"/>
      <c r="O184" s="118"/>
      <c r="P184" s="118"/>
    </row>
    <row r="185" spans="3:16" s="114" customFormat="1" ht="16.2" hidden="1" x14ac:dyDescent="0.3">
      <c r="C185" s="164"/>
      <c r="D185" s="164"/>
      <c r="E185" s="164"/>
      <c r="F185" s="164"/>
      <c r="G185" s="164"/>
      <c r="H185" s="164"/>
      <c r="I185" s="164"/>
      <c r="J185" s="164"/>
      <c r="K185" s="164"/>
      <c r="L185" s="164"/>
      <c r="M185" s="164"/>
      <c r="N185" s="133"/>
      <c r="O185" s="118"/>
      <c r="P185" s="118"/>
    </row>
    <row r="186" spans="3:16" s="114" customFormat="1" ht="16.2" hidden="1" x14ac:dyDescent="0.3">
      <c r="C186" s="164"/>
      <c r="D186" s="164"/>
      <c r="E186" s="164"/>
      <c r="F186" s="164"/>
      <c r="G186" s="164"/>
      <c r="H186" s="164"/>
      <c r="I186" s="164"/>
      <c r="J186" s="164"/>
      <c r="K186" s="164"/>
      <c r="L186" s="164"/>
      <c r="M186" s="164"/>
      <c r="N186" s="133"/>
      <c r="O186" s="118"/>
      <c r="P186" s="118"/>
    </row>
    <row r="187" spans="3:16" s="114" customFormat="1" ht="16.2" hidden="1" x14ac:dyDescent="0.3">
      <c r="C187" s="164"/>
      <c r="D187" s="164"/>
      <c r="E187" s="164"/>
      <c r="F187" s="164"/>
      <c r="G187" s="164"/>
      <c r="H187" s="164"/>
      <c r="I187" s="164"/>
      <c r="J187" s="164"/>
      <c r="K187" s="164"/>
      <c r="L187" s="164"/>
      <c r="M187" s="164"/>
      <c r="N187" s="133"/>
      <c r="O187" s="118"/>
      <c r="P187" s="118"/>
    </row>
    <row r="188" spans="3:16" s="114" customFormat="1" ht="16.2" hidden="1" x14ac:dyDescent="0.3">
      <c r="C188" s="164"/>
      <c r="D188" s="164"/>
      <c r="E188" s="164"/>
      <c r="F188" s="164"/>
      <c r="G188" s="164"/>
      <c r="H188" s="164"/>
      <c r="I188" s="164"/>
      <c r="J188" s="164"/>
      <c r="K188" s="164"/>
      <c r="L188" s="164"/>
      <c r="M188" s="164"/>
      <c r="N188" s="133"/>
      <c r="O188" s="118"/>
      <c r="P188" s="118"/>
    </row>
    <row r="189" spans="3:16" s="114" customFormat="1" ht="16.2" hidden="1" x14ac:dyDescent="0.3">
      <c r="C189" s="164"/>
      <c r="D189" s="164"/>
      <c r="E189" s="164"/>
      <c r="F189" s="164"/>
      <c r="G189" s="164"/>
      <c r="H189" s="164"/>
      <c r="I189" s="164"/>
      <c r="J189" s="164"/>
      <c r="K189" s="164"/>
      <c r="L189" s="164"/>
      <c r="M189" s="164"/>
      <c r="N189" s="133"/>
      <c r="O189" s="118"/>
      <c r="P189" s="118"/>
    </row>
    <row r="190" spans="3:16" s="114" customFormat="1" ht="16.2" hidden="1" x14ac:dyDescent="0.3">
      <c r="C190" s="164"/>
      <c r="D190" s="164"/>
      <c r="E190" s="164"/>
      <c r="F190" s="164"/>
      <c r="G190" s="164"/>
      <c r="H190" s="164"/>
      <c r="I190" s="164"/>
      <c r="J190" s="164"/>
      <c r="K190" s="164"/>
      <c r="L190" s="164"/>
      <c r="M190" s="164"/>
      <c r="N190" s="133"/>
      <c r="O190" s="118"/>
      <c r="P190" s="118"/>
    </row>
    <row r="191" spans="3:16" s="114" customFormat="1" ht="16.2" hidden="1" x14ac:dyDescent="0.3">
      <c r="C191" s="164"/>
      <c r="D191" s="164"/>
      <c r="E191" s="164"/>
      <c r="F191" s="164"/>
      <c r="G191" s="164"/>
      <c r="H191" s="164"/>
      <c r="I191" s="164"/>
      <c r="J191" s="164"/>
      <c r="K191" s="164"/>
      <c r="L191" s="164"/>
      <c r="M191" s="164"/>
      <c r="N191" s="133"/>
      <c r="O191" s="118"/>
      <c r="P191" s="118"/>
    </row>
    <row r="192" spans="3:16" s="114" customFormat="1" ht="16.2" hidden="1" x14ac:dyDescent="0.3">
      <c r="C192" s="164"/>
      <c r="D192" s="164"/>
      <c r="E192" s="164"/>
      <c r="F192" s="164"/>
      <c r="G192" s="164"/>
      <c r="H192" s="164"/>
      <c r="I192" s="164"/>
      <c r="J192" s="164"/>
      <c r="K192" s="164"/>
      <c r="L192" s="164"/>
      <c r="M192" s="164"/>
      <c r="N192" s="133"/>
      <c r="O192" s="118"/>
      <c r="P192" s="118"/>
    </row>
    <row r="193" spans="3:16" s="114" customFormat="1" ht="16.2" hidden="1" x14ac:dyDescent="0.3">
      <c r="C193" s="164"/>
      <c r="D193" s="164"/>
      <c r="E193" s="164"/>
      <c r="F193" s="164"/>
      <c r="G193" s="164"/>
      <c r="H193" s="164"/>
      <c r="I193" s="164"/>
      <c r="J193" s="164"/>
      <c r="K193" s="164"/>
      <c r="L193" s="164"/>
      <c r="M193" s="164"/>
      <c r="N193" s="133"/>
      <c r="O193" s="118"/>
      <c r="P193" s="118"/>
    </row>
    <row r="194" spans="3:16" s="114" customFormat="1" ht="16.2" hidden="1" x14ac:dyDescent="0.3">
      <c r="C194" s="164"/>
      <c r="D194" s="164"/>
      <c r="E194" s="164"/>
      <c r="F194" s="164"/>
      <c r="G194" s="164"/>
      <c r="H194" s="164"/>
      <c r="I194" s="164"/>
      <c r="J194" s="164"/>
      <c r="K194" s="164"/>
      <c r="L194" s="164"/>
      <c r="M194" s="164"/>
      <c r="N194" s="133"/>
      <c r="O194" s="118"/>
      <c r="P194" s="118"/>
    </row>
    <row r="195" spans="3:16" s="114" customFormat="1" ht="16.2" hidden="1" x14ac:dyDescent="0.3">
      <c r="C195" s="164"/>
      <c r="D195" s="164"/>
      <c r="E195" s="164"/>
      <c r="F195" s="164"/>
      <c r="G195" s="164"/>
      <c r="H195" s="164"/>
      <c r="I195" s="164"/>
      <c r="J195" s="164"/>
      <c r="K195" s="164"/>
      <c r="L195" s="164"/>
      <c r="M195" s="164"/>
      <c r="N195" s="133"/>
      <c r="O195" s="118"/>
      <c r="P195" s="118"/>
    </row>
    <row r="196" spans="3:16" s="114" customFormat="1" ht="16.2" hidden="1" x14ac:dyDescent="0.3">
      <c r="C196" s="164"/>
      <c r="D196" s="164"/>
      <c r="E196" s="164"/>
      <c r="F196" s="164"/>
      <c r="G196" s="164"/>
      <c r="H196" s="164"/>
      <c r="I196" s="164"/>
      <c r="J196" s="164"/>
      <c r="K196" s="164"/>
      <c r="L196" s="164"/>
      <c r="M196" s="164"/>
      <c r="N196" s="133"/>
      <c r="O196" s="118"/>
      <c r="P196" s="118"/>
    </row>
    <row r="197" spans="3:16" s="114" customFormat="1" ht="16.2" hidden="1" x14ac:dyDescent="0.3">
      <c r="C197" s="164"/>
      <c r="D197" s="164"/>
      <c r="E197" s="164"/>
      <c r="F197" s="164"/>
      <c r="G197" s="164"/>
      <c r="H197" s="164"/>
      <c r="I197" s="164"/>
      <c r="J197" s="164"/>
      <c r="K197" s="164"/>
      <c r="L197" s="164"/>
      <c r="M197" s="164"/>
      <c r="N197" s="133"/>
      <c r="O197" s="118"/>
      <c r="P197" s="118"/>
    </row>
    <row r="198" spans="3:16" s="114" customFormat="1" ht="16.2" hidden="1" x14ac:dyDescent="0.3">
      <c r="C198" s="164"/>
      <c r="D198" s="164"/>
      <c r="E198" s="164"/>
      <c r="F198" s="164"/>
      <c r="G198" s="164"/>
      <c r="H198" s="164"/>
      <c r="I198" s="164"/>
      <c r="J198" s="164"/>
      <c r="K198" s="164"/>
      <c r="L198" s="164"/>
      <c r="M198" s="164"/>
      <c r="N198" s="133"/>
      <c r="O198" s="118"/>
      <c r="P198" s="118"/>
    </row>
    <row r="199" spans="3:16" s="114" customFormat="1" ht="16.2" hidden="1" x14ac:dyDescent="0.3">
      <c r="C199" s="164"/>
      <c r="D199" s="164"/>
      <c r="E199" s="164"/>
      <c r="F199" s="164"/>
      <c r="G199" s="164"/>
      <c r="H199" s="164"/>
      <c r="I199" s="164"/>
      <c r="J199" s="164"/>
      <c r="K199" s="164"/>
      <c r="L199" s="164"/>
      <c r="M199" s="164"/>
      <c r="N199" s="133"/>
      <c r="O199" s="118"/>
      <c r="P199" s="118"/>
    </row>
    <row r="200" spans="3:16" s="114" customFormat="1" ht="16.2" hidden="1" x14ac:dyDescent="0.3">
      <c r="C200" s="164"/>
      <c r="D200" s="164"/>
      <c r="E200" s="164"/>
      <c r="F200" s="164"/>
      <c r="G200" s="164"/>
      <c r="H200" s="164"/>
      <c r="I200" s="164"/>
      <c r="J200" s="164"/>
      <c r="K200" s="164"/>
      <c r="L200" s="164"/>
      <c r="M200" s="164"/>
      <c r="N200" s="133"/>
      <c r="O200" s="118"/>
      <c r="P200" s="118"/>
    </row>
    <row r="201" spans="3:16" s="114" customFormat="1" ht="16.2" hidden="1" x14ac:dyDescent="0.3">
      <c r="C201" s="164"/>
      <c r="D201" s="164"/>
      <c r="E201" s="164"/>
      <c r="F201" s="164"/>
      <c r="G201" s="164"/>
      <c r="H201" s="164"/>
      <c r="I201" s="164"/>
      <c r="J201" s="164"/>
      <c r="K201" s="164"/>
      <c r="L201" s="164"/>
      <c r="M201" s="164"/>
      <c r="N201" s="133"/>
      <c r="O201" s="118"/>
      <c r="P201" s="118"/>
    </row>
    <row r="202" spans="3:16" s="114" customFormat="1" ht="16.2" hidden="1" x14ac:dyDescent="0.3">
      <c r="C202" s="164"/>
      <c r="D202" s="164"/>
      <c r="E202" s="164"/>
      <c r="F202" s="164"/>
      <c r="G202" s="164"/>
      <c r="H202" s="164"/>
      <c r="I202" s="164"/>
      <c r="J202" s="164"/>
      <c r="K202" s="164"/>
      <c r="L202" s="164"/>
      <c r="M202" s="164"/>
      <c r="N202" s="133"/>
      <c r="O202" s="118"/>
      <c r="P202" s="118"/>
    </row>
    <row r="203" spans="3:16" s="114" customFormat="1" ht="16.2" hidden="1" x14ac:dyDescent="0.3">
      <c r="C203" s="164"/>
      <c r="D203" s="164"/>
      <c r="E203" s="164"/>
      <c r="F203" s="164"/>
      <c r="G203" s="164"/>
      <c r="H203" s="164"/>
      <c r="I203" s="164"/>
      <c r="J203" s="164"/>
      <c r="K203" s="164"/>
      <c r="L203" s="164"/>
      <c r="M203" s="164"/>
      <c r="N203" s="133"/>
      <c r="O203" s="118"/>
      <c r="P203" s="118"/>
    </row>
    <row r="204" spans="3:16" s="114" customFormat="1" ht="16.2" hidden="1" x14ac:dyDescent="0.3">
      <c r="C204" s="164"/>
      <c r="D204" s="164"/>
      <c r="E204" s="164"/>
      <c r="F204" s="164"/>
      <c r="G204" s="164"/>
      <c r="H204" s="164"/>
      <c r="I204" s="164"/>
      <c r="J204" s="164"/>
      <c r="K204" s="164"/>
      <c r="L204" s="164"/>
      <c r="M204" s="164"/>
      <c r="N204" s="133"/>
      <c r="O204" s="118"/>
      <c r="P204" s="118"/>
    </row>
    <row r="205" spans="3:16" s="114" customFormat="1" ht="16.2" hidden="1" x14ac:dyDescent="0.3">
      <c r="C205" s="164"/>
      <c r="D205" s="164"/>
      <c r="E205" s="164"/>
      <c r="F205" s="164"/>
      <c r="G205" s="164"/>
      <c r="H205" s="164"/>
      <c r="I205" s="164"/>
      <c r="J205" s="164"/>
      <c r="K205" s="164"/>
      <c r="L205" s="164"/>
      <c r="M205" s="164"/>
      <c r="N205" s="133"/>
      <c r="O205" s="118"/>
      <c r="P205" s="118"/>
    </row>
    <row r="206" spans="3:16" s="114" customFormat="1" ht="16.2" hidden="1" x14ac:dyDescent="0.3">
      <c r="C206" s="164"/>
      <c r="D206" s="164"/>
      <c r="E206" s="164"/>
      <c r="F206" s="164"/>
      <c r="G206" s="164"/>
      <c r="H206" s="164"/>
      <c r="I206" s="164"/>
      <c r="J206" s="164"/>
      <c r="K206" s="164"/>
      <c r="L206" s="164"/>
      <c r="M206" s="164"/>
      <c r="N206" s="133"/>
      <c r="O206" s="118"/>
      <c r="P206" s="118"/>
    </row>
    <row r="207" spans="3:16" s="114" customFormat="1" ht="16.2" hidden="1" x14ac:dyDescent="0.3">
      <c r="C207" s="164"/>
      <c r="D207" s="164"/>
      <c r="E207" s="164"/>
      <c r="F207" s="164"/>
      <c r="G207" s="164"/>
      <c r="H207" s="164"/>
      <c r="I207" s="164"/>
      <c r="J207" s="164"/>
      <c r="K207" s="164"/>
      <c r="L207" s="164"/>
      <c r="M207" s="164"/>
      <c r="N207" s="133"/>
      <c r="O207" s="118"/>
      <c r="P207" s="118"/>
    </row>
    <row r="208" spans="3:16" s="114" customFormat="1" ht="16.2" hidden="1" x14ac:dyDescent="0.3">
      <c r="C208" s="164"/>
      <c r="D208" s="164"/>
      <c r="E208" s="164"/>
      <c r="F208" s="164"/>
      <c r="G208" s="164"/>
      <c r="H208" s="164"/>
      <c r="I208" s="164"/>
      <c r="J208" s="164"/>
      <c r="K208" s="164"/>
      <c r="L208" s="164"/>
      <c r="M208" s="164"/>
      <c r="N208" s="133"/>
      <c r="O208" s="118"/>
      <c r="P208" s="118"/>
    </row>
    <row r="209" spans="3:16" s="114" customFormat="1" ht="16.2" hidden="1" x14ac:dyDescent="0.3">
      <c r="C209" s="164"/>
      <c r="D209" s="164"/>
      <c r="E209" s="164"/>
      <c r="F209" s="164"/>
      <c r="G209" s="164"/>
      <c r="H209" s="164"/>
      <c r="I209" s="164"/>
      <c r="J209" s="164"/>
      <c r="K209" s="164"/>
      <c r="L209" s="164"/>
      <c r="M209" s="164"/>
      <c r="N209" s="133"/>
      <c r="O209" s="118"/>
      <c r="P209" s="118"/>
    </row>
    <row r="210" spans="3:16" s="114" customFormat="1" ht="16.2" hidden="1" x14ac:dyDescent="0.3">
      <c r="C210" s="164"/>
      <c r="D210" s="164"/>
      <c r="E210" s="164"/>
      <c r="F210" s="164"/>
      <c r="G210" s="164"/>
      <c r="H210" s="164"/>
      <c r="I210" s="164"/>
      <c r="J210" s="164"/>
      <c r="K210" s="164"/>
      <c r="L210" s="164"/>
      <c r="M210" s="164"/>
      <c r="N210" s="133"/>
      <c r="O210" s="118"/>
      <c r="P210" s="118"/>
    </row>
    <row r="211" spans="3:16" s="114" customFormat="1" ht="16.2" hidden="1" x14ac:dyDescent="0.3">
      <c r="C211" s="164"/>
      <c r="D211" s="164"/>
      <c r="E211" s="164"/>
      <c r="F211" s="164"/>
      <c r="G211" s="164"/>
      <c r="H211" s="164"/>
      <c r="I211" s="164"/>
      <c r="J211" s="164"/>
      <c r="K211" s="164"/>
      <c r="L211" s="164"/>
      <c r="M211" s="164"/>
      <c r="N211" s="133"/>
      <c r="O211" s="118"/>
      <c r="P211" s="118"/>
    </row>
    <row r="212" spans="3:16" s="114" customFormat="1" ht="16.2" hidden="1" x14ac:dyDescent="0.3">
      <c r="C212" s="164"/>
      <c r="D212" s="164"/>
      <c r="E212" s="164"/>
      <c r="F212" s="164"/>
      <c r="G212" s="164"/>
      <c r="H212" s="164"/>
      <c r="I212" s="164"/>
      <c r="J212" s="164"/>
      <c r="K212" s="164"/>
      <c r="L212" s="164"/>
      <c r="M212" s="164"/>
      <c r="N212" s="133"/>
      <c r="O212" s="118"/>
      <c r="P212" s="118"/>
    </row>
    <row r="213" spans="3:16" s="114" customFormat="1" ht="16.2" hidden="1" x14ac:dyDescent="0.3">
      <c r="C213" s="164"/>
      <c r="D213" s="164"/>
      <c r="E213" s="164"/>
      <c r="F213" s="164"/>
      <c r="G213" s="164"/>
      <c r="H213" s="164"/>
      <c r="I213" s="164"/>
      <c r="J213" s="164"/>
      <c r="K213" s="164"/>
      <c r="L213" s="164"/>
      <c r="M213" s="164"/>
      <c r="N213" s="133"/>
      <c r="O213" s="118"/>
      <c r="P213" s="118"/>
    </row>
    <row r="214" spans="3:16" s="114" customFormat="1" ht="16.2" hidden="1" x14ac:dyDescent="0.3">
      <c r="C214" s="164"/>
      <c r="D214" s="164"/>
      <c r="E214" s="164"/>
      <c r="F214" s="164"/>
      <c r="G214" s="164"/>
      <c r="H214" s="164"/>
      <c r="I214" s="164"/>
      <c r="J214" s="164"/>
      <c r="K214" s="164"/>
      <c r="L214" s="164"/>
      <c r="M214" s="164"/>
      <c r="N214" s="133"/>
      <c r="O214" s="118"/>
      <c r="P214" s="118"/>
    </row>
    <row r="215" spans="3:16" s="114" customFormat="1" ht="16.2" hidden="1" x14ac:dyDescent="0.3">
      <c r="C215" s="164"/>
      <c r="D215" s="164"/>
      <c r="E215" s="164"/>
      <c r="F215" s="164"/>
      <c r="G215" s="164"/>
      <c r="H215" s="164"/>
      <c r="I215" s="164"/>
      <c r="J215" s="164"/>
      <c r="K215" s="164"/>
      <c r="L215" s="164"/>
      <c r="M215" s="164"/>
      <c r="N215" s="133"/>
      <c r="O215" s="118"/>
      <c r="P215" s="118"/>
    </row>
    <row r="216" spans="3:16" s="114" customFormat="1" ht="16.2" hidden="1" x14ac:dyDescent="0.3">
      <c r="C216" s="164"/>
      <c r="D216" s="164"/>
      <c r="E216" s="164"/>
      <c r="F216" s="164"/>
      <c r="G216" s="164"/>
      <c r="H216" s="164"/>
      <c r="I216" s="164"/>
      <c r="J216" s="164"/>
      <c r="K216" s="164"/>
      <c r="L216" s="164"/>
      <c r="M216" s="164"/>
      <c r="N216" s="133"/>
      <c r="O216" s="118"/>
      <c r="P216" s="118"/>
    </row>
    <row r="217" spans="3:16" s="114" customFormat="1" ht="16.2" hidden="1" x14ac:dyDescent="0.3">
      <c r="C217" s="164"/>
      <c r="D217" s="164"/>
      <c r="E217" s="164"/>
      <c r="F217" s="164"/>
      <c r="G217" s="164"/>
      <c r="H217" s="164"/>
      <c r="I217" s="164"/>
      <c r="J217" s="164"/>
      <c r="K217" s="164"/>
      <c r="L217" s="164"/>
      <c r="M217" s="164"/>
      <c r="N217" s="133"/>
      <c r="O217" s="118"/>
      <c r="P217" s="118"/>
    </row>
    <row r="218" spans="3:16" s="114" customFormat="1" ht="16.2" hidden="1" x14ac:dyDescent="0.3">
      <c r="C218" s="164"/>
      <c r="D218" s="164"/>
      <c r="E218" s="164"/>
      <c r="F218" s="164"/>
      <c r="G218" s="164"/>
      <c r="H218" s="164"/>
      <c r="I218" s="164"/>
      <c r="J218" s="164"/>
      <c r="K218" s="164"/>
      <c r="L218" s="164"/>
      <c r="M218" s="164"/>
      <c r="N218" s="133"/>
      <c r="O218" s="118"/>
      <c r="P218" s="118"/>
    </row>
    <row r="219" spans="3:16" s="114" customFormat="1" ht="16.2" hidden="1" x14ac:dyDescent="0.3">
      <c r="C219" s="164"/>
      <c r="D219" s="164"/>
      <c r="E219" s="164"/>
      <c r="F219" s="164"/>
      <c r="G219" s="164"/>
      <c r="H219" s="164"/>
      <c r="I219" s="164"/>
      <c r="J219" s="164"/>
      <c r="K219" s="164"/>
      <c r="L219" s="164"/>
      <c r="M219" s="164"/>
      <c r="N219" s="133"/>
      <c r="O219" s="118"/>
      <c r="P219" s="118"/>
    </row>
    <row r="220" spans="3:16" s="114" customFormat="1" ht="16.2" hidden="1" x14ac:dyDescent="0.3">
      <c r="C220" s="164"/>
      <c r="D220" s="164"/>
      <c r="E220" s="164"/>
      <c r="F220" s="164"/>
      <c r="G220" s="164"/>
      <c r="H220" s="164"/>
      <c r="I220" s="164"/>
      <c r="J220" s="164"/>
      <c r="K220" s="164"/>
      <c r="L220" s="164"/>
      <c r="M220" s="164"/>
      <c r="N220" s="133"/>
      <c r="O220" s="118"/>
      <c r="P220" s="118"/>
    </row>
    <row r="221" spans="3:16" s="114" customFormat="1" ht="16.2" hidden="1" x14ac:dyDescent="0.3">
      <c r="C221" s="164"/>
      <c r="D221" s="164"/>
      <c r="E221" s="164"/>
      <c r="F221" s="164"/>
      <c r="G221" s="164"/>
      <c r="H221" s="164"/>
      <c r="I221" s="164"/>
      <c r="J221" s="164"/>
      <c r="K221" s="164"/>
      <c r="L221" s="164"/>
      <c r="M221" s="164"/>
      <c r="N221" s="133"/>
      <c r="O221" s="118"/>
      <c r="P221" s="118"/>
    </row>
    <row r="222" spans="3:16" s="114" customFormat="1" ht="16.2" hidden="1" x14ac:dyDescent="0.3">
      <c r="C222" s="164"/>
      <c r="D222" s="164"/>
      <c r="E222" s="164"/>
      <c r="F222" s="164"/>
      <c r="G222" s="164"/>
      <c r="H222" s="164"/>
      <c r="I222" s="164"/>
      <c r="J222" s="164"/>
      <c r="K222" s="164"/>
      <c r="L222" s="164"/>
      <c r="M222" s="164"/>
      <c r="N222" s="133"/>
      <c r="O222" s="118"/>
      <c r="P222" s="118"/>
    </row>
    <row r="223" spans="3:16" s="114" customFormat="1" ht="16.2" hidden="1" x14ac:dyDescent="0.3">
      <c r="C223" s="164"/>
      <c r="D223" s="164"/>
      <c r="E223" s="164"/>
      <c r="F223" s="164"/>
      <c r="G223" s="164"/>
      <c r="H223" s="164"/>
      <c r="I223" s="164"/>
      <c r="J223" s="164"/>
      <c r="K223" s="164"/>
      <c r="L223" s="164"/>
      <c r="M223" s="164"/>
      <c r="N223" s="133"/>
      <c r="O223" s="118"/>
      <c r="P223" s="118"/>
    </row>
    <row r="224" spans="3:16" s="114" customFormat="1" ht="16.2" hidden="1" x14ac:dyDescent="0.3">
      <c r="C224" s="164"/>
      <c r="D224" s="164"/>
      <c r="E224" s="164"/>
      <c r="F224" s="164"/>
      <c r="G224" s="164"/>
      <c r="H224" s="164"/>
      <c r="I224" s="164"/>
      <c r="J224" s="164"/>
      <c r="K224" s="164"/>
      <c r="L224" s="164"/>
      <c r="M224" s="164"/>
      <c r="N224" s="133"/>
      <c r="O224" s="118"/>
      <c r="P224" s="118"/>
    </row>
    <row r="225" spans="3:16" s="114" customFormat="1" ht="16.2" hidden="1" x14ac:dyDescent="0.3">
      <c r="C225" s="164"/>
      <c r="D225" s="164"/>
      <c r="E225" s="164"/>
      <c r="F225" s="164"/>
      <c r="G225" s="164"/>
      <c r="H225" s="164"/>
      <c r="I225" s="164"/>
      <c r="J225" s="164"/>
      <c r="K225" s="164"/>
      <c r="L225" s="164"/>
      <c r="M225" s="164"/>
      <c r="N225" s="133"/>
      <c r="O225" s="118"/>
      <c r="P225" s="118"/>
    </row>
    <row r="226" spans="3:16" s="114" customFormat="1" ht="16.2" hidden="1" x14ac:dyDescent="0.3">
      <c r="C226" s="164"/>
      <c r="D226" s="164"/>
      <c r="E226" s="164"/>
      <c r="F226" s="164"/>
      <c r="G226" s="164"/>
      <c r="H226" s="164"/>
      <c r="I226" s="164"/>
      <c r="J226" s="164"/>
      <c r="K226" s="164"/>
      <c r="L226" s="164"/>
      <c r="M226" s="164"/>
      <c r="N226" s="133"/>
      <c r="O226" s="118"/>
      <c r="P226" s="118"/>
    </row>
    <row r="227" spans="3:16" s="114" customFormat="1" ht="16.2" hidden="1" x14ac:dyDescent="0.3">
      <c r="C227" s="164"/>
      <c r="D227" s="164"/>
      <c r="E227" s="164"/>
      <c r="F227" s="164"/>
      <c r="G227" s="164"/>
      <c r="H227" s="164"/>
      <c r="I227" s="164"/>
      <c r="J227" s="164"/>
      <c r="K227" s="164"/>
      <c r="L227" s="164"/>
      <c r="M227" s="164"/>
      <c r="N227" s="133"/>
      <c r="O227" s="118"/>
      <c r="P227" s="118"/>
    </row>
    <row r="228" spans="3:16" s="114" customFormat="1" ht="16.2" hidden="1" x14ac:dyDescent="0.3">
      <c r="C228" s="164"/>
      <c r="D228" s="164"/>
      <c r="E228" s="164"/>
      <c r="F228" s="164"/>
      <c r="G228" s="164"/>
      <c r="H228" s="164"/>
      <c r="I228" s="164"/>
      <c r="J228" s="164"/>
      <c r="K228" s="164"/>
      <c r="L228" s="164"/>
      <c r="M228" s="164"/>
      <c r="N228" s="133"/>
      <c r="O228" s="118"/>
      <c r="P228" s="118"/>
    </row>
    <row r="229" spans="3:16" s="114" customFormat="1" ht="16.2" hidden="1" x14ac:dyDescent="0.3">
      <c r="C229" s="164"/>
      <c r="D229" s="164"/>
      <c r="E229" s="164"/>
      <c r="F229" s="164"/>
      <c r="G229" s="164"/>
      <c r="H229" s="164"/>
      <c r="I229" s="164"/>
      <c r="J229" s="164"/>
      <c r="K229" s="164"/>
      <c r="L229" s="164"/>
      <c r="M229" s="164"/>
      <c r="N229" s="133"/>
      <c r="O229" s="118"/>
      <c r="P229" s="118"/>
    </row>
    <row r="230" spans="3:16" s="114" customFormat="1" ht="16.2" hidden="1" x14ac:dyDescent="0.3">
      <c r="C230" s="164"/>
      <c r="D230" s="164"/>
      <c r="E230" s="164"/>
      <c r="F230" s="164"/>
      <c r="G230" s="164"/>
      <c r="H230" s="164"/>
      <c r="I230" s="164"/>
      <c r="J230" s="164"/>
      <c r="K230" s="164"/>
      <c r="L230" s="164"/>
      <c r="M230" s="164"/>
      <c r="N230" s="133"/>
      <c r="O230" s="118"/>
      <c r="P230" s="118"/>
    </row>
    <row r="231" spans="3:16" s="114" customFormat="1" ht="16.2" hidden="1" x14ac:dyDescent="0.3">
      <c r="C231" s="164"/>
      <c r="D231" s="164"/>
      <c r="E231" s="164"/>
      <c r="F231" s="164"/>
      <c r="G231" s="164"/>
      <c r="H231" s="164"/>
      <c r="I231" s="164"/>
      <c r="J231" s="164"/>
      <c r="K231" s="164"/>
      <c r="L231" s="164"/>
      <c r="M231" s="164"/>
      <c r="N231" s="133"/>
      <c r="O231" s="118"/>
      <c r="P231" s="118"/>
    </row>
    <row r="232" spans="3:16" s="114" customFormat="1" ht="16.2" hidden="1" x14ac:dyDescent="0.3">
      <c r="C232" s="164"/>
      <c r="D232" s="164"/>
      <c r="E232" s="164"/>
      <c r="F232" s="164"/>
      <c r="G232" s="164"/>
      <c r="H232" s="164"/>
      <c r="I232" s="164"/>
      <c r="J232" s="164"/>
      <c r="K232" s="164"/>
      <c r="L232" s="164"/>
      <c r="M232" s="164"/>
      <c r="N232" s="133"/>
      <c r="O232" s="118"/>
      <c r="P232" s="118"/>
    </row>
    <row r="233" spans="3:16" s="114" customFormat="1" ht="16.2" hidden="1" x14ac:dyDescent="0.3">
      <c r="C233" s="164"/>
      <c r="D233" s="164"/>
      <c r="E233" s="164"/>
      <c r="F233" s="164"/>
      <c r="G233" s="164"/>
      <c r="H233" s="164"/>
      <c r="I233" s="164"/>
      <c r="J233" s="164"/>
      <c r="K233" s="164"/>
      <c r="L233" s="164"/>
      <c r="M233" s="164"/>
      <c r="N233" s="133"/>
      <c r="O233" s="118"/>
      <c r="P233" s="118"/>
    </row>
    <row r="234" spans="3:16" s="114" customFormat="1" ht="16.2" hidden="1" x14ac:dyDescent="0.3">
      <c r="C234" s="164"/>
      <c r="D234" s="164"/>
      <c r="E234" s="164"/>
      <c r="F234" s="164"/>
      <c r="G234" s="164"/>
      <c r="H234" s="164"/>
      <c r="I234" s="164"/>
      <c r="J234" s="164"/>
      <c r="K234" s="164"/>
      <c r="L234" s="164"/>
      <c r="M234" s="164"/>
      <c r="N234" s="133"/>
      <c r="O234" s="118"/>
      <c r="P234" s="118"/>
    </row>
    <row r="235" spans="3:16" s="114" customFormat="1" ht="16.2" hidden="1" x14ac:dyDescent="0.3">
      <c r="C235" s="164"/>
      <c r="D235" s="164"/>
      <c r="E235" s="164"/>
      <c r="F235" s="164"/>
      <c r="G235" s="164"/>
      <c r="H235" s="164"/>
      <c r="I235" s="164"/>
      <c r="J235" s="164"/>
      <c r="K235" s="164"/>
      <c r="L235" s="164"/>
      <c r="M235" s="164"/>
      <c r="N235" s="133"/>
      <c r="O235" s="118"/>
      <c r="P235" s="118"/>
    </row>
    <row r="236" spans="3:16" s="114" customFormat="1" ht="16.2" hidden="1" x14ac:dyDescent="0.3">
      <c r="C236" s="164"/>
      <c r="D236" s="164"/>
      <c r="E236" s="164"/>
      <c r="F236" s="164"/>
      <c r="G236" s="164"/>
      <c r="H236" s="164"/>
      <c r="I236" s="164"/>
      <c r="J236" s="164"/>
      <c r="K236" s="164"/>
      <c r="L236" s="164"/>
      <c r="M236" s="164"/>
      <c r="N236" s="133"/>
      <c r="O236" s="118"/>
      <c r="P236" s="118"/>
    </row>
    <row r="237" spans="3:16" s="114" customFormat="1" ht="16.2" hidden="1" x14ac:dyDescent="0.3">
      <c r="C237" s="164"/>
      <c r="D237" s="164"/>
      <c r="E237" s="164"/>
      <c r="F237" s="164"/>
      <c r="G237" s="164"/>
      <c r="H237" s="164"/>
      <c r="I237" s="164"/>
      <c r="J237" s="164"/>
      <c r="K237" s="164"/>
      <c r="L237" s="164"/>
      <c r="M237" s="164"/>
      <c r="N237" s="133"/>
      <c r="O237" s="118"/>
      <c r="P237" s="118"/>
    </row>
    <row r="238" spans="3:16" s="114" customFormat="1" ht="16.2" hidden="1" x14ac:dyDescent="0.3">
      <c r="C238" s="164"/>
      <c r="D238" s="164"/>
      <c r="E238" s="164"/>
      <c r="F238" s="164"/>
      <c r="G238" s="164"/>
      <c r="H238" s="164"/>
      <c r="I238" s="164"/>
      <c r="J238" s="164"/>
      <c r="K238" s="164"/>
      <c r="L238" s="164"/>
      <c r="M238" s="164"/>
      <c r="N238" s="133"/>
      <c r="O238" s="118"/>
      <c r="P238" s="118"/>
    </row>
    <row r="239" spans="3:16" s="114" customFormat="1" ht="16.2" hidden="1" x14ac:dyDescent="0.3">
      <c r="C239" s="164"/>
      <c r="D239" s="164"/>
      <c r="E239" s="164"/>
      <c r="F239" s="164"/>
      <c r="G239" s="164"/>
      <c r="H239" s="164"/>
      <c r="I239" s="164"/>
      <c r="J239" s="164"/>
      <c r="K239" s="164"/>
      <c r="L239" s="164"/>
      <c r="M239" s="164"/>
      <c r="N239" s="133"/>
      <c r="O239" s="118"/>
      <c r="P239" s="118"/>
    </row>
    <row r="240" spans="3:16" s="114" customFormat="1" ht="16.2" hidden="1" x14ac:dyDescent="0.3">
      <c r="C240" s="164"/>
      <c r="D240" s="164"/>
      <c r="E240" s="164"/>
      <c r="F240" s="164"/>
      <c r="G240" s="164"/>
      <c r="H240" s="164"/>
      <c r="I240" s="164"/>
      <c r="J240" s="164"/>
      <c r="K240" s="164"/>
      <c r="L240" s="164"/>
      <c r="M240" s="164"/>
      <c r="N240" s="133"/>
      <c r="O240" s="118"/>
      <c r="P240" s="118"/>
    </row>
    <row r="241" spans="3:16" s="114" customFormat="1" ht="16.2" hidden="1" x14ac:dyDescent="0.3">
      <c r="C241" s="164"/>
      <c r="D241" s="164"/>
      <c r="E241" s="164"/>
      <c r="F241" s="164"/>
      <c r="G241" s="164"/>
      <c r="H241" s="164"/>
      <c r="I241" s="164"/>
      <c r="J241" s="164"/>
      <c r="K241" s="164"/>
      <c r="L241" s="164"/>
      <c r="M241" s="164"/>
      <c r="N241" s="133"/>
      <c r="O241" s="118"/>
      <c r="P241" s="118"/>
    </row>
    <row r="242" spans="3:16" s="114" customFormat="1" ht="16.2" hidden="1" x14ac:dyDescent="0.3">
      <c r="C242" s="164"/>
      <c r="D242" s="164"/>
      <c r="E242" s="164"/>
      <c r="F242" s="164"/>
      <c r="G242" s="164"/>
      <c r="H242" s="164"/>
      <c r="I242" s="164"/>
      <c r="J242" s="164"/>
      <c r="K242" s="164"/>
      <c r="L242" s="164"/>
      <c r="M242" s="164"/>
      <c r="N242" s="133"/>
      <c r="O242" s="118"/>
      <c r="P242" s="118"/>
    </row>
    <row r="243" spans="3:16" s="114" customFormat="1" ht="16.2" hidden="1" x14ac:dyDescent="0.3">
      <c r="C243" s="164"/>
      <c r="D243" s="164"/>
      <c r="E243" s="164"/>
      <c r="F243" s="164"/>
      <c r="G243" s="164"/>
      <c r="H243" s="164"/>
      <c r="I243" s="164"/>
      <c r="J243" s="164"/>
      <c r="K243" s="164"/>
      <c r="L243" s="164"/>
      <c r="M243" s="164"/>
      <c r="N243" s="133"/>
      <c r="O243" s="118"/>
      <c r="P243" s="118"/>
    </row>
    <row r="244" spans="3:16" s="114" customFormat="1" ht="16.2" hidden="1" x14ac:dyDescent="0.3">
      <c r="C244" s="164"/>
      <c r="D244" s="164"/>
      <c r="E244" s="164"/>
      <c r="F244" s="164"/>
      <c r="G244" s="164"/>
      <c r="H244" s="164"/>
      <c r="I244" s="164"/>
      <c r="J244" s="164"/>
      <c r="K244" s="164"/>
      <c r="L244" s="164"/>
      <c r="M244" s="164"/>
      <c r="N244" s="133"/>
      <c r="O244" s="118"/>
      <c r="P244" s="118"/>
    </row>
    <row r="245" spans="3:16" s="114" customFormat="1" ht="16.2" hidden="1" x14ac:dyDescent="0.3">
      <c r="C245" s="164"/>
      <c r="D245" s="164"/>
      <c r="E245" s="164"/>
      <c r="F245" s="164"/>
      <c r="G245" s="164"/>
      <c r="H245" s="164"/>
      <c r="I245" s="164"/>
      <c r="J245" s="164"/>
      <c r="K245" s="164"/>
      <c r="L245" s="164"/>
      <c r="M245" s="164"/>
      <c r="N245" s="133"/>
      <c r="O245" s="118"/>
      <c r="P245" s="118"/>
    </row>
    <row r="246" spans="3:16" s="114" customFormat="1" ht="16.2" hidden="1" x14ac:dyDescent="0.3">
      <c r="C246" s="164"/>
      <c r="D246" s="164"/>
      <c r="E246" s="164"/>
      <c r="F246" s="164"/>
      <c r="G246" s="164"/>
      <c r="H246" s="164"/>
      <c r="I246" s="164"/>
      <c r="J246" s="164"/>
      <c r="K246" s="164"/>
      <c r="L246" s="164"/>
      <c r="M246" s="164"/>
      <c r="N246" s="133"/>
      <c r="O246" s="118"/>
      <c r="P246" s="118"/>
    </row>
    <row r="247" spans="3:16" s="114" customFormat="1" ht="16.2" hidden="1" x14ac:dyDescent="0.3">
      <c r="C247" s="164"/>
      <c r="D247" s="164"/>
      <c r="E247" s="164"/>
      <c r="F247" s="164"/>
      <c r="G247" s="164"/>
      <c r="H247" s="164"/>
      <c r="I247" s="164"/>
      <c r="J247" s="164"/>
      <c r="K247" s="164"/>
      <c r="L247" s="164"/>
      <c r="M247" s="164"/>
      <c r="N247" s="133"/>
      <c r="O247" s="118"/>
      <c r="P247" s="118"/>
    </row>
    <row r="248" spans="3:16" s="114" customFormat="1" ht="16.2" hidden="1" x14ac:dyDescent="0.3">
      <c r="C248" s="164"/>
      <c r="D248" s="164"/>
      <c r="E248" s="164"/>
      <c r="F248" s="164"/>
      <c r="G248" s="164"/>
      <c r="H248" s="164"/>
      <c r="I248" s="164"/>
      <c r="J248" s="164"/>
      <c r="K248" s="164"/>
      <c r="L248" s="164"/>
      <c r="M248" s="164"/>
      <c r="N248" s="133"/>
      <c r="O248" s="118"/>
      <c r="P248" s="118"/>
    </row>
    <row r="249" spans="3:16" s="114" customFormat="1" ht="16.2" hidden="1" x14ac:dyDescent="0.3">
      <c r="C249" s="164"/>
      <c r="D249" s="164"/>
      <c r="E249" s="164"/>
      <c r="F249" s="164"/>
      <c r="G249" s="164"/>
      <c r="H249" s="164"/>
      <c r="I249" s="164"/>
      <c r="J249" s="164"/>
      <c r="K249" s="164"/>
      <c r="L249" s="164"/>
      <c r="M249" s="164"/>
      <c r="N249" s="133"/>
      <c r="O249" s="118"/>
      <c r="P249" s="118"/>
    </row>
    <row r="250" spans="3:16" s="114" customFormat="1" ht="16.2" hidden="1" x14ac:dyDescent="0.3">
      <c r="C250" s="164"/>
      <c r="D250" s="164"/>
      <c r="E250" s="164"/>
      <c r="F250" s="164"/>
      <c r="G250" s="164"/>
      <c r="H250" s="164"/>
      <c r="I250" s="164"/>
      <c r="J250" s="164"/>
      <c r="K250" s="164"/>
      <c r="L250" s="164"/>
      <c r="M250" s="164"/>
      <c r="N250" s="133"/>
      <c r="O250" s="118"/>
      <c r="P250" s="118"/>
    </row>
    <row r="251" spans="3:16" s="114" customFormat="1" ht="16.2" hidden="1" x14ac:dyDescent="0.3">
      <c r="C251" s="164"/>
      <c r="D251" s="164"/>
      <c r="E251" s="164"/>
      <c r="F251" s="164"/>
      <c r="G251" s="164"/>
      <c r="H251" s="164"/>
      <c r="I251" s="164"/>
      <c r="J251" s="164"/>
      <c r="K251" s="164"/>
      <c r="L251" s="164"/>
      <c r="M251" s="164"/>
      <c r="N251" s="133"/>
      <c r="O251" s="118"/>
      <c r="P251" s="118"/>
    </row>
    <row r="252" spans="3:16" s="114" customFormat="1" ht="16.2" hidden="1" x14ac:dyDescent="0.3">
      <c r="C252" s="164"/>
      <c r="D252" s="164"/>
      <c r="E252" s="164"/>
      <c r="F252" s="164"/>
      <c r="G252" s="164"/>
      <c r="H252" s="164"/>
      <c r="I252" s="164"/>
      <c r="J252" s="164"/>
      <c r="K252" s="164"/>
      <c r="L252" s="164"/>
      <c r="M252" s="164"/>
      <c r="N252" s="133"/>
      <c r="O252" s="118"/>
      <c r="P252" s="118"/>
    </row>
    <row r="253" spans="3:16" s="114" customFormat="1" ht="16.2" hidden="1" x14ac:dyDescent="0.3">
      <c r="C253" s="164"/>
      <c r="D253" s="164"/>
      <c r="E253" s="164"/>
      <c r="F253" s="164"/>
      <c r="G253" s="164"/>
      <c r="H253" s="164"/>
      <c r="I253" s="164"/>
      <c r="J253" s="164"/>
      <c r="K253" s="164"/>
      <c r="L253" s="164"/>
      <c r="M253" s="164"/>
      <c r="N253" s="133"/>
      <c r="O253" s="118"/>
      <c r="P253" s="118"/>
    </row>
    <row r="254" spans="3:16" s="114" customFormat="1" ht="16.2" hidden="1" x14ac:dyDescent="0.3">
      <c r="C254" s="164"/>
      <c r="D254" s="164"/>
      <c r="E254" s="164"/>
      <c r="F254" s="164"/>
      <c r="G254" s="164"/>
      <c r="H254" s="164"/>
      <c r="I254" s="164"/>
      <c r="J254" s="164"/>
      <c r="K254" s="164"/>
      <c r="L254" s="164"/>
      <c r="M254" s="164"/>
      <c r="N254" s="133"/>
      <c r="O254" s="118"/>
      <c r="P254" s="118"/>
    </row>
    <row r="255" spans="3:16" s="114" customFormat="1" ht="16.2" hidden="1" x14ac:dyDescent="0.3">
      <c r="C255" s="164"/>
      <c r="D255" s="164"/>
      <c r="E255" s="164"/>
      <c r="F255" s="164"/>
      <c r="G255" s="164"/>
      <c r="H255" s="164"/>
      <c r="I255" s="164"/>
      <c r="J255" s="164"/>
      <c r="K255" s="164"/>
      <c r="L255" s="164"/>
      <c r="M255" s="164"/>
      <c r="N255" s="133"/>
      <c r="O255" s="118"/>
      <c r="P255" s="118"/>
    </row>
    <row r="256" spans="3:16" s="114" customFormat="1" ht="16.2" hidden="1" x14ac:dyDescent="0.3">
      <c r="C256" s="164"/>
      <c r="D256" s="164"/>
      <c r="E256" s="164"/>
      <c r="F256" s="164"/>
      <c r="G256" s="164"/>
      <c r="H256" s="164"/>
      <c r="I256" s="164"/>
      <c r="J256" s="164"/>
      <c r="K256" s="164"/>
      <c r="L256" s="164"/>
      <c r="M256" s="164"/>
      <c r="N256" s="133"/>
      <c r="O256" s="118"/>
      <c r="P256" s="118"/>
    </row>
    <row r="257" spans="3:16" s="114" customFormat="1" ht="16.2" hidden="1" x14ac:dyDescent="0.3">
      <c r="C257" s="164"/>
      <c r="D257" s="164"/>
      <c r="E257" s="164"/>
      <c r="F257" s="164"/>
      <c r="G257" s="164"/>
      <c r="H257" s="164"/>
      <c r="I257" s="164"/>
      <c r="J257" s="164"/>
      <c r="K257" s="164"/>
      <c r="L257" s="164"/>
      <c r="M257" s="164"/>
      <c r="N257" s="133"/>
      <c r="O257" s="118"/>
      <c r="P257" s="118"/>
    </row>
    <row r="258" spans="3:16" s="114" customFormat="1" ht="16.2" hidden="1" x14ac:dyDescent="0.3">
      <c r="C258" s="164"/>
      <c r="D258" s="164"/>
      <c r="E258" s="164"/>
      <c r="F258" s="164"/>
      <c r="G258" s="164"/>
      <c r="H258" s="164"/>
      <c r="I258" s="164"/>
      <c r="J258" s="164"/>
      <c r="K258" s="164"/>
      <c r="L258" s="164"/>
      <c r="M258" s="164"/>
      <c r="N258" s="133"/>
      <c r="O258" s="118"/>
      <c r="P258" s="118"/>
    </row>
    <row r="259" spans="3:16" s="114" customFormat="1" ht="16.2" hidden="1" x14ac:dyDescent="0.3">
      <c r="C259" s="164"/>
      <c r="D259" s="164"/>
      <c r="E259" s="164"/>
      <c r="F259" s="164"/>
      <c r="G259" s="164"/>
      <c r="H259" s="164"/>
      <c r="I259" s="164"/>
      <c r="J259" s="164"/>
      <c r="K259" s="164"/>
      <c r="L259" s="164"/>
      <c r="M259" s="164"/>
      <c r="N259" s="133"/>
      <c r="O259" s="118"/>
      <c r="P259" s="118"/>
    </row>
    <row r="260" spans="3:16" s="114" customFormat="1" ht="16.2" hidden="1" x14ac:dyDescent="0.3">
      <c r="C260" s="164"/>
      <c r="D260" s="164"/>
      <c r="E260" s="164"/>
      <c r="F260" s="164"/>
      <c r="G260" s="164"/>
      <c r="H260" s="164"/>
      <c r="I260" s="164"/>
      <c r="J260" s="164"/>
      <c r="K260" s="164"/>
      <c r="L260" s="164"/>
      <c r="M260" s="164"/>
      <c r="N260" s="133"/>
      <c r="O260" s="118"/>
      <c r="P260" s="118"/>
    </row>
    <row r="261" spans="3:16" s="114" customFormat="1" ht="16.2" hidden="1" x14ac:dyDescent="0.3">
      <c r="C261" s="164"/>
      <c r="D261" s="164"/>
      <c r="E261" s="164"/>
      <c r="F261" s="164"/>
      <c r="G261" s="164"/>
      <c r="H261" s="164"/>
      <c r="I261" s="164"/>
      <c r="J261" s="164"/>
      <c r="K261" s="164"/>
      <c r="L261" s="164"/>
      <c r="M261" s="164"/>
      <c r="N261" s="133"/>
      <c r="O261" s="118"/>
      <c r="P261" s="118"/>
    </row>
    <row r="262" spans="3:16" s="114" customFormat="1" ht="16.2" hidden="1" x14ac:dyDescent="0.3">
      <c r="C262" s="164"/>
      <c r="D262" s="164"/>
      <c r="E262" s="164"/>
      <c r="F262" s="164"/>
      <c r="G262" s="164"/>
      <c r="H262" s="164"/>
      <c r="I262" s="164"/>
      <c r="J262" s="164"/>
      <c r="K262" s="164"/>
      <c r="L262" s="164"/>
      <c r="M262" s="164"/>
      <c r="N262" s="133"/>
      <c r="O262" s="118"/>
      <c r="P262" s="118"/>
    </row>
    <row r="263" spans="3:16" s="114" customFormat="1" ht="16.2" hidden="1" x14ac:dyDescent="0.3">
      <c r="C263" s="164"/>
      <c r="D263" s="164"/>
      <c r="E263" s="164"/>
      <c r="F263" s="164"/>
      <c r="G263" s="164"/>
      <c r="H263" s="164"/>
      <c r="I263" s="164"/>
      <c r="J263" s="164"/>
      <c r="K263" s="164"/>
      <c r="L263" s="164"/>
      <c r="M263" s="164"/>
      <c r="N263" s="133"/>
      <c r="O263" s="118"/>
      <c r="P263" s="118"/>
    </row>
    <row r="264" spans="3:16" s="114" customFormat="1" ht="16.2" hidden="1" x14ac:dyDescent="0.3">
      <c r="C264" s="164"/>
      <c r="D264" s="164"/>
      <c r="E264" s="164"/>
      <c r="F264" s="164"/>
      <c r="G264" s="164"/>
      <c r="H264" s="164"/>
      <c r="I264" s="164"/>
      <c r="J264" s="164"/>
      <c r="K264" s="164"/>
      <c r="L264" s="164"/>
      <c r="M264" s="164"/>
      <c r="N264" s="133"/>
      <c r="O264" s="118"/>
      <c r="P264" s="118"/>
    </row>
    <row r="265" spans="3:16" s="114" customFormat="1" ht="16.2" hidden="1" x14ac:dyDescent="0.3">
      <c r="C265" s="164"/>
      <c r="D265" s="164"/>
      <c r="E265" s="164"/>
      <c r="F265" s="164"/>
      <c r="G265" s="164"/>
      <c r="H265" s="164"/>
      <c r="I265" s="164"/>
      <c r="J265" s="164"/>
      <c r="K265" s="164"/>
      <c r="L265" s="164"/>
      <c r="M265" s="164"/>
      <c r="N265" s="133"/>
      <c r="O265" s="118"/>
      <c r="P265" s="118"/>
    </row>
    <row r="266" spans="3:16" s="114" customFormat="1" ht="16.2" hidden="1" x14ac:dyDescent="0.3">
      <c r="C266" s="164"/>
      <c r="D266" s="164"/>
      <c r="E266" s="164"/>
      <c r="F266" s="164"/>
      <c r="G266" s="164"/>
      <c r="H266" s="164"/>
      <c r="I266" s="164"/>
      <c r="J266" s="164"/>
      <c r="K266" s="164"/>
      <c r="L266" s="164"/>
      <c r="M266" s="164"/>
      <c r="N266" s="133"/>
      <c r="O266" s="118"/>
      <c r="P266" s="118"/>
    </row>
    <row r="267" spans="3:16" s="114" customFormat="1" ht="16.2" hidden="1" x14ac:dyDescent="0.3">
      <c r="C267" s="164"/>
      <c r="D267" s="164"/>
      <c r="E267" s="164"/>
      <c r="F267" s="164"/>
      <c r="G267" s="164"/>
      <c r="H267" s="164"/>
      <c r="I267" s="164"/>
      <c r="J267" s="164"/>
      <c r="K267" s="164"/>
      <c r="L267" s="164"/>
      <c r="M267" s="164"/>
      <c r="N267" s="133"/>
      <c r="O267" s="118"/>
      <c r="P267" s="118"/>
    </row>
    <row r="268" spans="3:16" s="114" customFormat="1" ht="16.2" hidden="1" x14ac:dyDescent="0.3">
      <c r="C268" s="164"/>
      <c r="D268" s="164"/>
      <c r="E268" s="164"/>
      <c r="F268" s="164"/>
      <c r="G268" s="164"/>
      <c r="H268" s="164"/>
      <c r="I268" s="164"/>
      <c r="J268" s="164"/>
      <c r="K268" s="164"/>
      <c r="L268" s="164"/>
      <c r="M268" s="164"/>
      <c r="N268" s="133"/>
      <c r="O268" s="118"/>
      <c r="P268" s="118"/>
    </row>
    <row r="269" spans="3:16" s="114" customFormat="1" ht="16.2" hidden="1" x14ac:dyDescent="0.3">
      <c r="C269" s="164"/>
      <c r="D269" s="164"/>
      <c r="E269" s="164"/>
      <c r="F269" s="164"/>
      <c r="G269" s="164"/>
      <c r="H269" s="164"/>
      <c r="I269" s="164"/>
      <c r="J269" s="164"/>
      <c r="K269" s="164"/>
      <c r="L269" s="164"/>
      <c r="M269" s="164"/>
      <c r="N269" s="133"/>
      <c r="O269" s="118"/>
      <c r="P269" s="118"/>
    </row>
    <row r="270" spans="3:16" s="114" customFormat="1" ht="16.2" hidden="1" x14ac:dyDescent="0.3">
      <c r="C270" s="164"/>
      <c r="D270" s="164"/>
      <c r="E270" s="164"/>
      <c r="F270" s="164"/>
      <c r="G270" s="164"/>
      <c r="H270" s="164"/>
      <c r="I270" s="164"/>
      <c r="J270" s="164"/>
      <c r="K270" s="164"/>
      <c r="L270" s="164"/>
      <c r="M270" s="164"/>
      <c r="N270" s="133"/>
      <c r="O270" s="118"/>
      <c r="P270" s="118"/>
    </row>
    <row r="271" spans="3:16" s="114" customFormat="1" ht="16.2" hidden="1" x14ac:dyDescent="0.3">
      <c r="C271" s="164"/>
      <c r="D271" s="164"/>
      <c r="E271" s="164"/>
      <c r="F271" s="164"/>
      <c r="G271" s="164"/>
      <c r="H271" s="164"/>
      <c r="I271" s="164"/>
      <c r="J271" s="164"/>
      <c r="K271" s="164"/>
      <c r="L271" s="164"/>
      <c r="M271" s="164"/>
      <c r="N271" s="133"/>
      <c r="O271" s="118"/>
      <c r="P271" s="118"/>
    </row>
    <row r="272" spans="3:16" s="114" customFormat="1" ht="16.2" hidden="1" x14ac:dyDescent="0.3">
      <c r="C272" s="164"/>
      <c r="D272" s="164"/>
      <c r="E272" s="164"/>
      <c r="F272" s="164"/>
      <c r="G272" s="164"/>
      <c r="H272" s="164"/>
      <c r="I272" s="164"/>
      <c r="J272" s="164"/>
      <c r="K272" s="164"/>
      <c r="L272" s="164"/>
      <c r="M272" s="164"/>
      <c r="N272" s="133"/>
      <c r="O272" s="118"/>
      <c r="P272" s="118"/>
    </row>
    <row r="273" spans="3:16" s="114" customFormat="1" ht="16.2" hidden="1" x14ac:dyDescent="0.3">
      <c r="C273" s="164"/>
      <c r="D273" s="164"/>
      <c r="E273" s="164"/>
      <c r="F273" s="164"/>
      <c r="G273" s="164"/>
      <c r="H273" s="164"/>
      <c r="I273" s="164"/>
      <c r="J273" s="164"/>
      <c r="K273" s="164"/>
      <c r="L273" s="164"/>
      <c r="M273" s="164"/>
      <c r="N273" s="133"/>
      <c r="O273" s="118"/>
      <c r="P273" s="118"/>
    </row>
    <row r="274" spans="3:16" s="114" customFormat="1" ht="16.2" hidden="1" x14ac:dyDescent="0.3">
      <c r="C274" s="164"/>
      <c r="D274" s="164"/>
      <c r="E274" s="164"/>
      <c r="F274" s="164"/>
      <c r="G274" s="164"/>
      <c r="H274" s="164"/>
      <c r="I274" s="164"/>
      <c r="J274" s="164"/>
      <c r="K274" s="164"/>
      <c r="L274" s="164"/>
      <c r="M274" s="164"/>
      <c r="N274" s="133"/>
      <c r="O274" s="118"/>
      <c r="P274" s="118"/>
    </row>
    <row r="275" spans="3:16" s="114" customFormat="1" ht="16.2" hidden="1" x14ac:dyDescent="0.3">
      <c r="C275" s="164"/>
      <c r="D275" s="164"/>
      <c r="E275" s="164"/>
      <c r="F275" s="164"/>
      <c r="G275" s="164"/>
      <c r="H275" s="164"/>
      <c r="I275" s="164"/>
      <c r="J275" s="164"/>
      <c r="K275" s="164"/>
      <c r="L275" s="164"/>
      <c r="M275" s="164"/>
      <c r="N275" s="133"/>
      <c r="O275" s="118"/>
      <c r="P275" s="118"/>
    </row>
    <row r="276" spans="3:16" s="114" customFormat="1" ht="16.2" hidden="1" x14ac:dyDescent="0.3">
      <c r="C276" s="164"/>
      <c r="D276" s="164"/>
      <c r="E276" s="164"/>
      <c r="F276" s="164"/>
      <c r="G276" s="164"/>
      <c r="H276" s="164"/>
      <c r="I276" s="164"/>
      <c r="J276" s="164"/>
      <c r="K276" s="164"/>
      <c r="L276" s="164"/>
      <c r="M276" s="164"/>
      <c r="N276" s="133"/>
      <c r="O276" s="118"/>
      <c r="P276" s="118"/>
    </row>
    <row r="277" spans="3:16" s="114" customFormat="1" ht="16.2" hidden="1" x14ac:dyDescent="0.3">
      <c r="C277" s="164"/>
      <c r="D277" s="164"/>
      <c r="E277" s="164"/>
      <c r="F277" s="164"/>
      <c r="G277" s="164"/>
      <c r="H277" s="164"/>
      <c r="I277" s="164"/>
      <c r="J277" s="164"/>
      <c r="K277" s="164"/>
      <c r="L277" s="164"/>
      <c r="M277" s="164"/>
      <c r="N277" s="133"/>
      <c r="O277" s="118"/>
      <c r="P277" s="118"/>
    </row>
    <row r="278" spans="3:16" s="114" customFormat="1" ht="16.2" hidden="1" x14ac:dyDescent="0.3">
      <c r="C278" s="164"/>
      <c r="D278" s="164"/>
      <c r="E278" s="164"/>
      <c r="F278" s="164"/>
      <c r="G278" s="164"/>
      <c r="H278" s="164"/>
      <c r="I278" s="164"/>
      <c r="J278" s="164"/>
      <c r="K278" s="164"/>
      <c r="L278" s="164"/>
      <c r="M278" s="164"/>
      <c r="N278" s="133"/>
      <c r="O278" s="118"/>
      <c r="P278" s="118"/>
    </row>
    <row r="279" spans="3:16" s="114" customFormat="1" ht="16.2" hidden="1" x14ac:dyDescent="0.3">
      <c r="C279" s="164"/>
      <c r="D279" s="164"/>
      <c r="E279" s="164"/>
      <c r="F279" s="164"/>
      <c r="G279" s="164"/>
      <c r="H279" s="164"/>
      <c r="I279" s="164"/>
      <c r="J279" s="164"/>
      <c r="K279" s="164"/>
      <c r="L279" s="164"/>
      <c r="M279" s="164"/>
      <c r="N279" s="133"/>
      <c r="O279" s="118"/>
      <c r="P279" s="118"/>
    </row>
    <row r="280" spans="3:16" s="114" customFormat="1" ht="16.2" hidden="1" x14ac:dyDescent="0.3">
      <c r="C280" s="164"/>
      <c r="D280" s="164"/>
      <c r="E280" s="164"/>
      <c r="F280" s="164"/>
      <c r="G280" s="164"/>
      <c r="H280" s="164"/>
      <c r="I280" s="164"/>
      <c r="J280" s="164"/>
      <c r="K280" s="164"/>
      <c r="L280" s="164"/>
      <c r="M280" s="164"/>
      <c r="N280" s="133"/>
      <c r="O280" s="118"/>
      <c r="P280" s="118"/>
    </row>
    <row r="281" spans="3:16" s="114" customFormat="1" ht="16.2" hidden="1" x14ac:dyDescent="0.3">
      <c r="C281" s="164"/>
      <c r="D281" s="164"/>
      <c r="E281" s="164"/>
      <c r="F281" s="164"/>
      <c r="G281" s="164"/>
      <c r="H281" s="164"/>
      <c r="I281" s="164"/>
      <c r="J281" s="164"/>
      <c r="K281" s="164"/>
      <c r="L281" s="164"/>
      <c r="M281" s="164"/>
      <c r="N281" s="133"/>
      <c r="O281" s="118"/>
      <c r="P281" s="118"/>
    </row>
    <row r="282" spans="3:16" s="114" customFormat="1" ht="16.2" hidden="1" x14ac:dyDescent="0.3">
      <c r="C282" s="164"/>
      <c r="D282" s="164"/>
      <c r="E282" s="164"/>
      <c r="F282" s="164"/>
      <c r="G282" s="164"/>
      <c r="H282" s="164"/>
      <c r="I282" s="164"/>
      <c r="J282" s="164"/>
      <c r="K282" s="164"/>
      <c r="L282" s="164"/>
      <c r="M282" s="164"/>
      <c r="N282" s="133"/>
      <c r="O282" s="118"/>
      <c r="P282" s="118"/>
    </row>
    <row r="283" spans="3:16" s="114" customFormat="1" ht="16.2" hidden="1" x14ac:dyDescent="0.3">
      <c r="C283" s="164"/>
      <c r="D283" s="164"/>
      <c r="E283" s="164"/>
      <c r="F283" s="164"/>
      <c r="G283" s="164"/>
      <c r="H283" s="164"/>
      <c r="I283" s="164"/>
      <c r="J283" s="164"/>
      <c r="K283" s="164"/>
      <c r="L283" s="164"/>
      <c r="M283" s="164"/>
      <c r="N283" s="133"/>
      <c r="O283" s="118"/>
      <c r="P283" s="118"/>
    </row>
    <row r="284" spans="3:16" s="114" customFormat="1" ht="16.2" hidden="1" x14ac:dyDescent="0.3">
      <c r="C284" s="164"/>
      <c r="D284" s="164"/>
      <c r="E284" s="164"/>
      <c r="F284" s="164"/>
      <c r="G284" s="164"/>
      <c r="H284" s="164"/>
      <c r="I284" s="164"/>
      <c r="J284" s="164"/>
      <c r="K284" s="164"/>
      <c r="L284" s="164"/>
      <c r="M284" s="164"/>
      <c r="N284" s="133"/>
      <c r="O284" s="118"/>
      <c r="P284" s="118"/>
    </row>
    <row r="285" spans="3:16" s="114" customFormat="1" ht="16.2" hidden="1" x14ac:dyDescent="0.3">
      <c r="C285" s="164"/>
      <c r="D285" s="164"/>
      <c r="E285" s="164"/>
      <c r="F285" s="164"/>
      <c r="G285" s="164"/>
      <c r="H285" s="164"/>
      <c r="I285" s="164"/>
      <c r="J285" s="164"/>
      <c r="K285" s="164"/>
      <c r="L285" s="164"/>
      <c r="M285" s="164"/>
      <c r="N285" s="133"/>
      <c r="O285" s="118"/>
      <c r="P285" s="118"/>
    </row>
    <row r="286" spans="3:16" s="114" customFormat="1" ht="16.2" hidden="1" x14ac:dyDescent="0.3">
      <c r="C286" s="164"/>
      <c r="D286" s="164"/>
      <c r="E286" s="164"/>
      <c r="F286" s="164"/>
      <c r="G286" s="164"/>
      <c r="H286" s="164"/>
      <c r="I286" s="164"/>
      <c r="J286" s="164"/>
      <c r="K286" s="164"/>
      <c r="L286" s="164"/>
      <c r="M286" s="164"/>
      <c r="N286" s="133"/>
      <c r="O286" s="118"/>
      <c r="P286" s="118"/>
    </row>
    <row r="287" spans="3:16" s="114" customFormat="1" ht="16.2" hidden="1" x14ac:dyDescent="0.3">
      <c r="C287" s="164"/>
      <c r="D287" s="164"/>
      <c r="E287" s="164"/>
      <c r="F287" s="164"/>
      <c r="G287" s="164"/>
      <c r="H287" s="164"/>
      <c r="I287" s="164"/>
      <c r="J287" s="164"/>
      <c r="K287" s="164"/>
      <c r="L287" s="164"/>
      <c r="M287" s="164"/>
      <c r="N287" s="133"/>
      <c r="O287" s="118"/>
      <c r="P287" s="118"/>
    </row>
    <row r="288" spans="3:16" s="114" customFormat="1" ht="16.2" hidden="1" x14ac:dyDescent="0.3">
      <c r="C288" s="164"/>
      <c r="D288" s="164"/>
      <c r="E288" s="164"/>
      <c r="F288" s="164"/>
      <c r="G288" s="164"/>
      <c r="H288" s="164"/>
      <c r="I288" s="164"/>
      <c r="J288" s="164"/>
      <c r="K288" s="164"/>
      <c r="L288" s="164"/>
      <c r="M288" s="164"/>
      <c r="N288" s="133"/>
      <c r="O288" s="118"/>
      <c r="P288" s="118"/>
    </row>
    <row r="289" spans="3:16" s="114" customFormat="1" ht="16.2" hidden="1" x14ac:dyDescent="0.3">
      <c r="C289" s="164"/>
      <c r="D289" s="164"/>
      <c r="E289" s="164"/>
      <c r="F289" s="164"/>
      <c r="G289" s="164"/>
      <c r="H289" s="164"/>
      <c r="I289" s="164"/>
      <c r="J289" s="164"/>
      <c r="K289" s="164"/>
      <c r="L289" s="164"/>
      <c r="M289" s="164"/>
      <c r="N289" s="133"/>
      <c r="O289" s="118"/>
      <c r="P289" s="118"/>
    </row>
    <row r="290" spans="3:16" s="114" customFormat="1" ht="16.2" hidden="1" x14ac:dyDescent="0.3">
      <c r="C290" s="164"/>
      <c r="D290" s="164"/>
      <c r="E290" s="164"/>
      <c r="F290" s="164"/>
      <c r="G290" s="164"/>
      <c r="H290" s="164"/>
      <c r="I290" s="164"/>
      <c r="J290" s="164"/>
      <c r="K290" s="164"/>
      <c r="L290" s="164"/>
      <c r="M290" s="164"/>
      <c r="N290" s="133"/>
      <c r="O290" s="118"/>
      <c r="P290" s="118"/>
    </row>
    <row r="291" spans="3:16" s="114" customFormat="1" ht="16.2" hidden="1" x14ac:dyDescent="0.3">
      <c r="C291" s="164"/>
      <c r="D291" s="164"/>
      <c r="E291" s="164"/>
      <c r="F291" s="164"/>
      <c r="G291" s="164"/>
      <c r="H291" s="164"/>
      <c r="I291" s="164"/>
      <c r="J291" s="164"/>
      <c r="K291" s="164"/>
      <c r="L291" s="164"/>
      <c r="M291" s="164"/>
      <c r="N291" s="133"/>
      <c r="O291" s="118"/>
      <c r="P291" s="118"/>
    </row>
    <row r="292" spans="3:16" s="114" customFormat="1" ht="16.2" hidden="1" x14ac:dyDescent="0.3">
      <c r="C292" s="164"/>
      <c r="D292" s="164"/>
      <c r="E292" s="164"/>
      <c r="F292" s="164"/>
      <c r="G292" s="164"/>
      <c r="H292" s="164"/>
      <c r="I292" s="164"/>
      <c r="J292" s="164"/>
      <c r="K292" s="164"/>
      <c r="L292" s="164"/>
      <c r="M292" s="164"/>
      <c r="N292" s="133"/>
      <c r="O292" s="118"/>
      <c r="P292" s="118"/>
    </row>
    <row r="293" spans="3:16" s="114" customFormat="1" ht="16.2" hidden="1" x14ac:dyDescent="0.3">
      <c r="C293" s="164"/>
      <c r="D293" s="164"/>
      <c r="E293" s="164"/>
      <c r="F293" s="164"/>
      <c r="G293" s="164"/>
      <c r="H293" s="164"/>
      <c r="I293" s="164"/>
      <c r="J293" s="164"/>
      <c r="K293" s="164"/>
      <c r="L293" s="164"/>
      <c r="M293" s="164"/>
      <c r="N293" s="133"/>
      <c r="O293" s="118"/>
      <c r="P293" s="118"/>
    </row>
    <row r="294" spans="3:16" s="114" customFormat="1" ht="16.2" hidden="1" x14ac:dyDescent="0.3">
      <c r="C294" s="164"/>
      <c r="D294" s="164"/>
      <c r="E294" s="164"/>
      <c r="F294" s="164"/>
      <c r="G294" s="164"/>
      <c r="H294" s="164"/>
      <c r="I294" s="164"/>
      <c r="J294" s="164"/>
      <c r="K294" s="164"/>
      <c r="L294" s="164"/>
      <c r="M294" s="164"/>
      <c r="N294" s="133"/>
      <c r="O294" s="118"/>
      <c r="P294" s="118"/>
    </row>
    <row r="295" spans="3:16" s="114" customFormat="1" ht="16.2" hidden="1" x14ac:dyDescent="0.3">
      <c r="C295" s="164"/>
      <c r="D295" s="164"/>
      <c r="E295" s="164"/>
      <c r="F295" s="164"/>
      <c r="G295" s="164"/>
      <c r="H295" s="164"/>
      <c r="I295" s="164"/>
      <c r="J295" s="164"/>
      <c r="K295" s="164"/>
      <c r="L295" s="164"/>
      <c r="M295" s="164"/>
      <c r="N295" s="133"/>
      <c r="O295" s="118"/>
      <c r="P295" s="118"/>
    </row>
    <row r="296" spans="3:16" s="114" customFormat="1" ht="16.2" hidden="1" x14ac:dyDescent="0.3">
      <c r="C296" s="164"/>
      <c r="D296" s="164"/>
      <c r="E296" s="164"/>
      <c r="F296" s="164"/>
      <c r="G296" s="164"/>
      <c r="H296" s="164"/>
      <c r="I296" s="164"/>
      <c r="J296" s="164"/>
      <c r="K296" s="164"/>
      <c r="L296" s="164"/>
      <c r="M296" s="164"/>
      <c r="N296" s="133"/>
      <c r="O296" s="118"/>
      <c r="P296" s="118"/>
    </row>
    <row r="297" spans="3:16" s="114" customFormat="1" ht="16.2" hidden="1" x14ac:dyDescent="0.3">
      <c r="C297" s="164"/>
      <c r="D297" s="164"/>
      <c r="E297" s="164"/>
      <c r="F297" s="164"/>
      <c r="G297" s="164"/>
      <c r="H297" s="164"/>
      <c r="I297" s="164"/>
      <c r="J297" s="164"/>
      <c r="K297" s="164"/>
      <c r="L297" s="164"/>
      <c r="M297" s="164"/>
      <c r="N297" s="133"/>
      <c r="O297" s="118"/>
      <c r="P297" s="118"/>
    </row>
    <row r="298" spans="3:16" s="114" customFormat="1" ht="16.2" hidden="1" x14ac:dyDescent="0.3">
      <c r="C298" s="164"/>
      <c r="D298" s="164"/>
      <c r="E298" s="164"/>
      <c r="F298" s="164"/>
      <c r="G298" s="164"/>
      <c r="H298" s="164"/>
      <c r="I298" s="164"/>
      <c r="J298" s="164"/>
      <c r="K298" s="164"/>
      <c r="L298" s="164"/>
      <c r="M298" s="164"/>
      <c r="N298" s="133"/>
      <c r="O298" s="118"/>
      <c r="P298" s="118"/>
    </row>
    <row r="299" spans="3:16" s="114" customFormat="1" ht="16.2" hidden="1" x14ac:dyDescent="0.3">
      <c r="C299" s="164"/>
      <c r="D299" s="164"/>
      <c r="E299" s="164"/>
      <c r="F299" s="164"/>
      <c r="G299" s="164"/>
      <c r="H299" s="164"/>
      <c r="I299" s="164"/>
      <c r="J299" s="164"/>
      <c r="K299" s="164"/>
      <c r="L299" s="164"/>
      <c r="M299" s="164"/>
      <c r="N299" s="133"/>
      <c r="O299" s="118"/>
      <c r="P299" s="118"/>
    </row>
    <row r="300" spans="3:16" s="114" customFormat="1" ht="16.2" hidden="1" x14ac:dyDescent="0.3">
      <c r="C300" s="164"/>
      <c r="D300" s="164"/>
      <c r="E300" s="164"/>
      <c r="F300" s="164"/>
      <c r="G300" s="164"/>
      <c r="H300" s="164"/>
      <c r="I300" s="164"/>
      <c r="J300" s="164"/>
      <c r="K300" s="164"/>
      <c r="L300" s="164"/>
      <c r="M300" s="164"/>
      <c r="N300" s="133"/>
      <c r="O300" s="118"/>
      <c r="P300" s="118"/>
    </row>
    <row r="301" spans="3:16" s="114" customFormat="1" ht="16.2" hidden="1" x14ac:dyDescent="0.3">
      <c r="C301" s="164"/>
      <c r="D301" s="164"/>
      <c r="E301" s="164"/>
      <c r="F301" s="164"/>
      <c r="G301" s="164"/>
      <c r="H301" s="164"/>
      <c r="I301" s="164"/>
      <c r="J301" s="164"/>
      <c r="K301" s="164"/>
      <c r="L301" s="164"/>
      <c r="M301" s="164"/>
      <c r="N301" s="133"/>
      <c r="O301" s="118"/>
      <c r="P301" s="118"/>
    </row>
    <row r="302" spans="3:16" s="114" customFormat="1" ht="16.2" hidden="1" x14ac:dyDescent="0.3">
      <c r="C302" s="164"/>
      <c r="D302" s="164"/>
      <c r="E302" s="164"/>
      <c r="F302" s="164"/>
      <c r="G302" s="164"/>
      <c r="H302" s="164"/>
      <c r="I302" s="164"/>
      <c r="J302" s="164"/>
      <c r="K302" s="164"/>
      <c r="L302" s="164"/>
      <c r="M302" s="164"/>
      <c r="N302" s="133"/>
      <c r="O302" s="118"/>
      <c r="P302" s="118"/>
    </row>
    <row r="303" spans="3:16" s="114" customFormat="1" ht="16.2" hidden="1" x14ac:dyDescent="0.3">
      <c r="C303" s="164"/>
      <c r="D303" s="164"/>
      <c r="E303" s="164"/>
      <c r="F303" s="164"/>
      <c r="G303" s="164"/>
      <c r="H303" s="164"/>
      <c r="I303" s="164"/>
      <c r="J303" s="164"/>
      <c r="K303" s="164"/>
      <c r="L303" s="164"/>
      <c r="M303" s="164"/>
      <c r="N303" s="133"/>
      <c r="O303" s="118"/>
      <c r="P303" s="118"/>
    </row>
    <row r="304" spans="3:16" s="114" customFormat="1" ht="16.2" hidden="1" x14ac:dyDescent="0.3">
      <c r="C304" s="164"/>
      <c r="D304" s="164"/>
      <c r="E304" s="164"/>
      <c r="F304" s="164"/>
      <c r="G304" s="164"/>
      <c r="H304" s="164"/>
      <c r="I304" s="164"/>
      <c r="J304" s="164"/>
      <c r="K304" s="164"/>
      <c r="L304" s="164"/>
      <c r="M304" s="164"/>
      <c r="N304" s="133"/>
      <c r="O304" s="118"/>
      <c r="P304" s="118"/>
    </row>
    <row r="305" spans="3:28" s="114" customFormat="1" ht="16.2" hidden="1" x14ac:dyDescent="0.3">
      <c r="C305" s="164"/>
      <c r="D305" s="164"/>
      <c r="E305" s="164"/>
      <c r="F305" s="164"/>
      <c r="G305" s="164"/>
      <c r="H305" s="164"/>
      <c r="I305" s="164"/>
      <c r="J305" s="164"/>
      <c r="K305" s="164"/>
      <c r="L305" s="164"/>
      <c r="M305" s="164"/>
      <c r="N305" s="133"/>
      <c r="O305" s="118"/>
      <c r="P305" s="118"/>
    </row>
    <row r="306" spans="3:28" s="114" customFormat="1" ht="16.2" hidden="1" x14ac:dyDescent="0.3">
      <c r="C306" s="164"/>
      <c r="D306" s="164"/>
      <c r="E306" s="164"/>
      <c r="F306" s="164"/>
      <c r="G306" s="164"/>
      <c r="H306" s="164"/>
      <c r="I306" s="164"/>
      <c r="J306" s="164"/>
      <c r="K306" s="164"/>
      <c r="L306" s="164"/>
      <c r="M306" s="164"/>
      <c r="N306" s="133"/>
      <c r="O306" s="118"/>
      <c r="P306" s="118"/>
    </row>
    <row r="307" spans="3:28" s="114" customFormat="1" ht="16.2" hidden="1" x14ac:dyDescent="0.3">
      <c r="C307" s="164"/>
      <c r="D307" s="164"/>
      <c r="E307" s="164"/>
      <c r="F307" s="164"/>
      <c r="G307" s="164"/>
      <c r="H307" s="164"/>
      <c r="I307" s="164"/>
      <c r="J307" s="164"/>
      <c r="K307" s="164"/>
      <c r="L307" s="164"/>
      <c r="M307" s="164"/>
      <c r="N307" s="133"/>
      <c r="O307" s="118"/>
      <c r="P307" s="118"/>
    </row>
    <row r="308" spans="3:28" s="114" customFormat="1" ht="16.2" hidden="1" x14ac:dyDescent="0.3">
      <c r="C308" s="164"/>
      <c r="D308" s="164"/>
      <c r="E308" s="164"/>
      <c r="F308" s="164"/>
      <c r="G308" s="164"/>
      <c r="H308" s="164"/>
      <c r="I308" s="164"/>
      <c r="J308" s="164"/>
      <c r="K308" s="164"/>
      <c r="L308" s="164"/>
      <c r="M308" s="164"/>
      <c r="N308" s="133"/>
      <c r="O308" s="118"/>
      <c r="P308" s="118"/>
    </row>
    <row r="309" spans="3:28" s="114" customFormat="1" ht="16.2" hidden="1" x14ac:dyDescent="0.3">
      <c r="C309" s="164"/>
      <c r="D309" s="164"/>
      <c r="E309" s="164"/>
      <c r="F309" s="164"/>
      <c r="G309" s="164"/>
      <c r="H309" s="164"/>
      <c r="I309" s="164"/>
      <c r="J309" s="164"/>
      <c r="K309" s="164"/>
      <c r="L309" s="164"/>
      <c r="M309" s="164"/>
      <c r="N309" s="133"/>
      <c r="O309" s="118"/>
      <c r="P309" s="118"/>
    </row>
    <row r="310" spans="3:28" s="114" customFormat="1" ht="16.2" hidden="1" x14ac:dyDescent="0.3">
      <c r="C310" s="164"/>
      <c r="D310" s="164"/>
      <c r="E310" s="164"/>
      <c r="F310" s="164"/>
      <c r="G310" s="164"/>
      <c r="H310" s="164"/>
      <c r="I310" s="164"/>
      <c r="J310" s="164"/>
      <c r="K310" s="164"/>
      <c r="L310" s="164"/>
      <c r="M310" s="164"/>
      <c r="N310" s="133"/>
      <c r="O310" s="118"/>
      <c r="P310" s="118"/>
    </row>
    <row r="311" spans="3:28" s="114" customFormat="1" ht="16.2" hidden="1" x14ac:dyDescent="0.3">
      <c r="C311" s="164"/>
      <c r="D311" s="164"/>
      <c r="E311" s="164"/>
      <c r="F311" s="164"/>
      <c r="G311" s="164"/>
      <c r="H311" s="164"/>
      <c r="I311" s="164"/>
      <c r="J311" s="164"/>
      <c r="K311" s="164"/>
      <c r="L311" s="164"/>
      <c r="M311" s="164"/>
      <c r="N311" s="133"/>
      <c r="O311" s="118"/>
      <c r="P311" s="118"/>
    </row>
    <row r="312" spans="3:28" s="114" customFormat="1" ht="16.2" hidden="1" x14ac:dyDescent="0.3">
      <c r="C312" s="191"/>
      <c r="D312" s="129"/>
      <c r="E312" s="129"/>
      <c r="F312" s="142"/>
      <c r="G312" s="129"/>
      <c r="H312" s="129"/>
      <c r="I312" s="129"/>
      <c r="J312" s="129"/>
      <c r="K312" s="129"/>
      <c r="L312" s="129"/>
      <c r="M312" s="129"/>
      <c r="N312" s="142"/>
      <c r="O312" s="192"/>
      <c r="P312" s="192"/>
      <c r="Q312" s="192"/>
      <c r="R312" s="192"/>
      <c r="S312" s="192"/>
      <c r="T312" s="118"/>
      <c r="U312" s="118"/>
      <c r="V312" s="118"/>
      <c r="W312" s="118"/>
      <c r="X312" s="118"/>
      <c r="Y312" s="118"/>
      <c r="Z312" s="118"/>
      <c r="AA312" s="118"/>
      <c r="AB312" s="118"/>
    </row>
    <row r="313" spans="3:28" s="114" customFormat="1" ht="16.2" hidden="1" x14ac:dyDescent="0.3">
      <c r="C313" s="193" t="s">
        <v>20</v>
      </c>
      <c r="D313" s="194"/>
      <c r="E313" s="195"/>
      <c r="F313" s="195"/>
      <c r="G313" s="195"/>
      <c r="H313" s="195"/>
      <c r="I313" s="195"/>
      <c r="J313" s="195"/>
      <c r="K313" s="195"/>
      <c r="L313" s="195"/>
      <c r="M313" s="195"/>
      <c r="N313" s="195"/>
      <c r="O313" s="192"/>
      <c r="P313" s="192"/>
      <c r="Q313" s="192"/>
      <c r="R313" s="192"/>
      <c r="S313" s="192"/>
      <c r="T313" s="118"/>
      <c r="U313" s="118"/>
      <c r="V313" s="118"/>
      <c r="W313" s="118"/>
      <c r="X313" s="118"/>
      <c r="Y313" s="118"/>
      <c r="Z313" s="118"/>
      <c r="AA313" s="118"/>
      <c r="AB313" s="118"/>
    </row>
    <row r="314" spans="3:28" s="114" customFormat="1" ht="16.2" hidden="1" x14ac:dyDescent="0.3">
      <c r="C314" s="196" t="s">
        <v>21</v>
      </c>
      <c r="D314" s="197"/>
      <c r="E314" s="198"/>
      <c r="F314" s="199"/>
      <c r="G314" s="200"/>
      <c r="H314" s="200"/>
      <c r="I314" s="200"/>
      <c r="J314" s="200"/>
      <c r="K314" s="200"/>
      <c r="L314" s="200"/>
      <c r="M314" s="200"/>
      <c r="N314" s="81"/>
      <c r="O314" s="201"/>
      <c r="P314" s="201"/>
      <c r="Q314" s="201"/>
      <c r="R314" s="201"/>
      <c r="S314" s="201"/>
      <c r="T314" s="118"/>
      <c r="U314" s="118"/>
      <c r="V314" s="118"/>
      <c r="W314" s="118"/>
      <c r="X314" s="118"/>
      <c r="Y314" s="118"/>
      <c r="Z314" s="118"/>
      <c r="AA314" s="118"/>
      <c r="AB314" s="118"/>
    </row>
    <row r="315" spans="3:28" s="114" customFormat="1" ht="16.2" hidden="1" x14ac:dyDescent="0.3">
      <c r="C315" s="202"/>
      <c r="D315" s="203"/>
      <c r="E315" s="203"/>
      <c r="F315" s="203"/>
      <c r="G315" s="203"/>
      <c r="H315" s="203"/>
      <c r="I315" s="203"/>
      <c r="J315" s="203"/>
      <c r="K315" s="203"/>
      <c r="L315" s="203"/>
      <c r="M315" s="203"/>
      <c r="N315" s="204"/>
      <c r="O315" s="201"/>
      <c r="P315" s="201"/>
      <c r="Q315" s="201"/>
      <c r="R315" s="201"/>
      <c r="S315" s="201"/>
      <c r="T315" s="118"/>
      <c r="U315" s="118"/>
      <c r="V315" s="118"/>
      <c r="W315" s="118"/>
      <c r="X315" s="118"/>
      <c r="Y315" s="118"/>
      <c r="Z315" s="118"/>
      <c r="AA315" s="118"/>
      <c r="AB315" s="118"/>
    </row>
    <row r="316" spans="3:28" s="114" customFormat="1" ht="16.2" hidden="1" x14ac:dyDescent="0.3">
      <c r="C316" s="202"/>
      <c r="D316" s="203"/>
      <c r="E316" s="203"/>
      <c r="F316" s="203"/>
      <c r="G316" s="203"/>
      <c r="H316" s="203"/>
      <c r="I316" s="203"/>
      <c r="J316" s="203"/>
      <c r="K316" s="203"/>
      <c r="L316" s="203"/>
      <c r="M316" s="203"/>
      <c r="N316" s="204"/>
      <c r="O316" s="201"/>
      <c r="P316" s="201"/>
      <c r="Q316" s="201"/>
      <c r="R316" s="201"/>
      <c r="S316" s="201"/>
      <c r="T316" s="118"/>
      <c r="U316" s="118"/>
      <c r="V316" s="118"/>
      <c r="W316" s="118"/>
      <c r="X316" s="118"/>
      <c r="Y316" s="118"/>
      <c r="Z316" s="118"/>
      <c r="AA316" s="118"/>
      <c r="AB316" s="118"/>
    </row>
    <row r="317" spans="3:28" s="114" customFormat="1" ht="16.2" hidden="1" x14ac:dyDescent="0.3">
      <c r="C317" s="202"/>
      <c r="D317" s="203"/>
      <c r="E317" s="203"/>
      <c r="F317" s="203"/>
      <c r="G317" s="203"/>
      <c r="H317" s="203"/>
      <c r="I317" s="203"/>
      <c r="J317" s="203"/>
      <c r="K317" s="203"/>
      <c r="L317" s="203"/>
      <c r="M317" s="203"/>
      <c r="N317" s="204"/>
      <c r="O317" s="201"/>
      <c r="P317" s="201"/>
      <c r="Q317" s="201"/>
      <c r="R317" s="201"/>
      <c r="S317" s="201"/>
      <c r="T317" s="118"/>
      <c r="U317" s="118"/>
      <c r="V317" s="118"/>
      <c r="W317" s="118"/>
      <c r="X317" s="118"/>
      <c r="Y317" s="118"/>
      <c r="Z317" s="118"/>
      <c r="AA317" s="118"/>
      <c r="AB317" s="118"/>
    </row>
    <row r="318" spans="3:28" s="114" customFormat="1" ht="16.2" hidden="1" x14ac:dyDescent="0.3">
      <c r="C318" s="202"/>
      <c r="D318" s="203"/>
      <c r="E318" s="203"/>
      <c r="F318" s="203"/>
      <c r="G318" s="203"/>
      <c r="H318" s="203"/>
      <c r="I318" s="203"/>
      <c r="J318" s="203"/>
      <c r="K318" s="203"/>
      <c r="L318" s="203"/>
      <c r="M318" s="203"/>
      <c r="N318" s="204"/>
      <c r="O318" s="201"/>
      <c r="P318" s="201"/>
      <c r="Q318" s="201"/>
      <c r="R318" s="201"/>
      <c r="S318" s="201"/>
      <c r="T318" s="118"/>
      <c r="U318" s="118"/>
      <c r="V318" s="118"/>
      <c r="W318" s="118"/>
      <c r="X318" s="118"/>
      <c r="Y318" s="118"/>
      <c r="Z318" s="118"/>
      <c r="AA318" s="118"/>
      <c r="AB318" s="118"/>
    </row>
    <row r="319" spans="3:28" s="114" customFormat="1" ht="16.2" hidden="1" x14ac:dyDescent="0.3">
      <c r="C319" s="202"/>
      <c r="D319" s="203"/>
      <c r="E319" s="203"/>
      <c r="F319" s="203"/>
      <c r="G319" s="203"/>
      <c r="H319" s="203"/>
      <c r="I319" s="203"/>
      <c r="J319" s="203"/>
      <c r="K319" s="203"/>
      <c r="L319" s="203"/>
      <c r="M319" s="203"/>
      <c r="N319" s="204"/>
      <c r="O319" s="201"/>
      <c r="P319" s="201"/>
      <c r="Q319" s="201"/>
      <c r="R319" s="201"/>
      <c r="S319" s="201"/>
      <c r="T319" s="118"/>
      <c r="U319" s="118"/>
      <c r="V319" s="118"/>
      <c r="W319" s="118"/>
      <c r="X319" s="118"/>
      <c r="Y319" s="118"/>
      <c r="Z319" s="118"/>
      <c r="AA319" s="118"/>
      <c r="AB319" s="118"/>
    </row>
    <row r="320" spans="3:28" s="114" customFormat="1" ht="16.2" hidden="1" x14ac:dyDescent="0.3">
      <c r="C320" s="202"/>
      <c r="D320" s="203"/>
      <c r="E320" s="203"/>
      <c r="F320" s="203"/>
      <c r="G320" s="203"/>
      <c r="H320" s="203"/>
      <c r="I320" s="203"/>
      <c r="J320" s="203"/>
      <c r="K320" s="203"/>
      <c r="L320" s="203"/>
      <c r="M320" s="203"/>
      <c r="N320" s="204"/>
      <c r="O320" s="201"/>
      <c r="P320" s="201"/>
      <c r="Q320" s="201"/>
      <c r="R320" s="201"/>
      <c r="S320" s="201"/>
      <c r="T320" s="118"/>
      <c r="U320" s="118"/>
      <c r="V320" s="118"/>
      <c r="W320" s="118"/>
      <c r="X320" s="118"/>
      <c r="Y320" s="118"/>
      <c r="Z320" s="118"/>
      <c r="AA320" s="118"/>
      <c r="AB320" s="118"/>
    </row>
    <row r="321" spans="3:28" s="114" customFormat="1" ht="16.2" hidden="1" x14ac:dyDescent="0.3">
      <c r="C321" s="202"/>
      <c r="D321" s="203"/>
      <c r="E321" s="203"/>
      <c r="F321" s="203"/>
      <c r="G321" s="203"/>
      <c r="H321" s="203"/>
      <c r="I321" s="203"/>
      <c r="J321" s="203"/>
      <c r="K321" s="203"/>
      <c r="L321" s="203"/>
      <c r="M321" s="203"/>
      <c r="N321" s="204"/>
      <c r="O321" s="201"/>
      <c r="P321" s="201"/>
      <c r="Q321" s="201"/>
      <c r="R321" s="201"/>
      <c r="S321" s="201"/>
      <c r="T321" s="118"/>
      <c r="U321" s="118"/>
      <c r="V321" s="118"/>
      <c r="W321" s="118"/>
      <c r="X321" s="118"/>
      <c r="Y321" s="118"/>
      <c r="Z321" s="118"/>
      <c r="AA321" s="118"/>
      <c r="AB321" s="118"/>
    </row>
    <row r="322" spans="3:28" s="114" customFormat="1" ht="16.2" hidden="1" x14ac:dyDescent="0.3">
      <c r="C322" s="202"/>
      <c r="D322" s="203"/>
      <c r="E322" s="203"/>
      <c r="F322" s="203"/>
      <c r="G322" s="203"/>
      <c r="H322" s="203"/>
      <c r="I322" s="203"/>
      <c r="J322" s="203"/>
      <c r="K322" s="203"/>
      <c r="L322" s="203"/>
      <c r="M322" s="203"/>
      <c r="N322" s="204"/>
      <c r="O322" s="201"/>
      <c r="P322" s="201"/>
      <c r="Q322" s="201"/>
      <c r="R322" s="201"/>
      <c r="S322" s="201"/>
      <c r="T322" s="118"/>
      <c r="U322" s="118"/>
      <c r="V322" s="118"/>
      <c r="W322" s="118"/>
      <c r="X322" s="118"/>
      <c r="Y322" s="118"/>
      <c r="Z322" s="118"/>
      <c r="AA322" s="118"/>
      <c r="AB322" s="118"/>
    </row>
    <row r="323" spans="3:28" s="114" customFormat="1" ht="16.2" hidden="1" x14ac:dyDescent="0.3">
      <c r="C323" s="202"/>
      <c r="D323" s="203"/>
      <c r="E323" s="203"/>
      <c r="F323" s="203"/>
      <c r="G323" s="203"/>
      <c r="H323" s="203"/>
      <c r="I323" s="203"/>
      <c r="J323" s="203"/>
      <c r="K323" s="203"/>
      <c r="L323" s="203"/>
      <c r="M323" s="203"/>
      <c r="N323" s="204"/>
      <c r="O323" s="201"/>
      <c r="P323" s="201"/>
      <c r="Q323" s="201"/>
      <c r="R323" s="201"/>
      <c r="S323" s="201"/>
      <c r="T323" s="118"/>
      <c r="U323" s="118"/>
      <c r="V323" s="118"/>
      <c r="W323" s="118"/>
      <c r="X323" s="118"/>
      <c r="Y323" s="118"/>
      <c r="Z323" s="118"/>
      <c r="AA323" s="118"/>
      <c r="AB323" s="118"/>
    </row>
    <row r="324" spans="3:28" s="114" customFormat="1" ht="16.2" hidden="1" x14ac:dyDescent="0.3">
      <c r="C324" s="202"/>
      <c r="D324" s="203"/>
      <c r="E324" s="203"/>
      <c r="F324" s="203"/>
      <c r="G324" s="203"/>
      <c r="H324" s="203"/>
      <c r="I324" s="203"/>
      <c r="J324" s="203"/>
      <c r="K324" s="203"/>
      <c r="L324" s="203"/>
      <c r="M324" s="203"/>
      <c r="N324" s="204"/>
      <c r="O324" s="201"/>
      <c r="P324" s="201"/>
      <c r="Q324" s="201"/>
      <c r="R324" s="201"/>
      <c r="S324" s="201"/>
      <c r="T324" s="118"/>
      <c r="U324" s="118"/>
      <c r="V324" s="118"/>
      <c r="W324" s="118"/>
      <c r="X324" s="118"/>
      <c r="Y324" s="118"/>
      <c r="Z324" s="118"/>
      <c r="AA324" s="118"/>
      <c r="AB324" s="118"/>
    </row>
    <row r="325" spans="3:28" s="114" customFormat="1" ht="16.2" hidden="1" x14ac:dyDescent="0.3">
      <c r="C325" s="202"/>
      <c r="D325" s="203"/>
      <c r="E325" s="203"/>
      <c r="F325" s="203"/>
      <c r="G325" s="203"/>
      <c r="H325" s="203"/>
      <c r="I325" s="203"/>
      <c r="J325" s="203"/>
      <c r="K325" s="203"/>
      <c r="L325" s="203"/>
      <c r="M325" s="203"/>
      <c r="N325" s="204"/>
      <c r="O325" s="201"/>
      <c r="P325" s="201"/>
      <c r="Q325" s="201"/>
      <c r="R325" s="201"/>
      <c r="S325" s="201"/>
      <c r="T325" s="118"/>
      <c r="U325" s="118"/>
      <c r="V325" s="118"/>
      <c r="W325" s="118"/>
      <c r="X325" s="118"/>
      <c r="Y325" s="118"/>
      <c r="Z325" s="118"/>
      <c r="AA325" s="118"/>
      <c r="AB325" s="118"/>
    </row>
    <row r="326" spans="3:28" s="114" customFormat="1" ht="16.2" hidden="1" x14ac:dyDescent="0.3">
      <c r="C326" s="202"/>
      <c r="D326" s="203"/>
      <c r="E326" s="203"/>
      <c r="F326" s="203"/>
      <c r="G326" s="203"/>
      <c r="H326" s="203"/>
      <c r="I326" s="203"/>
      <c r="J326" s="203"/>
      <c r="K326" s="203"/>
      <c r="L326" s="203"/>
      <c r="M326" s="203"/>
      <c r="N326" s="204"/>
      <c r="O326" s="201"/>
      <c r="P326" s="201"/>
      <c r="Q326" s="201"/>
      <c r="R326" s="201"/>
      <c r="S326" s="201"/>
      <c r="T326" s="118"/>
      <c r="U326" s="118"/>
      <c r="V326" s="118"/>
      <c r="W326" s="118"/>
      <c r="X326" s="118"/>
      <c r="Y326" s="118"/>
      <c r="Z326" s="118"/>
      <c r="AA326" s="118"/>
      <c r="AB326" s="118"/>
    </row>
    <row r="327" spans="3:28" s="114" customFormat="1" ht="16.2" hidden="1" x14ac:dyDescent="0.3">
      <c r="C327" s="202"/>
      <c r="D327" s="203"/>
      <c r="E327" s="203"/>
      <c r="F327" s="203"/>
      <c r="G327" s="203"/>
      <c r="H327" s="203"/>
      <c r="I327" s="203"/>
      <c r="J327" s="203"/>
      <c r="K327" s="203"/>
      <c r="L327" s="203"/>
      <c r="M327" s="203"/>
      <c r="N327" s="204"/>
      <c r="O327" s="201"/>
      <c r="P327" s="201"/>
      <c r="Q327" s="201"/>
      <c r="R327" s="201"/>
      <c r="S327" s="201"/>
      <c r="T327" s="118"/>
      <c r="U327" s="118"/>
      <c r="V327" s="118"/>
      <c r="W327" s="118"/>
      <c r="X327" s="118"/>
      <c r="Y327" s="118"/>
      <c r="Z327" s="118"/>
      <c r="AA327" s="118"/>
      <c r="AB327" s="118"/>
    </row>
    <row r="328" spans="3:28" s="114" customFormat="1" ht="16.2" hidden="1" x14ac:dyDescent="0.3">
      <c r="C328" s="202"/>
      <c r="D328" s="203"/>
      <c r="E328" s="203"/>
      <c r="F328" s="203"/>
      <c r="G328" s="203"/>
      <c r="H328" s="203"/>
      <c r="I328" s="203"/>
      <c r="J328" s="203"/>
      <c r="K328" s="203"/>
      <c r="L328" s="203"/>
      <c r="M328" s="203"/>
      <c r="N328" s="204"/>
      <c r="O328" s="201"/>
      <c r="P328" s="201"/>
      <c r="Q328" s="201"/>
      <c r="R328" s="201"/>
      <c r="S328" s="201"/>
      <c r="T328" s="118"/>
      <c r="U328" s="118"/>
      <c r="V328" s="118"/>
      <c r="W328" s="118"/>
      <c r="X328" s="118"/>
      <c r="Y328" s="118"/>
      <c r="Z328" s="118"/>
      <c r="AA328" s="118"/>
      <c r="AB328" s="118"/>
    </row>
    <row r="329" spans="3:28" s="114" customFormat="1" ht="16.2" hidden="1" x14ac:dyDescent="0.3">
      <c r="C329" s="202"/>
      <c r="D329" s="203"/>
      <c r="E329" s="203"/>
      <c r="F329" s="203"/>
      <c r="G329" s="203"/>
      <c r="H329" s="203"/>
      <c r="I329" s="203"/>
      <c r="J329" s="203"/>
      <c r="K329" s="203"/>
      <c r="L329" s="203"/>
      <c r="M329" s="203"/>
      <c r="N329" s="204"/>
      <c r="O329" s="201"/>
      <c r="P329" s="201"/>
      <c r="Q329" s="201"/>
      <c r="R329" s="201"/>
      <c r="S329" s="201"/>
      <c r="T329" s="118"/>
      <c r="U329" s="118"/>
      <c r="V329" s="118"/>
      <c r="W329" s="118"/>
      <c r="X329" s="118"/>
      <c r="Y329" s="118"/>
      <c r="Z329" s="118"/>
      <c r="AA329" s="118"/>
      <c r="AB329" s="118"/>
    </row>
    <row r="330" spans="3:28" s="114" customFormat="1" ht="16.2" hidden="1" x14ac:dyDescent="0.3">
      <c r="C330" s="202"/>
      <c r="D330" s="203"/>
      <c r="E330" s="203"/>
      <c r="F330" s="203"/>
      <c r="G330" s="203"/>
      <c r="H330" s="203"/>
      <c r="I330" s="203"/>
      <c r="J330" s="203"/>
      <c r="K330" s="203"/>
      <c r="L330" s="203"/>
      <c r="M330" s="203"/>
      <c r="N330" s="204"/>
      <c r="O330" s="201"/>
      <c r="P330" s="201"/>
      <c r="Q330" s="201"/>
      <c r="R330" s="201"/>
      <c r="S330" s="201"/>
      <c r="T330" s="118"/>
      <c r="U330" s="118"/>
      <c r="V330" s="118"/>
      <c r="W330" s="118"/>
      <c r="X330" s="118"/>
      <c r="Y330" s="118"/>
      <c r="Z330" s="118"/>
      <c r="AA330" s="118"/>
      <c r="AB330" s="118"/>
    </row>
    <row r="331" spans="3:28" s="114" customFormat="1" ht="16.2" hidden="1" x14ac:dyDescent="0.3">
      <c r="C331" s="202"/>
      <c r="D331" s="203"/>
      <c r="E331" s="203"/>
      <c r="F331" s="203"/>
      <c r="G331" s="203"/>
      <c r="H331" s="203"/>
      <c r="I331" s="203"/>
      <c r="J331" s="203"/>
      <c r="K331" s="203"/>
      <c r="L331" s="203"/>
      <c r="M331" s="203"/>
      <c r="N331" s="204"/>
      <c r="O331" s="201"/>
      <c r="P331" s="201"/>
      <c r="Q331" s="201"/>
      <c r="R331" s="201"/>
      <c r="S331" s="201"/>
      <c r="T331" s="118"/>
      <c r="U331" s="118"/>
      <c r="V331" s="118"/>
      <c r="W331" s="118"/>
      <c r="X331" s="118"/>
      <c r="Y331" s="118"/>
      <c r="Z331" s="118"/>
      <c r="AA331" s="118"/>
      <c r="AB331" s="118"/>
    </row>
    <row r="332" spans="3:28" s="114" customFormat="1" ht="16.2" hidden="1" x14ac:dyDescent="0.3">
      <c r="C332" s="202"/>
      <c r="D332" s="203"/>
      <c r="E332" s="203"/>
      <c r="F332" s="203"/>
      <c r="G332" s="203"/>
      <c r="H332" s="203"/>
      <c r="I332" s="203"/>
      <c r="J332" s="203"/>
      <c r="K332" s="203"/>
      <c r="L332" s="203"/>
      <c r="M332" s="203"/>
      <c r="N332" s="204"/>
      <c r="O332" s="201"/>
      <c r="P332" s="201"/>
      <c r="Q332" s="201"/>
      <c r="R332" s="201"/>
      <c r="S332" s="201"/>
      <c r="T332" s="118"/>
      <c r="U332" s="118"/>
      <c r="V332" s="118"/>
      <c r="W332" s="118"/>
      <c r="X332" s="118"/>
      <c r="Y332" s="118"/>
      <c r="Z332" s="118"/>
      <c r="AA332" s="118"/>
      <c r="AB332" s="118"/>
    </row>
    <row r="333" spans="3:28" s="114" customFormat="1" ht="16.2" hidden="1" x14ac:dyDescent="0.3">
      <c r="C333" s="202"/>
      <c r="D333" s="203"/>
      <c r="E333" s="203"/>
      <c r="F333" s="203"/>
      <c r="G333" s="203"/>
      <c r="H333" s="203"/>
      <c r="I333" s="203"/>
      <c r="J333" s="203"/>
      <c r="K333" s="203"/>
      <c r="L333" s="203"/>
      <c r="M333" s="203"/>
      <c r="N333" s="204"/>
      <c r="O333" s="201"/>
      <c r="P333" s="201"/>
      <c r="Q333" s="201"/>
      <c r="R333" s="201"/>
      <c r="S333" s="201"/>
      <c r="T333" s="118"/>
      <c r="U333" s="118"/>
      <c r="V333" s="118"/>
      <c r="W333" s="118"/>
      <c r="X333" s="118"/>
      <c r="Y333" s="118"/>
      <c r="Z333" s="118"/>
      <c r="AA333" s="118"/>
      <c r="AB333" s="118"/>
    </row>
    <row r="334" spans="3:28" s="114" customFormat="1" ht="16.2" hidden="1" x14ac:dyDescent="0.3">
      <c r="C334" s="202"/>
      <c r="D334" s="203"/>
      <c r="E334" s="203"/>
      <c r="F334" s="203"/>
      <c r="G334" s="203"/>
      <c r="H334" s="203"/>
      <c r="I334" s="203"/>
      <c r="J334" s="203"/>
      <c r="K334" s="203"/>
      <c r="L334" s="203"/>
      <c r="M334" s="203"/>
      <c r="N334" s="204"/>
      <c r="O334" s="201"/>
      <c r="P334" s="201"/>
      <c r="Q334" s="201"/>
      <c r="R334" s="201"/>
      <c r="S334" s="201"/>
      <c r="T334" s="118"/>
      <c r="U334" s="118"/>
      <c r="V334" s="118"/>
      <c r="W334" s="118"/>
      <c r="X334" s="118"/>
      <c r="Y334" s="118"/>
      <c r="Z334" s="118"/>
      <c r="AA334" s="118"/>
      <c r="AB334" s="118"/>
    </row>
    <row r="335" spans="3:28" s="114" customFormat="1" ht="16.2" hidden="1" x14ac:dyDescent="0.3">
      <c r="C335" s="202"/>
      <c r="D335" s="203"/>
      <c r="E335" s="203"/>
      <c r="F335" s="203"/>
      <c r="G335" s="203"/>
      <c r="H335" s="203"/>
      <c r="I335" s="203"/>
      <c r="J335" s="203"/>
      <c r="K335" s="203"/>
      <c r="L335" s="203"/>
      <c r="M335" s="203"/>
      <c r="N335" s="204"/>
      <c r="O335" s="201"/>
      <c r="P335" s="201"/>
      <c r="Q335" s="201"/>
      <c r="R335" s="201"/>
      <c r="S335" s="201"/>
      <c r="T335" s="118"/>
      <c r="U335" s="118"/>
      <c r="V335" s="118"/>
      <c r="W335" s="118"/>
      <c r="X335" s="118"/>
      <c r="Y335" s="118"/>
      <c r="Z335" s="118"/>
      <c r="AA335" s="118"/>
      <c r="AB335" s="118"/>
    </row>
    <row r="336" spans="3:28" s="114" customFormat="1" ht="16.2" hidden="1" x14ac:dyDescent="0.3">
      <c r="C336" s="205"/>
      <c r="D336" s="206"/>
      <c r="E336" s="206"/>
      <c r="F336" s="206"/>
      <c r="G336" s="206"/>
      <c r="H336" s="206"/>
      <c r="I336" s="206"/>
      <c r="J336" s="206"/>
      <c r="K336" s="206"/>
      <c r="L336" s="206"/>
      <c r="M336" s="206"/>
      <c r="N336" s="207"/>
      <c r="O336" s="208"/>
      <c r="P336" s="208"/>
      <c r="Q336" s="208"/>
      <c r="R336" s="208"/>
      <c r="S336" s="208"/>
      <c r="T336" s="208"/>
      <c r="U336" s="208"/>
      <c r="V336" s="118"/>
      <c r="W336" s="118"/>
      <c r="X336" s="118"/>
      <c r="Y336" s="118"/>
      <c r="Z336" s="118"/>
      <c r="AA336" s="118"/>
      <c r="AB336" s="118"/>
    </row>
    <row r="337" spans="1:28" s="114" customFormat="1" ht="16.8" hidden="1" thickBot="1" x14ac:dyDescent="0.35">
      <c r="C337" s="138"/>
      <c r="D337" s="139"/>
      <c r="E337" s="139"/>
      <c r="F337" s="140"/>
      <c r="G337" s="139"/>
      <c r="H337" s="139"/>
      <c r="I337" s="139"/>
      <c r="J337" s="139"/>
      <c r="K337" s="139"/>
      <c r="L337" s="139"/>
      <c r="M337" s="139"/>
      <c r="N337" s="140"/>
      <c r="O337" s="208"/>
      <c r="P337" s="208"/>
      <c r="Q337" s="208"/>
      <c r="R337" s="208"/>
      <c r="S337" s="208"/>
      <c r="T337" s="208"/>
      <c r="U337" s="208"/>
      <c r="V337" s="118"/>
      <c r="W337" s="118"/>
      <c r="X337" s="118"/>
      <c r="Y337" s="118"/>
      <c r="Z337" s="118"/>
      <c r="AA337" s="118"/>
      <c r="AB337" s="118"/>
    </row>
    <row r="338" spans="1:28" ht="13.8" hidden="1" x14ac:dyDescent="0.25">
      <c r="A338" s="114"/>
      <c r="B338" s="114"/>
      <c r="C338" s="141"/>
      <c r="D338" s="129"/>
      <c r="E338" s="129"/>
      <c r="F338" s="142"/>
      <c r="G338" s="129"/>
      <c r="H338" s="129"/>
      <c r="I338" s="129"/>
      <c r="J338" s="129"/>
      <c r="K338" s="129"/>
      <c r="L338" s="129"/>
      <c r="M338" s="129"/>
      <c r="N338" s="142"/>
      <c r="S338" s="208"/>
      <c r="T338" s="208"/>
      <c r="U338" s="208"/>
    </row>
    <row r="339" spans="1:28" ht="13.8" hidden="1" x14ac:dyDescent="0.25"/>
    <row r="340" spans="1:28" ht="13.8" hidden="1" x14ac:dyDescent="0.25"/>
    <row r="341" spans="1:28" ht="13.8" hidden="1" x14ac:dyDescent="0.25"/>
    <row r="342" spans="1:28" ht="13.8" hidden="1" x14ac:dyDescent="0.25"/>
    <row r="343" spans="1:28" ht="13.8" hidden="1" x14ac:dyDescent="0.25"/>
    <row r="344" spans="1:28" ht="13.8" hidden="1" x14ac:dyDescent="0.25"/>
    <row r="345" spans="1:28" ht="13.8" hidden="1" x14ac:dyDescent="0.25"/>
    <row r="346" spans="1:28" ht="13.8" hidden="1" x14ac:dyDescent="0.25"/>
    <row r="347" spans="1:28" ht="13.8" hidden="1" x14ac:dyDescent="0.25"/>
    <row r="348" spans="1:28" ht="13.8" hidden="1" x14ac:dyDescent="0.25"/>
    <row r="349" spans="1:28" ht="13.8" hidden="1" x14ac:dyDescent="0.25"/>
    <row r="350" spans="1:28" ht="13.8" hidden="1" x14ac:dyDescent="0.25"/>
    <row r="351" spans="1:28" ht="13.8" hidden="1" x14ac:dyDescent="0.25"/>
    <row r="352" spans="1:28" ht="13.8" hidden="1" x14ac:dyDescent="0.25"/>
    <row r="353" ht="13.8" hidden="1" x14ac:dyDescent="0.25"/>
    <row r="354" ht="13.8" hidden="1" x14ac:dyDescent="0.25"/>
    <row r="355" ht="13.8" hidden="1" x14ac:dyDescent="0.25"/>
    <row r="356" ht="13.8" hidden="1" x14ac:dyDescent="0.25"/>
    <row r="357" ht="13.8" hidden="1" x14ac:dyDescent="0.25"/>
    <row r="358" ht="13.8" hidden="1" x14ac:dyDescent="0.25"/>
    <row r="359" ht="13.8" hidden="1" x14ac:dyDescent="0.25"/>
    <row r="360" ht="13.8" hidden="1" x14ac:dyDescent="0.25"/>
    <row r="361" ht="13.8" hidden="1" x14ac:dyDescent="0.25"/>
    <row r="362" ht="13.8" hidden="1" x14ac:dyDescent="0.25"/>
    <row r="363" ht="13.8" hidden="1" x14ac:dyDescent="0.25"/>
    <row r="364" ht="13.8" hidden="1" x14ac:dyDescent="0.25"/>
    <row r="365" ht="13.8" hidden="1" x14ac:dyDescent="0.25"/>
    <row r="366" ht="13.8" hidden="1" x14ac:dyDescent="0.25"/>
    <row r="367" ht="13.8" hidden="1" x14ac:dyDescent="0.25"/>
    <row r="368" ht="13.8" hidden="1" x14ac:dyDescent="0.25"/>
    <row r="369" ht="13.8" hidden="1" x14ac:dyDescent="0.25"/>
    <row r="370" ht="13.8" hidden="1" x14ac:dyDescent="0.25"/>
    <row r="371" ht="13.8" hidden="1" x14ac:dyDescent="0.25"/>
    <row r="372" ht="13.8" hidden="1" x14ac:dyDescent="0.25"/>
    <row r="373" ht="13.8" hidden="1" x14ac:dyDescent="0.25"/>
    <row r="374" ht="13.8" hidden="1" x14ac:dyDescent="0.25"/>
    <row r="375" ht="13.8" hidden="1" x14ac:dyDescent="0.25"/>
    <row r="376" ht="13.8" hidden="1" x14ac:dyDescent="0.25"/>
    <row r="377" ht="13.8" hidden="1" x14ac:dyDescent="0.25"/>
    <row r="378" ht="13.8" hidden="1" x14ac:dyDescent="0.25"/>
    <row r="379" ht="13.8" hidden="1" x14ac:dyDescent="0.25"/>
    <row r="380" ht="13.8" hidden="1" x14ac:dyDescent="0.25"/>
    <row r="381" ht="13.8" hidden="1" x14ac:dyDescent="0.25"/>
    <row r="382" ht="13.8" hidden="1" x14ac:dyDescent="0.25"/>
    <row r="383" ht="13.8" hidden="1" x14ac:dyDescent="0.25"/>
    <row r="384" ht="13.8" hidden="1" x14ac:dyDescent="0.25"/>
    <row r="385" ht="13.8" hidden="1" x14ac:dyDescent="0.25"/>
    <row r="386" ht="13.8" hidden="1" x14ac:dyDescent="0.25"/>
    <row r="387" ht="13.8" hidden="1" x14ac:dyDescent="0.25"/>
    <row r="388" ht="13.8" hidden="1" x14ac:dyDescent="0.25"/>
    <row r="389" ht="13.8" hidden="1" x14ac:dyDescent="0.25"/>
    <row r="390" ht="13.8" hidden="1" x14ac:dyDescent="0.25"/>
    <row r="391" ht="13.8" hidden="1" x14ac:dyDescent="0.25"/>
    <row r="392" ht="13.8" hidden="1" x14ac:dyDescent="0.25"/>
    <row r="393" ht="13.8" hidden="1" x14ac:dyDescent="0.25"/>
    <row r="394" ht="13.8" hidden="1" x14ac:dyDescent="0.25"/>
    <row r="395" ht="13.8" hidden="1" x14ac:dyDescent="0.25"/>
    <row r="396" ht="13.8" hidden="1" x14ac:dyDescent="0.25"/>
    <row r="397" ht="13.8" hidden="1" x14ac:dyDescent="0.25"/>
    <row r="398" ht="13.8" hidden="1" x14ac:dyDescent="0.25"/>
    <row r="399" ht="13.8" hidden="1" x14ac:dyDescent="0.25"/>
    <row r="400" ht="13.8" hidden="1" x14ac:dyDescent="0.25"/>
    <row r="401" ht="13.8" hidden="1" x14ac:dyDescent="0.25"/>
    <row r="402" ht="13.8" hidden="1" x14ac:dyDescent="0.25"/>
    <row r="403" ht="13.8" hidden="1" x14ac:dyDescent="0.25"/>
    <row r="404" ht="13.8" hidden="1" x14ac:dyDescent="0.25"/>
    <row r="405" ht="13.8" hidden="1" x14ac:dyDescent="0.25"/>
    <row r="406" ht="13.8" hidden="1" x14ac:dyDescent="0.25"/>
    <row r="407" ht="13.8" hidden="1" x14ac:dyDescent="0.25"/>
    <row r="408" ht="13.8" hidden="1" x14ac:dyDescent="0.25"/>
    <row r="409" ht="13.8" hidden="1" x14ac:dyDescent="0.25"/>
    <row r="410" ht="13.8" hidden="1" x14ac:dyDescent="0.25"/>
    <row r="411" ht="13.8" hidden="1" x14ac:dyDescent="0.25"/>
    <row r="412" ht="13.8" hidden="1" x14ac:dyDescent="0.25"/>
    <row r="413" ht="13.8" hidden="1" x14ac:dyDescent="0.25"/>
    <row r="414" ht="13.8" hidden="1" x14ac:dyDescent="0.25"/>
    <row r="415" ht="13.8" hidden="1" x14ac:dyDescent="0.25"/>
    <row r="416" ht="13.8" hidden="1" x14ac:dyDescent="0.25"/>
    <row r="417" ht="13.8" hidden="1" x14ac:dyDescent="0.25"/>
    <row r="418" ht="13.8" hidden="1" x14ac:dyDescent="0.25"/>
    <row r="419" ht="13.8" hidden="1" x14ac:dyDescent="0.25"/>
    <row r="420" ht="13.8" hidden="1" x14ac:dyDescent="0.25"/>
    <row r="421" ht="13.8" hidden="1" x14ac:dyDescent="0.25"/>
    <row r="422" ht="13.8" hidden="1" x14ac:dyDescent="0.25"/>
    <row r="423" ht="13.8" hidden="1" x14ac:dyDescent="0.25"/>
    <row r="424" ht="13.8" hidden="1" x14ac:dyDescent="0.25"/>
    <row r="425" ht="13.8" hidden="1" x14ac:dyDescent="0.25"/>
    <row r="426" ht="13.8" hidden="1" x14ac:dyDescent="0.25"/>
    <row r="427" ht="13.8" hidden="1" x14ac:dyDescent="0.25"/>
    <row r="428" ht="13.8" hidden="1" x14ac:dyDescent="0.25"/>
    <row r="429" ht="13.8" hidden="1" x14ac:dyDescent="0.25"/>
    <row r="430" ht="13.8" hidden="1" x14ac:dyDescent="0.25"/>
    <row r="431" ht="13.8" hidden="1" x14ac:dyDescent="0.25"/>
    <row r="432" ht="13.8" hidden="1" x14ac:dyDescent="0.25"/>
    <row r="433" ht="13.8" hidden="1" x14ac:dyDescent="0.25"/>
    <row r="434" ht="13.8" hidden="1" x14ac:dyDescent="0.25"/>
    <row r="435" ht="13.8" hidden="1" x14ac:dyDescent="0.25"/>
    <row r="436" ht="13.8" hidden="1" x14ac:dyDescent="0.25"/>
    <row r="437" ht="13.8" hidden="1" x14ac:dyDescent="0.25"/>
    <row r="438" ht="13.8" hidden="1" x14ac:dyDescent="0.25"/>
    <row r="439" ht="13.8" hidden="1" x14ac:dyDescent="0.25"/>
    <row r="440" ht="13.8" hidden="1" x14ac:dyDescent="0.25"/>
    <row r="441" ht="13.8" hidden="1" x14ac:dyDescent="0.25"/>
    <row r="442" ht="13.8" hidden="1" x14ac:dyDescent="0.25"/>
    <row r="443" ht="13.8" hidden="1" x14ac:dyDescent="0.25"/>
    <row r="444" ht="13.8" hidden="1" x14ac:dyDescent="0.25"/>
    <row r="445" ht="13.8" hidden="1" x14ac:dyDescent="0.25"/>
    <row r="446" ht="13.8" hidden="1" x14ac:dyDescent="0.25"/>
    <row r="447" ht="13.8" hidden="1" x14ac:dyDescent="0.25"/>
    <row r="448" ht="13.8" hidden="1" x14ac:dyDescent="0.25"/>
    <row r="449" ht="13.8" hidden="1" x14ac:dyDescent="0.25"/>
    <row r="450" ht="13.8" hidden="1" x14ac:dyDescent="0.25"/>
    <row r="451" ht="13.8" hidden="1" x14ac:dyDescent="0.25"/>
    <row r="452" ht="13.8" hidden="1" x14ac:dyDescent="0.25"/>
    <row r="453" ht="13.8" hidden="1" x14ac:dyDescent="0.25"/>
    <row r="454" ht="13.8" hidden="1" x14ac:dyDescent="0.25"/>
    <row r="455" ht="13.8" hidden="1" x14ac:dyDescent="0.25"/>
    <row r="456" ht="13.8" hidden="1" x14ac:dyDescent="0.25"/>
    <row r="457" ht="13.8" hidden="1" x14ac:dyDescent="0.25"/>
    <row r="458" ht="13.8" hidden="1" x14ac:dyDescent="0.25"/>
    <row r="459" ht="13.8" hidden="1" x14ac:dyDescent="0.25"/>
    <row r="460" ht="13.8" hidden="1" x14ac:dyDescent="0.25"/>
    <row r="461" ht="13.8" hidden="1" x14ac:dyDescent="0.25"/>
    <row r="462" ht="13.8" hidden="1" x14ac:dyDescent="0.25"/>
    <row r="463" ht="13.8" hidden="1" x14ac:dyDescent="0.25"/>
    <row r="464" ht="13.8" hidden="1" x14ac:dyDescent="0.25"/>
    <row r="465" ht="13.8" hidden="1" x14ac:dyDescent="0.25"/>
    <row r="466" ht="13.8" hidden="1" x14ac:dyDescent="0.25"/>
    <row r="467" ht="13.8" hidden="1" x14ac:dyDescent="0.25"/>
    <row r="468" ht="13.8" hidden="1" x14ac:dyDescent="0.25"/>
    <row r="469" ht="13.8" hidden="1" x14ac:dyDescent="0.25"/>
    <row r="470" ht="13.8" hidden="1" x14ac:dyDescent="0.25"/>
    <row r="471" ht="13.8" hidden="1" x14ac:dyDescent="0.25"/>
    <row r="472" ht="13.8" hidden="1" x14ac:dyDescent="0.25"/>
    <row r="473" ht="13.8" hidden="1" x14ac:dyDescent="0.25"/>
    <row r="474" ht="13.8" hidden="1" x14ac:dyDescent="0.25"/>
    <row r="475" ht="13.8" hidden="1" x14ac:dyDescent="0.25"/>
    <row r="476" ht="13.8" hidden="1" x14ac:dyDescent="0.25"/>
    <row r="477" ht="13.8" hidden="1" x14ac:dyDescent="0.25"/>
    <row r="478" ht="13.8" hidden="1" x14ac:dyDescent="0.25"/>
    <row r="479" ht="13.8" hidden="1" x14ac:dyDescent="0.25"/>
    <row r="480" ht="13.8" hidden="1" x14ac:dyDescent="0.25"/>
    <row r="481" ht="13.8" hidden="1" x14ac:dyDescent="0.25"/>
    <row r="482" ht="13.8" hidden="1" x14ac:dyDescent="0.25"/>
    <row r="483" ht="13.8" hidden="1" x14ac:dyDescent="0.25"/>
    <row r="484" ht="13.8" hidden="1" x14ac:dyDescent="0.25"/>
    <row r="485" ht="13.8" hidden="1" x14ac:dyDescent="0.25"/>
    <row r="486" ht="13.8" hidden="1" x14ac:dyDescent="0.25"/>
    <row r="487" ht="13.8" hidden="1" x14ac:dyDescent="0.25"/>
    <row r="488" ht="13.8" hidden="1" x14ac:dyDescent="0.25"/>
    <row r="489" ht="13.8" hidden="1" x14ac:dyDescent="0.25"/>
    <row r="490" ht="13.8" hidden="1" x14ac:dyDescent="0.25"/>
    <row r="491" ht="13.8" hidden="1" x14ac:dyDescent="0.25"/>
    <row r="492" ht="13.8" hidden="1" x14ac:dyDescent="0.25"/>
    <row r="493" ht="13.8" hidden="1" x14ac:dyDescent="0.25"/>
    <row r="494" ht="13.8" hidden="1" x14ac:dyDescent="0.25"/>
    <row r="495" ht="13.8" hidden="1" x14ac:dyDescent="0.25"/>
    <row r="496" ht="13.8" hidden="1" x14ac:dyDescent="0.25"/>
    <row r="497" ht="13.8" hidden="1" x14ac:dyDescent="0.25"/>
    <row r="498" ht="13.8" hidden="1" x14ac:dyDescent="0.25"/>
    <row r="499" ht="13.8" hidden="1" x14ac:dyDescent="0.25"/>
    <row r="500" ht="13.8" hidden="1" x14ac:dyDescent="0.25"/>
    <row r="501" ht="13.8" hidden="1" x14ac:dyDescent="0.25"/>
    <row r="502" ht="13.8" hidden="1" x14ac:dyDescent="0.25"/>
    <row r="503" ht="13.8" hidden="1" x14ac:dyDescent="0.25"/>
    <row r="504" ht="13.8" hidden="1" x14ac:dyDescent="0.25"/>
    <row r="505" ht="13.8" hidden="1" x14ac:dyDescent="0.25"/>
    <row r="506" ht="13.8" hidden="1" x14ac:dyDescent="0.25"/>
    <row r="507" ht="13.8" hidden="1" x14ac:dyDescent="0.25"/>
    <row r="508" ht="13.8" hidden="1" x14ac:dyDescent="0.25"/>
    <row r="509" ht="13.8" hidden="1" x14ac:dyDescent="0.25"/>
    <row r="510" ht="13.8" hidden="1" x14ac:dyDescent="0.25"/>
    <row r="511" ht="13.8" hidden="1" x14ac:dyDescent="0.25"/>
    <row r="512" ht="13.8" hidden="1" x14ac:dyDescent="0.25"/>
    <row r="513" ht="13.8" hidden="1" x14ac:dyDescent="0.25"/>
    <row r="514" ht="13.8" hidden="1" x14ac:dyDescent="0.25"/>
    <row r="515" ht="13.8" hidden="1" x14ac:dyDescent="0.25"/>
    <row r="516" ht="13.8" hidden="1" x14ac:dyDescent="0.25"/>
    <row r="517" ht="13.8" hidden="1" x14ac:dyDescent="0.25"/>
    <row r="518" ht="13.8" hidden="1" x14ac:dyDescent="0.25"/>
    <row r="519" ht="13.8" hidden="1" x14ac:dyDescent="0.25"/>
    <row r="520" ht="13.8" hidden="1" x14ac:dyDescent="0.25"/>
    <row r="521" ht="13.8" hidden="1" x14ac:dyDescent="0.25"/>
    <row r="522" ht="13.8" hidden="1" x14ac:dyDescent="0.25"/>
    <row r="523" ht="13.8" hidden="1" x14ac:dyDescent="0.25"/>
    <row r="524" ht="13.8" hidden="1" x14ac:dyDescent="0.25"/>
    <row r="525" ht="13.8" hidden="1" x14ac:dyDescent="0.25"/>
    <row r="526" ht="13.8" hidden="1" x14ac:dyDescent="0.25"/>
    <row r="527" ht="13.8" hidden="1" x14ac:dyDescent="0.25"/>
    <row r="528" ht="13.8" hidden="1" x14ac:dyDescent="0.25"/>
    <row r="529" ht="13.8" hidden="1" x14ac:dyDescent="0.25"/>
    <row r="530" ht="13.8" hidden="1" x14ac:dyDescent="0.25"/>
    <row r="531" ht="13.8" hidden="1" x14ac:dyDescent="0.25"/>
    <row r="532" ht="13.8" hidden="1" x14ac:dyDescent="0.25"/>
    <row r="533" ht="13.8" hidden="1" x14ac:dyDescent="0.25"/>
    <row r="534" ht="13.8" hidden="1" x14ac:dyDescent="0.25"/>
    <row r="535" ht="13.8" hidden="1" x14ac:dyDescent="0.25"/>
    <row r="536" ht="13.8" hidden="1" x14ac:dyDescent="0.25"/>
    <row r="537" ht="13.8" hidden="1" x14ac:dyDescent="0.25"/>
    <row r="538" ht="13.8" hidden="1" x14ac:dyDescent="0.25"/>
    <row r="539" ht="13.8" hidden="1" x14ac:dyDescent="0.25"/>
    <row r="540" ht="13.8" hidden="1" x14ac:dyDescent="0.25"/>
    <row r="541" ht="13.8" hidden="1" x14ac:dyDescent="0.25"/>
    <row r="542" ht="13.8" hidden="1" x14ac:dyDescent="0.25"/>
    <row r="543" ht="13.8" hidden="1" x14ac:dyDescent="0.25"/>
    <row r="544" ht="13.8" hidden="1" x14ac:dyDescent="0.25"/>
    <row r="545" ht="13.8" hidden="1" x14ac:dyDescent="0.25"/>
    <row r="546" ht="13.8" hidden="1" x14ac:dyDescent="0.25"/>
    <row r="547" ht="13.8" hidden="1" x14ac:dyDescent="0.25"/>
    <row r="548" ht="13.8" hidden="1" x14ac:dyDescent="0.25"/>
    <row r="549" ht="13.8" hidden="1" x14ac:dyDescent="0.25"/>
    <row r="550" ht="13.8" hidden="1" x14ac:dyDescent="0.25"/>
    <row r="551" ht="13.8" hidden="1" x14ac:dyDescent="0.25"/>
    <row r="552" ht="13.8" hidden="1" x14ac:dyDescent="0.25"/>
    <row r="553" ht="13.8" hidden="1" x14ac:dyDescent="0.25"/>
    <row r="554" ht="13.8" hidden="1" x14ac:dyDescent="0.25"/>
    <row r="555" ht="13.8" hidden="1" x14ac:dyDescent="0.25"/>
    <row r="556" ht="13.8" hidden="1" x14ac:dyDescent="0.25"/>
    <row r="557" ht="13.8" hidden="1" x14ac:dyDescent="0.25"/>
    <row r="558" ht="13.8" hidden="1" x14ac:dyDescent="0.25"/>
    <row r="559" ht="13.8" hidden="1" x14ac:dyDescent="0.25"/>
    <row r="560" ht="13.8" hidden="1" x14ac:dyDescent="0.25"/>
    <row r="561" ht="13.8" hidden="1" x14ac:dyDescent="0.25"/>
    <row r="562" ht="13.8" hidden="1" x14ac:dyDescent="0.25"/>
    <row r="563" ht="13.8" hidden="1" x14ac:dyDescent="0.25"/>
    <row r="564" ht="13.8" hidden="1" x14ac:dyDescent="0.25"/>
    <row r="565" ht="13.8" hidden="1" x14ac:dyDescent="0.25"/>
    <row r="566" ht="13.8" hidden="1" x14ac:dyDescent="0.25"/>
    <row r="567" ht="13.8" hidden="1" x14ac:dyDescent="0.25"/>
    <row r="568" ht="13.8" hidden="1" x14ac:dyDescent="0.25"/>
    <row r="569" ht="13.8" hidden="1" x14ac:dyDescent="0.25"/>
    <row r="570" ht="13.8" hidden="1" x14ac:dyDescent="0.25"/>
    <row r="571" ht="13.8" hidden="1" x14ac:dyDescent="0.25"/>
    <row r="572" ht="13.8" hidden="1" x14ac:dyDescent="0.25"/>
    <row r="573" ht="13.8" hidden="1" x14ac:dyDescent="0.25"/>
    <row r="574" ht="13.8" hidden="1" x14ac:dyDescent="0.25"/>
    <row r="575" ht="13.8" hidden="1" x14ac:dyDescent="0.25"/>
    <row r="576" ht="13.8" hidden="1" x14ac:dyDescent="0.25"/>
    <row r="577" ht="13.8" hidden="1" x14ac:dyDescent="0.25"/>
    <row r="578" ht="13.8" hidden="1" x14ac:dyDescent="0.25"/>
    <row r="579" ht="13.8" hidden="1" x14ac:dyDescent="0.25"/>
    <row r="580" ht="13.8" hidden="1" x14ac:dyDescent="0.25"/>
    <row r="581" ht="13.8" hidden="1" x14ac:dyDescent="0.25"/>
    <row r="582" ht="13.8" hidden="1" x14ac:dyDescent="0.25"/>
    <row r="583" ht="13.8" hidden="1" x14ac:dyDescent="0.25"/>
    <row r="584" ht="13.8" hidden="1" x14ac:dyDescent="0.25"/>
    <row r="585" ht="13.8" hidden="1" x14ac:dyDescent="0.25"/>
    <row r="586" ht="13.8" hidden="1" x14ac:dyDescent="0.25"/>
    <row r="587" ht="13.8" hidden="1" x14ac:dyDescent="0.25"/>
    <row r="588" ht="13.8" hidden="1" x14ac:dyDescent="0.25"/>
    <row r="589" ht="13.8" hidden="1" x14ac:dyDescent="0.25"/>
    <row r="590" ht="13.8" hidden="1" x14ac:dyDescent="0.25"/>
    <row r="591" ht="13.8" hidden="1" x14ac:dyDescent="0.25"/>
    <row r="592" ht="13.8" hidden="1" x14ac:dyDescent="0.25"/>
    <row r="593" ht="13.8" hidden="1" x14ac:dyDescent="0.25"/>
    <row r="594" ht="13.8" hidden="1" x14ac:dyDescent="0.25"/>
    <row r="595" ht="13.8" hidden="1" x14ac:dyDescent="0.25"/>
    <row r="596" ht="13.8" hidden="1" x14ac:dyDescent="0.25"/>
    <row r="597" ht="13.8" hidden="1" x14ac:dyDescent="0.25"/>
    <row r="598" ht="13.8" hidden="1" x14ac:dyDescent="0.25"/>
    <row r="599" ht="13.8" hidden="1" x14ac:dyDescent="0.25"/>
    <row r="600" ht="13.8" hidden="1" x14ac:dyDescent="0.25"/>
    <row r="601" ht="13.8" hidden="1" x14ac:dyDescent="0.25"/>
    <row r="602" ht="13.8" hidden="1" x14ac:dyDescent="0.25"/>
    <row r="603" ht="13.8" hidden="1" x14ac:dyDescent="0.25"/>
    <row r="604" ht="13.8" hidden="1" x14ac:dyDescent="0.25"/>
    <row r="605" ht="13.8" hidden="1" x14ac:dyDescent="0.25"/>
    <row r="606" ht="13.8" hidden="1" x14ac:dyDescent="0.25"/>
    <row r="607" ht="13.8" hidden="1" x14ac:dyDescent="0.25"/>
    <row r="608" ht="13.8" hidden="1" x14ac:dyDescent="0.25"/>
    <row r="609" ht="13.8" hidden="1" x14ac:dyDescent="0.25"/>
    <row r="610" ht="13.8" hidden="1" x14ac:dyDescent="0.25"/>
    <row r="611" ht="13.8" hidden="1" x14ac:dyDescent="0.25"/>
    <row r="612" ht="13.8" hidden="1" x14ac:dyDescent="0.25"/>
    <row r="613" ht="13.8" hidden="1" x14ac:dyDescent="0.25"/>
    <row r="614" ht="13.8" hidden="1" x14ac:dyDescent="0.25"/>
    <row r="615" ht="13.8" hidden="1" x14ac:dyDescent="0.25"/>
    <row r="616" ht="13.8" hidden="1" x14ac:dyDescent="0.25"/>
    <row r="617" ht="13.8" hidden="1" x14ac:dyDescent="0.25"/>
    <row r="618" ht="13.8" hidden="1" x14ac:dyDescent="0.25"/>
    <row r="619" ht="13.8" hidden="1" x14ac:dyDescent="0.25"/>
    <row r="620" ht="13.8" hidden="1" x14ac:dyDescent="0.25"/>
    <row r="621" ht="13.8" hidden="1" x14ac:dyDescent="0.25"/>
    <row r="622" ht="13.8" hidden="1" x14ac:dyDescent="0.25"/>
    <row r="623" ht="13.8" hidden="1" x14ac:dyDescent="0.25"/>
    <row r="624" ht="13.8" hidden="1" x14ac:dyDescent="0.25"/>
    <row r="625" ht="13.8" hidden="1" x14ac:dyDescent="0.25"/>
    <row r="626" ht="13.8" hidden="1" x14ac:dyDescent="0.25"/>
    <row r="627" ht="13.8" hidden="1" x14ac:dyDescent="0.25"/>
    <row r="628" ht="13.8" hidden="1" x14ac:dyDescent="0.25"/>
    <row r="629" ht="13.8" hidden="1" x14ac:dyDescent="0.25"/>
    <row r="630" ht="13.8" hidden="1" x14ac:dyDescent="0.25"/>
    <row r="631" ht="13.8" hidden="1" x14ac:dyDescent="0.25"/>
    <row r="632" ht="13.8" hidden="1" x14ac:dyDescent="0.25"/>
    <row r="633" ht="13.8" hidden="1" x14ac:dyDescent="0.25"/>
    <row r="634" ht="13.8" hidden="1" x14ac:dyDescent="0.25"/>
    <row r="635" ht="13.8" hidden="1" x14ac:dyDescent="0.25"/>
    <row r="636" ht="13.8" hidden="1" x14ac:dyDescent="0.25"/>
    <row r="637" ht="13.8" hidden="1" x14ac:dyDescent="0.25"/>
    <row r="638" ht="13.8" hidden="1" x14ac:dyDescent="0.25"/>
    <row r="639" ht="13.8" hidden="1" x14ac:dyDescent="0.25"/>
    <row r="640" ht="13.8" hidden="1" x14ac:dyDescent="0.25"/>
    <row r="641" ht="13.8" hidden="1" x14ac:dyDescent="0.25"/>
    <row r="642" ht="13.8" hidden="1" x14ac:dyDescent="0.25"/>
    <row r="643" ht="13.8" hidden="1" x14ac:dyDescent="0.25"/>
    <row r="644" ht="13.8" hidden="1" x14ac:dyDescent="0.25"/>
    <row r="645" ht="13.8" hidden="1" x14ac:dyDescent="0.25"/>
    <row r="646" ht="13.8" hidden="1" x14ac:dyDescent="0.25"/>
    <row r="647" ht="13.8" hidden="1" x14ac:dyDescent="0.25"/>
    <row r="648" ht="13.8" hidden="1" x14ac:dyDescent="0.25"/>
    <row r="649" ht="13.8" hidden="1" x14ac:dyDescent="0.25"/>
    <row r="650" ht="13.8" hidden="1" x14ac:dyDescent="0.25"/>
    <row r="651" ht="13.8" hidden="1" x14ac:dyDescent="0.25"/>
    <row r="652" ht="13.8" hidden="1" x14ac:dyDescent="0.25"/>
    <row r="653" ht="13.8" hidden="1" x14ac:dyDescent="0.25"/>
    <row r="654" ht="13.8" hidden="1" x14ac:dyDescent="0.25"/>
    <row r="655" ht="13.8" hidden="1" x14ac:dyDescent="0.25"/>
    <row r="656" ht="13.8" hidden="1" x14ac:dyDescent="0.25"/>
    <row r="657" ht="13.8" hidden="1" x14ac:dyDescent="0.25"/>
    <row r="658" ht="13.8" hidden="1" x14ac:dyDescent="0.25"/>
    <row r="659" ht="13.8" hidden="1" x14ac:dyDescent="0.25"/>
    <row r="660" ht="13.8" hidden="1" x14ac:dyDescent="0.25"/>
    <row r="661" ht="13.8" hidden="1" x14ac:dyDescent="0.25"/>
    <row r="662" ht="13.8" hidden="1" x14ac:dyDescent="0.25"/>
    <row r="663" ht="13.8" hidden="1" x14ac:dyDescent="0.25"/>
    <row r="664" ht="13.8" hidden="1" x14ac:dyDescent="0.25"/>
    <row r="665" ht="13.8" hidden="1" x14ac:dyDescent="0.25"/>
    <row r="666" ht="13.8" hidden="1" x14ac:dyDescent="0.25"/>
    <row r="667" ht="13.8" hidden="1" x14ac:dyDescent="0.25"/>
    <row r="668" ht="13.8" hidden="1" x14ac:dyDescent="0.25"/>
    <row r="669" ht="13.8" hidden="1" x14ac:dyDescent="0.25"/>
    <row r="670" ht="13.8" hidden="1" x14ac:dyDescent="0.25"/>
    <row r="671" ht="13.8" hidden="1" x14ac:dyDescent="0.25"/>
    <row r="672" ht="13.8" hidden="1" x14ac:dyDescent="0.25"/>
    <row r="673" ht="13.8" hidden="1" x14ac:dyDescent="0.25"/>
    <row r="674" ht="13.8" hidden="1" x14ac:dyDescent="0.25"/>
    <row r="675" ht="13.8" hidden="1" x14ac:dyDescent="0.25"/>
    <row r="676" ht="13.8" hidden="1" x14ac:dyDescent="0.25"/>
    <row r="677" ht="13.8" hidden="1" x14ac:dyDescent="0.25"/>
    <row r="678" ht="13.8" hidden="1" x14ac:dyDescent="0.25"/>
    <row r="679" ht="13.8" hidden="1" x14ac:dyDescent="0.25"/>
    <row r="680" ht="13.8" hidden="1" x14ac:dyDescent="0.25"/>
    <row r="681" ht="13.8" hidden="1" x14ac:dyDescent="0.25"/>
    <row r="682" ht="13.8" hidden="1" x14ac:dyDescent="0.25"/>
    <row r="683" ht="13.8" hidden="1" x14ac:dyDescent="0.25"/>
    <row r="684" ht="13.8" hidden="1" x14ac:dyDescent="0.25"/>
    <row r="685" ht="13.8" hidden="1" x14ac:dyDescent="0.25"/>
    <row r="686" ht="13.8" hidden="1" x14ac:dyDescent="0.25"/>
    <row r="687" ht="13.8" hidden="1" x14ac:dyDescent="0.25"/>
    <row r="688" ht="13.8" hidden="1" x14ac:dyDescent="0.25"/>
    <row r="689" spans="1:29" ht="13.8" hidden="1" x14ac:dyDescent="0.25"/>
    <row r="690" spans="1:29" s="116" customFormat="1" ht="13.8" hidden="1" x14ac:dyDescent="0.25">
      <c r="A690" s="113"/>
      <c r="B690" s="113"/>
      <c r="C690" s="115"/>
      <c r="D690" s="113"/>
      <c r="F690" s="117"/>
      <c r="N690" s="117"/>
      <c r="O690" s="208"/>
      <c r="P690" s="208"/>
      <c r="Q690" s="208"/>
      <c r="R690" s="208"/>
      <c r="S690" s="113"/>
      <c r="T690" s="113"/>
      <c r="U690" s="113"/>
      <c r="V690" s="113"/>
      <c r="W690" s="113"/>
      <c r="X690" s="113"/>
      <c r="Y690" s="113"/>
      <c r="Z690" s="113"/>
      <c r="AA690" s="113"/>
      <c r="AB690" s="113"/>
      <c r="AC690" s="113"/>
    </row>
    <row r="691" spans="1:29" s="116" customFormat="1" ht="13.8" hidden="1" x14ac:dyDescent="0.25">
      <c r="A691" s="113"/>
      <c r="B691" s="113"/>
      <c r="C691" s="115"/>
      <c r="D691" s="113"/>
      <c r="F691" s="117"/>
      <c r="N691" s="117"/>
      <c r="O691" s="208"/>
      <c r="P691" s="208"/>
      <c r="Q691" s="208"/>
      <c r="R691" s="208"/>
      <c r="S691" s="113"/>
      <c r="T691" s="113"/>
      <c r="U691" s="113"/>
      <c r="V691" s="113"/>
      <c r="W691" s="113"/>
      <c r="X691" s="113"/>
      <c r="Y691" s="113"/>
      <c r="Z691" s="113"/>
      <c r="AA691" s="113"/>
      <c r="AB691" s="113"/>
      <c r="AC691" s="113"/>
    </row>
    <row r="692" spans="1:29" s="116" customFormat="1" ht="13.8" hidden="1" x14ac:dyDescent="0.25">
      <c r="A692" s="113"/>
      <c r="B692" s="113"/>
      <c r="C692" s="115"/>
      <c r="D692" s="113"/>
      <c r="F692" s="117"/>
      <c r="N692" s="117"/>
      <c r="O692" s="208"/>
      <c r="P692" s="208"/>
      <c r="Q692" s="208"/>
      <c r="R692" s="208"/>
      <c r="S692" s="113"/>
      <c r="T692" s="113"/>
      <c r="U692" s="113"/>
      <c r="V692" s="113"/>
      <c r="W692" s="113"/>
      <c r="X692" s="113"/>
      <c r="Y692" s="113"/>
      <c r="Z692" s="113"/>
      <c r="AA692" s="113"/>
      <c r="AB692" s="113"/>
      <c r="AC692" s="113"/>
    </row>
    <row r="693" spans="1:29" s="116" customFormat="1" ht="13.8" hidden="1" x14ac:dyDescent="0.25">
      <c r="A693" s="113"/>
      <c r="B693" s="113"/>
      <c r="C693" s="115"/>
      <c r="D693" s="113"/>
      <c r="F693" s="117"/>
      <c r="N693" s="117"/>
      <c r="O693" s="208"/>
      <c r="P693" s="208"/>
      <c r="Q693" s="208"/>
      <c r="R693" s="208"/>
      <c r="S693" s="113"/>
      <c r="T693" s="113"/>
      <c r="U693" s="113"/>
      <c r="V693" s="113"/>
      <c r="W693" s="113"/>
      <c r="X693" s="113"/>
      <c r="Y693" s="113"/>
      <c r="Z693" s="113"/>
      <c r="AA693" s="113"/>
      <c r="AB693" s="113"/>
      <c r="AC693" s="113"/>
    </row>
    <row r="694" spans="1:29" s="116" customFormat="1" ht="13.8" hidden="1" x14ac:dyDescent="0.25">
      <c r="A694" s="113"/>
      <c r="B694" s="113"/>
      <c r="C694" s="115"/>
      <c r="D694" s="113"/>
      <c r="F694" s="117"/>
      <c r="N694" s="117"/>
      <c r="O694" s="208"/>
      <c r="P694" s="208"/>
      <c r="Q694" s="208"/>
      <c r="R694" s="208"/>
      <c r="S694" s="113"/>
      <c r="T694" s="113"/>
      <c r="U694" s="113"/>
      <c r="V694" s="113"/>
      <c r="W694" s="113"/>
      <c r="X694" s="113"/>
      <c r="Y694" s="113"/>
      <c r="Z694" s="113"/>
      <c r="AA694" s="113"/>
      <c r="AB694" s="113"/>
      <c r="AC694" s="113"/>
    </row>
    <row r="695" spans="1:29" s="116" customFormat="1" ht="13.8" hidden="1" x14ac:dyDescent="0.25">
      <c r="A695" s="113"/>
      <c r="B695" s="113"/>
      <c r="C695" s="115"/>
      <c r="D695" s="113"/>
      <c r="F695" s="117"/>
      <c r="N695" s="117"/>
      <c r="O695" s="208"/>
      <c r="P695" s="208"/>
      <c r="Q695" s="208"/>
      <c r="R695" s="208"/>
      <c r="S695" s="113"/>
      <c r="T695" s="113"/>
      <c r="U695" s="113"/>
      <c r="V695" s="113"/>
      <c r="W695" s="113"/>
      <c r="X695" s="113"/>
      <c r="Y695" s="113"/>
      <c r="Z695" s="113"/>
      <c r="AA695" s="113"/>
      <c r="AB695" s="113"/>
      <c r="AC695" s="113"/>
    </row>
    <row r="696" spans="1:29" s="116" customFormat="1" ht="13.8" hidden="1" x14ac:dyDescent="0.25">
      <c r="A696" s="113"/>
      <c r="B696" s="113"/>
      <c r="C696" s="115"/>
      <c r="D696" s="113"/>
      <c r="F696" s="117"/>
      <c r="J696" s="209"/>
      <c r="N696" s="117"/>
      <c r="O696" s="208"/>
      <c r="P696" s="208"/>
      <c r="Q696" s="208"/>
      <c r="R696" s="208"/>
      <c r="S696" s="113"/>
      <c r="T696" s="113"/>
      <c r="U696" s="113"/>
      <c r="V696" s="113"/>
      <c r="W696" s="113"/>
      <c r="X696" s="113"/>
      <c r="Y696" s="113"/>
      <c r="Z696" s="113"/>
      <c r="AA696" s="113"/>
      <c r="AB696" s="113"/>
      <c r="AC696" s="113"/>
    </row>
    <row r="697" spans="1:29" s="116" customFormat="1" ht="13.8" hidden="1" x14ac:dyDescent="0.25">
      <c r="A697" s="113"/>
      <c r="B697" s="113"/>
      <c r="C697" s="115"/>
      <c r="D697" s="113"/>
      <c r="F697" s="117"/>
      <c r="N697" s="117"/>
      <c r="O697" s="208"/>
      <c r="P697" s="208"/>
      <c r="Q697" s="208"/>
      <c r="R697" s="208"/>
      <c r="S697" s="113"/>
      <c r="T697" s="113"/>
      <c r="U697" s="113"/>
      <c r="V697" s="113"/>
      <c r="W697" s="113"/>
      <c r="X697" s="113"/>
      <c r="Y697" s="113"/>
      <c r="Z697" s="113"/>
      <c r="AA697" s="113"/>
      <c r="AB697" s="113"/>
      <c r="AC697" s="113"/>
    </row>
    <row r="698" spans="1:29" s="116" customFormat="1" ht="13.8" hidden="1" x14ac:dyDescent="0.25">
      <c r="A698" s="113"/>
      <c r="B698" s="113"/>
      <c r="C698" s="115"/>
      <c r="D698" s="113"/>
      <c r="F698" s="117"/>
      <c r="N698" s="117"/>
      <c r="O698" s="208"/>
      <c r="P698" s="208"/>
      <c r="Q698" s="208"/>
      <c r="R698" s="208"/>
      <c r="S698" s="113"/>
      <c r="T698" s="113"/>
      <c r="U698" s="113"/>
      <c r="V698" s="113"/>
      <c r="W698" s="113"/>
      <c r="X698" s="113"/>
      <c r="Y698" s="113"/>
      <c r="Z698" s="113"/>
      <c r="AA698" s="113"/>
      <c r="AB698" s="113"/>
      <c r="AC698" s="113"/>
    </row>
    <row r="699" spans="1:29" s="116" customFormat="1" ht="13.8" hidden="1" x14ac:dyDescent="0.25">
      <c r="A699" s="113"/>
      <c r="B699" s="113"/>
      <c r="C699" s="115"/>
      <c r="D699" s="113"/>
      <c r="F699" s="117"/>
      <c r="N699" s="117"/>
      <c r="O699" s="208"/>
      <c r="P699" s="208"/>
      <c r="Q699" s="208"/>
      <c r="R699" s="208"/>
      <c r="S699" s="113"/>
      <c r="T699" s="113"/>
      <c r="U699" s="113"/>
      <c r="V699" s="113"/>
      <c r="W699" s="113"/>
      <c r="X699" s="113"/>
      <c r="Y699" s="113"/>
      <c r="Z699" s="113"/>
      <c r="AA699" s="113"/>
      <c r="AB699" s="113"/>
      <c r="AC699" s="113"/>
    </row>
    <row r="700" spans="1:29" s="116" customFormat="1" ht="13.8" hidden="1" x14ac:dyDescent="0.25">
      <c r="A700" s="113"/>
      <c r="B700" s="113"/>
      <c r="C700" s="115"/>
      <c r="D700" s="113"/>
      <c r="F700" s="117"/>
      <c r="N700" s="117"/>
      <c r="O700" s="208"/>
      <c r="P700" s="208"/>
      <c r="Q700" s="208"/>
      <c r="R700" s="208"/>
      <c r="S700" s="113"/>
      <c r="T700" s="113"/>
      <c r="U700" s="113"/>
      <c r="V700" s="113"/>
      <c r="W700" s="113"/>
      <c r="X700" s="113"/>
      <c r="Y700" s="113"/>
      <c r="Z700" s="113"/>
      <c r="AA700" s="113"/>
      <c r="AB700" s="113"/>
      <c r="AC700" s="113"/>
    </row>
    <row r="701" spans="1:29" s="116" customFormat="1" ht="13.8" hidden="1" x14ac:dyDescent="0.25">
      <c r="A701" s="113"/>
      <c r="B701" s="113"/>
      <c r="C701" s="115"/>
      <c r="D701" s="113"/>
      <c r="F701" s="117"/>
      <c r="N701" s="117"/>
      <c r="O701" s="208"/>
      <c r="P701" s="208"/>
      <c r="Q701" s="208"/>
      <c r="R701" s="208"/>
      <c r="S701" s="113"/>
      <c r="T701" s="113"/>
      <c r="U701" s="113"/>
      <c r="V701" s="113"/>
      <c r="W701" s="113"/>
      <c r="X701" s="113"/>
      <c r="Y701" s="113"/>
      <c r="Z701" s="113"/>
      <c r="AA701" s="113"/>
      <c r="AB701" s="113"/>
      <c r="AC701" s="113"/>
    </row>
    <row r="702" spans="1:29" s="116" customFormat="1" ht="13.8" hidden="1" x14ac:dyDescent="0.25">
      <c r="A702" s="113"/>
      <c r="B702" s="113"/>
      <c r="C702" s="115"/>
      <c r="D702" s="113"/>
      <c r="F702" s="117"/>
      <c r="N702" s="117"/>
      <c r="O702" s="208"/>
      <c r="P702" s="208"/>
      <c r="Q702" s="208"/>
      <c r="R702" s="208"/>
      <c r="S702" s="113"/>
      <c r="T702" s="113"/>
      <c r="U702" s="113"/>
      <c r="V702" s="113"/>
      <c r="W702" s="113"/>
      <c r="X702" s="113"/>
      <c r="Y702" s="113"/>
      <c r="Z702" s="113"/>
      <c r="AA702" s="113"/>
      <c r="AB702" s="113"/>
      <c r="AC702" s="113"/>
    </row>
    <row r="703" spans="1:29" s="116" customFormat="1" ht="13.8" hidden="1" x14ac:dyDescent="0.25">
      <c r="A703" s="113"/>
      <c r="B703" s="113"/>
      <c r="C703" s="115"/>
      <c r="D703" s="113"/>
      <c r="F703" s="117"/>
      <c r="N703" s="117"/>
      <c r="O703" s="208"/>
      <c r="P703" s="208"/>
      <c r="Q703" s="208"/>
      <c r="R703" s="208"/>
      <c r="S703" s="113"/>
      <c r="T703" s="113"/>
      <c r="U703" s="113"/>
      <c r="V703" s="113"/>
      <c r="W703" s="113"/>
      <c r="X703" s="113"/>
      <c r="Y703" s="113"/>
      <c r="Z703" s="113"/>
      <c r="AA703" s="113"/>
      <c r="AB703" s="113"/>
      <c r="AC703" s="113"/>
    </row>
    <row r="704" spans="1:29" s="116" customFormat="1" ht="13.8" hidden="1" x14ac:dyDescent="0.25">
      <c r="A704" s="113"/>
      <c r="B704" s="113"/>
      <c r="C704" s="115"/>
      <c r="D704" s="113"/>
      <c r="F704" s="117"/>
      <c r="N704" s="117"/>
      <c r="O704" s="208"/>
      <c r="P704" s="208"/>
      <c r="Q704" s="208"/>
      <c r="R704" s="208"/>
      <c r="S704" s="113"/>
      <c r="T704" s="113"/>
      <c r="U704" s="113"/>
      <c r="V704" s="113"/>
      <c r="W704" s="113"/>
      <c r="X704" s="113"/>
      <c r="Y704" s="113"/>
      <c r="Z704" s="113"/>
      <c r="AA704" s="113"/>
      <c r="AB704" s="113"/>
      <c r="AC704" s="113"/>
    </row>
    <row r="705" spans="1:29" s="116" customFormat="1" ht="13.8" hidden="1" x14ac:dyDescent="0.25">
      <c r="A705" s="113"/>
      <c r="B705" s="113"/>
      <c r="C705" s="115"/>
      <c r="D705" s="113"/>
      <c r="F705" s="117"/>
      <c r="N705" s="117"/>
      <c r="O705" s="208"/>
      <c r="P705" s="208"/>
      <c r="Q705" s="208"/>
      <c r="R705" s="208"/>
      <c r="S705" s="113"/>
      <c r="T705" s="113"/>
      <c r="U705" s="113"/>
      <c r="V705" s="113"/>
      <c r="W705" s="113"/>
      <c r="X705" s="113"/>
      <c r="Y705" s="113"/>
      <c r="Z705" s="113"/>
      <c r="AA705" s="113"/>
      <c r="AB705" s="113"/>
      <c r="AC705" s="113"/>
    </row>
    <row r="706" spans="1:29" ht="13.8" hidden="1" x14ac:dyDescent="0.25"/>
    <row r="707" spans="1:29" ht="13.8" hidden="1" x14ac:dyDescent="0.25"/>
    <row r="708" spans="1:29" ht="13.8" hidden="1" x14ac:dyDescent="0.25"/>
    <row r="709" spans="1:29" ht="13.8" hidden="1" x14ac:dyDescent="0.25"/>
    <row r="710" spans="1:29" ht="13.8" hidden="1" x14ac:dyDescent="0.25"/>
    <row r="711" spans="1:29" ht="13.8" hidden="1" x14ac:dyDescent="0.25"/>
    <row r="712" spans="1:29" ht="13.8" hidden="1" x14ac:dyDescent="0.25"/>
    <row r="713" spans="1:29" ht="13.8" hidden="1" x14ac:dyDescent="0.25"/>
    <row r="714" spans="1:29" ht="13.8" hidden="1" x14ac:dyDescent="0.25"/>
    <row r="715" spans="1:29" ht="13.8" hidden="1" x14ac:dyDescent="0.25"/>
    <row r="716" spans="1:29" ht="13.8" hidden="1" x14ac:dyDescent="0.25"/>
    <row r="717" spans="1:29" ht="13.8" hidden="1" x14ac:dyDescent="0.25"/>
    <row r="718" spans="1:29" ht="13.8" hidden="1" x14ac:dyDescent="0.25"/>
    <row r="719" spans="1:29" ht="13.8" hidden="1" x14ac:dyDescent="0.25"/>
    <row r="720" spans="1:29" ht="13.8" hidden="1" x14ac:dyDescent="0.25"/>
    <row r="721" ht="13.8" hidden="1" x14ac:dyDescent="0.25"/>
    <row r="722" ht="13.8" hidden="1" x14ac:dyDescent="0.25"/>
    <row r="723" ht="13.8" hidden="1" x14ac:dyDescent="0.25"/>
    <row r="724" ht="13.8" hidden="1" x14ac:dyDescent="0.25"/>
    <row r="725" ht="13.8" hidden="1" x14ac:dyDescent="0.25"/>
    <row r="726" ht="13.8" hidden="1" x14ac:dyDescent="0.25"/>
    <row r="727" ht="13.8" hidden="1" x14ac:dyDescent="0.25"/>
    <row r="728" ht="13.8" hidden="1" x14ac:dyDescent="0.25"/>
    <row r="729" ht="13.8" hidden="1" x14ac:dyDescent="0.25"/>
    <row r="730" ht="13.8" hidden="1" x14ac:dyDescent="0.25"/>
    <row r="731" ht="13.8" hidden="1" x14ac:dyDescent="0.25"/>
    <row r="732" ht="13.8" hidden="1" x14ac:dyDescent="0.25"/>
    <row r="733" ht="13.8" hidden="1" x14ac:dyDescent="0.25"/>
    <row r="734" ht="13.8" hidden="1" x14ac:dyDescent="0.25"/>
    <row r="735" ht="13.8" hidden="1" x14ac:dyDescent="0.25"/>
    <row r="736" ht="13.8" hidden="1" x14ac:dyDescent="0.25"/>
    <row r="737" ht="13.8" hidden="1" x14ac:dyDescent="0.25"/>
    <row r="738" ht="13.8" hidden="1" x14ac:dyDescent="0.25"/>
    <row r="739" ht="13.8" hidden="1" x14ac:dyDescent="0.25"/>
    <row r="740" ht="13.8" hidden="1" x14ac:dyDescent="0.25"/>
    <row r="741" ht="13.8" hidden="1" x14ac:dyDescent="0.25"/>
    <row r="742" ht="13.8" hidden="1" x14ac:dyDescent="0.25"/>
    <row r="743" ht="13.8" hidden="1" x14ac:dyDescent="0.25"/>
    <row r="744" ht="13.8" hidden="1" x14ac:dyDescent="0.25"/>
    <row r="745" ht="13.8" hidden="1" x14ac:dyDescent="0.25"/>
    <row r="746" ht="13.8" hidden="1" x14ac:dyDescent="0.25"/>
    <row r="747" ht="13.8" hidden="1" x14ac:dyDescent="0.25"/>
    <row r="748" ht="13.8" hidden="1" x14ac:dyDescent="0.25"/>
    <row r="749" ht="13.8" hidden="1" x14ac:dyDescent="0.25"/>
    <row r="750" ht="13.8" hidden="1" x14ac:dyDescent="0.25"/>
    <row r="751" ht="13.8" hidden="1" x14ac:dyDescent="0.25"/>
    <row r="752" ht="13.8" hidden="1" x14ac:dyDescent="0.25"/>
    <row r="753" ht="13.8" hidden="1" x14ac:dyDescent="0.25"/>
    <row r="754" ht="13.8" hidden="1" x14ac:dyDescent="0.25"/>
    <row r="755" ht="13.8" hidden="1" x14ac:dyDescent="0.25"/>
    <row r="756" ht="13.8" hidden="1" x14ac:dyDescent="0.25"/>
    <row r="757" ht="13.8" hidden="1" x14ac:dyDescent="0.25"/>
    <row r="758" ht="13.8" hidden="1" x14ac:dyDescent="0.25"/>
    <row r="759" ht="13.8" hidden="1" x14ac:dyDescent="0.25"/>
    <row r="760" ht="13.8" hidden="1" x14ac:dyDescent="0.25"/>
    <row r="761" ht="13.8" hidden="1" x14ac:dyDescent="0.25"/>
    <row r="762" ht="13.8" hidden="1" x14ac:dyDescent="0.25"/>
    <row r="763" ht="13.8" hidden="1" x14ac:dyDescent="0.25"/>
    <row r="764" ht="13.8" hidden="1" x14ac:dyDescent="0.25"/>
    <row r="765" ht="13.8" hidden="1" x14ac:dyDescent="0.25"/>
    <row r="766" ht="13.8" hidden="1" x14ac:dyDescent="0.25"/>
    <row r="767" ht="13.8" hidden="1" x14ac:dyDescent="0.25"/>
    <row r="768" ht="13.8" hidden="1" x14ac:dyDescent="0.25"/>
    <row r="769" ht="13.8" hidden="1" x14ac:dyDescent="0.25"/>
    <row r="770" ht="13.8" hidden="1" x14ac:dyDescent="0.25"/>
    <row r="771" ht="13.8" hidden="1" x14ac:dyDescent="0.25"/>
    <row r="772" ht="13.8" hidden="1" x14ac:dyDescent="0.25"/>
    <row r="773" ht="13.8" hidden="1" x14ac:dyDescent="0.25"/>
    <row r="774" ht="13.8" hidden="1" x14ac:dyDescent="0.25"/>
    <row r="775" ht="13.8" hidden="1" x14ac:dyDescent="0.25"/>
    <row r="776" ht="13.8" hidden="1" x14ac:dyDescent="0.25"/>
    <row r="777" ht="13.8" hidden="1" x14ac:dyDescent="0.25"/>
    <row r="778" ht="13.8" hidden="1" x14ac:dyDescent="0.25"/>
    <row r="779" ht="13.8" hidden="1" x14ac:dyDescent="0.25"/>
    <row r="780" ht="13.8" hidden="1" x14ac:dyDescent="0.25"/>
    <row r="781" ht="13.8" hidden="1" x14ac:dyDescent="0.25"/>
    <row r="782" ht="13.8" hidden="1" x14ac:dyDescent="0.25"/>
    <row r="783" ht="13.8" hidden="1" x14ac:dyDescent="0.25"/>
    <row r="784" ht="13.8" hidden="1" x14ac:dyDescent="0.25"/>
    <row r="785" ht="13.8" hidden="1" x14ac:dyDescent="0.25"/>
    <row r="786" ht="13.8" hidden="1" x14ac:dyDescent="0.25"/>
    <row r="787" ht="13.8" hidden="1" x14ac:dyDescent="0.25"/>
    <row r="788" ht="13.8" hidden="1" x14ac:dyDescent="0.25"/>
    <row r="789" ht="13.8" hidden="1" x14ac:dyDescent="0.25"/>
    <row r="790" ht="13.8" hidden="1" x14ac:dyDescent="0.25"/>
    <row r="791" ht="13.8" hidden="1" x14ac:dyDescent="0.25"/>
    <row r="792" ht="13.8" hidden="1" x14ac:dyDescent="0.25"/>
    <row r="793" ht="13.8" hidden="1" x14ac:dyDescent="0.25"/>
    <row r="794" ht="13.8" hidden="1" x14ac:dyDescent="0.25"/>
    <row r="795" ht="13.8" hidden="1" x14ac:dyDescent="0.25"/>
    <row r="796" ht="13.8" hidden="1" x14ac:dyDescent="0.25"/>
    <row r="797" ht="13.8" hidden="1" x14ac:dyDescent="0.25"/>
    <row r="798" ht="13.8" hidden="1" x14ac:dyDescent="0.25"/>
    <row r="799" ht="14.25" hidden="1" customHeight="1" x14ac:dyDescent="0.25"/>
    <row r="800" ht="14.25" hidden="1" customHeight="1" x14ac:dyDescent="0.25"/>
    <row r="801" ht="14.25" hidden="1" customHeight="1" x14ac:dyDescent="0.25"/>
    <row r="802" ht="14.25" hidden="1" customHeight="1" x14ac:dyDescent="0.25"/>
    <row r="803" ht="14.25" hidden="1" customHeight="1" x14ac:dyDescent="0.25"/>
    <row r="804" ht="14.25" hidden="1" customHeight="1" x14ac:dyDescent="0.25"/>
    <row r="805" ht="14.25" hidden="1" customHeight="1" x14ac:dyDescent="0.25"/>
    <row r="806" ht="14.25" hidden="1" customHeight="1" x14ac:dyDescent="0.25"/>
    <row r="807" ht="14.25" hidden="1" customHeight="1" x14ac:dyDescent="0.25"/>
    <row r="808" ht="14.25" hidden="1" customHeight="1" x14ac:dyDescent="0.25"/>
    <row r="809" ht="14.25" hidden="1" customHeight="1" x14ac:dyDescent="0.25"/>
    <row r="810" ht="14.25" hidden="1" customHeight="1" x14ac:dyDescent="0.25"/>
    <row r="811" ht="14.25" hidden="1" customHeight="1" x14ac:dyDescent="0.25"/>
    <row r="812" ht="14.25" hidden="1" customHeight="1" x14ac:dyDescent="0.25"/>
    <row r="813" ht="14.25" hidden="1" customHeight="1" x14ac:dyDescent="0.25"/>
    <row r="814" ht="14.25" hidden="1" customHeight="1" x14ac:dyDescent="0.25"/>
    <row r="815" ht="14.25" hidden="1" customHeight="1" x14ac:dyDescent="0.25"/>
    <row r="816" ht="14.25" hidden="1" customHeight="1" x14ac:dyDescent="0.25"/>
    <row r="817" ht="14.25" hidden="1" customHeight="1" x14ac:dyDescent="0.25"/>
    <row r="818" ht="14.25" hidden="1" customHeight="1" x14ac:dyDescent="0.25"/>
    <row r="819" ht="14.25" hidden="1" customHeight="1" x14ac:dyDescent="0.25"/>
    <row r="820" ht="14.25" hidden="1" customHeight="1" x14ac:dyDescent="0.25"/>
    <row r="821" ht="14.25" hidden="1" customHeight="1" x14ac:dyDescent="0.25"/>
    <row r="822" ht="14.25" hidden="1" customHeight="1" x14ac:dyDescent="0.25"/>
    <row r="823" ht="14.25" hidden="1" customHeight="1" x14ac:dyDescent="0.25"/>
    <row r="824" ht="14.25" hidden="1" customHeight="1" x14ac:dyDescent="0.25"/>
    <row r="825" ht="14.25" hidden="1" customHeight="1" x14ac:dyDescent="0.25"/>
    <row r="826" ht="14.25" hidden="1" customHeight="1" x14ac:dyDescent="0.25"/>
    <row r="827" ht="14.25" hidden="1" customHeight="1" x14ac:dyDescent="0.25"/>
    <row r="828" ht="14.25" hidden="1" customHeight="1" x14ac:dyDescent="0.25"/>
    <row r="829" ht="14.25" hidden="1" customHeight="1" x14ac:dyDescent="0.25"/>
    <row r="830" ht="14.25" hidden="1" customHeight="1" x14ac:dyDescent="0.25"/>
    <row r="831" ht="14.25" hidden="1" customHeight="1" x14ac:dyDescent="0.25"/>
    <row r="832" ht="14.25" hidden="1" customHeight="1" x14ac:dyDescent="0.25"/>
    <row r="833" ht="14.25" hidden="1" customHeight="1" x14ac:dyDescent="0.25"/>
    <row r="834" ht="14.25" hidden="1" customHeight="1" x14ac:dyDescent="0.25"/>
    <row r="835" ht="14.25" hidden="1" customHeight="1" x14ac:dyDescent="0.25"/>
    <row r="836" ht="14.25" hidden="1" customHeight="1" x14ac:dyDescent="0.25"/>
    <row r="837" ht="14.25" hidden="1" customHeight="1" x14ac:dyDescent="0.25"/>
    <row r="838" ht="14.25" hidden="1" customHeight="1" x14ac:dyDescent="0.25"/>
    <row r="839" ht="14.25" hidden="1" customHeight="1" x14ac:dyDescent="0.25"/>
    <row r="840" ht="14.25" hidden="1" customHeight="1" x14ac:dyDescent="0.25"/>
    <row r="841" ht="14.25" hidden="1" customHeight="1" x14ac:dyDescent="0.25"/>
    <row r="842" ht="14.25" hidden="1" customHeight="1" x14ac:dyDescent="0.25"/>
    <row r="843" ht="14.25" hidden="1" customHeight="1" x14ac:dyDescent="0.25"/>
    <row r="844" ht="14.25" hidden="1" customHeight="1" x14ac:dyDescent="0.25"/>
    <row r="845" ht="14.25" hidden="1" customHeight="1" x14ac:dyDescent="0.25"/>
    <row r="846" ht="14.25" hidden="1" customHeight="1" x14ac:dyDescent="0.25"/>
    <row r="847" ht="14.25" hidden="1" customHeight="1" x14ac:dyDescent="0.25"/>
    <row r="848" ht="14.25" hidden="1" customHeight="1" x14ac:dyDescent="0.25"/>
    <row r="849" ht="14.25" hidden="1" customHeight="1" x14ac:dyDescent="0.25"/>
    <row r="850" ht="14.25" hidden="1" customHeight="1" x14ac:dyDescent="0.25"/>
    <row r="851" ht="14.25" hidden="1" customHeight="1" x14ac:dyDescent="0.25"/>
    <row r="852" ht="14.25" hidden="1" customHeight="1" x14ac:dyDescent="0.25"/>
    <row r="853" ht="14.25" hidden="1" customHeight="1" x14ac:dyDescent="0.25"/>
    <row r="854" ht="14.25" hidden="1" customHeight="1" x14ac:dyDescent="0.25"/>
    <row r="855" ht="14.25" hidden="1" customHeight="1" x14ac:dyDescent="0.25"/>
    <row r="856" ht="14.25" hidden="1" customHeight="1" x14ac:dyDescent="0.25"/>
    <row r="857" ht="14.25" hidden="1" customHeight="1" x14ac:dyDescent="0.25"/>
    <row r="858" ht="14.25" hidden="1" customHeight="1" x14ac:dyDescent="0.25"/>
    <row r="859" ht="14.25" hidden="1" customHeight="1" x14ac:dyDescent="0.25"/>
    <row r="860" ht="14.25" hidden="1" customHeight="1" x14ac:dyDescent="0.25"/>
    <row r="861" ht="14.25" hidden="1" customHeight="1" x14ac:dyDescent="0.25"/>
    <row r="862" ht="14.25" hidden="1" customHeight="1" x14ac:dyDescent="0.25"/>
    <row r="863" ht="14.25" hidden="1" customHeight="1" x14ac:dyDescent="0.25"/>
    <row r="864" ht="14.25" hidden="1" customHeight="1" x14ac:dyDescent="0.25"/>
    <row r="865" ht="14.25" hidden="1" customHeight="1" x14ac:dyDescent="0.25"/>
    <row r="866" ht="14.25" hidden="1" customHeight="1" x14ac:dyDescent="0.25"/>
    <row r="867" ht="14.25" hidden="1" customHeight="1" x14ac:dyDescent="0.25"/>
    <row r="868" ht="14.25" hidden="1" customHeight="1" x14ac:dyDescent="0.25"/>
    <row r="869" ht="14.25" hidden="1" customHeight="1" x14ac:dyDescent="0.25"/>
    <row r="870" ht="14.25" hidden="1" customHeight="1" x14ac:dyDescent="0.25"/>
    <row r="871" ht="14.25" hidden="1" customHeight="1" x14ac:dyDescent="0.25"/>
    <row r="872" ht="14.25" hidden="1" customHeight="1" x14ac:dyDescent="0.25"/>
    <row r="873" ht="14.25" hidden="1" customHeight="1" x14ac:dyDescent="0.25"/>
    <row r="874" ht="14.25" hidden="1" customHeight="1" x14ac:dyDescent="0.25"/>
    <row r="875" ht="14.25" hidden="1" customHeight="1" x14ac:dyDescent="0.25"/>
    <row r="876" ht="14.25" hidden="1" customHeight="1" x14ac:dyDescent="0.25"/>
    <row r="877" ht="14.25" hidden="1" customHeight="1" x14ac:dyDescent="0.25"/>
    <row r="878" ht="14.25" hidden="1" customHeight="1" x14ac:dyDescent="0.25"/>
    <row r="879" ht="14.25" hidden="1" customHeight="1" x14ac:dyDescent="0.25"/>
    <row r="880" ht="14.25" hidden="1" customHeight="1" x14ac:dyDescent="0.25"/>
    <row r="881" ht="14.25" hidden="1" customHeight="1" x14ac:dyDescent="0.25"/>
    <row r="882" ht="14.25" hidden="1" customHeight="1" x14ac:dyDescent="0.25"/>
    <row r="883" ht="14.25" hidden="1" customHeight="1" x14ac:dyDescent="0.25"/>
    <row r="884" ht="14.25" hidden="1" customHeight="1" x14ac:dyDescent="0.25"/>
    <row r="885" ht="14.25" hidden="1" customHeight="1" x14ac:dyDescent="0.25"/>
    <row r="886" ht="14.25" hidden="1" customHeight="1" x14ac:dyDescent="0.25"/>
    <row r="887" ht="14.25" hidden="1" customHeight="1" x14ac:dyDescent="0.25"/>
    <row r="888" ht="14.25" hidden="1" customHeight="1" x14ac:dyDescent="0.25"/>
    <row r="889" ht="14.25" hidden="1" customHeight="1" x14ac:dyDescent="0.25"/>
    <row r="890" ht="14.25" hidden="1" customHeight="1" x14ac:dyDescent="0.25"/>
    <row r="891" ht="14.25" hidden="1" customHeight="1" x14ac:dyDescent="0.25"/>
    <row r="892" ht="14.25" hidden="1" customHeight="1" x14ac:dyDescent="0.25"/>
    <row r="893" ht="14.25" hidden="1" customHeight="1" x14ac:dyDescent="0.25"/>
    <row r="894" ht="14.25" hidden="1" customHeight="1" x14ac:dyDescent="0.25"/>
    <row r="895" ht="14.25" hidden="1" customHeight="1" x14ac:dyDescent="0.25"/>
    <row r="896" ht="14.25" hidden="1" customHeight="1" x14ac:dyDescent="0.25"/>
    <row r="897" ht="14.25" hidden="1" customHeight="1" x14ac:dyDescent="0.25"/>
    <row r="898" ht="14.25" hidden="1" customHeight="1" x14ac:dyDescent="0.25"/>
    <row r="899" ht="14.25" hidden="1" customHeight="1" x14ac:dyDescent="0.25"/>
    <row r="900" ht="14.25" hidden="1" customHeight="1" x14ac:dyDescent="0.25"/>
    <row r="901" ht="14.25" hidden="1" customHeight="1" x14ac:dyDescent="0.25"/>
    <row r="902" ht="14.25" hidden="1" customHeight="1" x14ac:dyDescent="0.25"/>
    <row r="903" ht="14.25" hidden="1" customHeight="1" x14ac:dyDescent="0.25"/>
    <row r="904" ht="14.25" hidden="1" customHeight="1" x14ac:dyDescent="0.25"/>
    <row r="905" ht="14.25" hidden="1" customHeight="1" x14ac:dyDescent="0.25"/>
    <row r="906" ht="14.25" hidden="1" customHeight="1" x14ac:dyDescent="0.25"/>
    <row r="907" ht="14.25" hidden="1" customHeight="1" x14ac:dyDescent="0.25"/>
    <row r="908" ht="14.25" hidden="1" customHeight="1" x14ac:dyDescent="0.25"/>
    <row r="909" ht="14.25" hidden="1" customHeight="1" x14ac:dyDescent="0.25"/>
    <row r="910" ht="14.25" hidden="1" customHeight="1" x14ac:dyDescent="0.25"/>
    <row r="911" ht="14.25" hidden="1" customHeight="1" x14ac:dyDescent="0.25"/>
    <row r="912" ht="14.25" hidden="1" customHeight="1" x14ac:dyDescent="0.25"/>
    <row r="913" ht="14.25" hidden="1" customHeight="1" x14ac:dyDescent="0.25"/>
    <row r="914" ht="14.25" hidden="1" customHeight="1" x14ac:dyDescent="0.25"/>
    <row r="915" ht="14.25" hidden="1" customHeight="1" x14ac:dyDescent="0.25"/>
    <row r="916" ht="14.25" hidden="1" customHeight="1" x14ac:dyDescent="0.25"/>
    <row r="917" ht="14.25" hidden="1" customHeight="1" x14ac:dyDescent="0.25"/>
    <row r="918" ht="14.25" hidden="1" customHeight="1" x14ac:dyDescent="0.25"/>
    <row r="919" ht="14.25" hidden="1" customHeight="1" x14ac:dyDescent="0.25"/>
    <row r="920" ht="14.25" hidden="1" customHeight="1" x14ac:dyDescent="0.25"/>
    <row r="921" ht="14.25" hidden="1" customHeight="1" x14ac:dyDescent="0.25"/>
    <row r="922" ht="14.25" hidden="1" customHeight="1" x14ac:dyDescent="0.25"/>
    <row r="923" ht="14.25" hidden="1" customHeight="1" x14ac:dyDescent="0.25"/>
    <row r="924" ht="14.25" customHeight="1" x14ac:dyDescent="0.25"/>
  </sheetData>
  <sheetProtection algorithmName="SHA-512" hashValue="0bi0kPn4YIz1I0HApF6u/gG5QUNHEwti4kCHU5q4+Q0RKLDlevzK/y5ujUue3v+kPKidzUCpZM/3Rvxk2ABNjw==" saltValue="S1cglkBbuGjjXLAvc3xT3A==" spinCount="100000" sheet="1" objects="1" scenarios="1"/>
  <mergeCells count="9">
    <mergeCell ref="C57:H57"/>
    <mergeCell ref="F12:H12"/>
    <mergeCell ref="F13:H13"/>
    <mergeCell ref="F14:H14"/>
    <mergeCell ref="F15:H15"/>
    <mergeCell ref="C18:H18"/>
    <mergeCell ref="C19:H19"/>
    <mergeCell ref="C31:H31"/>
    <mergeCell ref="D26:H26"/>
  </mergeCells>
  <conditionalFormatting sqref="E39:E44">
    <cfRule type="expression" dxfId="41" priority="28">
      <formula>E38="&gt;"</formula>
    </cfRule>
  </conditionalFormatting>
  <conditionalFormatting sqref="K33:K36">
    <cfRule type="expression" dxfId="40" priority="31">
      <formula>OR(#REF!&lt;#REF!,#REF!&lt;#REF!)</formula>
    </cfRule>
  </conditionalFormatting>
  <conditionalFormatting sqref="E41">
    <cfRule type="expression" dxfId="39" priority="35">
      <formula>E39="&gt;"</formula>
    </cfRule>
  </conditionalFormatting>
  <conditionalFormatting sqref="K46">
    <cfRule type="expression" dxfId="38" priority="39">
      <formula>OR(#REF!&lt;F39,#REF!&lt;#REF!)</formula>
    </cfRule>
  </conditionalFormatting>
  <conditionalFormatting sqref="K45">
    <cfRule type="expression" dxfId="37" priority="40">
      <formula>OR(#REF!&lt;F38,F39&lt;#REF!)</formula>
    </cfRule>
  </conditionalFormatting>
  <conditionalFormatting sqref="K37">
    <cfRule type="expression" dxfId="36" priority="49">
      <formula>OR(#REF!&lt;F35,#REF!&lt;#REF!)</formula>
    </cfRule>
  </conditionalFormatting>
  <conditionalFormatting sqref="K41:K44">
    <cfRule type="expression" dxfId="35" priority="51">
      <formula>OR(#REF!&lt;#REF!,F38&lt;#REF!)</formula>
    </cfRule>
  </conditionalFormatting>
  <conditionalFormatting sqref="K39:K40">
    <cfRule type="expression" dxfId="34" priority="52">
      <formula>OR(#REF!&lt;#REF!,#REF!&lt;#REF!)</formula>
    </cfRule>
  </conditionalFormatting>
  <conditionalFormatting sqref="K38">
    <cfRule type="expression" dxfId="33" priority="53">
      <formula>OR(#REF!&lt;F37,#REF!&lt;#REF!)</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49"/>
  <sheetViews>
    <sheetView showGridLines="0" showZeros="0" zoomScale="70" zoomScaleNormal="70" workbookViewId="0">
      <selection activeCell="F3" sqref="F3"/>
    </sheetView>
  </sheetViews>
  <sheetFormatPr defaultColWidth="0" defaultRowHeight="0" customHeight="1" zeroHeight="1" x14ac:dyDescent="0.2"/>
  <cols>
    <col min="1" max="1" width="2.6640625" style="31" customWidth="1"/>
    <col min="2" max="2" width="4.33203125" style="31" bestFit="1" customWidth="1"/>
    <col min="3" max="3" width="33" style="31" customWidth="1"/>
    <col min="4" max="4" width="5.6640625" style="31" customWidth="1"/>
    <col min="5" max="5" width="14.109375" style="31" customWidth="1"/>
    <col min="6" max="6" width="17.6640625" style="65" customWidth="1"/>
    <col min="7" max="10" width="9.5546875" style="65" customWidth="1"/>
    <col min="11" max="11" width="2.6640625" style="65" customWidth="1"/>
    <col min="12" max="12" width="20.6640625" style="31" customWidth="1"/>
    <col min="13" max="13" width="1.6640625" style="31" customWidth="1"/>
    <col min="14" max="15" width="2.6640625" style="31" hidden="1" customWidth="1"/>
    <col min="16" max="23" width="10.6640625" style="31" hidden="1" customWidth="1"/>
    <col min="24" max="16384" width="0" style="31" hidden="1"/>
  </cols>
  <sheetData>
    <row r="1" spans="1:12" s="14" customFormat="1" ht="10.199999999999999" x14ac:dyDescent="0.2">
      <c r="A1" s="13"/>
      <c r="B1" s="13"/>
      <c r="C1" s="13"/>
      <c r="D1" s="13"/>
      <c r="E1" s="13"/>
      <c r="F1" s="13"/>
      <c r="G1" s="13"/>
      <c r="H1" s="13"/>
      <c r="I1" s="13"/>
      <c r="J1" s="13"/>
      <c r="K1" s="13"/>
      <c r="L1" s="13"/>
    </row>
    <row r="2" spans="1:12" s="14" customFormat="1" ht="16.2" x14ac:dyDescent="0.3">
      <c r="A2" s="13"/>
      <c r="B2" s="13"/>
      <c r="C2" s="15"/>
      <c r="D2" s="15"/>
      <c r="E2" s="16"/>
      <c r="F2" s="17"/>
      <c r="G2" s="17"/>
      <c r="H2" s="18"/>
      <c r="I2" s="16"/>
      <c r="J2" s="16"/>
      <c r="K2" s="16"/>
      <c r="L2" s="16"/>
    </row>
    <row r="3" spans="1:12" s="23" customFormat="1" ht="22.2" x14ac:dyDescent="0.35">
      <c r="A3" s="19"/>
      <c r="B3" s="19"/>
      <c r="C3" s="20" t="s">
        <v>48</v>
      </c>
      <c r="D3" s="20"/>
      <c r="E3" s="20"/>
      <c r="F3" s="278">
        <f>Samenvatting!C9</f>
        <v>0</v>
      </c>
      <c r="G3" s="21"/>
      <c r="H3" s="22"/>
      <c r="I3" s="20"/>
      <c r="J3" s="20"/>
      <c r="K3" s="20"/>
      <c r="L3" s="20"/>
    </row>
    <row r="4" spans="1:12" s="14" customFormat="1" ht="36" customHeight="1" x14ac:dyDescent="0.2">
      <c r="A4" s="13"/>
      <c r="B4" s="13"/>
      <c r="C4" s="289" t="str">
        <f>'Licenties GFO'!C4</f>
        <v>Gegevensfabriek Oplossing</v>
      </c>
      <c r="D4" s="289"/>
      <c r="E4" s="289"/>
      <c r="F4" s="289"/>
      <c r="G4" s="24"/>
      <c r="H4" s="25"/>
      <c r="I4" s="24"/>
      <c r="J4" s="24"/>
      <c r="K4" s="24"/>
      <c r="L4" s="24"/>
    </row>
    <row r="5" spans="1:12" s="14" customFormat="1" ht="19.8" x14ac:dyDescent="0.3">
      <c r="A5" s="13"/>
      <c r="B5" s="13"/>
      <c r="C5" s="26" t="s">
        <v>49</v>
      </c>
      <c r="D5" s="26"/>
      <c r="E5" s="24"/>
      <c r="F5" s="24"/>
      <c r="G5" s="24"/>
      <c r="H5" s="25"/>
      <c r="I5" s="24"/>
      <c r="J5" s="24"/>
      <c r="K5" s="24"/>
      <c r="L5" s="24"/>
    </row>
    <row r="6" spans="1:12" s="14" customFormat="1" ht="12.6" x14ac:dyDescent="0.2">
      <c r="A6" s="13"/>
      <c r="B6" s="13"/>
      <c r="C6" s="27" t="str">
        <f>'Licenties GFO'!C6</f>
        <v>IUC19-019</v>
      </c>
      <c r="D6" s="27"/>
      <c r="E6" s="24"/>
      <c r="F6" s="24"/>
      <c r="G6" s="24"/>
      <c r="H6" s="25"/>
      <c r="I6" s="24"/>
      <c r="J6" s="24"/>
      <c r="K6" s="24"/>
      <c r="L6" s="24"/>
    </row>
    <row r="7" spans="1:12" s="14" customFormat="1" ht="12.6" x14ac:dyDescent="0.2">
      <c r="A7" s="13"/>
      <c r="B7" s="13"/>
      <c r="C7" s="15" t="s">
        <v>1</v>
      </c>
      <c r="D7" s="28"/>
      <c r="E7" s="24"/>
      <c r="F7" s="24"/>
      <c r="G7" s="24"/>
      <c r="H7" s="25"/>
      <c r="I7" s="24"/>
      <c r="J7" s="24"/>
      <c r="K7" s="24"/>
      <c r="L7" s="24"/>
    </row>
    <row r="8" spans="1:12" s="14" customFormat="1" ht="12.6" x14ac:dyDescent="0.2">
      <c r="A8" s="13"/>
      <c r="B8" s="13"/>
      <c r="C8" s="15"/>
      <c r="D8" s="15"/>
      <c r="E8" s="29"/>
      <c r="F8" s="30"/>
      <c r="G8" s="30"/>
      <c r="H8" s="30"/>
      <c r="I8" s="25"/>
      <c r="J8" s="25"/>
      <c r="K8" s="25"/>
      <c r="L8" s="30"/>
    </row>
    <row r="9" spans="1:12" ht="13.2" thickBot="1" x14ac:dyDescent="0.25">
      <c r="C9" s="32"/>
      <c r="D9" s="32"/>
      <c r="E9" s="32"/>
      <c r="F9" s="33"/>
      <c r="G9" s="33"/>
      <c r="H9" s="33"/>
      <c r="I9" s="34"/>
      <c r="J9" s="34"/>
      <c r="K9" s="35"/>
      <c r="L9" s="36"/>
    </row>
    <row r="10" spans="1:12" ht="12.6" x14ac:dyDescent="0.2">
      <c r="C10" s="37"/>
      <c r="D10" s="37"/>
      <c r="E10" s="38"/>
      <c r="F10" s="38"/>
      <c r="G10" s="38"/>
      <c r="H10" s="38"/>
      <c r="I10" s="38"/>
      <c r="J10" s="38"/>
      <c r="K10" s="38"/>
      <c r="L10" s="39"/>
    </row>
    <row r="11" spans="1:12" ht="24.6" x14ac:dyDescent="0.4">
      <c r="B11" s="40"/>
      <c r="C11" s="41" t="s">
        <v>50</v>
      </c>
      <c r="D11" s="41"/>
      <c r="E11" s="42"/>
      <c r="F11" s="43"/>
      <c r="G11" s="43"/>
      <c r="H11" s="43"/>
      <c r="I11" s="43"/>
      <c r="J11" s="43"/>
      <c r="K11" s="42"/>
      <c r="L11" s="42" t="s">
        <v>2</v>
      </c>
    </row>
    <row r="12" spans="1:12" ht="12.6" x14ac:dyDescent="0.2">
      <c r="C12" s="44"/>
      <c r="D12" s="42"/>
      <c r="E12" s="42"/>
      <c r="F12" s="43"/>
      <c r="G12" s="43"/>
      <c r="H12" s="43"/>
      <c r="I12" s="43"/>
      <c r="J12" s="43"/>
      <c r="K12" s="42"/>
      <c r="L12" s="42"/>
    </row>
    <row r="13" spans="1:12" ht="12.6" x14ac:dyDescent="0.2">
      <c r="C13" s="42"/>
      <c r="D13" s="42"/>
      <c r="E13" s="42"/>
      <c r="F13" s="42"/>
      <c r="G13" s="43"/>
      <c r="H13" s="43"/>
      <c r="I13" s="43"/>
      <c r="J13" s="43"/>
      <c r="K13" s="42"/>
      <c r="L13" s="42"/>
    </row>
    <row r="14" spans="1:12" ht="12.6" x14ac:dyDescent="0.2">
      <c r="C14" s="42"/>
      <c r="D14" s="42"/>
      <c r="E14" s="42"/>
      <c r="F14" s="42"/>
      <c r="G14" s="45" t="s">
        <v>51</v>
      </c>
      <c r="H14" s="46"/>
      <c r="I14" s="46"/>
      <c r="J14" s="47"/>
      <c r="K14" s="42"/>
      <c r="L14" s="42"/>
    </row>
    <row r="15" spans="1:12" ht="37.799999999999997" x14ac:dyDescent="0.2">
      <c r="C15" s="48" t="s">
        <v>52</v>
      </c>
      <c r="D15" s="48"/>
      <c r="E15" s="49" t="s">
        <v>53</v>
      </c>
      <c r="F15" s="49" t="s">
        <v>54</v>
      </c>
      <c r="G15" s="50">
        <v>2021</v>
      </c>
      <c r="H15" s="43">
        <v>2022</v>
      </c>
      <c r="I15" s="43">
        <v>2023</v>
      </c>
      <c r="J15" s="51">
        <v>2024</v>
      </c>
      <c r="K15" s="52"/>
      <c r="L15" s="53" t="s">
        <v>55</v>
      </c>
    </row>
    <row r="16" spans="1:12" ht="12.6" x14ac:dyDescent="0.2">
      <c r="C16" s="54" t="s">
        <v>67</v>
      </c>
      <c r="D16" s="38"/>
      <c r="E16" s="55"/>
      <c r="F16" s="56"/>
      <c r="G16" s="57">
        <v>15</v>
      </c>
      <c r="H16" s="58">
        <v>10</v>
      </c>
      <c r="I16" s="58">
        <v>10</v>
      </c>
      <c r="J16" s="58">
        <v>10</v>
      </c>
      <c r="K16" s="59"/>
    </row>
    <row r="17" spans="1:12" ht="13.2" thickBot="1" x14ac:dyDescent="0.25">
      <c r="A17" s="38"/>
      <c r="B17" s="38"/>
      <c r="C17" s="38"/>
      <c r="D17" s="38"/>
      <c r="E17" s="60"/>
      <c r="F17" s="38"/>
      <c r="G17" s="61"/>
      <c r="H17" s="61"/>
      <c r="I17" s="61"/>
      <c r="J17" s="61"/>
      <c r="K17" s="59"/>
      <c r="L17" s="62">
        <f>SUM(G16:J16)*F16</f>
        <v>0</v>
      </c>
    </row>
    <row r="18" spans="1:12" ht="13.8" thickTop="1" thickBot="1" x14ac:dyDescent="0.25">
      <c r="C18" s="88"/>
      <c r="D18" s="32"/>
      <c r="E18" s="32"/>
      <c r="F18" s="34"/>
      <c r="G18" s="63"/>
      <c r="H18" s="63"/>
      <c r="I18" s="63"/>
      <c r="J18" s="64"/>
      <c r="K18" s="35"/>
      <c r="L18" s="36"/>
    </row>
    <row r="19" spans="1:12" ht="30" customHeight="1" x14ac:dyDescent="0.2">
      <c r="C19" s="290" t="s">
        <v>66</v>
      </c>
      <c r="D19" s="290"/>
      <c r="E19" s="290"/>
      <c r="F19" s="290"/>
      <c r="G19" s="290"/>
      <c r="H19" s="290"/>
      <c r="I19" s="290"/>
      <c r="J19" s="290"/>
      <c r="K19" s="290"/>
      <c r="L19" s="290"/>
    </row>
    <row r="20" spans="1:12" ht="12.6" hidden="1" x14ac:dyDescent="0.2"/>
    <row r="21" spans="1:12" ht="12.6" hidden="1" x14ac:dyDescent="0.2"/>
    <row r="22" spans="1:12" ht="12.6" hidden="1" x14ac:dyDescent="0.2"/>
    <row r="23" spans="1:12" ht="12.6" hidden="1" x14ac:dyDescent="0.2"/>
    <row r="24" spans="1:12" ht="12.6" hidden="1" x14ac:dyDescent="0.2"/>
    <row r="25" spans="1:12" ht="12.6" hidden="1" x14ac:dyDescent="0.2"/>
    <row r="26" spans="1:12" ht="12.6" hidden="1" x14ac:dyDescent="0.2"/>
    <row r="27" spans="1:12" ht="12.6" hidden="1" x14ac:dyDescent="0.2"/>
    <row r="28" spans="1:12" ht="12.6" hidden="1" x14ac:dyDescent="0.2"/>
    <row r="29" spans="1:12" ht="12.6" hidden="1" x14ac:dyDescent="0.2"/>
    <row r="30" spans="1:12" ht="12.6" hidden="1" x14ac:dyDescent="0.2"/>
    <row r="31" spans="1:12" ht="12.6" hidden="1" x14ac:dyDescent="0.2"/>
    <row r="32" spans="1:12" ht="12.6" hidden="1" x14ac:dyDescent="0.2"/>
    <row r="33" spans="6:14" ht="12.6" hidden="1" x14ac:dyDescent="0.2"/>
    <row r="34" spans="6:14" ht="12.6" hidden="1" x14ac:dyDescent="0.2">
      <c r="F34" s="66"/>
      <c r="G34" s="66"/>
    </row>
    <row r="35" spans="6:14" ht="12.6" hidden="1" x14ac:dyDescent="0.2"/>
    <row r="36" spans="6:14" ht="12.6" hidden="1" x14ac:dyDescent="0.2">
      <c r="F36" s="67"/>
      <c r="G36" s="67"/>
      <c r="L36" s="65"/>
      <c r="M36" s="65"/>
      <c r="N36" s="65"/>
    </row>
    <row r="37" spans="6:14" ht="12.6" hidden="1" x14ac:dyDescent="0.2"/>
    <row r="38" spans="6:14" ht="12.6" hidden="1" x14ac:dyDescent="0.2"/>
    <row r="39" spans="6:14" ht="12.6" hidden="1" x14ac:dyDescent="0.2"/>
    <row r="40" spans="6:14" ht="12.6" hidden="1" x14ac:dyDescent="0.2"/>
    <row r="41" spans="6:14" ht="12.6" hidden="1" x14ac:dyDescent="0.2"/>
    <row r="42" spans="6:14" ht="12.6" hidden="1" x14ac:dyDescent="0.2"/>
    <row r="43" spans="6:14" ht="12.6" hidden="1" x14ac:dyDescent="0.2"/>
    <row r="44" spans="6:14" ht="12.6" hidden="1" x14ac:dyDescent="0.2"/>
    <row r="45" spans="6:14" ht="12.6" hidden="1" x14ac:dyDescent="0.2"/>
    <row r="46" spans="6:14" ht="12.6" hidden="1" x14ac:dyDescent="0.2"/>
    <row r="47" spans="6:14" ht="12.6" hidden="1" x14ac:dyDescent="0.2"/>
    <row r="48" spans="6:14" ht="12.6" hidden="1" x14ac:dyDescent="0.2"/>
    <row r="49" ht="12.6" hidden="1" x14ac:dyDescent="0.2"/>
    <row r="50" ht="12.6" hidden="1" x14ac:dyDescent="0.2"/>
    <row r="51" ht="12.6" hidden="1" x14ac:dyDescent="0.2"/>
    <row r="52" ht="12.6" hidden="1" x14ac:dyDescent="0.2"/>
    <row r="53" ht="12.6" hidden="1" x14ac:dyDescent="0.2"/>
    <row r="54" ht="12.6" hidden="1" x14ac:dyDescent="0.2"/>
    <row r="55" ht="12.6" hidden="1" x14ac:dyDescent="0.2"/>
    <row r="56" ht="12.6" hidden="1" x14ac:dyDescent="0.2"/>
    <row r="57" ht="12.6" hidden="1" x14ac:dyDescent="0.2"/>
    <row r="58" ht="12.6" hidden="1" x14ac:dyDescent="0.2"/>
    <row r="59" ht="12.6" hidden="1" x14ac:dyDescent="0.2"/>
    <row r="60" ht="12.6" hidden="1" x14ac:dyDescent="0.2"/>
    <row r="61" ht="12.6" hidden="1" x14ac:dyDescent="0.2"/>
    <row r="62" ht="12.6" hidden="1" x14ac:dyDescent="0.2"/>
    <row r="63" ht="12.6" hidden="1" x14ac:dyDescent="0.2"/>
    <row r="64" ht="12.6" hidden="1" x14ac:dyDescent="0.2"/>
    <row r="65" ht="12.6" hidden="1" x14ac:dyDescent="0.2"/>
    <row r="66" ht="12.6" hidden="1" x14ac:dyDescent="0.2"/>
    <row r="67" ht="12.6" hidden="1" x14ac:dyDescent="0.2"/>
    <row r="68" ht="12.6" hidden="1" x14ac:dyDescent="0.2"/>
    <row r="69" ht="12.6" hidden="1" x14ac:dyDescent="0.2"/>
    <row r="70" ht="12.6" hidden="1" x14ac:dyDescent="0.2"/>
    <row r="71" ht="12.6" hidden="1" x14ac:dyDescent="0.2"/>
    <row r="72" ht="12.6" hidden="1" x14ac:dyDescent="0.2"/>
    <row r="73" ht="12.6" hidden="1" x14ac:dyDescent="0.2"/>
    <row r="74" ht="12.6" hidden="1" x14ac:dyDescent="0.2"/>
    <row r="75" ht="12.6" hidden="1" x14ac:dyDescent="0.2"/>
    <row r="76" ht="12.6" hidden="1" x14ac:dyDescent="0.2"/>
    <row r="77" ht="12.6" hidden="1" x14ac:dyDescent="0.2"/>
    <row r="78" ht="12.6" hidden="1" x14ac:dyDescent="0.2"/>
    <row r="79" ht="12.6" hidden="1" x14ac:dyDescent="0.2"/>
    <row r="80" ht="12.6" hidden="1" x14ac:dyDescent="0.2"/>
    <row r="81" ht="12.6" hidden="1" x14ac:dyDescent="0.2"/>
    <row r="82" ht="12.6" hidden="1" x14ac:dyDescent="0.2"/>
    <row r="83" ht="12.6" hidden="1" x14ac:dyDescent="0.2"/>
    <row r="84" ht="12.6" hidden="1" x14ac:dyDescent="0.2"/>
    <row r="85" ht="12.6" hidden="1" x14ac:dyDescent="0.2"/>
    <row r="86" ht="12.6" hidden="1" x14ac:dyDescent="0.2"/>
    <row r="87" ht="12.6" hidden="1" x14ac:dyDescent="0.2"/>
    <row r="88" ht="12.6" hidden="1" x14ac:dyDescent="0.2"/>
    <row r="89" ht="12.6" hidden="1" x14ac:dyDescent="0.2"/>
    <row r="90" ht="12.6" hidden="1" x14ac:dyDescent="0.2"/>
    <row r="91" ht="12.6" hidden="1" x14ac:dyDescent="0.2"/>
    <row r="92" ht="12.6" hidden="1" x14ac:dyDescent="0.2"/>
    <row r="93" ht="12.6" hidden="1" x14ac:dyDescent="0.2"/>
    <row r="94" ht="12.6" hidden="1" x14ac:dyDescent="0.2"/>
    <row r="95" ht="12.6" hidden="1" x14ac:dyDescent="0.2"/>
    <row r="96" ht="12.75" hidden="1" customHeight="1" x14ac:dyDescent="0.2"/>
    <row r="97" ht="12.75" hidden="1" customHeight="1" x14ac:dyDescent="0.2"/>
    <row r="98" ht="12.75" hidden="1" customHeight="1" x14ac:dyDescent="0.2"/>
    <row r="99" ht="12.75" hidden="1" customHeight="1" x14ac:dyDescent="0.2"/>
    <row r="100" ht="12.75" hidden="1" customHeight="1" x14ac:dyDescent="0.2"/>
    <row r="101" ht="12.75" hidden="1" customHeight="1" x14ac:dyDescent="0.2"/>
    <row r="102" ht="12.75" hidden="1" customHeight="1" x14ac:dyDescent="0.2"/>
    <row r="103" ht="12.75" hidden="1" customHeight="1" x14ac:dyDescent="0.2"/>
    <row r="104" ht="12.75" hidden="1" customHeight="1" x14ac:dyDescent="0.2"/>
    <row r="105" ht="12.75" hidden="1" customHeight="1" x14ac:dyDescent="0.2"/>
    <row r="106" ht="12.75" hidden="1" customHeight="1" x14ac:dyDescent="0.2"/>
    <row r="107" ht="12.75" hidden="1" customHeight="1" x14ac:dyDescent="0.2"/>
    <row r="108" ht="12.75" hidden="1" customHeight="1" x14ac:dyDescent="0.2"/>
    <row r="109" ht="12.75" hidden="1" customHeight="1" x14ac:dyDescent="0.2"/>
    <row r="110" ht="12.75" hidden="1" customHeight="1" x14ac:dyDescent="0.2"/>
    <row r="111" ht="12.75" hidden="1" customHeight="1" x14ac:dyDescent="0.2"/>
    <row r="112" ht="12.75" hidden="1" customHeight="1" x14ac:dyDescent="0.2"/>
    <row r="113" ht="12.75" hidden="1" customHeight="1" x14ac:dyDescent="0.2"/>
    <row r="114" ht="12.75" hidden="1" customHeight="1" x14ac:dyDescent="0.2"/>
    <row r="115" ht="12.75" hidden="1" customHeight="1" x14ac:dyDescent="0.2"/>
    <row r="116" ht="12.75" hidden="1" customHeight="1" x14ac:dyDescent="0.2"/>
    <row r="117" ht="12.75" hidden="1" customHeight="1" x14ac:dyDescent="0.2"/>
    <row r="118" ht="12.75" hidden="1" customHeight="1" x14ac:dyDescent="0.2"/>
    <row r="119" ht="12.75" hidden="1" customHeight="1" x14ac:dyDescent="0.2"/>
    <row r="120" ht="12.75" hidden="1" customHeight="1" x14ac:dyDescent="0.2"/>
    <row r="121" ht="12.75" hidden="1" customHeight="1" x14ac:dyDescent="0.2"/>
    <row r="122" ht="12.75" hidden="1" customHeight="1" x14ac:dyDescent="0.2"/>
    <row r="123" ht="12.75" hidden="1" customHeight="1" x14ac:dyDescent="0.2"/>
    <row r="124" ht="12.75" hidden="1" customHeight="1" x14ac:dyDescent="0.2"/>
    <row r="125" ht="12.75" hidden="1" customHeight="1" x14ac:dyDescent="0.2"/>
    <row r="126" ht="12.75" hidden="1" customHeight="1" x14ac:dyDescent="0.2"/>
    <row r="127" ht="12.75" hidden="1" customHeight="1" x14ac:dyDescent="0.2"/>
    <row r="128" ht="12.75" hidden="1" customHeight="1" x14ac:dyDescent="0.2"/>
    <row r="129" ht="12.75" hidden="1" customHeight="1" x14ac:dyDescent="0.2"/>
    <row r="130" ht="12.75" hidden="1" customHeight="1" x14ac:dyDescent="0.2"/>
    <row r="131" ht="12.75" hidden="1" customHeight="1" x14ac:dyDescent="0.2"/>
    <row r="132" ht="12.75" hidden="1" customHeight="1" x14ac:dyDescent="0.2"/>
    <row r="133" ht="12.75" hidden="1" customHeight="1" x14ac:dyDescent="0.2"/>
    <row r="134" ht="12.75" hidden="1" customHeight="1" x14ac:dyDescent="0.2"/>
    <row r="135" ht="12.75" hidden="1" customHeight="1" x14ac:dyDescent="0.2"/>
    <row r="136" ht="12.75" hidden="1" customHeight="1" x14ac:dyDescent="0.2"/>
    <row r="137" ht="12.75" hidden="1" customHeight="1" x14ac:dyDescent="0.2"/>
    <row r="138" ht="12.75" hidden="1" customHeight="1" x14ac:dyDescent="0.2"/>
    <row r="139" ht="12.75" hidden="1" customHeight="1" x14ac:dyDescent="0.2"/>
    <row r="140" ht="12.75" hidden="1" customHeight="1" x14ac:dyDescent="0.2"/>
    <row r="141" ht="12.75" hidden="1" customHeight="1" x14ac:dyDescent="0.2"/>
    <row r="142" ht="12.75" hidden="1" customHeight="1" x14ac:dyDescent="0.2"/>
    <row r="143" ht="12.75" hidden="1" customHeight="1" x14ac:dyDescent="0.2"/>
    <row r="144" ht="12.75" hidden="1" customHeight="1" x14ac:dyDescent="0.2"/>
    <row r="145" ht="12.75" hidden="1" customHeight="1" x14ac:dyDescent="0.2"/>
    <row r="146" ht="12.75" hidden="1" customHeight="1" x14ac:dyDescent="0.2"/>
    <row r="147" ht="12.75" hidden="1" customHeight="1" x14ac:dyDescent="0.2"/>
    <row r="148" ht="12.75" hidden="1" customHeight="1" x14ac:dyDescent="0.2"/>
    <row r="149" ht="12.75" hidden="1" customHeight="1" x14ac:dyDescent="0.2"/>
  </sheetData>
  <sheetProtection algorithmName="SHA-512" hashValue="rMvTlqyWnwBB8DVa01HCCT8F5jShIyeM+hPQ65hFLigm93YXxG7qmRqzrWbonFwhSk4ML39J1of3wynHu/Ddcg==" saltValue="Vgt4XUVHBTVVIIy4/zEIHg==" spinCount="100000" sheet="1" objects="1" scenarios="1"/>
  <mergeCells count="2">
    <mergeCell ref="C4:F4"/>
    <mergeCell ref="C19:L19"/>
  </mergeCells>
  <pageMargins left="0.75" right="0.75" top="0.51" bottom="0.46" header="0.5" footer="0.5"/>
  <pageSetup paperSize="9" scale="9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61"/>
  <sheetViews>
    <sheetView showGridLines="0" showZeros="0" zoomScale="70" zoomScaleNormal="70" workbookViewId="0">
      <selection activeCell="E3" sqref="E3"/>
    </sheetView>
  </sheetViews>
  <sheetFormatPr defaultColWidth="0" defaultRowHeight="0" customHeight="1" zeroHeight="1" x14ac:dyDescent="0.2"/>
  <cols>
    <col min="1" max="1" width="2.6640625" style="31" customWidth="1"/>
    <col min="2" max="2" width="6.5546875" style="31" customWidth="1"/>
    <col min="3" max="3" width="43.109375" style="31" customWidth="1"/>
    <col min="4" max="4" width="11.88671875" style="31" customWidth="1"/>
    <col min="5" max="5" width="18.88671875" style="31" customWidth="1"/>
    <col min="6" max="6" width="1.5546875" style="65" customWidth="1"/>
    <col min="7" max="7" width="18.88671875" style="65" customWidth="1"/>
    <col min="8" max="8" width="2.6640625" style="65" customWidth="1"/>
    <col min="9" max="9" width="22.109375" style="65" customWidth="1"/>
    <col min="10" max="10" width="1.6640625" style="31" customWidth="1"/>
    <col min="11" max="12" width="2.6640625" style="31" hidden="1" customWidth="1"/>
    <col min="13" max="24" width="10.6640625" style="31" hidden="1" customWidth="1"/>
    <col min="25" max="16384" width="0" style="31" hidden="1"/>
  </cols>
  <sheetData>
    <row r="1" spans="1:9" s="14" customFormat="1" ht="12.6" x14ac:dyDescent="0.2">
      <c r="A1" s="13"/>
      <c r="B1" s="13"/>
      <c r="C1" s="13"/>
      <c r="D1" s="13"/>
      <c r="E1" s="13"/>
      <c r="F1" s="13"/>
      <c r="G1" s="13"/>
      <c r="H1" s="68"/>
      <c r="I1" s="69"/>
    </row>
    <row r="2" spans="1:9" s="14" customFormat="1" ht="16.2" x14ac:dyDescent="0.3">
      <c r="A2" s="13"/>
      <c r="B2" s="13"/>
      <c r="C2" s="15"/>
      <c r="D2" s="15"/>
      <c r="E2" s="16"/>
      <c r="F2" s="17"/>
      <c r="G2" s="17"/>
      <c r="H2" s="17"/>
      <c r="I2" s="18"/>
    </row>
    <row r="3" spans="1:9" s="23" customFormat="1" ht="22.2" x14ac:dyDescent="0.35">
      <c r="A3" s="19"/>
      <c r="B3" s="19"/>
      <c r="C3" s="20" t="s">
        <v>48</v>
      </c>
      <c r="D3" s="20"/>
      <c r="E3" s="278">
        <f>Samenvatting!C9</f>
        <v>0</v>
      </c>
      <c r="F3" s="21"/>
      <c r="G3" s="21"/>
      <c r="H3" s="21"/>
      <c r="I3" s="22"/>
    </row>
    <row r="4" spans="1:9" s="23" customFormat="1" ht="39.6" customHeight="1" x14ac:dyDescent="0.35">
      <c r="A4" s="19"/>
      <c r="B4" s="19"/>
      <c r="C4" s="289" t="str">
        <f>'Licenties GFO'!C4</f>
        <v>Gegevensfabriek Oplossing</v>
      </c>
      <c r="D4" s="289"/>
      <c r="E4" s="289"/>
      <c r="F4" s="289"/>
      <c r="G4" s="289"/>
      <c r="H4" s="21"/>
      <c r="I4" s="22"/>
    </row>
    <row r="5" spans="1:9" s="14" customFormat="1" ht="19.8" x14ac:dyDescent="0.3">
      <c r="A5" s="13"/>
      <c r="B5" s="13"/>
      <c r="C5" s="26" t="s">
        <v>138</v>
      </c>
      <c r="D5" s="26"/>
      <c r="E5" s="24"/>
      <c r="F5" s="24"/>
      <c r="G5" s="24"/>
      <c r="H5" s="24"/>
      <c r="I5" s="25"/>
    </row>
    <row r="6" spans="1:9" s="14" customFormat="1" ht="12.75" customHeight="1" x14ac:dyDescent="0.2">
      <c r="A6" s="13"/>
      <c r="B6" s="13"/>
      <c r="C6" s="27" t="str">
        <f>'Licenties GFO'!C6</f>
        <v>IUC19-019</v>
      </c>
      <c r="D6" s="27"/>
      <c r="E6" s="24"/>
      <c r="F6" s="24"/>
      <c r="G6" s="24"/>
      <c r="H6" s="24"/>
      <c r="I6" s="25"/>
    </row>
    <row r="7" spans="1:9" s="14" customFormat="1" ht="12.6" x14ac:dyDescent="0.2">
      <c r="A7" s="13"/>
      <c r="B7" s="13"/>
      <c r="C7" s="15" t="s">
        <v>1</v>
      </c>
      <c r="D7" s="28"/>
      <c r="E7" s="24"/>
      <c r="F7" s="24"/>
      <c r="G7" s="24"/>
      <c r="H7" s="24"/>
      <c r="I7" s="25"/>
    </row>
    <row r="8" spans="1:9" s="14" customFormat="1" ht="12.6" x14ac:dyDescent="0.2">
      <c r="A8" s="13"/>
      <c r="B8" s="13"/>
      <c r="C8" s="15"/>
      <c r="D8" s="29"/>
      <c r="E8" s="70"/>
      <c r="F8" s="30"/>
      <c r="G8" s="30"/>
      <c r="H8" s="30"/>
      <c r="I8" s="30"/>
    </row>
    <row r="9" spans="1:9" ht="13.2" thickBot="1" x14ac:dyDescent="0.25">
      <c r="C9" s="32"/>
      <c r="D9" s="32"/>
      <c r="E9" s="33"/>
      <c r="F9" s="33"/>
      <c r="G9" s="34"/>
      <c r="H9" s="35"/>
      <c r="I9" s="36"/>
    </row>
    <row r="10" spans="1:9" ht="12.6" x14ac:dyDescent="0.2">
      <c r="C10" s="37"/>
      <c r="D10" s="37"/>
      <c r="E10" s="71"/>
      <c r="F10" s="71"/>
      <c r="G10" s="72"/>
      <c r="H10" s="73"/>
      <c r="I10" s="74"/>
    </row>
    <row r="11" spans="1:9" ht="24.6" x14ac:dyDescent="0.4">
      <c r="B11" s="40"/>
      <c r="C11" s="87"/>
      <c r="D11" s="75"/>
      <c r="E11" s="75"/>
      <c r="F11" s="75"/>
      <c r="G11" s="75"/>
      <c r="H11" s="75"/>
      <c r="I11" s="76"/>
    </row>
    <row r="12" spans="1:9" ht="13.2" x14ac:dyDescent="0.25">
      <c r="C12" s="77"/>
      <c r="D12" s="78"/>
      <c r="E12" s="78"/>
      <c r="F12" s="78"/>
      <c r="G12" s="78"/>
      <c r="H12" s="78"/>
      <c r="I12" s="79"/>
    </row>
    <row r="13" spans="1:9" ht="12.6" x14ac:dyDescent="0.2">
      <c r="C13" s="292" t="s">
        <v>74</v>
      </c>
      <c r="D13" s="293"/>
      <c r="E13" s="80" t="s">
        <v>56</v>
      </c>
      <c r="F13" s="81"/>
      <c r="G13" s="80" t="s">
        <v>57</v>
      </c>
      <c r="H13" s="81"/>
      <c r="I13" s="82" t="s">
        <v>55</v>
      </c>
    </row>
    <row r="14" spans="1:9" ht="12.6" x14ac:dyDescent="0.2">
      <c r="C14" s="83" t="s">
        <v>75</v>
      </c>
      <c r="D14" s="84"/>
      <c r="E14" s="85"/>
      <c r="F14" s="84"/>
      <c r="G14" s="84">
        <f>(5*4.5*3*8)+(7*4.5*8)+(8*12*4)-76</f>
        <v>1100</v>
      </c>
      <c r="H14" s="84"/>
      <c r="I14" s="86">
        <f>E14*G14</f>
        <v>0</v>
      </c>
    </row>
    <row r="15" spans="1:9" ht="12.6" x14ac:dyDescent="0.2">
      <c r="C15" s="38"/>
      <c r="E15" s="38"/>
      <c r="F15" s="38"/>
      <c r="G15" s="38"/>
      <c r="H15" s="38"/>
      <c r="I15" s="38"/>
    </row>
    <row r="16" spans="1:9" ht="76.2" customHeight="1" thickBot="1" x14ac:dyDescent="0.25">
      <c r="C16" s="291" t="s">
        <v>76</v>
      </c>
      <c r="D16" s="291"/>
      <c r="E16" s="291"/>
      <c r="F16" s="291"/>
      <c r="G16" s="291"/>
      <c r="H16" s="291"/>
      <c r="I16" s="291"/>
    </row>
    <row r="17" spans="6:9" ht="12.6" x14ac:dyDescent="0.2">
      <c r="F17" s="31"/>
      <c r="G17" s="31"/>
      <c r="H17" s="31"/>
      <c r="I17" s="31"/>
    </row>
    <row r="46" ht="0" hidden="1" customHeight="1" x14ac:dyDescent="0.2"/>
    <row r="47" ht="0" hidden="1" customHeight="1" x14ac:dyDescent="0.2"/>
    <row r="48" ht="0" hidden="1" customHeight="1" x14ac:dyDescent="0.2"/>
    <row r="49" ht="0" hidden="1" customHeight="1" x14ac:dyDescent="0.2"/>
    <row r="50" ht="0" hidden="1" customHeight="1" x14ac:dyDescent="0.2"/>
    <row r="51" ht="0" hidden="1" customHeight="1" x14ac:dyDescent="0.2"/>
    <row r="52" ht="0" hidden="1" customHeight="1" x14ac:dyDescent="0.2"/>
    <row r="53" ht="0" hidden="1" customHeight="1" x14ac:dyDescent="0.2"/>
    <row r="54" ht="0" hidden="1" customHeight="1" x14ac:dyDescent="0.2"/>
    <row r="55" ht="0" hidden="1" customHeight="1" x14ac:dyDescent="0.2"/>
    <row r="56" ht="0" hidden="1" customHeight="1" x14ac:dyDescent="0.2"/>
    <row r="57" ht="0" hidden="1" customHeight="1" x14ac:dyDescent="0.2"/>
    <row r="58" ht="0" hidden="1" customHeight="1" x14ac:dyDescent="0.2"/>
    <row r="59" ht="0" hidden="1" customHeight="1" x14ac:dyDescent="0.2"/>
    <row r="60" ht="0" hidden="1" customHeight="1" x14ac:dyDescent="0.2"/>
    <row r="61" ht="0" hidden="1" customHeight="1" x14ac:dyDescent="0.2"/>
    <row r="62" ht="0" hidden="1" customHeight="1" x14ac:dyDescent="0.2"/>
    <row r="63" ht="0" hidden="1" customHeight="1" x14ac:dyDescent="0.2"/>
    <row r="64" ht="0" hidden="1" customHeight="1" x14ac:dyDescent="0.2"/>
    <row r="65" ht="0" hidden="1" customHeight="1" x14ac:dyDescent="0.2"/>
    <row r="66" ht="0" hidden="1" customHeight="1" x14ac:dyDescent="0.2"/>
    <row r="67" ht="0" hidden="1" customHeight="1" x14ac:dyDescent="0.2"/>
    <row r="68" ht="0" hidden="1" customHeight="1" x14ac:dyDescent="0.2"/>
    <row r="69" ht="0" hidden="1" customHeight="1" x14ac:dyDescent="0.2"/>
    <row r="70" ht="0" hidden="1" customHeight="1" x14ac:dyDescent="0.2"/>
    <row r="71" ht="0" hidden="1" customHeight="1" x14ac:dyDescent="0.2"/>
    <row r="72" ht="0" hidden="1" customHeight="1" x14ac:dyDescent="0.2"/>
    <row r="73" ht="0" hidden="1" customHeight="1" x14ac:dyDescent="0.2"/>
    <row r="74" ht="0" hidden="1" customHeight="1" x14ac:dyDescent="0.2"/>
    <row r="75" ht="0" hidden="1" customHeight="1" x14ac:dyDescent="0.2"/>
    <row r="76" ht="0" hidden="1" customHeight="1" x14ac:dyDescent="0.2"/>
    <row r="77" ht="0" hidden="1" customHeight="1" x14ac:dyDescent="0.2"/>
    <row r="78" ht="0" hidden="1" customHeight="1" x14ac:dyDescent="0.2"/>
    <row r="79" ht="0" hidden="1" customHeight="1" x14ac:dyDescent="0.2"/>
    <row r="80" ht="0" hidden="1" customHeight="1" x14ac:dyDescent="0.2"/>
    <row r="81" ht="0" hidden="1" customHeight="1" x14ac:dyDescent="0.2"/>
    <row r="82" ht="0" hidden="1" customHeight="1" x14ac:dyDescent="0.2"/>
    <row r="83" ht="0" hidden="1" customHeight="1" x14ac:dyDescent="0.2"/>
    <row r="84" ht="0" hidden="1" customHeight="1" x14ac:dyDescent="0.2"/>
    <row r="85" ht="0" hidden="1" customHeight="1" x14ac:dyDescent="0.2"/>
    <row r="86" ht="0" hidden="1" customHeight="1" x14ac:dyDescent="0.2"/>
    <row r="87" ht="0" hidden="1" customHeight="1" x14ac:dyDescent="0.2"/>
    <row r="88" ht="0" hidden="1" customHeight="1" x14ac:dyDescent="0.2"/>
    <row r="89" ht="0" hidden="1" customHeight="1" x14ac:dyDescent="0.2"/>
    <row r="90" ht="0" hidden="1" customHeight="1" x14ac:dyDescent="0.2"/>
    <row r="91" ht="0" hidden="1" customHeight="1" x14ac:dyDescent="0.2"/>
    <row r="92" ht="0" hidden="1" customHeight="1" x14ac:dyDescent="0.2"/>
    <row r="93" ht="0" hidden="1" customHeight="1" x14ac:dyDescent="0.2"/>
    <row r="94" ht="0" hidden="1" customHeight="1" x14ac:dyDescent="0.2"/>
    <row r="95" ht="0" hidden="1" customHeight="1" x14ac:dyDescent="0.2"/>
    <row r="96" ht="0" hidden="1" customHeight="1" x14ac:dyDescent="0.2"/>
    <row r="97" ht="0" hidden="1" customHeight="1" x14ac:dyDescent="0.2"/>
    <row r="98" ht="0" hidden="1" customHeight="1" x14ac:dyDescent="0.2"/>
    <row r="99" ht="0" hidden="1" customHeight="1" x14ac:dyDescent="0.2"/>
    <row r="100" ht="0" hidden="1" customHeight="1" x14ac:dyDescent="0.2"/>
    <row r="101" ht="0" hidden="1" customHeight="1" x14ac:dyDescent="0.2"/>
    <row r="102" ht="0" hidden="1" customHeight="1" x14ac:dyDescent="0.2"/>
    <row r="103" ht="0" hidden="1" customHeight="1" x14ac:dyDescent="0.2"/>
    <row r="104" ht="0" hidden="1" customHeight="1" x14ac:dyDescent="0.2"/>
    <row r="105" ht="0" hidden="1" customHeight="1" x14ac:dyDescent="0.2"/>
    <row r="106" ht="0" hidden="1" customHeight="1" x14ac:dyDescent="0.2"/>
    <row r="107" ht="0" hidden="1" customHeight="1" x14ac:dyDescent="0.2"/>
    <row r="108" ht="0" hidden="1" customHeight="1" x14ac:dyDescent="0.2"/>
    <row r="109" ht="0" hidden="1" customHeight="1" x14ac:dyDescent="0.2"/>
    <row r="110" ht="0" hidden="1" customHeight="1" x14ac:dyDescent="0.2"/>
    <row r="111" ht="0" hidden="1" customHeight="1" x14ac:dyDescent="0.2"/>
    <row r="112" ht="0" hidden="1" customHeight="1" x14ac:dyDescent="0.2"/>
    <row r="113" ht="0" hidden="1" customHeight="1" x14ac:dyDescent="0.2"/>
    <row r="114" ht="0" hidden="1" customHeight="1" x14ac:dyDescent="0.2"/>
    <row r="115" ht="0" hidden="1" customHeight="1" x14ac:dyDescent="0.2"/>
    <row r="116" ht="0" hidden="1" customHeight="1" x14ac:dyDescent="0.2"/>
    <row r="117" ht="0" hidden="1" customHeight="1" x14ac:dyDescent="0.2"/>
    <row r="118" ht="0" hidden="1" customHeight="1" x14ac:dyDescent="0.2"/>
    <row r="119" ht="0" hidden="1" customHeight="1" x14ac:dyDescent="0.2"/>
    <row r="120" ht="0" hidden="1" customHeight="1" x14ac:dyDescent="0.2"/>
    <row r="121" ht="0" hidden="1" customHeight="1" x14ac:dyDescent="0.2"/>
    <row r="122" ht="0" hidden="1" customHeight="1" x14ac:dyDescent="0.2"/>
    <row r="123" ht="0" hidden="1" customHeight="1" x14ac:dyDescent="0.2"/>
    <row r="124" ht="0" hidden="1" customHeight="1" x14ac:dyDescent="0.2"/>
    <row r="125" ht="0" hidden="1" customHeight="1" x14ac:dyDescent="0.2"/>
    <row r="126" ht="0" hidden="1" customHeight="1" x14ac:dyDescent="0.2"/>
    <row r="127" ht="0" hidden="1" customHeight="1" x14ac:dyDescent="0.2"/>
    <row r="128" ht="0" hidden="1" customHeight="1" x14ac:dyDescent="0.2"/>
    <row r="129" ht="0" hidden="1" customHeight="1" x14ac:dyDescent="0.2"/>
    <row r="130" ht="0" hidden="1" customHeight="1" x14ac:dyDescent="0.2"/>
    <row r="131" ht="0" hidden="1" customHeight="1" x14ac:dyDescent="0.2"/>
    <row r="132" ht="0" hidden="1" customHeight="1" x14ac:dyDescent="0.2"/>
    <row r="133" ht="0" hidden="1" customHeight="1" x14ac:dyDescent="0.2"/>
    <row r="134" ht="0" hidden="1" customHeight="1" x14ac:dyDescent="0.2"/>
    <row r="135" ht="0" hidden="1" customHeight="1" x14ac:dyDescent="0.2"/>
    <row r="136" ht="0" hidden="1" customHeight="1" x14ac:dyDescent="0.2"/>
    <row r="137" ht="0" hidden="1" customHeight="1" x14ac:dyDescent="0.2"/>
    <row r="138" ht="0" hidden="1" customHeight="1" x14ac:dyDescent="0.2"/>
    <row r="139" ht="0" hidden="1" customHeight="1" x14ac:dyDescent="0.2"/>
    <row r="140" ht="0" hidden="1" customHeight="1" x14ac:dyDescent="0.2"/>
    <row r="141" ht="0" hidden="1" customHeight="1" x14ac:dyDescent="0.2"/>
    <row r="142" ht="0" hidden="1" customHeight="1" x14ac:dyDescent="0.2"/>
    <row r="143" ht="0" hidden="1" customHeight="1" x14ac:dyDescent="0.2"/>
    <row r="144" ht="0" hidden="1" customHeight="1" x14ac:dyDescent="0.2"/>
    <row r="145" ht="0" hidden="1" customHeight="1" x14ac:dyDescent="0.2"/>
    <row r="146" ht="0" hidden="1" customHeight="1" x14ac:dyDescent="0.2"/>
    <row r="147" ht="0" hidden="1" customHeight="1" x14ac:dyDescent="0.2"/>
    <row r="148" ht="0" hidden="1" customHeight="1" x14ac:dyDescent="0.2"/>
    <row r="149" ht="0" hidden="1" customHeight="1" x14ac:dyDescent="0.2"/>
    <row r="150" ht="0" hidden="1" customHeight="1" x14ac:dyDescent="0.2"/>
    <row r="151" ht="0" hidden="1" customHeight="1" x14ac:dyDescent="0.2"/>
    <row r="152" ht="0" hidden="1" customHeight="1" x14ac:dyDescent="0.2"/>
    <row r="153" ht="0" hidden="1" customHeight="1" x14ac:dyDescent="0.2"/>
    <row r="154" ht="0" hidden="1" customHeight="1" x14ac:dyDescent="0.2"/>
    <row r="155" ht="0" hidden="1" customHeight="1" x14ac:dyDescent="0.2"/>
    <row r="156" ht="0" hidden="1" customHeight="1" x14ac:dyDescent="0.2"/>
    <row r="157" ht="0" hidden="1" customHeight="1" x14ac:dyDescent="0.2"/>
    <row r="158" ht="0" hidden="1" customHeight="1" x14ac:dyDescent="0.2"/>
    <row r="159" ht="0" hidden="1" customHeight="1" x14ac:dyDescent="0.2"/>
    <row r="160" ht="0" hidden="1" customHeight="1" x14ac:dyDescent="0.2"/>
    <row r="161" ht="0" hidden="1" customHeight="1" x14ac:dyDescent="0.2"/>
  </sheetData>
  <sheetProtection algorithmName="SHA-512" hashValue="klZCXBr+rGAoHDC3dtw0I+/9AkYhgH6tEj0RBJnwg2ply4dLcIFj2FaiX53J+ZbSZMim5MBcbKoXbzVQqvEjSA==" saltValue="sK8QoxTpLco7DIpaZCx2wQ==" spinCount="100000" sheet="1" objects="1" scenarios="1"/>
  <mergeCells count="3">
    <mergeCell ref="C4:G4"/>
    <mergeCell ref="C16:I16"/>
    <mergeCell ref="C13:D13"/>
  </mergeCells>
  <pageMargins left="0.75" right="0.75" top="0.51" bottom="0.46" header="0.5" footer="0.5"/>
  <pageSetup paperSize="9" scale="9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Q94"/>
  <sheetViews>
    <sheetView showGridLines="0" topLeftCell="A10" zoomScaleNormal="100" workbookViewId="0">
      <selection activeCell="E24" sqref="E24"/>
    </sheetView>
  </sheetViews>
  <sheetFormatPr defaultColWidth="0" defaultRowHeight="0" customHeight="1" zeroHeight="1" x14ac:dyDescent="0.3"/>
  <cols>
    <col min="1" max="1" width="3.6640625" style="235" customWidth="1"/>
    <col min="2" max="2" width="95.6640625" style="235" customWidth="1"/>
    <col min="3" max="3" width="1.6640625" style="235" customWidth="1"/>
    <col min="4" max="4" width="2.88671875" style="235" customWidth="1"/>
    <col min="5" max="5" width="54.5546875" style="235" customWidth="1"/>
    <col min="6" max="6" width="20.6640625" style="235" customWidth="1"/>
    <col min="7" max="7" width="11.33203125" style="235" customWidth="1"/>
    <col min="8" max="8" width="4.109375" style="235" customWidth="1"/>
    <col min="9" max="9" width="4.6640625" style="235" customWidth="1"/>
    <col min="10" max="10" width="3.6640625" style="235" customWidth="1"/>
    <col min="11" max="16384" width="9.109375" style="235" hidden="1"/>
  </cols>
  <sheetData>
    <row r="1" spans="1:11" s="1" customFormat="1" ht="21" customHeight="1" x14ac:dyDescent="0.25">
      <c r="A1" s="210"/>
      <c r="B1" s="210"/>
      <c r="C1" s="210"/>
      <c r="D1" s="210"/>
      <c r="E1" s="210"/>
      <c r="F1" s="210"/>
      <c r="G1" s="210"/>
      <c r="H1" s="210"/>
      <c r="I1" s="210"/>
    </row>
    <row r="2" spans="1:11" s="1" customFormat="1" ht="21" customHeight="1" x14ac:dyDescent="0.35">
      <c r="A2" s="210"/>
      <c r="B2" s="91" t="s">
        <v>48</v>
      </c>
      <c r="C2" s="90"/>
      <c r="D2" s="90"/>
      <c r="E2" s="279">
        <f>Samenvatting!C9</f>
        <v>0</v>
      </c>
      <c r="F2" s="90"/>
      <c r="G2" s="211"/>
      <c r="H2" s="211"/>
      <c r="I2" s="211"/>
    </row>
    <row r="3" spans="1:11" s="1" customFormat="1" ht="21" customHeight="1" x14ac:dyDescent="0.3">
      <c r="A3" s="210"/>
      <c r="B3" s="92" t="str">
        <f>Samenvatting!B4</f>
        <v>Gegevensfabriek Oplossing</v>
      </c>
      <c r="C3" s="90"/>
      <c r="D3" s="90"/>
      <c r="E3" s="90"/>
      <c r="F3" s="90"/>
      <c r="G3" s="211"/>
      <c r="H3" s="211"/>
      <c r="I3" s="211"/>
    </row>
    <row r="4" spans="1:11" s="1" customFormat="1" ht="21" customHeight="1" x14ac:dyDescent="0.35">
      <c r="A4" s="210"/>
      <c r="B4" s="212" t="s">
        <v>137</v>
      </c>
      <c r="C4" s="90"/>
      <c r="D4" s="90"/>
      <c r="E4" s="90"/>
      <c r="F4" s="90"/>
      <c r="G4" s="211"/>
      <c r="H4" s="211"/>
      <c r="I4" s="211"/>
    </row>
    <row r="5" spans="1:11" s="1" customFormat="1" ht="21" customHeight="1" x14ac:dyDescent="0.25">
      <c r="A5" s="210"/>
      <c r="B5" s="213" t="str">
        <f>Samenvatting!B6</f>
        <v>IUC19-019</v>
      </c>
      <c r="C5" s="90"/>
      <c r="D5" s="90"/>
      <c r="E5" s="90"/>
      <c r="F5" s="90"/>
      <c r="G5" s="211"/>
      <c r="H5" s="211"/>
      <c r="I5" s="211"/>
    </row>
    <row r="6" spans="1:11" s="210" customFormat="1" ht="15" customHeight="1" thickBot="1" x14ac:dyDescent="0.3">
      <c r="B6" s="10"/>
      <c r="C6" s="12"/>
      <c r="D6" s="12"/>
      <c r="E6" s="12"/>
      <c r="F6" s="11"/>
      <c r="G6" s="214"/>
      <c r="H6" s="214"/>
      <c r="I6" s="214"/>
      <c r="K6" s="215"/>
    </row>
    <row r="7" spans="1:11" s="1" customFormat="1" ht="15" customHeight="1" x14ac:dyDescent="0.25">
      <c r="A7" s="210"/>
    </row>
    <row r="8" spans="1:11" s="1" customFormat="1" ht="27.9" customHeight="1" x14ac:dyDescent="0.25">
      <c r="A8" s="216"/>
      <c r="B8" s="216"/>
      <c r="D8" s="296" t="s">
        <v>81</v>
      </c>
      <c r="E8" s="296"/>
      <c r="F8" s="217">
        <f>Samenvatting!F19</f>
        <v>0</v>
      </c>
    </row>
    <row r="9" spans="1:11" s="1" customFormat="1" ht="12.75" customHeight="1" x14ac:dyDescent="0.25">
      <c r="B9" s="216"/>
      <c r="C9" s="216"/>
    </row>
    <row r="10" spans="1:11" s="1" customFormat="1" ht="27.9" customHeight="1" x14ac:dyDescent="0.25">
      <c r="A10" s="218"/>
      <c r="B10" s="219"/>
      <c r="C10" s="219"/>
      <c r="D10" s="297" t="s">
        <v>82</v>
      </c>
      <c r="E10" s="298"/>
      <c r="F10" s="275" t="s">
        <v>83</v>
      </c>
      <c r="G10" s="299" t="s">
        <v>84</v>
      </c>
      <c r="H10" s="300"/>
    </row>
    <row r="11" spans="1:11" s="1" customFormat="1" ht="27.9" customHeight="1" x14ac:dyDescent="0.25">
      <c r="A11" s="218"/>
      <c r="B11" s="219"/>
      <c r="C11" s="219"/>
      <c r="D11" s="301" t="s">
        <v>85</v>
      </c>
      <c r="E11" s="302"/>
      <c r="F11" s="220">
        <f>+DATA!G41</f>
        <v>43</v>
      </c>
      <c r="G11" s="221">
        <f>+F11/DATA!$G$40*100</f>
        <v>30.069930069930066</v>
      </c>
      <c r="H11" s="222" t="s">
        <v>86</v>
      </c>
    </row>
    <row r="12" spans="1:11" s="1" customFormat="1" ht="27.9" customHeight="1" x14ac:dyDescent="0.25">
      <c r="A12" s="218"/>
      <c r="B12" s="219"/>
      <c r="C12" s="219"/>
      <c r="D12" s="301" t="s">
        <v>139</v>
      </c>
      <c r="E12" s="302"/>
      <c r="F12" s="223">
        <v>49</v>
      </c>
      <c r="G12" s="221">
        <f>+F12/DATA!$G$40*100</f>
        <v>34.265734265734267</v>
      </c>
      <c r="H12" s="222" t="s">
        <v>86</v>
      </c>
    </row>
    <row r="13" spans="1:11" s="1" customFormat="1" ht="27.9" customHeight="1" x14ac:dyDescent="0.25">
      <c r="A13" s="218"/>
      <c r="B13" s="218"/>
      <c r="C13" s="219"/>
      <c r="D13" s="224"/>
      <c r="E13" s="276" t="s">
        <v>87</v>
      </c>
      <c r="F13" s="225">
        <f>SUM(F11:F12)</f>
        <v>92</v>
      </c>
      <c r="G13" s="221">
        <f>SUM(G11:G12)</f>
        <v>64.335664335664333</v>
      </c>
      <c r="H13" s="222" t="s">
        <v>86</v>
      </c>
    </row>
    <row r="14" spans="1:11" s="1" customFormat="1" ht="27.9" customHeight="1" x14ac:dyDescent="0.25">
      <c r="A14" s="218"/>
      <c r="B14" s="218"/>
      <c r="C14" s="219"/>
      <c r="D14" s="294" t="s">
        <v>88</v>
      </c>
      <c r="E14" s="295"/>
      <c r="F14" s="226">
        <f>+DATA!E7</f>
        <v>0.62601626016260159</v>
      </c>
    </row>
    <row r="15" spans="1:11" s="1" customFormat="1" ht="27.9" customHeight="1" x14ac:dyDescent="0.25">
      <c r="A15" s="218"/>
      <c r="B15" s="219"/>
      <c r="C15" s="219"/>
      <c r="D15" s="227" t="s">
        <v>89</v>
      </c>
      <c r="E15" s="228" t="str">
        <f>"Eigen inschatting door Inschrijver. Waarde van 50 tot "&amp;F19&amp;" punten."</f>
        <v>Eigen inschatting door Inschrijver. Waarde van 50 tot 100 punten.</v>
      </c>
      <c r="F15" s="229"/>
      <c r="G15" s="230"/>
      <c r="H15" s="231"/>
    </row>
    <row r="16" spans="1:11" s="1" customFormat="1" ht="27.9" customHeight="1" x14ac:dyDescent="0.25">
      <c r="A16" s="218"/>
      <c r="B16" s="218"/>
      <c r="C16" s="219"/>
      <c r="D16" s="232"/>
      <c r="E16" s="231"/>
      <c r="F16" s="231"/>
      <c r="G16" s="231"/>
    </row>
    <row r="17" spans="1:13" s="1" customFormat="1" ht="27.9" customHeight="1" x14ac:dyDescent="0.25">
      <c r="A17" s="218"/>
      <c r="B17" s="218"/>
      <c r="C17" s="219"/>
      <c r="D17" s="297" t="s">
        <v>90</v>
      </c>
      <c r="E17" s="298"/>
      <c r="F17" s="233" t="s">
        <v>91</v>
      </c>
      <c r="G17" s="299" t="s">
        <v>84</v>
      </c>
      <c r="H17" s="300"/>
    </row>
    <row r="18" spans="1:13" s="1" customFormat="1" ht="27.9" customHeight="1" x14ac:dyDescent="0.25">
      <c r="A18" s="218"/>
      <c r="B18" s="218"/>
      <c r="C18" s="219"/>
      <c r="D18" s="305" t="s">
        <v>92</v>
      </c>
      <c r="E18" s="305"/>
      <c r="F18" s="225">
        <f>DATA!G41</f>
        <v>43</v>
      </c>
      <c r="G18" s="221">
        <f>+F18/DATA!$G$40*100</f>
        <v>30.069930069930066</v>
      </c>
      <c r="H18" s="222" t="s">
        <v>86</v>
      </c>
    </row>
    <row r="19" spans="1:13" s="1" customFormat="1" ht="27.9" customHeight="1" x14ac:dyDescent="0.25">
      <c r="A19" s="218"/>
      <c r="B19" s="218"/>
      <c r="C19" s="219"/>
      <c r="D19" s="305" t="s">
        <v>93</v>
      </c>
      <c r="E19" s="305"/>
      <c r="F19" s="225">
        <f>DATA!G42</f>
        <v>100</v>
      </c>
      <c r="G19" s="221">
        <f>+F19/DATA!$G$40*100</f>
        <v>69.930069930069934</v>
      </c>
      <c r="H19" s="222" t="s">
        <v>86</v>
      </c>
      <c r="K19" s="234"/>
      <c r="L19" s="234"/>
      <c r="M19" s="234"/>
    </row>
    <row r="20" spans="1:13" s="1" customFormat="1" ht="27.9" customHeight="1" x14ac:dyDescent="0.25">
      <c r="A20" s="218"/>
      <c r="B20" s="219"/>
      <c r="C20" s="219"/>
      <c r="D20" s="305" t="s">
        <v>19</v>
      </c>
      <c r="E20" s="305"/>
      <c r="F20" s="225">
        <f>SUM(F18:F19)</f>
        <v>143</v>
      </c>
      <c r="G20" s="221">
        <f>+F20/DATA!$G$40*100</f>
        <v>100</v>
      </c>
      <c r="H20" s="222" t="s">
        <v>86</v>
      </c>
    </row>
    <row r="21" spans="1:13" s="1" customFormat="1" ht="27.9" customHeight="1" x14ac:dyDescent="0.25">
      <c r="A21" s="218"/>
      <c r="B21" s="219"/>
      <c r="C21" s="219"/>
      <c r="D21" s="216"/>
      <c r="E21" s="216"/>
      <c r="F21" s="216"/>
      <c r="G21" s="216"/>
      <c r="H21" s="216"/>
    </row>
    <row r="22" spans="1:13" s="1" customFormat="1" ht="27.9" customHeight="1" x14ac:dyDescent="0.25">
      <c r="A22" s="218"/>
      <c r="B22" s="219"/>
      <c r="C22" s="219"/>
      <c r="D22" s="305" t="s">
        <v>140</v>
      </c>
      <c r="E22" s="305"/>
      <c r="F22" s="225">
        <f>DATA!G43</f>
        <v>93</v>
      </c>
      <c r="G22" s="221">
        <f>+F22/DATA!$G$40*100</f>
        <v>65.034965034965026</v>
      </c>
      <c r="H22" s="222" t="s">
        <v>86</v>
      </c>
    </row>
    <row r="23" spans="1:13" s="1" customFormat="1" ht="27.9" customHeight="1" x14ac:dyDescent="0.25">
      <c r="A23" s="218"/>
      <c r="B23" s="219"/>
      <c r="C23" s="219"/>
      <c r="D23" s="216"/>
      <c r="E23" s="306" t="s">
        <v>141</v>
      </c>
      <c r="F23" s="306"/>
      <c r="G23" s="306"/>
      <c r="H23" s="216"/>
    </row>
    <row r="24" spans="1:13" s="1" customFormat="1" ht="27.9" customHeight="1" x14ac:dyDescent="0.25">
      <c r="A24" s="218"/>
      <c r="B24" s="219"/>
      <c r="C24" s="219"/>
      <c r="D24" s="216"/>
      <c r="E24" s="216"/>
      <c r="F24" s="216"/>
      <c r="G24" s="216"/>
      <c r="H24" s="216"/>
    </row>
    <row r="25" spans="1:13" s="1" customFormat="1" ht="27.9" customHeight="1" x14ac:dyDescent="0.25">
      <c r="A25" s="218"/>
      <c r="B25" s="219"/>
      <c r="C25" s="219"/>
      <c r="D25" s="216"/>
      <c r="E25" s="216"/>
      <c r="F25" s="216"/>
      <c r="G25" s="216"/>
      <c r="H25" s="216"/>
    </row>
    <row r="26" spans="1:13" s="1" customFormat="1" ht="27.75" customHeight="1" x14ac:dyDescent="0.25">
      <c r="A26" s="210"/>
      <c r="B26" s="219"/>
      <c r="C26" s="219"/>
      <c r="D26" s="216"/>
      <c r="E26" s="216"/>
      <c r="F26" s="216"/>
      <c r="G26" s="216"/>
      <c r="H26" s="216"/>
    </row>
    <row r="27" spans="1:13" s="1" customFormat="1" ht="15" customHeight="1" thickBot="1" x14ac:dyDescent="0.3">
      <c r="A27" s="210"/>
      <c r="B27" s="10"/>
      <c r="C27" s="12"/>
      <c r="D27" s="12"/>
      <c r="E27" s="12"/>
      <c r="F27" s="11"/>
      <c r="G27" s="214"/>
      <c r="H27" s="214"/>
    </row>
    <row r="28" spans="1:13" s="1" customFormat="1" ht="15" customHeight="1" x14ac:dyDescent="0.25"/>
    <row r="29" spans="1:13" s="1" customFormat="1" ht="27.9" hidden="1" customHeight="1" x14ac:dyDescent="0.25">
      <c r="B29" s="216"/>
    </row>
    <row r="30" spans="1:13" s="1" customFormat="1" ht="27.9" hidden="1" customHeight="1" x14ac:dyDescent="0.25">
      <c r="B30" s="216"/>
    </row>
    <row r="31" spans="1:13" s="1" customFormat="1" ht="27.9" hidden="1" customHeight="1" x14ac:dyDescent="0.25">
      <c r="B31" s="216"/>
    </row>
    <row r="32" spans="1:13" s="1" customFormat="1" ht="27.9" hidden="1" customHeight="1" x14ac:dyDescent="0.25">
      <c r="B32" s="216"/>
    </row>
    <row r="33" spans="2:17" s="1" customFormat="1" ht="27.9" hidden="1" customHeight="1" x14ac:dyDescent="0.25">
      <c r="B33" s="216"/>
    </row>
    <row r="34" spans="2:17" s="1" customFormat="1" ht="27.9" hidden="1" customHeight="1" x14ac:dyDescent="0.25">
      <c r="B34" s="216"/>
      <c r="Q34" s="1" t="s">
        <v>2</v>
      </c>
    </row>
    <row r="35" spans="2:17" s="1" customFormat="1" ht="27.9" hidden="1" customHeight="1" x14ac:dyDescent="0.25">
      <c r="B35" s="216"/>
    </row>
    <row r="36" spans="2:17" s="1" customFormat="1" ht="27.9" hidden="1" customHeight="1" x14ac:dyDescent="0.3">
      <c r="B36" s="216"/>
      <c r="G36" s="235"/>
    </row>
    <row r="37" spans="2:17" s="1" customFormat="1" ht="27.9" hidden="1" customHeight="1" x14ac:dyDescent="0.3">
      <c r="B37" s="216"/>
      <c r="G37" s="235"/>
    </row>
    <row r="38" spans="2:17" s="1" customFormat="1" ht="27.9" hidden="1" customHeight="1" x14ac:dyDescent="0.3">
      <c r="D38" s="235"/>
      <c r="E38" s="235"/>
      <c r="F38" s="235"/>
      <c r="G38" s="235"/>
    </row>
    <row r="39" spans="2:17" ht="15" hidden="1" customHeight="1" x14ac:dyDescent="0.3"/>
    <row r="40" spans="2:17" ht="15" hidden="1" customHeight="1" x14ac:dyDescent="0.3"/>
    <row r="41" spans="2:17" ht="15" hidden="1" customHeight="1" x14ac:dyDescent="0.3"/>
    <row r="42" spans="2:17" ht="15" hidden="1" customHeight="1" x14ac:dyDescent="0.3"/>
    <row r="43" spans="2:17" ht="15" hidden="1" customHeight="1" x14ac:dyDescent="0.3"/>
    <row r="44" spans="2:17" ht="15" hidden="1" customHeight="1" x14ac:dyDescent="0.3"/>
    <row r="45" spans="2:17" ht="15" hidden="1" customHeight="1" x14ac:dyDescent="0.3"/>
    <row r="46" spans="2:17" ht="15" hidden="1" customHeight="1" x14ac:dyDescent="0.3"/>
    <row r="47" spans="2:17" ht="15" hidden="1" customHeight="1" x14ac:dyDescent="0.3"/>
    <row r="48" spans="2:17" ht="15" hidden="1"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row r="81" spans="3:7" ht="15" hidden="1" customHeight="1" x14ac:dyDescent="0.3"/>
    <row r="82" spans="3:7" ht="15" hidden="1" customHeight="1" x14ac:dyDescent="0.3">
      <c r="C82" s="303" t="s">
        <v>87</v>
      </c>
      <c r="D82" s="304"/>
      <c r="E82" s="236">
        <v>1650</v>
      </c>
      <c r="F82" s="237" t="e">
        <f>+E82/Qmax*100</f>
        <v>#NAME?</v>
      </c>
      <c r="G82" s="222" t="s">
        <v>86</v>
      </c>
    </row>
    <row r="83" spans="3:7" ht="15" hidden="1" customHeight="1" x14ac:dyDescent="0.3"/>
    <row r="84" spans="3:7" ht="15" hidden="1" customHeight="1" x14ac:dyDescent="0.3"/>
    <row r="85" spans="3:7" ht="15" hidden="1" customHeight="1" x14ac:dyDescent="0.3"/>
    <row r="86" spans="3:7" ht="15" hidden="1" customHeight="1" x14ac:dyDescent="0.3"/>
    <row r="87" spans="3:7" ht="15" hidden="1" customHeight="1" x14ac:dyDescent="0.3"/>
    <row r="88" spans="3:7" ht="15" hidden="1" customHeight="1" x14ac:dyDescent="0.3"/>
    <row r="89" spans="3:7" ht="15" hidden="1" customHeight="1" x14ac:dyDescent="0.3"/>
    <row r="90" spans="3:7" ht="15" hidden="1" customHeight="1" x14ac:dyDescent="0.3"/>
    <row r="91" spans="3:7" ht="15" hidden="1" customHeight="1" x14ac:dyDescent="0.3"/>
    <row r="92" spans="3:7" ht="15" hidden="1" customHeight="1" x14ac:dyDescent="0.3"/>
    <row r="93" spans="3:7" ht="15" hidden="1" customHeight="1" x14ac:dyDescent="0.3"/>
    <row r="94" spans="3:7" ht="15" hidden="1" customHeight="1" x14ac:dyDescent="0.3"/>
  </sheetData>
  <sheetProtection algorithmName="SHA-512" hashValue="Mw0EBznwktCSfJT0cSxTG9xNol2D9zifYfj4XlFs58BWCSVfgVPp1reyUXNKUgEo9L0NOhCNl916Fp1dmpvz+Q==" saltValue="uMwg1dm93qE8cvyNdCCCgQ==" spinCount="100000" sheet="1" objects="1" scenarios="1"/>
  <mergeCells count="14">
    <mergeCell ref="C82:D82"/>
    <mergeCell ref="D17:E17"/>
    <mergeCell ref="G17:H17"/>
    <mergeCell ref="D18:E18"/>
    <mergeCell ref="D19:E19"/>
    <mergeCell ref="D20:E20"/>
    <mergeCell ref="D22:E22"/>
    <mergeCell ref="E23:G23"/>
    <mergeCell ref="D14:E14"/>
    <mergeCell ref="D8:E8"/>
    <mergeCell ref="D10:E10"/>
    <mergeCell ref="G10:H10"/>
    <mergeCell ref="D11:E11"/>
    <mergeCell ref="D12:E12"/>
  </mergeCells>
  <pageMargins left="0.7" right="0.7" top="0.75" bottom="0.75" header="0.3" footer="0.3"/>
  <pageSetup paperSize="9" scale="6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0"/>
  <sheetViews>
    <sheetView showGridLines="0" topLeftCell="A7" zoomScaleNormal="100" workbookViewId="0">
      <selection activeCell="F12" sqref="A1:XFD1048576"/>
    </sheetView>
  </sheetViews>
  <sheetFormatPr defaultColWidth="0" defaultRowHeight="14.4" zeroHeight="1" x14ac:dyDescent="0.3"/>
  <cols>
    <col min="1" max="1" width="3.6640625" style="238" customWidth="1"/>
    <col min="2" max="27" width="21.6640625" style="238" customWidth="1"/>
    <col min="28" max="28" width="3.6640625" style="238" customWidth="1"/>
    <col min="29" max="31" width="21.6640625" style="238" hidden="1" customWidth="1"/>
    <col min="32" max="16384" width="9.109375" style="238" hidden="1"/>
  </cols>
  <sheetData>
    <row r="1" spans="2:28" ht="21" customHeight="1" x14ac:dyDescent="0.3">
      <c r="AB1" s="239"/>
    </row>
    <row r="2" spans="2:28" s="239" customFormat="1" ht="21" customHeight="1" x14ac:dyDescent="0.25">
      <c r="B2" s="307" t="s">
        <v>94</v>
      </c>
      <c r="C2" s="307"/>
      <c r="D2" s="307"/>
      <c r="E2" s="307"/>
    </row>
    <row r="3" spans="2:28" s="239" customFormat="1" ht="21" customHeight="1" x14ac:dyDescent="0.25">
      <c r="B3" s="307"/>
      <c r="C3" s="307"/>
      <c r="D3" s="307"/>
      <c r="E3" s="307"/>
    </row>
    <row r="4" spans="2:28" s="239" customFormat="1" ht="21" customHeight="1" x14ac:dyDescent="0.25">
      <c r="B4" s="307"/>
      <c r="C4" s="307"/>
      <c r="D4" s="307"/>
      <c r="E4" s="307"/>
    </row>
    <row r="5" spans="2:28" s="239" customFormat="1" ht="21" customHeight="1" x14ac:dyDescent="0.25">
      <c r="B5" s="240"/>
    </row>
    <row r="6" spans="2:28" s="239" customFormat="1" ht="27.9" customHeight="1" x14ac:dyDescent="0.25">
      <c r="B6" s="241" t="s">
        <v>95</v>
      </c>
    </row>
    <row r="7" spans="2:28" s="239" customFormat="1" ht="27.9" customHeight="1" x14ac:dyDescent="0.25">
      <c r="B7" s="242" t="s">
        <v>96</v>
      </c>
      <c r="C7" s="243">
        <f>+'BPK-Grafiek'!$F$8</f>
        <v>0</v>
      </c>
      <c r="D7" s="244">
        <f>+'BPK-Grafiek'!$F$13</f>
        <v>92</v>
      </c>
      <c r="E7" s="245">
        <f>IFERROR((0.5*($C$7/$G$38)^$F$38+0.5*(2-$D$7/$H$38)^$F$38)^(1/$F$38),0)</f>
        <v>0.62601626016260159</v>
      </c>
      <c r="F7" s="246">
        <f>+D7/G40*100</f>
        <v>64.335664335664333</v>
      </c>
    </row>
    <row r="8" spans="2:28" s="239" customFormat="1" ht="27.9" customHeight="1" x14ac:dyDescent="0.25"/>
    <row r="9" spans="2:28" s="249" customFormat="1" ht="27.9" customHeight="1" x14ac:dyDescent="0.3">
      <c r="B9" s="247" t="s">
        <v>97</v>
      </c>
      <c r="C9" s="308" t="s">
        <v>136</v>
      </c>
      <c r="D9" s="308"/>
      <c r="E9" s="308"/>
      <c r="F9" s="308"/>
      <c r="G9" s="308"/>
      <c r="H9" s="308"/>
      <c r="I9" s="308"/>
      <c r="J9" s="308"/>
      <c r="K9" s="248"/>
      <c r="L9" s="248"/>
    </row>
    <row r="10" spans="2:28" s="249" customFormat="1" ht="27.9" customHeight="1" x14ac:dyDescent="0.3">
      <c r="C10" s="308"/>
      <c r="D10" s="308"/>
      <c r="E10" s="308"/>
      <c r="F10" s="308"/>
      <c r="G10" s="308"/>
      <c r="H10" s="308"/>
      <c r="I10" s="308"/>
      <c r="J10" s="308"/>
    </row>
    <row r="11" spans="2:28" s="239" customFormat="1" ht="27.9" customHeight="1" x14ac:dyDescent="0.25">
      <c r="B11" s="250" t="s">
        <v>98</v>
      </c>
      <c r="C11" s="251" t="s">
        <v>99</v>
      </c>
      <c r="D11" s="251" t="s">
        <v>100</v>
      </c>
      <c r="E11" s="251" t="s">
        <v>101</v>
      </c>
      <c r="F11" s="252"/>
      <c r="G11" s="252"/>
      <c r="H11" s="252"/>
      <c r="I11" s="252"/>
      <c r="J11" s="252"/>
      <c r="K11" s="252"/>
      <c r="L11" s="252"/>
      <c r="M11" s="252"/>
      <c r="N11" s="252"/>
      <c r="O11" s="252"/>
      <c r="P11" s="252"/>
      <c r="Q11" s="252"/>
      <c r="R11" s="252"/>
      <c r="S11" s="252"/>
      <c r="T11" s="252"/>
      <c r="U11" s="252"/>
      <c r="V11" s="252"/>
      <c r="W11" s="252"/>
      <c r="X11" s="252"/>
      <c r="Y11" s="252"/>
      <c r="Z11" s="252"/>
      <c r="AA11" s="252"/>
    </row>
    <row r="12" spans="2:28" s="239" customFormat="1" ht="27.9" customHeight="1" x14ac:dyDescent="0.25">
      <c r="B12" s="253" t="s">
        <v>102</v>
      </c>
      <c r="C12" s="254">
        <v>1700000</v>
      </c>
      <c r="D12" s="255">
        <v>123</v>
      </c>
      <c r="E12" s="256">
        <v>1</v>
      </c>
      <c r="F12" s="252"/>
      <c r="G12" s="252"/>
      <c r="H12" s="252"/>
      <c r="I12" s="252"/>
      <c r="J12" s="252"/>
      <c r="K12" s="252"/>
      <c r="L12" s="252"/>
      <c r="M12" s="252"/>
      <c r="N12" s="252"/>
      <c r="O12" s="252"/>
      <c r="P12" s="252"/>
      <c r="Q12" s="252"/>
      <c r="R12" s="252"/>
      <c r="S12" s="252"/>
      <c r="T12" s="252"/>
      <c r="U12" s="252"/>
      <c r="V12" s="252"/>
      <c r="W12" s="252"/>
      <c r="X12" s="252"/>
      <c r="Y12" s="252"/>
      <c r="Z12" s="252"/>
      <c r="AA12" s="252"/>
    </row>
    <row r="13" spans="2:28" s="239" customFormat="1" ht="27.9" customHeight="1" x14ac:dyDescent="0.25">
      <c r="B13" s="253" t="s">
        <v>103</v>
      </c>
      <c r="C13" s="254">
        <v>1976422.7642276422</v>
      </c>
      <c r="D13" s="255">
        <v>143</v>
      </c>
      <c r="E13" s="256">
        <v>1</v>
      </c>
      <c r="F13" s="252"/>
      <c r="G13" s="252"/>
      <c r="H13" s="252"/>
      <c r="I13" s="252"/>
      <c r="J13" s="252"/>
      <c r="K13" s="252"/>
      <c r="L13" s="252"/>
      <c r="M13" s="252"/>
      <c r="N13" s="252"/>
      <c r="O13" s="252"/>
      <c r="P13" s="252"/>
      <c r="Q13" s="252"/>
      <c r="R13" s="252"/>
      <c r="S13" s="252"/>
      <c r="T13" s="252"/>
      <c r="U13" s="252"/>
      <c r="V13" s="252"/>
      <c r="W13" s="252"/>
      <c r="X13" s="252"/>
      <c r="Y13" s="252"/>
      <c r="Z13" s="252"/>
      <c r="AA13" s="252"/>
    </row>
    <row r="14" spans="2:28" s="239" customFormat="1" ht="27.9" customHeight="1" x14ac:dyDescent="0.25">
      <c r="B14" s="253" t="s">
        <v>104</v>
      </c>
      <c r="C14" s="254">
        <v>0</v>
      </c>
      <c r="D14" s="255">
        <v>0</v>
      </c>
      <c r="E14" s="256">
        <v>1</v>
      </c>
      <c r="F14" s="252"/>
      <c r="G14" s="252"/>
      <c r="H14" s="252"/>
      <c r="I14" s="252"/>
      <c r="J14" s="252"/>
      <c r="K14" s="252"/>
      <c r="L14" s="252"/>
      <c r="M14" s="252"/>
      <c r="N14" s="252"/>
      <c r="O14" s="252"/>
      <c r="P14" s="252"/>
      <c r="Q14" s="252"/>
      <c r="R14" s="252"/>
      <c r="S14" s="252"/>
      <c r="T14" s="252"/>
      <c r="U14" s="252"/>
      <c r="V14" s="252"/>
      <c r="W14" s="252"/>
      <c r="X14" s="252"/>
      <c r="Y14" s="252"/>
      <c r="Z14" s="252"/>
      <c r="AA14" s="252"/>
    </row>
    <row r="15" spans="2:28" s="239" customFormat="1" ht="27.9" customHeight="1" x14ac:dyDescent="0.25">
      <c r="B15" s="252"/>
      <c r="C15" s="252"/>
      <c r="D15" s="252"/>
      <c r="E15" s="252"/>
      <c r="F15" s="252"/>
      <c r="G15" s="252"/>
      <c r="H15" s="252"/>
      <c r="I15" s="252"/>
      <c r="J15" s="252"/>
      <c r="K15" s="252"/>
      <c r="L15" s="252"/>
      <c r="M15" s="252"/>
      <c r="N15" s="252"/>
      <c r="O15" s="252"/>
      <c r="P15" s="252"/>
      <c r="Q15" s="252"/>
      <c r="R15" s="252"/>
      <c r="S15" s="252"/>
      <c r="T15" s="252"/>
      <c r="U15" s="252"/>
      <c r="V15" s="252"/>
      <c r="W15" s="252"/>
      <c r="X15" s="252"/>
      <c r="Y15" s="252"/>
      <c r="Z15" s="252"/>
      <c r="AA15" s="252"/>
    </row>
    <row r="16" spans="2:28" s="239" customFormat="1" ht="27.9" customHeight="1" x14ac:dyDescent="0.25">
      <c r="B16" s="257" t="s">
        <v>105</v>
      </c>
      <c r="C16" s="252"/>
      <c r="D16" s="252"/>
      <c r="E16" s="252"/>
      <c r="F16" s="252"/>
      <c r="G16" s="252"/>
      <c r="H16" s="252"/>
      <c r="I16" s="252"/>
      <c r="J16" s="252"/>
      <c r="K16" s="252"/>
      <c r="L16" s="252"/>
      <c r="M16" s="252"/>
      <c r="N16" s="252"/>
      <c r="O16" s="252"/>
      <c r="P16" s="252"/>
      <c r="Q16" s="252"/>
      <c r="R16" s="252"/>
      <c r="S16" s="252"/>
      <c r="T16" s="252"/>
      <c r="U16" s="252"/>
      <c r="V16" s="252"/>
      <c r="W16" s="252"/>
      <c r="X16" s="252"/>
      <c r="Y16" s="252"/>
      <c r="Z16" s="252"/>
      <c r="AA16" s="252"/>
    </row>
    <row r="17" spans="2:27" s="239" customFormat="1" ht="27.9" customHeight="1" x14ac:dyDescent="0.25">
      <c r="B17" s="252"/>
      <c r="C17" s="251" t="s">
        <v>106</v>
      </c>
      <c r="D17" s="258">
        <v>0</v>
      </c>
      <c r="E17" s="258">
        <v>1.2500000000000001E-2</v>
      </c>
      <c r="F17" s="258">
        <v>2.5000000000000001E-2</v>
      </c>
      <c r="G17" s="258">
        <v>0.05</v>
      </c>
      <c r="H17" s="258">
        <v>0.1</v>
      </c>
      <c r="I17" s="258">
        <v>0.15</v>
      </c>
      <c r="J17" s="258">
        <v>0.2</v>
      </c>
      <c r="K17" s="258">
        <v>0.25</v>
      </c>
      <c r="L17" s="258">
        <v>0.3</v>
      </c>
      <c r="M17" s="258">
        <v>0.35</v>
      </c>
      <c r="N17" s="258">
        <v>0.4</v>
      </c>
      <c r="O17" s="258">
        <v>0.45</v>
      </c>
      <c r="P17" s="258">
        <v>0.5</v>
      </c>
      <c r="Q17" s="258">
        <v>0.55000000000000004</v>
      </c>
      <c r="R17" s="258">
        <v>0.6</v>
      </c>
      <c r="S17" s="258">
        <v>0.65</v>
      </c>
      <c r="T17" s="258">
        <v>0.7</v>
      </c>
      <c r="U17" s="258">
        <v>0.75</v>
      </c>
      <c r="V17" s="258">
        <v>0.8</v>
      </c>
      <c r="W17" s="258">
        <v>0.85</v>
      </c>
      <c r="X17" s="258">
        <v>0.9</v>
      </c>
      <c r="Y17" s="258">
        <v>0.95</v>
      </c>
      <c r="Z17" s="258">
        <v>1</v>
      </c>
      <c r="AA17" s="259">
        <v>0</v>
      </c>
    </row>
    <row r="18" spans="2:27" s="239" customFormat="1" ht="27.9" customHeight="1" x14ac:dyDescent="0.25">
      <c r="B18" s="260" t="s">
        <v>107</v>
      </c>
      <c r="C18" s="258">
        <v>0</v>
      </c>
      <c r="D18" s="258">
        <v>0</v>
      </c>
      <c r="E18" s="258">
        <v>1.7875000000000001</v>
      </c>
      <c r="F18" s="258">
        <v>3.5750000000000002</v>
      </c>
      <c r="G18" s="258">
        <v>7.15</v>
      </c>
      <c r="H18" s="258">
        <v>14.3</v>
      </c>
      <c r="I18" s="258">
        <v>21.45</v>
      </c>
      <c r="J18" s="258">
        <v>28.6</v>
      </c>
      <c r="K18" s="258">
        <v>35.75</v>
      </c>
      <c r="L18" s="258">
        <v>42.9</v>
      </c>
      <c r="M18" s="258">
        <v>50.05</v>
      </c>
      <c r="N18" s="258">
        <v>57.2</v>
      </c>
      <c r="O18" s="258">
        <v>64.350000000000009</v>
      </c>
      <c r="P18" s="258">
        <v>71.5</v>
      </c>
      <c r="Q18" s="258">
        <v>78.650000000000006</v>
      </c>
      <c r="R18" s="258">
        <v>85.8</v>
      </c>
      <c r="S18" s="258">
        <v>92.95</v>
      </c>
      <c r="T18" s="258">
        <v>100.1</v>
      </c>
      <c r="U18" s="258">
        <v>107.25</v>
      </c>
      <c r="V18" s="258">
        <v>114.4</v>
      </c>
      <c r="W18" s="258">
        <v>121.55</v>
      </c>
      <c r="X18" s="258">
        <v>128.70000000000002</v>
      </c>
      <c r="Y18" s="258">
        <v>135.85</v>
      </c>
      <c r="Z18" s="258">
        <v>143</v>
      </c>
      <c r="AA18" s="258" t="s">
        <v>101</v>
      </c>
    </row>
    <row r="19" spans="2:27" s="239" customFormat="1" ht="27.9" customHeight="1" x14ac:dyDescent="0.25">
      <c r="B19" s="260" t="s">
        <v>108</v>
      </c>
      <c r="C19" s="258"/>
      <c r="D19" s="258">
        <v>0</v>
      </c>
      <c r="E19" s="258">
        <v>24705.284552845707</v>
      </c>
      <c r="F19" s="258">
        <v>49410.569105691036</v>
      </c>
      <c r="G19" s="258">
        <v>98821.138211382073</v>
      </c>
      <c r="H19" s="258">
        <v>197642.27642276415</v>
      </c>
      <c r="I19" s="258">
        <v>296463.4146341462</v>
      </c>
      <c r="J19" s="258">
        <v>395284.55284552829</v>
      </c>
      <c r="K19" s="258">
        <v>494105.69105691038</v>
      </c>
      <c r="L19" s="258">
        <v>592926.82926829241</v>
      </c>
      <c r="M19" s="258">
        <v>691747.96747967449</v>
      </c>
      <c r="N19" s="258">
        <v>790569.10569105693</v>
      </c>
      <c r="O19" s="258">
        <v>889390.24390243902</v>
      </c>
      <c r="P19" s="258">
        <v>988211.38211382111</v>
      </c>
      <c r="Q19" s="258">
        <v>1087032.5203252037</v>
      </c>
      <c r="R19" s="258">
        <v>1185853.6585365853</v>
      </c>
      <c r="S19" s="258">
        <v>1284674.7967479678</v>
      </c>
      <c r="T19" s="258">
        <v>1383495.9349593495</v>
      </c>
      <c r="U19" s="258">
        <v>1482317.0731707318</v>
      </c>
      <c r="V19" s="258">
        <v>1581138.2113821139</v>
      </c>
      <c r="W19" s="258">
        <v>1679959.349593496</v>
      </c>
      <c r="X19" s="258">
        <v>1778780.487804878</v>
      </c>
      <c r="Y19" s="258">
        <v>1877601.6260162601</v>
      </c>
      <c r="Z19" s="258">
        <v>1976422.7642276422</v>
      </c>
      <c r="AA19" s="258">
        <v>1</v>
      </c>
    </row>
    <row r="20" spans="2:27" s="239" customFormat="1" ht="27.9" customHeight="1" x14ac:dyDescent="0.25">
      <c r="B20" s="261"/>
      <c r="C20" s="258"/>
      <c r="D20" s="258">
        <v>0</v>
      </c>
      <c r="E20" s="258">
        <v>1.25</v>
      </c>
      <c r="F20" s="258">
        <v>2.5</v>
      </c>
      <c r="G20" s="258">
        <v>5</v>
      </c>
      <c r="H20" s="258">
        <v>10</v>
      </c>
      <c r="I20" s="258">
        <v>15</v>
      </c>
      <c r="J20" s="258">
        <v>20</v>
      </c>
      <c r="K20" s="258">
        <v>25</v>
      </c>
      <c r="L20" s="258">
        <v>30</v>
      </c>
      <c r="M20" s="258">
        <v>35</v>
      </c>
      <c r="N20" s="258">
        <v>40</v>
      </c>
      <c r="O20" s="258">
        <v>45.000000000000007</v>
      </c>
      <c r="P20" s="258">
        <v>50</v>
      </c>
      <c r="Q20" s="258">
        <v>55.000000000000007</v>
      </c>
      <c r="R20" s="258">
        <v>60</v>
      </c>
      <c r="S20" s="258">
        <v>65</v>
      </c>
      <c r="T20" s="258">
        <v>70</v>
      </c>
      <c r="U20" s="258">
        <v>75</v>
      </c>
      <c r="V20" s="258">
        <v>80</v>
      </c>
      <c r="W20" s="258">
        <v>85</v>
      </c>
      <c r="X20" s="258">
        <v>90.000000000000014</v>
      </c>
      <c r="Y20" s="258">
        <v>95</v>
      </c>
      <c r="Z20" s="258">
        <v>100</v>
      </c>
      <c r="AA20" s="258">
        <v>0</v>
      </c>
    </row>
    <row r="21" spans="2:27" s="239" customFormat="1" ht="27.9" customHeight="1" x14ac:dyDescent="0.25">
      <c r="B21" s="260" t="s">
        <v>109</v>
      </c>
      <c r="C21" s="258">
        <v>24.599999999999994</v>
      </c>
      <c r="D21" s="258">
        <v>24.599999999999994</v>
      </c>
      <c r="E21" s="258">
        <v>26.079999999999995</v>
      </c>
      <c r="F21" s="258">
        <v>27.559999999999995</v>
      </c>
      <c r="G21" s="258">
        <v>30.519999999999996</v>
      </c>
      <c r="H21" s="258">
        <v>36.44</v>
      </c>
      <c r="I21" s="258">
        <v>42.36</v>
      </c>
      <c r="J21" s="258">
        <v>48.28</v>
      </c>
      <c r="K21" s="258">
        <v>54.199999999999996</v>
      </c>
      <c r="L21" s="258">
        <v>60.12</v>
      </c>
      <c r="M21" s="258">
        <v>66.039999999999992</v>
      </c>
      <c r="N21" s="258">
        <v>71.960000000000008</v>
      </c>
      <c r="O21" s="258">
        <v>77.88</v>
      </c>
      <c r="P21" s="258">
        <v>83.8</v>
      </c>
      <c r="Q21" s="258">
        <v>89.72</v>
      </c>
      <c r="R21" s="258">
        <v>95.64</v>
      </c>
      <c r="S21" s="258">
        <v>101.56</v>
      </c>
      <c r="T21" s="258">
        <v>107.47999999999999</v>
      </c>
      <c r="U21" s="258">
        <v>113.4</v>
      </c>
      <c r="V21" s="258">
        <v>119.32000000000001</v>
      </c>
      <c r="W21" s="258">
        <v>125.24</v>
      </c>
      <c r="X21" s="258">
        <v>131.16</v>
      </c>
      <c r="Y21" s="258">
        <v>137.07999999999998</v>
      </c>
      <c r="Z21" s="258">
        <v>143</v>
      </c>
      <c r="AA21" s="258" t="s">
        <v>101</v>
      </c>
    </row>
    <row r="22" spans="2:27" s="239" customFormat="1" ht="27.9" customHeight="1" x14ac:dyDescent="0.25">
      <c r="B22" s="260" t="s">
        <v>110</v>
      </c>
      <c r="C22" s="258"/>
      <c r="D22" s="258">
        <v>0</v>
      </c>
      <c r="E22" s="258">
        <v>20455.28455284542</v>
      </c>
      <c r="F22" s="258">
        <v>40910.569105691218</v>
      </c>
      <c r="G22" s="258">
        <v>81821.138211382058</v>
      </c>
      <c r="H22" s="258">
        <v>163642.27642276449</v>
      </c>
      <c r="I22" s="258">
        <v>245463.41463414617</v>
      </c>
      <c r="J22" s="258">
        <v>327284.55284552864</v>
      </c>
      <c r="K22" s="258">
        <v>409105.69105691067</v>
      </c>
      <c r="L22" s="258">
        <v>490926.82926829276</v>
      </c>
      <c r="M22" s="258">
        <v>572747.96747967484</v>
      </c>
      <c r="N22" s="258">
        <v>654569.10569105681</v>
      </c>
      <c r="O22" s="258">
        <v>736390.24390243925</v>
      </c>
      <c r="P22" s="258">
        <v>818211.38211382099</v>
      </c>
      <c r="Q22" s="258">
        <v>900032.52032520343</v>
      </c>
      <c r="R22" s="258">
        <v>981853.65853658551</v>
      </c>
      <c r="S22" s="258">
        <v>1063674.7967479676</v>
      </c>
      <c r="T22" s="258">
        <v>1145495.9349593497</v>
      </c>
      <c r="U22" s="258">
        <v>1227317.0731707318</v>
      </c>
      <c r="V22" s="258">
        <v>1309138.2113821141</v>
      </c>
      <c r="W22" s="258">
        <v>1390959.3495934957</v>
      </c>
      <c r="X22" s="258">
        <v>1472780.4878048783</v>
      </c>
      <c r="Y22" s="258">
        <v>1554601.6260162599</v>
      </c>
      <c r="Z22" s="258">
        <v>1636422.7642276424</v>
      </c>
      <c r="AA22" s="258">
        <v>0.9</v>
      </c>
    </row>
    <row r="23" spans="2:27" s="239" customFormat="1" ht="27.9" customHeight="1" x14ac:dyDescent="0.25">
      <c r="B23" s="261"/>
      <c r="C23" s="258"/>
      <c r="D23" s="258">
        <v>17.2027972027972</v>
      </c>
      <c r="E23" s="258">
        <v>18.237762237762233</v>
      </c>
      <c r="F23" s="258">
        <v>19.27272727272727</v>
      </c>
      <c r="G23" s="258">
        <v>21.34265734265734</v>
      </c>
      <c r="H23" s="258">
        <v>25.48251748251748</v>
      </c>
      <c r="I23" s="258">
        <v>29.62237762237762</v>
      </c>
      <c r="J23" s="258">
        <v>33.76223776223776</v>
      </c>
      <c r="K23" s="258">
        <v>37.9020979020979</v>
      </c>
      <c r="L23" s="258">
        <v>42.04195804195804</v>
      </c>
      <c r="M23" s="258">
        <v>46.181818181818173</v>
      </c>
      <c r="N23" s="258">
        <v>50.321678321678334</v>
      </c>
      <c r="O23" s="258">
        <v>54.46153846153846</v>
      </c>
      <c r="P23" s="258">
        <v>58.6013986013986</v>
      </c>
      <c r="Q23" s="258">
        <v>62.74125874125874</v>
      </c>
      <c r="R23" s="258">
        <v>66.88111888111888</v>
      </c>
      <c r="S23" s="258">
        <v>71.020979020979027</v>
      </c>
      <c r="T23" s="258">
        <v>75.16083916083916</v>
      </c>
      <c r="U23" s="258">
        <v>79.300699300699307</v>
      </c>
      <c r="V23" s="258">
        <v>83.440559440559454</v>
      </c>
      <c r="W23" s="258">
        <v>87.580419580419573</v>
      </c>
      <c r="X23" s="258">
        <v>91.72027972027972</v>
      </c>
      <c r="Y23" s="258">
        <v>95.860139860139853</v>
      </c>
      <c r="Z23" s="258">
        <v>100</v>
      </c>
      <c r="AA23" s="258">
        <v>0</v>
      </c>
    </row>
    <row r="24" spans="2:27" s="239" customFormat="1" ht="27.9" customHeight="1" x14ac:dyDescent="0.25">
      <c r="B24" s="260" t="s">
        <v>111</v>
      </c>
      <c r="C24" s="258">
        <v>49.199999999999989</v>
      </c>
      <c r="D24" s="258">
        <v>49.199999999999989</v>
      </c>
      <c r="E24" s="258">
        <v>50.372499999999988</v>
      </c>
      <c r="F24" s="258">
        <v>51.544999999999987</v>
      </c>
      <c r="G24" s="258">
        <v>53.889999999999986</v>
      </c>
      <c r="H24" s="258">
        <v>58.579999999999991</v>
      </c>
      <c r="I24" s="258">
        <v>63.269999999999989</v>
      </c>
      <c r="J24" s="258">
        <v>67.959999999999994</v>
      </c>
      <c r="K24" s="258">
        <v>72.649999999999991</v>
      </c>
      <c r="L24" s="258">
        <v>77.339999999999989</v>
      </c>
      <c r="M24" s="258">
        <v>82.03</v>
      </c>
      <c r="N24" s="258">
        <v>86.72</v>
      </c>
      <c r="O24" s="258">
        <v>91.41</v>
      </c>
      <c r="P24" s="258">
        <v>96.1</v>
      </c>
      <c r="Q24" s="258">
        <v>100.78999999999999</v>
      </c>
      <c r="R24" s="258">
        <v>105.47999999999999</v>
      </c>
      <c r="S24" s="258">
        <v>110.16999999999999</v>
      </c>
      <c r="T24" s="258">
        <v>114.86</v>
      </c>
      <c r="U24" s="258">
        <v>119.55</v>
      </c>
      <c r="V24" s="258">
        <v>124.24</v>
      </c>
      <c r="W24" s="258">
        <v>128.93</v>
      </c>
      <c r="X24" s="258">
        <v>133.62</v>
      </c>
      <c r="Y24" s="258">
        <v>138.31</v>
      </c>
      <c r="Z24" s="258">
        <v>143</v>
      </c>
      <c r="AA24" s="258" t="s">
        <v>101</v>
      </c>
    </row>
    <row r="25" spans="2:27" s="239" customFormat="1" ht="27.9" customHeight="1" x14ac:dyDescent="0.25">
      <c r="B25" s="260" t="s">
        <v>112</v>
      </c>
      <c r="C25" s="258"/>
      <c r="D25" s="258">
        <v>0</v>
      </c>
      <c r="E25" s="258">
        <v>16205.284552845511</v>
      </c>
      <c r="F25" s="258">
        <v>32410.569105691022</v>
      </c>
      <c r="G25" s="258">
        <v>64821.138211382044</v>
      </c>
      <c r="H25" s="258">
        <v>129642.27642276409</v>
      </c>
      <c r="I25" s="258">
        <v>194463.41463414615</v>
      </c>
      <c r="J25" s="258">
        <v>259284.55284552855</v>
      </c>
      <c r="K25" s="258">
        <v>324105.69105691061</v>
      </c>
      <c r="L25" s="258">
        <v>388926.82926829264</v>
      </c>
      <c r="M25" s="258">
        <v>453747.96747967508</v>
      </c>
      <c r="N25" s="258">
        <v>518569.10569105711</v>
      </c>
      <c r="O25" s="258">
        <v>583390.24390243914</v>
      </c>
      <c r="P25" s="258">
        <v>648211.38211382122</v>
      </c>
      <c r="Q25" s="258">
        <v>713032.52032520331</v>
      </c>
      <c r="R25" s="258">
        <v>777853.65853658528</v>
      </c>
      <c r="S25" s="258">
        <v>842674.79674796737</v>
      </c>
      <c r="T25" s="258">
        <v>907495.9349593498</v>
      </c>
      <c r="U25" s="258">
        <v>972317.07317073178</v>
      </c>
      <c r="V25" s="258">
        <v>1037138.2113821139</v>
      </c>
      <c r="W25" s="258">
        <v>1101959.3495934962</v>
      </c>
      <c r="X25" s="258">
        <v>1166780.4878048783</v>
      </c>
      <c r="Y25" s="258">
        <v>1231601.6260162604</v>
      </c>
      <c r="Z25" s="258">
        <v>1296422.7642276424</v>
      </c>
      <c r="AA25" s="258">
        <v>0.8</v>
      </c>
    </row>
    <row r="26" spans="2:27" s="239" customFormat="1" ht="27.9" customHeight="1" x14ac:dyDescent="0.25">
      <c r="B26" s="261"/>
      <c r="C26" s="258"/>
      <c r="D26" s="258">
        <v>34.4055944055944</v>
      </c>
      <c r="E26" s="258">
        <v>35.225524475524466</v>
      </c>
      <c r="F26" s="258">
        <v>36.045454545454533</v>
      </c>
      <c r="G26" s="258">
        <v>37.685314685314673</v>
      </c>
      <c r="H26" s="258">
        <v>40.96503496503496</v>
      </c>
      <c r="I26" s="258">
        <v>44.244755244755233</v>
      </c>
      <c r="J26" s="258">
        <v>47.52447552447552</v>
      </c>
      <c r="K26" s="258">
        <v>50.804195804195793</v>
      </c>
      <c r="L26" s="258">
        <v>54.083916083916073</v>
      </c>
      <c r="M26" s="258">
        <v>57.36363636363636</v>
      </c>
      <c r="N26" s="258">
        <v>60.64335664335664</v>
      </c>
      <c r="O26" s="258">
        <v>63.923076923076913</v>
      </c>
      <c r="P26" s="258">
        <v>67.2027972027972</v>
      </c>
      <c r="Q26" s="258">
        <v>70.48251748251748</v>
      </c>
      <c r="R26" s="258">
        <v>73.76223776223776</v>
      </c>
      <c r="S26" s="258">
        <v>77.04195804195804</v>
      </c>
      <c r="T26" s="258">
        <v>80.32167832167832</v>
      </c>
      <c r="U26" s="258">
        <v>83.6013986013986</v>
      </c>
      <c r="V26" s="258">
        <v>86.88111888111888</v>
      </c>
      <c r="W26" s="258">
        <v>90.160839160839174</v>
      </c>
      <c r="X26" s="258">
        <v>93.44055944055944</v>
      </c>
      <c r="Y26" s="258">
        <v>96.72027972027972</v>
      </c>
      <c r="Z26" s="258">
        <v>100</v>
      </c>
      <c r="AA26" s="258" t="s">
        <v>2</v>
      </c>
    </row>
    <row r="27" spans="2:27" s="239" customFormat="1" ht="27.9" customHeight="1" x14ac:dyDescent="0.25">
      <c r="B27" s="260" t="s">
        <v>113</v>
      </c>
      <c r="C27" s="258">
        <v>73.800000000000011</v>
      </c>
      <c r="D27" s="258">
        <v>73.800000000000011</v>
      </c>
      <c r="E27" s="258">
        <v>74.665000000000006</v>
      </c>
      <c r="F27" s="258">
        <v>75.530000000000015</v>
      </c>
      <c r="G27" s="258">
        <v>77.260000000000005</v>
      </c>
      <c r="H27" s="258">
        <v>80.720000000000013</v>
      </c>
      <c r="I27" s="258">
        <v>84.18</v>
      </c>
      <c r="J27" s="258">
        <v>87.640000000000015</v>
      </c>
      <c r="K27" s="258">
        <v>91.100000000000009</v>
      </c>
      <c r="L27" s="258">
        <v>94.56</v>
      </c>
      <c r="M27" s="258">
        <v>98.02000000000001</v>
      </c>
      <c r="N27" s="258">
        <v>101.48</v>
      </c>
      <c r="O27" s="258">
        <v>104.94000000000001</v>
      </c>
      <c r="P27" s="258">
        <v>108.4</v>
      </c>
      <c r="Q27" s="258">
        <v>111.86000000000001</v>
      </c>
      <c r="R27" s="258">
        <v>115.32</v>
      </c>
      <c r="S27" s="258">
        <v>118.78</v>
      </c>
      <c r="T27" s="258">
        <v>122.24000000000001</v>
      </c>
      <c r="U27" s="258">
        <v>125.7</v>
      </c>
      <c r="V27" s="258">
        <v>129.16</v>
      </c>
      <c r="W27" s="258">
        <v>132.62</v>
      </c>
      <c r="X27" s="258">
        <v>136.08000000000001</v>
      </c>
      <c r="Y27" s="258">
        <v>139.54</v>
      </c>
      <c r="Z27" s="258">
        <v>143</v>
      </c>
      <c r="AA27" s="258" t="s">
        <v>101</v>
      </c>
    </row>
    <row r="28" spans="2:27" s="239" customFormat="1" ht="27.9" customHeight="1" x14ac:dyDescent="0.25">
      <c r="B28" s="260" t="s">
        <v>114</v>
      </c>
      <c r="C28" s="258"/>
      <c r="D28" s="258">
        <v>0</v>
      </c>
      <c r="E28" s="258">
        <v>11955.284552845225</v>
      </c>
      <c r="F28" s="258">
        <v>23910.569105691204</v>
      </c>
      <c r="G28" s="258">
        <v>47821.138211382029</v>
      </c>
      <c r="H28" s="258">
        <v>95642.276422764058</v>
      </c>
      <c r="I28" s="258">
        <v>143463.41463414647</v>
      </c>
      <c r="J28" s="258">
        <v>191284.55284552849</v>
      </c>
      <c r="K28" s="258">
        <v>239105.69105691052</v>
      </c>
      <c r="L28" s="258">
        <v>286926.82926829258</v>
      </c>
      <c r="M28" s="258">
        <v>334747.96747967461</v>
      </c>
      <c r="N28" s="258">
        <v>382569.10569105699</v>
      </c>
      <c r="O28" s="258">
        <v>430390.24390243902</v>
      </c>
      <c r="P28" s="258">
        <v>478211.38211382105</v>
      </c>
      <c r="Q28" s="258">
        <v>526032.52032520343</v>
      </c>
      <c r="R28" s="258">
        <v>573853.65853658516</v>
      </c>
      <c r="S28" s="258">
        <v>621674.79674796748</v>
      </c>
      <c r="T28" s="258">
        <v>669495.93495934957</v>
      </c>
      <c r="U28" s="258">
        <v>717317.07317073154</v>
      </c>
      <c r="V28" s="258">
        <v>765138.21138211363</v>
      </c>
      <c r="W28" s="258">
        <v>812959.34959349607</v>
      </c>
      <c r="X28" s="258">
        <v>860780.48780487804</v>
      </c>
      <c r="Y28" s="258">
        <v>908601.62601626012</v>
      </c>
      <c r="Z28" s="258">
        <v>956422.7642276421</v>
      </c>
      <c r="AA28" s="258">
        <v>0.7</v>
      </c>
    </row>
    <row r="29" spans="2:27" s="239" customFormat="1" ht="27.9" customHeight="1" x14ac:dyDescent="0.25">
      <c r="B29" s="262"/>
      <c r="C29" s="252"/>
      <c r="D29" s="258">
        <v>51.608391608391614</v>
      </c>
      <c r="E29" s="258">
        <v>52.21328671328672</v>
      </c>
      <c r="F29" s="258">
        <v>52.818181818181827</v>
      </c>
      <c r="G29" s="258">
        <v>54.027972027972027</v>
      </c>
      <c r="H29" s="258">
        <v>56.447552447552454</v>
      </c>
      <c r="I29" s="258">
        <v>58.867132867132874</v>
      </c>
      <c r="J29" s="258">
        <v>61.286713286713301</v>
      </c>
      <c r="K29" s="258">
        <v>63.706293706293714</v>
      </c>
      <c r="L29" s="258">
        <v>66.125874125874134</v>
      </c>
      <c r="M29" s="258">
        <v>68.545454545454561</v>
      </c>
      <c r="N29" s="258">
        <v>70.965034965034974</v>
      </c>
      <c r="O29" s="258">
        <v>73.384615384615387</v>
      </c>
      <c r="P29" s="258">
        <v>75.8041958041958</v>
      </c>
      <c r="Q29" s="258">
        <v>78.223776223776227</v>
      </c>
      <c r="R29" s="258">
        <v>80.64335664335664</v>
      </c>
      <c r="S29" s="258">
        <v>83.062937062937053</v>
      </c>
      <c r="T29" s="258">
        <v>85.48251748251748</v>
      </c>
      <c r="U29" s="258">
        <v>87.902097902097907</v>
      </c>
      <c r="V29" s="258">
        <v>90.32167832167832</v>
      </c>
      <c r="W29" s="258">
        <v>92.741258741258747</v>
      </c>
      <c r="X29" s="258">
        <v>95.160839160839174</v>
      </c>
      <c r="Y29" s="258">
        <v>97.580419580419573</v>
      </c>
      <c r="Z29" s="258">
        <v>100</v>
      </c>
      <c r="AA29" s="258">
        <v>0</v>
      </c>
    </row>
    <row r="30" spans="2:27" s="239" customFormat="1" ht="27.9" customHeight="1" x14ac:dyDescent="0.25">
      <c r="B30" s="260" t="s">
        <v>115</v>
      </c>
      <c r="C30" s="258">
        <v>98.4</v>
      </c>
      <c r="D30" s="258">
        <v>98.4</v>
      </c>
      <c r="E30" s="258">
        <v>98.95750000000001</v>
      </c>
      <c r="F30" s="258">
        <v>99.515000000000001</v>
      </c>
      <c r="G30" s="258">
        <v>100.63000000000001</v>
      </c>
      <c r="H30" s="258">
        <v>102.86</v>
      </c>
      <c r="I30" s="258">
        <v>105.09</v>
      </c>
      <c r="J30" s="258">
        <v>107.32000000000001</v>
      </c>
      <c r="K30" s="258">
        <v>109.55000000000001</v>
      </c>
      <c r="L30" s="258">
        <v>111.78</v>
      </c>
      <c r="M30" s="258">
        <v>114.01</v>
      </c>
      <c r="N30" s="258">
        <v>116.24000000000001</v>
      </c>
      <c r="O30" s="258">
        <v>118.47</v>
      </c>
      <c r="P30" s="258">
        <v>120.7</v>
      </c>
      <c r="Q30" s="258">
        <v>122.93</v>
      </c>
      <c r="R30" s="258">
        <v>125.16</v>
      </c>
      <c r="S30" s="258">
        <v>127.39</v>
      </c>
      <c r="T30" s="258">
        <v>129.62</v>
      </c>
      <c r="U30" s="258">
        <v>131.85</v>
      </c>
      <c r="V30" s="258">
        <v>134.08000000000001</v>
      </c>
      <c r="W30" s="258">
        <v>136.31</v>
      </c>
      <c r="X30" s="258">
        <v>138.54</v>
      </c>
      <c r="Y30" s="258">
        <v>140.76999999999998</v>
      </c>
      <c r="Z30" s="258">
        <v>143</v>
      </c>
      <c r="AA30" s="258" t="s">
        <v>101</v>
      </c>
    </row>
    <row r="31" spans="2:27" s="239" customFormat="1" ht="27.75" customHeight="1" x14ac:dyDescent="0.25">
      <c r="B31" s="260" t="s">
        <v>116</v>
      </c>
      <c r="C31" s="258"/>
      <c r="D31" s="258">
        <v>0</v>
      </c>
      <c r="E31" s="258">
        <v>7705.2845528456928</v>
      </c>
      <c r="F31" s="258">
        <v>15410.569105691007</v>
      </c>
      <c r="G31" s="258">
        <v>30821.138211382393</v>
      </c>
      <c r="H31" s="258">
        <v>61642.276422764407</v>
      </c>
      <c r="I31" s="258">
        <v>92463.414634146422</v>
      </c>
      <c r="J31" s="258">
        <v>123284.55284552844</v>
      </c>
      <c r="K31" s="258">
        <v>154105.69105691047</v>
      </c>
      <c r="L31" s="258">
        <v>184926.82926829247</v>
      </c>
      <c r="M31" s="258">
        <v>215747.96747967487</v>
      </c>
      <c r="N31" s="258">
        <v>246569.10569105687</v>
      </c>
      <c r="O31" s="258">
        <v>277390.2439024389</v>
      </c>
      <c r="P31" s="258">
        <v>308211.38211382128</v>
      </c>
      <c r="Q31" s="258">
        <v>339032.52032520331</v>
      </c>
      <c r="R31" s="258">
        <v>369853.65853658534</v>
      </c>
      <c r="S31" s="258">
        <v>400674.79674796731</v>
      </c>
      <c r="T31" s="258">
        <v>431495.93495934975</v>
      </c>
      <c r="U31" s="258">
        <v>462317.07317073172</v>
      </c>
      <c r="V31" s="258">
        <v>493138.21138211375</v>
      </c>
      <c r="W31" s="258">
        <v>523959.34959349578</v>
      </c>
      <c r="X31" s="258">
        <v>554780.4878048778</v>
      </c>
      <c r="Y31" s="258">
        <v>585601.62601625978</v>
      </c>
      <c r="Z31" s="258">
        <v>616422.76422764221</v>
      </c>
      <c r="AA31" s="258">
        <v>0.6</v>
      </c>
    </row>
    <row r="32" spans="2:27" s="239" customFormat="1" ht="27.9" customHeight="1" x14ac:dyDescent="0.25">
      <c r="B32" s="261"/>
      <c r="C32" s="258"/>
      <c r="D32" s="258">
        <v>68.811188811188813</v>
      </c>
      <c r="E32" s="258">
        <v>69.201048951048961</v>
      </c>
      <c r="F32" s="258">
        <v>69.590909090909093</v>
      </c>
      <c r="G32" s="258">
        <v>70.370629370629374</v>
      </c>
      <c r="H32" s="258">
        <v>71.930069930069934</v>
      </c>
      <c r="I32" s="258">
        <v>73.489510489510494</v>
      </c>
      <c r="J32" s="258">
        <v>75.048951048951054</v>
      </c>
      <c r="K32" s="258">
        <v>76.608391608391614</v>
      </c>
      <c r="L32" s="258">
        <v>78.167832167832174</v>
      </c>
      <c r="M32" s="258">
        <v>79.727272727272734</v>
      </c>
      <c r="N32" s="258">
        <v>81.286713286713294</v>
      </c>
      <c r="O32" s="258">
        <v>82.846153846153854</v>
      </c>
      <c r="P32" s="258">
        <v>84.405594405594414</v>
      </c>
      <c r="Q32" s="258">
        <v>85.965034965034974</v>
      </c>
      <c r="R32" s="258">
        <v>87.52447552447552</v>
      </c>
      <c r="S32" s="258">
        <v>89.08391608391608</v>
      </c>
      <c r="T32" s="258">
        <v>90.64335664335664</v>
      </c>
      <c r="U32" s="258">
        <v>92.2027972027972</v>
      </c>
      <c r="V32" s="258">
        <v>93.76223776223776</v>
      </c>
      <c r="W32" s="258">
        <v>95.32167832167832</v>
      </c>
      <c r="X32" s="258">
        <v>96.88111888111888</v>
      </c>
      <c r="Y32" s="258">
        <v>98.440559440559426</v>
      </c>
      <c r="Z32" s="258">
        <v>100</v>
      </c>
      <c r="AA32" s="258" t="s">
        <v>2</v>
      </c>
    </row>
    <row r="33" spans="2:27" s="239" customFormat="1" ht="27.9" customHeight="1" x14ac:dyDescent="0.25">
      <c r="B33" s="260" t="s">
        <v>117</v>
      </c>
      <c r="C33" s="258">
        <v>-24.600000000000023</v>
      </c>
      <c r="D33" s="258">
        <v>-24.600000000000023</v>
      </c>
      <c r="E33" s="258">
        <v>-22.505000000000024</v>
      </c>
      <c r="F33" s="258">
        <v>-20.410000000000021</v>
      </c>
      <c r="G33" s="258">
        <v>-16.22000000000002</v>
      </c>
      <c r="H33" s="258">
        <v>-7.8400000000000212</v>
      </c>
      <c r="I33" s="258">
        <v>0.53999999999998138</v>
      </c>
      <c r="J33" s="258">
        <v>8.9199999999999804</v>
      </c>
      <c r="K33" s="258">
        <v>17.299999999999983</v>
      </c>
      <c r="L33" s="258">
        <v>25.679999999999986</v>
      </c>
      <c r="M33" s="258">
        <v>34.059999999999981</v>
      </c>
      <c r="N33" s="258">
        <v>42.439999999999984</v>
      </c>
      <c r="O33" s="258">
        <v>50.819999999999993</v>
      </c>
      <c r="P33" s="258">
        <v>59.199999999999989</v>
      </c>
      <c r="Q33" s="258">
        <v>67.58</v>
      </c>
      <c r="R33" s="258">
        <v>75.959999999999994</v>
      </c>
      <c r="S33" s="258">
        <v>84.339999999999989</v>
      </c>
      <c r="T33" s="258">
        <v>92.719999999999985</v>
      </c>
      <c r="U33" s="258">
        <v>101.1</v>
      </c>
      <c r="V33" s="258">
        <v>109.47999999999999</v>
      </c>
      <c r="W33" s="258">
        <v>117.85999999999999</v>
      </c>
      <c r="X33" s="258">
        <v>126.24000000000001</v>
      </c>
      <c r="Y33" s="258">
        <v>134.62</v>
      </c>
      <c r="Z33" s="258">
        <v>143</v>
      </c>
      <c r="AA33" s="258" t="s">
        <v>101</v>
      </c>
    </row>
    <row r="34" spans="2:27" s="239" customFormat="1" ht="27.9" customHeight="1" x14ac:dyDescent="0.25">
      <c r="B34" s="260" t="s">
        <v>118</v>
      </c>
      <c r="C34" s="258"/>
      <c r="D34" s="258">
        <v>0</v>
      </c>
      <c r="E34" s="258">
        <v>28955.284552845616</v>
      </c>
      <c r="F34" s="258">
        <v>57910.569105691233</v>
      </c>
      <c r="G34" s="258">
        <v>115821.13821138247</v>
      </c>
      <c r="H34" s="258">
        <v>231642.27642276417</v>
      </c>
      <c r="I34" s="258">
        <v>347463.41463414626</v>
      </c>
      <c r="J34" s="258">
        <v>463284.55284552835</v>
      </c>
      <c r="K34" s="258">
        <v>579105.69105691079</v>
      </c>
      <c r="L34" s="258">
        <v>694926.82926829287</v>
      </c>
      <c r="M34" s="258">
        <v>810747.96747967496</v>
      </c>
      <c r="N34" s="258">
        <v>926569.10569105705</v>
      </c>
      <c r="O34" s="258">
        <v>1042390.2439024393</v>
      </c>
      <c r="P34" s="258">
        <v>1158211.3821138213</v>
      </c>
      <c r="Q34" s="258">
        <v>1274032.5203252034</v>
      </c>
      <c r="R34" s="258">
        <v>1389853.6585365857</v>
      </c>
      <c r="S34" s="258">
        <v>1505674.7967479676</v>
      </c>
      <c r="T34" s="258">
        <v>1621495.9349593497</v>
      </c>
      <c r="U34" s="258">
        <v>1737317.0731707318</v>
      </c>
      <c r="V34" s="258">
        <v>1853138.2113821141</v>
      </c>
      <c r="W34" s="258">
        <v>1968959.349593496</v>
      </c>
      <c r="X34" s="258">
        <v>2084780.4878048785</v>
      </c>
      <c r="Y34" s="258">
        <v>2200601.6260162606</v>
      </c>
      <c r="Z34" s="258">
        <v>2316422.7642276427</v>
      </c>
      <c r="AA34" s="258">
        <v>1.1000000000000001</v>
      </c>
    </row>
    <row r="35" spans="2:27" s="239" customFormat="1" ht="27.9" customHeight="1" x14ac:dyDescent="0.25">
      <c r="B35" s="262"/>
      <c r="C35" s="252"/>
      <c r="D35" s="258">
        <v>-17.202797202797218</v>
      </c>
      <c r="E35" s="258">
        <v>-15.737762237762254</v>
      </c>
      <c r="F35" s="258">
        <v>-14.272727272727288</v>
      </c>
      <c r="G35" s="258">
        <v>-11.342657342657358</v>
      </c>
      <c r="H35" s="258">
        <v>-5.4825174825174976</v>
      </c>
      <c r="I35" s="258">
        <v>0.37762237762236461</v>
      </c>
      <c r="J35" s="258">
        <v>6.2377622377622242</v>
      </c>
      <c r="K35" s="258">
        <v>12.097902097902086</v>
      </c>
      <c r="L35" s="258">
        <v>17.958041958041949</v>
      </c>
      <c r="M35" s="258">
        <v>23.818181818181806</v>
      </c>
      <c r="N35" s="258">
        <v>29.678321678321666</v>
      </c>
      <c r="O35" s="258">
        <v>35.538461538461533</v>
      </c>
      <c r="P35" s="258">
        <v>41.398601398601393</v>
      </c>
      <c r="Q35" s="258">
        <v>47.25874125874126</v>
      </c>
      <c r="R35" s="258">
        <v>53.118881118881113</v>
      </c>
      <c r="S35" s="258">
        <v>58.979020979020966</v>
      </c>
      <c r="T35" s="258">
        <v>64.839160839160826</v>
      </c>
      <c r="U35" s="258">
        <v>70.699300699300693</v>
      </c>
      <c r="V35" s="258">
        <v>76.559440559440546</v>
      </c>
      <c r="W35" s="258">
        <v>82.419580419580413</v>
      </c>
      <c r="X35" s="258">
        <v>88.27972027972028</v>
      </c>
      <c r="Y35" s="258">
        <v>94.139860139860147</v>
      </c>
      <c r="Z35" s="258">
        <v>100</v>
      </c>
      <c r="AA35" s="258">
        <v>0</v>
      </c>
    </row>
    <row r="36" spans="2:27" s="239" customFormat="1" ht="27.9" customHeight="1" x14ac:dyDescent="0.25">
      <c r="B36" s="262"/>
      <c r="C36" s="252"/>
      <c r="D36" s="262"/>
      <c r="E36" s="263"/>
      <c r="F36" s="252"/>
      <c r="G36" s="264"/>
      <c r="H36" s="252"/>
      <c r="I36" s="252"/>
      <c r="J36" s="252"/>
      <c r="K36" s="252"/>
      <c r="L36" s="252"/>
      <c r="M36" s="252"/>
      <c r="N36" s="252"/>
      <c r="O36" s="252"/>
      <c r="P36" s="252"/>
      <c r="Q36" s="252"/>
      <c r="R36" s="252"/>
      <c r="S36" s="252"/>
      <c r="T36" s="252"/>
      <c r="U36" s="252"/>
      <c r="V36" s="252"/>
      <c r="W36" s="252"/>
      <c r="X36" s="252"/>
      <c r="Y36" s="252"/>
      <c r="Z36" s="252"/>
      <c r="AA36" s="252"/>
    </row>
    <row r="37" spans="2:27" ht="27.9" customHeight="1" x14ac:dyDescent="0.3">
      <c r="B37" s="250" t="s">
        <v>119</v>
      </c>
      <c r="C37" s="252"/>
      <c r="D37" s="252"/>
      <c r="E37" s="265"/>
      <c r="F37" s="250" t="s">
        <v>120</v>
      </c>
      <c r="G37" s="250" t="s">
        <v>121</v>
      </c>
      <c r="H37" s="250" t="s">
        <v>122</v>
      </c>
      <c r="I37" s="265"/>
      <c r="J37" s="265"/>
      <c r="K37" s="265"/>
      <c r="L37" s="265"/>
      <c r="M37" s="265"/>
      <c r="N37" s="265"/>
      <c r="O37" s="265"/>
      <c r="P37" s="265"/>
      <c r="Q37" s="265"/>
      <c r="R37" s="265"/>
      <c r="S37" s="265"/>
      <c r="T37" s="265"/>
      <c r="U37" s="265"/>
      <c r="V37" s="265"/>
      <c r="W37" s="265"/>
      <c r="X37" s="265"/>
      <c r="Y37" s="265"/>
      <c r="Z37" s="265"/>
      <c r="AA37" s="265"/>
    </row>
    <row r="38" spans="2:27" ht="27.9" customHeight="1" x14ac:dyDescent="0.3">
      <c r="B38" s="266" t="s">
        <v>123</v>
      </c>
      <c r="C38" s="267">
        <v>1700000</v>
      </c>
      <c r="D38" s="268">
        <v>86.013986013986013</v>
      </c>
      <c r="E38" s="265"/>
      <c r="F38" s="266">
        <v>1</v>
      </c>
      <c r="G38" s="269">
        <v>1700000</v>
      </c>
      <c r="H38" s="266">
        <v>123</v>
      </c>
      <c r="I38" s="265"/>
      <c r="J38" s="265"/>
      <c r="K38" s="265"/>
      <c r="L38" s="265"/>
      <c r="M38" s="265"/>
      <c r="N38" s="265"/>
      <c r="O38" s="265"/>
      <c r="P38" s="265"/>
      <c r="Q38" s="265"/>
      <c r="R38" s="265"/>
      <c r="S38" s="265"/>
      <c r="T38" s="265"/>
      <c r="U38" s="265"/>
      <c r="V38" s="265"/>
      <c r="W38" s="265"/>
      <c r="X38" s="265"/>
      <c r="Y38" s="265"/>
      <c r="Z38" s="265"/>
      <c r="AA38" s="265"/>
    </row>
    <row r="39" spans="2:27" ht="27.9" customHeight="1" x14ac:dyDescent="0.3">
      <c r="B39" s="266" t="s">
        <v>124</v>
      </c>
      <c r="C39" s="267">
        <v>1976422.7642276422</v>
      </c>
      <c r="D39" s="268">
        <v>100</v>
      </c>
      <c r="E39" s="265"/>
      <c r="F39" s="250"/>
      <c r="G39" s="265"/>
      <c r="H39" s="265"/>
      <c r="I39" s="265"/>
      <c r="J39" s="265"/>
      <c r="K39" s="265"/>
      <c r="L39" s="265"/>
      <c r="M39" s="265"/>
      <c r="N39" s="265"/>
      <c r="O39" s="265"/>
      <c r="P39" s="265"/>
      <c r="Q39" s="265"/>
      <c r="R39" s="265"/>
      <c r="S39" s="265"/>
      <c r="T39" s="265"/>
      <c r="U39" s="265"/>
      <c r="V39" s="265"/>
      <c r="W39" s="265"/>
      <c r="X39" s="265"/>
      <c r="Y39" s="265"/>
      <c r="Z39" s="265"/>
      <c r="AA39" s="265"/>
    </row>
    <row r="40" spans="2:27" ht="27.9" customHeight="1" x14ac:dyDescent="0.3">
      <c r="B40" s="266" t="s">
        <v>125</v>
      </c>
      <c r="C40" s="270">
        <v>100</v>
      </c>
      <c r="D40" s="270">
        <v>100</v>
      </c>
      <c r="E40" s="265"/>
      <c r="F40" s="266" t="s">
        <v>125</v>
      </c>
      <c r="G40" s="271">
        <v>143</v>
      </c>
      <c r="H40" s="265"/>
      <c r="I40" s="265"/>
      <c r="J40" s="265"/>
      <c r="K40" s="265"/>
      <c r="L40" s="265"/>
      <c r="M40" s="265"/>
      <c r="N40" s="265"/>
      <c r="O40" s="265"/>
      <c r="P40" s="265"/>
      <c r="Q40" s="265"/>
      <c r="R40" s="265"/>
      <c r="S40" s="265"/>
      <c r="T40" s="265"/>
      <c r="U40" s="265"/>
      <c r="V40" s="265"/>
      <c r="W40" s="265"/>
      <c r="X40" s="265"/>
      <c r="Y40" s="265"/>
      <c r="Z40" s="265"/>
      <c r="AA40" s="265"/>
    </row>
    <row r="41" spans="2:27" ht="27.9" customHeight="1" x14ac:dyDescent="0.3">
      <c r="B41" s="266" t="s">
        <v>126</v>
      </c>
      <c r="C41" s="270">
        <v>30.069930069930066</v>
      </c>
      <c r="D41" s="270">
        <v>30.069930069930066</v>
      </c>
      <c r="E41" s="265"/>
      <c r="F41" s="266" t="s">
        <v>126</v>
      </c>
      <c r="G41" s="266">
        <v>43</v>
      </c>
      <c r="H41" s="265"/>
      <c r="I41" s="265"/>
      <c r="J41" s="265"/>
      <c r="K41" s="265"/>
      <c r="L41" s="265"/>
      <c r="M41" s="265"/>
      <c r="N41" s="265"/>
      <c r="O41" s="265"/>
      <c r="P41" s="265"/>
      <c r="Q41" s="265"/>
      <c r="R41" s="265"/>
      <c r="S41" s="265"/>
      <c r="T41" s="265"/>
      <c r="U41" s="265"/>
      <c r="V41" s="265"/>
      <c r="W41" s="265"/>
      <c r="X41" s="265"/>
      <c r="Y41" s="265"/>
      <c r="Z41" s="265"/>
      <c r="AA41" s="265"/>
    </row>
    <row r="42" spans="2:27" ht="27.9" customHeight="1" x14ac:dyDescent="0.3">
      <c r="B42" s="266" t="s">
        <v>122</v>
      </c>
      <c r="C42" s="270">
        <v>86.013986013986013</v>
      </c>
      <c r="D42" s="270">
        <v>86.013986013986013</v>
      </c>
      <c r="E42" s="265"/>
      <c r="F42" s="266" t="s">
        <v>127</v>
      </c>
      <c r="G42" s="272">
        <v>100</v>
      </c>
      <c r="H42" s="265"/>
      <c r="I42" s="265"/>
      <c r="J42" s="265"/>
      <c r="K42" s="265"/>
      <c r="L42" s="265"/>
      <c r="M42" s="265"/>
      <c r="N42" s="265"/>
      <c r="O42" s="265"/>
      <c r="P42" s="265"/>
      <c r="Q42" s="265"/>
      <c r="R42" s="265"/>
      <c r="S42" s="265"/>
      <c r="T42" s="265"/>
      <c r="U42" s="265"/>
      <c r="V42" s="265"/>
      <c r="W42" s="265"/>
      <c r="X42" s="265"/>
      <c r="Y42" s="265"/>
      <c r="Z42" s="265"/>
      <c r="AA42" s="265"/>
    </row>
    <row r="43" spans="2:27" ht="27.9" customHeight="1" x14ac:dyDescent="0.3">
      <c r="B43" s="266" t="s">
        <v>128</v>
      </c>
      <c r="C43" s="273">
        <v>0</v>
      </c>
      <c r="D43" s="267">
        <v>3400000.0000000009</v>
      </c>
      <c r="E43" s="265"/>
      <c r="F43" s="266" t="s">
        <v>129</v>
      </c>
      <c r="G43" s="272">
        <v>93</v>
      </c>
      <c r="H43" s="272">
        <v>93</v>
      </c>
      <c r="I43" s="274" t="s">
        <v>130</v>
      </c>
      <c r="J43" s="265"/>
      <c r="K43" s="265"/>
      <c r="L43" s="265"/>
      <c r="M43" s="265"/>
      <c r="N43" s="265"/>
      <c r="O43" s="265"/>
      <c r="P43" s="265"/>
      <c r="Q43" s="265"/>
      <c r="R43" s="265"/>
      <c r="S43" s="265"/>
      <c r="T43" s="265"/>
      <c r="U43" s="265"/>
      <c r="V43" s="265"/>
      <c r="W43" s="265"/>
      <c r="X43" s="265"/>
      <c r="Y43" s="265"/>
      <c r="Z43" s="265"/>
      <c r="AA43" s="265"/>
    </row>
    <row r="44" spans="2:27" ht="27.9" customHeight="1" x14ac:dyDescent="0.3">
      <c r="B44" s="266" t="s">
        <v>131</v>
      </c>
      <c r="C44" s="270">
        <v>204.89510489510488</v>
      </c>
      <c r="D44" s="268">
        <v>204.89510489510488</v>
      </c>
      <c r="E44" s="265"/>
      <c r="F44" s="266" t="s">
        <v>132</v>
      </c>
      <c r="G44" s="272">
        <v>65.034965034965026</v>
      </c>
      <c r="H44" s="272">
        <v>65.034965034965026</v>
      </c>
      <c r="I44" s="265"/>
      <c r="J44" s="265"/>
      <c r="K44" s="265"/>
      <c r="L44" s="265"/>
      <c r="M44" s="265"/>
      <c r="N44" s="265"/>
      <c r="O44" s="265"/>
      <c r="P44" s="265"/>
      <c r="Q44" s="265"/>
      <c r="R44" s="265"/>
      <c r="S44" s="265"/>
      <c r="T44" s="265"/>
      <c r="U44" s="265"/>
      <c r="V44" s="265"/>
      <c r="W44" s="265"/>
      <c r="X44" s="265"/>
      <c r="Y44" s="265"/>
      <c r="Z44" s="265"/>
      <c r="AA44" s="265"/>
    </row>
    <row r="45" spans="2:27" ht="27.9" customHeight="1" x14ac:dyDescent="0.3">
      <c r="B45" s="266" t="s">
        <v>133</v>
      </c>
      <c r="C45" s="270">
        <v>15.034965034965033</v>
      </c>
      <c r="D45" s="273">
        <v>170000</v>
      </c>
      <c r="E45" s="265"/>
      <c r="F45" s="266" t="s">
        <v>134</v>
      </c>
      <c r="G45" s="272">
        <v>30.069930069930066</v>
      </c>
      <c r="H45" s="269">
        <v>0</v>
      </c>
      <c r="I45" s="265"/>
      <c r="J45" s="265"/>
      <c r="K45" s="265"/>
      <c r="L45" s="265"/>
      <c r="M45" s="265"/>
      <c r="N45" s="265"/>
      <c r="O45" s="265"/>
      <c r="P45" s="265"/>
      <c r="Q45" s="265"/>
      <c r="R45" s="265"/>
      <c r="S45" s="265"/>
      <c r="T45" s="265"/>
      <c r="U45" s="265"/>
      <c r="V45" s="265"/>
      <c r="W45" s="265"/>
      <c r="X45" s="265"/>
      <c r="Y45" s="265"/>
      <c r="Z45" s="265"/>
      <c r="AA45" s="265"/>
    </row>
    <row r="46" spans="2:27" ht="27.9" customHeight="1" x14ac:dyDescent="0.3">
      <c r="B46" s="266" t="s">
        <v>127</v>
      </c>
      <c r="C46" s="270">
        <v>65.03496503496504</v>
      </c>
      <c r="D46" s="273">
        <v>170000</v>
      </c>
      <c r="E46" s="265"/>
      <c r="F46" s="265"/>
      <c r="G46" s="265"/>
      <c r="H46" s="265"/>
      <c r="I46" s="265"/>
      <c r="J46" s="265"/>
      <c r="K46" s="265"/>
      <c r="L46" s="265"/>
      <c r="M46" s="265"/>
      <c r="N46" s="265"/>
      <c r="O46" s="265"/>
      <c r="P46" s="265"/>
      <c r="Q46" s="265"/>
      <c r="R46" s="265"/>
      <c r="S46" s="265"/>
      <c r="T46" s="265"/>
      <c r="U46" s="265"/>
      <c r="V46" s="265"/>
      <c r="W46" s="265"/>
      <c r="X46" s="265"/>
      <c r="Y46" s="265"/>
      <c r="Z46" s="265"/>
      <c r="AA46" s="265"/>
    </row>
    <row r="47" spans="2:27" ht="27.9" customHeight="1" x14ac:dyDescent="0.3">
      <c r="B47" s="266" t="s">
        <v>135</v>
      </c>
      <c r="C47" s="270">
        <v>152.44755244755243</v>
      </c>
      <c r="D47" s="273">
        <v>170000</v>
      </c>
      <c r="E47" s="265"/>
      <c r="F47" s="265"/>
      <c r="G47" s="265"/>
      <c r="H47" s="265"/>
      <c r="I47" s="265"/>
      <c r="J47" s="265"/>
      <c r="K47" s="265"/>
      <c r="L47" s="265"/>
      <c r="M47" s="265"/>
      <c r="N47" s="265"/>
      <c r="O47" s="265"/>
      <c r="P47" s="265"/>
      <c r="Q47" s="265"/>
      <c r="R47" s="265"/>
      <c r="S47" s="265"/>
      <c r="T47" s="265"/>
      <c r="U47" s="265"/>
      <c r="V47" s="265"/>
      <c r="W47" s="265"/>
      <c r="X47" s="265"/>
      <c r="Y47" s="265"/>
      <c r="Z47" s="265"/>
      <c r="AA47" s="265"/>
    </row>
    <row r="48" spans="2:27" ht="27.9"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sheetData>
  <sheetProtection algorithmName="SHA-512" hashValue="UvSCFYtsS6rFmPbX+6gdhgSxSt9scEakheuUSeD8jnRaoeIEfmVzSDu/8tjJxMlrSPvBwRapslcd///DBTYVMA==" saltValue="NesmG7OmUUSRMkZ75vlheA==" spinCount="100000" sheet="1" objects="1" scenarios="1"/>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Samenvatting</vt:lpstr>
      <vt:lpstr>Licenties GFO</vt:lpstr>
      <vt:lpstr>Opleidingen</vt:lpstr>
      <vt:lpstr>Additionele diensten</vt:lpstr>
      <vt:lpstr>BPK-Grafiek</vt:lpstr>
      <vt:lpstr>DATA</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G.J. Schut</dc:creator>
  <cp:lastModifiedBy>Gertjan G.J. Schut</cp:lastModifiedBy>
  <dcterms:created xsi:type="dcterms:W3CDTF">2020-10-27T07:50:24Z</dcterms:created>
  <dcterms:modified xsi:type="dcterms:W3CDTF">2020-12-02T20:53:48Z</dcterms:modified>
</cp:coreProperties>
</file>