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lanning en Control\Coordinatie Aanbestedingen\Inkoopjaarplannen\Inkoopjaarplan 2021\ROK Levering Kunststof Rioleringsmateriaal\3. Aanbestedingsdocument\"/>
    </mc:Choice>
  </mc:AlternateContent>
  <xr:revisionPtr revIDLastSave="0" documentId="13_ncr:1_{0B2B9DC4-662C-40C3-91FB-9B8A2CD0147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lad1" sheetId="1" r:id="rId1"/>
    <sheet name="Blad2" sheetId="2" r:id="rId2"/>
    <sheet name="Blad3" sheetId="3" r:id="rId3"/>
  </sheets>
  <externalReferences>
    <externalReference r:id="rId4"/>
  </externalReferences>
  <definedNames>
    <definedName name="interviewscore" localSheetId="0">Blad1!$Q$29:$R$33</definedName>
    <definedName name="kansscore" localSheetId="0">Blad1!$Q$23:$R$27</definedName>
    <definedName name="prestatiescore" localSheetId="0">Blad1!$Q$11:$R$15</definedName>
    <definedName name="risicoscore" localSheetId="0">Blad1!$Q$17:$R$21</definedName>
    <definedName name="score" localSheetId="0">'[1]Beoordelingssheet PGGM'!$A$55:$A$59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N23" i="1" s="1"/>
  <c r="O17" i="1"/>
  <c r="R17" i="1"/>
  <c r="S17" i="1" s="1"/>
  <c r="A18" i="1"/>
  <c r="E18" i="1"/>
  <c r="F18" i="1"/>
  <c r="G18" i="1"/>
  <c r="R18" i="1"/>
  <c r="S18" i="1" s="1"/>
  <c r="A19" i="1"/>
  <c r="E19" i="1"/>
  <c r="F19" i="1"/>
  <c r="G19" i="1"/>
  <c r="R19" i="1"/>
  <c r="C20" i="1" s="1"/>
  <c r="A20" i="1"/>
  <c r="E20" i="1"/>
  <c r="F20" i="1"/>
  <c r="G20" i="1"/>
  <c r="R20" i="1"/>
  <c r="S20" i="1" s="1"/>
  <c r="A21" i="1"/>
  <c r="E21" i="1"/>
  <c r="F21" i="1"/>
  <c r="G21" i="1"/>
  <c r="R21" i="1"/>
  <c r="S21" i="1" s="1"/>
  <c r="I23" i="1"/>
  <c r="J23" i="1"/>
  <c r="K23" i="1"/>
  <c r="L23" i="1"/>
  <c r="M23" i="1"/>
  <c r="O23" i="1"/>
  <c r="R23" i="1"/>
  <c r="S23" i="1"/>
  <c r="A24" i="1"/>
  <c r="E24" i="1"/>
  <c r="F24" i="1"/>
  <c r="G24" i="1"/>
  <c r="R24" i="1"/>
  <c r="S24" i="1" s="1"/>
  <c r="A25" i="1"/>
  <c r="E25" i="1"/>
  <c r="F25" i="1"/>
  <c r="G25" i="1"/>
  <c r="R25" i="1"/>
  <c r="S25" i="1" s="1"/>
  <c r="A26" i="1"/>
  <c r="E26" i="1"/>
  <c r="F26" i="1"/>
  <c r="G26" i="1"/>
  <c r="R26" i="1"/>
  <c r="S26" i="1" s="1"/>
  <c r="A27" i="1"/>
  <c r="C27" i="1"/>
  <c r="E27" i="1"/>
  <c r="F27" i="1"/>
  <c r="G27" i="1"/>
  <c r="R27" i="1"/>
  <c r="S27" i="1" s="1"/>
  <c r="C26" i="1" l="1"/>
  <c r="C24" i="1"/>
  <c r="C21" i="1"/>
  <c r="C25" i="1"/>
  <c r="S19" i="1"/>
  <c r="C18" i="1"/>
  <c r="C19" i="1"/>
  <c r="R29" i="1"/>
  <c r="S29" i="1" s="1"/>
  <c r="A30" i="1"/>
  <c r="G30" i="1"/>
  <c r="R30" i="1"/>
  <c r="S30" i="1" s="1"/>
  <c r="A31" i="1"/>
  <c r="G31" i="1"/>
  <c r="R31" i="1"/>
  <c r="S31" i="1" s="1"/>
  <c r="A32" i="1"/>
  <c r="C32" i="1"/>
  <c r="G32" i="1"/>
  <c r="R32" i="1"/>
  <c r="S32" i="1" s="1"/>
  <c r="A33" i="1"/>
  <c r="G33" i="1"/>
  <c r="R33" i="1"/>
  <c r="S33" i="1" s="1"/>
  <c r="C30" i="1" l="1"/>
  <c r="C33" i="1"/>
  <c r="C31" i="1"/>
  <c r="I40" i="1"/>
  <c r="K40" i="1"/>
  <c r="A40" i="1"/>
  <c r="G15" i="1"/>
  <c r="F15" i="1"/>
  <c r="E15" i="1"/>
  <c r="I37" i="1"/>
  <c r="K37" i="1"/>
  <c r="I38" i="1"/>
  <c r="K38" i="1"/>
  <c r="R11" i="1" l="1"/>
  <c r="A39" i="1" l="1"/>
  <c r="A38" i="1"/>
  <c r="A37" i="1"/>
  <c r="K39" i="1"/>
  <c r="I39" i="1"/>
  <c r="R15" i="1"/>
  <c r="S15" i="1" s="1"/>
  <c r="R14" i="1"/>
  <c r="G14" i="1"/>
  <c r="F14" i="1"/>
  <c r="E14" i="1"/>
  <c r="A14" i="1"/>
  <c r="R13" i="1"/>
  <c r="C13" i="1" s="1"/>
  <c r="G13" i="1"/>
  <c r="F13" i="1"/>
  <c r="E13" i="1"/>
  <c r="A13" i="1"/>
  <c r="R12" i="1"/>
  <c r="S12" i="1" s="1"/>
  <c r="G12" i="1"/>
  <c r="F12" i="1"/>
  <c r="E12" i="1"/>
  <c r="A12" i="1"/>
  <c r="S11" i="1"/>
  <c r="S14" i="1" l="1"/>
  <c r="C15" i="1"/>
  <c r="C14" i="1"/>
  <c r="C12" i="1"/>
  <c r="S13" i="1"/>
  <c r="M40" i="1" l="1"/>
  <c r="M38" i="1"/>
  <c r="C40" i="1"/>
  <c r="M37" i="1"/>
  <c r="C39" i="1"/>
  <c r="C38" i="1"/>
  <c r="M39" i="1"/>
  <c r="C37" i="1"/>
</calcChain>
</file>

<file path=xl/sharedStrings.xml><?xml version="1.0" encoding="utf-8"?>
<sst xmlns="http://schemas.openxmlformats.org/spreadsheetml/2006/main" count="54" uniqueCount="42">
  <si>
    <t>Fictieve waarde</t>
  </si>
  <si>
    <t xml:space="preserve">Leverancier </t>
  </si>
  <si>
    <t>Prijs offerte</t>
  </si>
  <si>
    <t>Alpha</t>
  </si>
  <si>
    <t>Beta</t>
  </si>
  <si>
    <t>Charlie</t>
  </si>
  <si>
    <t>Vul één cijfer in per leverancier per onderdeel.</t>
  </si>
  <si>
    <t>Beoordeling leveranciers</t>
  </si>
  <si>
    <t>kwaliteitswaarde</t>
  </si>
  <si>
    <t>Convergentie</t>
  </si>
  <si>
    <t>Individuele Scores</t>
  </si>
  <si>
    <t>Scoremogelijkheden</t>
  </si>
  <si>
    <t>Consensus</t>
  </si>
  <si>
    <t>Modus</t>
  </si>
  <si>
    <t>Mediaan</t>
  </si>
  <si>
    <t>Gemiddelde</t>
  </si>
  <si>
    <t>TM</t>
  </si>
  <si>
    <t>SDM</t>
  </si>
  <si>
    <t>Kwalitatieve score</t>
  </si>
  <si>
    <t>Leverancier</t>
  </si>
  <si>
    <t>Eindresultaat</t>
  </si>
  <si>
    <t>Waarde</t>
  </si>
  <si>
    <t>Eindscore (kwalitatief + kwantitatief)</t>
  </si>
  <si>
    <t>Totaal fictieve waarde</t>
  </si>
  <si>
    <t>Proces bij gelijke score</t>
  </si>
  <si>
    <t>- Bij gelijke score wint de hoogst gelijk geëindigende Leverancier met de hoogste gemiddelde score op enkel kwaliteit.</t>
  </si>
  <si>
    <t>- Indien de gemiddelde score op enkel kwaliteit gelijk is, wint de hoogst gelijk geëindigende Leverancier met de laagste inschrijfprijs.</t>
  </si>
  <si>
    <t>- Indien de inschrijfprijs gelijk is, wint de hoogst gelijk geëindigende Leverancier met de hoogste score op het zwaarst wegende kwaliteitsonderdeel.</t>
  </si>
  <si>
    <t>Cijfer</t>
  </si>
  <si>
    <t>Waardering</t>
  </si>
  <si>
    <t>Uitmuntend (maximale meerwaarde)</t>
  </si>
  <si>
    <t>Goed (aanzienlijke meerwaarde)</t>
  </si>
  <si>
    <t>Voldoende (geen meerwaarde)</t>
  </si>
  <si>
    <t>Onvoldoende (aanzienlijke minderwaarde)</t>
  </si>
  <si>
    <t>Zeer slecht (maximale minderwaarde)</t>
  </si>
  <si>
    <t xml:space="preserve">Het beoordelingsteam kent per subgunningscriterium een waardering toe in de vorm van een cijfer:
</t>
  </si>
  <si>
    <t>Delta</t>
  </si>
  <si>
    <t>4. Beheer en Onderhoud</t>
  </si>
  <si>
    <t>Duurzaamheid</t>
  </si>
  <si>
    <t>Projectleider</t>
  </si>
  <si>
    <t>Riool beheerder</t>
  </si>
  <si>
    <t>Specialist Riolering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</si>
</sst>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0.0"/>
    <numFmt numFmtId="166" formatCode="_ * #,##0.0_ ;_ * \-#,##0.0_ ;_ * &quot;-&quot;??_ ;_ @_ "/>
    <numFmt numFmtId="167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44" fontId="0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9" fontId="4" fillId="4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44" fontId="0" fillId="0" borderId="4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167" fontId="9" fillId="5" borderId="0" xfId="1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0" fillId="0" borderId="0" xfId="0" quotePrefix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6" fontId="9" fillId="5" borderId="1" xfId="1" applyNumberFormat="1" applyFont="1" applyFill="1" applyBorder="1" applyAlignment="1">
      <alignment horizontal="center" vertical="center"/>
    </xf>
    <xf numFmtId="166" fontId="9" fillId="5" borderId="2" xfId="1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167" fontId="9" fillId="5" borderId="1" xfId="1" applyNumberFormat="1" applyFont="1" applyFill="1" applyBorder="1" applyAlignment="1">
      <alignment horizontal="center" vertical="center"/>
    </xf>
    <xf numFmtId="167" fontId="9" fillId="5" borderId="2" xfId="1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44" fontId="0" fillId="3" borderId="2" xfId="0" applyNumberFormat="1" applyFill="1" applyBorder="1" applyAlignment="1">
      <alignment horizontal="center" vertical="center"/>
    </xf>
  </cellXfs>
  <cellStyles count="2">
    <cellStyle name="Komma" xfId="1" builtinId="3"/>
    <cellStyle name="Standaard" xfId="0" builtinId="0"/>
  </cellStyles>
  <dxfs count="120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ning%20en%20Control/Coordinatie%20Aanbestedingen/Inkoopjaarplannen/Inkoopjaarplan%202017/Alarmopvolging/Beoordeling/Beoordelingstemplate%20Alarmopvolg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oordelingssheet PGGM"/>
      <sheetName val="Individuele beoordeling"/>
      <sheetName val="Beoordelingscriteria"/>
    </sheetNames>
    <sheetDataSet>
      <sheetData sheetId="0">
        <row r="55">
          <cell r="A55">
            <v>10</v>
          </cell>
        </row>
        <row r="56">
          <cell r="A56">
            <v>8</v>
          </cell>
        </row>
        <row r="57">
          <cell r="A57">
            <v>6</v>
          </cell>
        </row>
        <row r="58">
          <cell r="A58">
            <v>4</v>
          </cell>
        </row>
        <row r="59">
          <cell r="A59">
            <v>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workbookViewId="0">
      <selection activeCell="S35" sqref="S35"/>
    </sheetView>
  </sheetViews>
  <sheetFormatPr defaultRowHeight="15" x14ac:dyDescent="0.25"/>
  <cols>
    <col min="1" max="1" width="31.28515625" style="3" customWidth="1"/>
    <col min="2" max="2" width="10.5703125" style="1" customWidth="1"/>
    <col min="3" max="3" width="24.42578125" style="1" customWidth="1"/>
    <col min="4" max="4" width="2.28515625" style="1" bestFit="1" customWidth="1"/>
    <col min="5" max="5" width="8.7109375" style="1" customWidth="1"/>
    <col min="6" max="6" width="8.85546875" style="1" customWidth="1"/>
    <col min="7" max="7" width="12.140625" style="1" customWidth="1"/>
    <col min="8" max="8" width="1.28515625" style="1" customWidth="1"/>
    <col min="9" max="9" width="23.28515625" style="1" customWidth="1"/>
    <col min="10" max="10" width="15.85546875" style="1" customWidth="1"/>
    <col min="11" max="11" width="25.42578125" style="1" customWidth="1"/>
    <col min="12" max="12" width="10.7109375" style="1" hidden="1" customWidth="1"/>
    <col min="13" max="14" width="10.7109375" style="1" customWidth="1"/>
    <col min="15" max="15" width="0.42578125" style="1" customWidth="1"/>
    <col min="16" max="16" width="2.140625" style="2" customWidth="1"/>
    <col min="17" max="17" width="3.42578125" style="2" customWidth="1"/>
    <col min="18" max="18" width="17.140625" style="2" bestFit="1" customWidth="1"/>
    <col min="19" max="19" width="9.7109375" style="2" customWidth="1"/>
    <col min="20" max="16384" width="9.140625" style="3"/>
  </cols>
  <sheetData>
    <row r="1" spans="1:19" x14ac:dyDescent="0.25">
      <c r="A1" s="61" t="s">
        <v>0</v>
      </c>
      <c r="B1" s="63"/>
    </row>
    <row r="2" spans="1:19" x14ac:dyDescent="0.25">
      <c r="A2" s="69">
        <v>400000</v>
      </c>
      <c r="B2" s="70"/>
    </row>
    <row r="4" spans="1:19" x14ac:dyDescent="0.25">
      <c r="A4" s="66" t="s">
        <v>1</v>
      </c>
      <c r="B4" s="67"/>
      <c r="C4" s="4" t="s">
        <v>2</v>
      </c>
      <c r="F4" s="3"/>
      <c r="G4" s="3"/>
    </row>
    <row r="5" spans="1:19" x14ac:dyDescent="0.25">
      <c r="A5" s="64" t="s">
        <v>3</v>
      </c>
      <c r="B5" s="65"/>
      <c r="C5" s="5">
        <v>0</v>
      </c>
      <c r="D5" s="2"/>
      <c r="F5" s="3"/>
      <c r="G5" s="3"/>
    </row>
    <row r="6" spans="1:19" x14ac:dyDescent="0.25">
      <c r="A6" s="64" t="s">
        <v>4</v>
      </c>
      <c r="B6" s="65"/>
      <c r="C6" s="5">
        <v>0</v>
      </c>
      <c r="D6" s="2"/>
    </row>
    <row r="7" spans="1:19" x14ac:dyDescent="0.25">
      <c r="A7" s="64" t="s">
        <v>5</v>
      </c>
      <c r="B7" s="65"/>
      <c r="C7" s="5">
        <v>0</v>
      </c>
      <c r="D7" s="2"/>
      <c r="F7" s="6"/>
    </row>
    <row r="8" spans="1:19" x14ac:dyDescent="0.25">
      <c r="A8" s="64" t="s">
        <v>36</v>
      </c>
      <c r="B8" s="65"/>
      <c r="C8" s="5">
        <v>0</v>
      </c>
    </row>
    <row r="9" spans="1:19" x14ac:dyDescent="0.25">
      <c r="A9" s="8" t="s">
        <v>6</v>
      </c>
    </row>
    <row r="10" spans="1:19" x14ac:dyDescent="0.25">
      <c r="A10" s="66" t="s">
        <v>7</v>
      </c>
      <c r="B10" s="67"/>
      <c r="C10" s="9" t="s">
        <v>8</v>
      </c>
      <c r="D10" s="10"/>
      <c r="E10" s="68" t="s">
        <v>9</v>
      </c>
      <c r="F10" s="68"/>
      <c r="G10" s="68"/>
      <c r="H10" s="10"/>
      <c r="I10" s="68" t="s">
        <v>10</v>
      </c>
      <c r="J10" s="68"/>
      <c r="K10" s="68"/>
      <c r="L10" s="68"/>
      <c r="M10" s="68"/>
      <c r="N10" s="68"/>
      <c r="O10" s="68"/>
      <c r="Q10" s="61" t="s">
        <v>11</v>
      </c>
      <c r="R10" s="62"/>
      <c r="S10" s="63"/>
    </row>
    <row r="11" spans="1:19" x14ac:dyDescent="0.25">
      <c r="A11" s="11" t="s">
        <v>38</v>
      </c>
      <c r="B11" s="12" t="s">
        <v>12</v>
      </c>
      <c r="C11" s="13">
        <v>1</v>
      </c>
      <c r="D11" s="14"/>
      <c r="E11" s="15" t="s">
        <v>13</v>
      </c>
      <c r="F11" s="12" t="s">
        <v>14</v>
      </c>
      <c r="G11" s="16" t="s">
        <v>15</v>
      </c>
      <c r="H11" s="14"/>
      <c r="I11" s="15" t="s">
        <v>39</v>
      </c>
      <c r="J11" s="12" t="s">
        <v>40</v>
      </c>
      <c r="K11" s="12" t="s">
        <v>41</v>
      </c>
      <c r="L11" s="12"/>
      <c r="M11" s="12"/>
      <c r="N11" s="12"/>
      <c r="O11" s="12"/>
      <c r="Q11" s="17">
        <v>2</v>
      </c>
      <c r="R11" s="18">
        <f>1*$C$11*$A$2</f>
        <v>400000</v>
      </c>
      <c r="S11" s="19">
        <f>R11/$A$2</f>
        <v>1</v>
      </c>
    </row>
    <row r="12" spans="1:19" x14ac:dyDescent="0.25">
      <c r="A12" s="20" t="str">
        <f>$A$5</f>
        <v>Alpha</v>
      </c>
      <c r="B12" s="21">
        <v>6</v>
      </c>
      <c r="C12" s="22">
        <f>VLOOKUP(B12,prestatiescore,2,0)</f>
        <v>0</v>
      </c>
      <c r="D12" s="10"/>
      <c r="E12" s="23">
        <f>IFERROR(MODE(I12:O12),"")</f>
        <v>6</v>
      </c>
      <c r="F12" s="23">
        <f>IFERROR(MEDIAN(I12:O12),"")</f>
        <v>6</v>
      </c>
      <c r="G12" s="23">
        <f>IFERROR(AVERAGE(I12:O12),"")</f>
        <v>6</v>
      </c>
      <c r="H12" s="24"/>
      <c r="I12" s="25">
        <v>6</v>
      </c>
      <c r="J12" s="26">
        <v>6</v>
      </c>
      <c r="K12" s="26">
        <v>6</v>
      </c>
      <c r="L12" s="26">
        <v>6</v>
      </c>
      <c r="M12" s="26"/>
      <c r="N12" s="26"/>
      <c r="O12" s="26"/>
      <c r="Q12" s="27">
        <v>4</v>
      </c>
      <c r="R12" s="28">
        <f>0.5*$C$11*$A$2</f>
        <v>200000</v>
      </c>
      <c r="S12" s="19">
        <f>R12/$A$2</f>
        <v>0.5</v>
      </c>
    </row>
    <row r="13" spans="1:19" x14ac:dyDescent="0.25">
      <c r="A13" s="20" t="str">
        <f>$A$6</f>
        <v>Beta</v>
      </c>
      <c r="B13" s="21">
        <v>6</v>
      </c>
      <c r="C13" s="22">
        <f>VLOOKUP(B13,prestatiescore,2,0)</f>
        <v>0</v>
      </c>
      <c r="D13" s="10"/>
      <c r="E13" s="23">
        <f>IFERROR(MODE(I13:O13),"")</f>
        <v>6</v>
      </c>
      <c r="F13" s="23">
        <f>IFERROR(MEDIAN(I13:O13),"")</f>
        <v>6</v>
      </c>
      <c r="G13" s="23">
        <f>IFERROR(AVERAGE(I13:O13),"")</f>
        <v>6</v>
      </c>
      <c r="H13" s="24"/>
      <c r="I13" s="25">
        <v>6</v>
      </c>
      <c r="J13" s="26">
        <v>6</v>
      </c>
      <c r="K13" s="26">
        <v>6</v>
      </c>
      <c r="L13" s="26">
        <v>6</v>
      </c>
      <c r="M13" s="26"/>
      <c r="N13" s="26"/>
      <c r="O13" s="26"/>
      <c r="Q13" s="27">
        <v>6</v>
      </c>
      <c r="R13" s="28">
        <f>0*$C$11*$A$2</f>
        <v>0</v>
      </c>
      <c r="S13" s="19">
        <f>R13/$A$2</f>
        <v>0</v>
      </c>
    </row>
    <row r="14" spans="1:19" x14ac:dyDescent="0.25">
      <c r="A14" s="20" t="str">
        <f>$A$7</f>
        <v>Charlie</v>
      </c>
      <c r="B14" s="21">
        <v>6</v>
      </c>
      <c r="C14" s="22">
        <f>VLOOKUP(B14,prestatiescore,2,0)</f>
        <v>0</v>
      </c>
      <c r="D14" s="10"/>
      <c r="E14" s="23">
        <f>IFERROR(MODE(I14:O14),"")</f>
        <v>6</v>
      </c>
      <c r="F14" s="23">
        <f>IFERROR(MEDIAN(I14:O14),"")</f>
        <v>6</v>
      </c>
      <c r="G14" s="23">
        <f>IFERROR(AVERAGE(I14:O14),"")</f>
        <v>6</v>
      </c>
      <c r="H14" s="24"/>
      <c r="I14" s="25">
        <v>6</v>
      </c>
      <c r="J14" s="26">
        <v>6</v>
      </c>
      <c r="K14" s="26">
        <v>6</v>
      </c>
      <c r="L14" s="26">
        <v>6</v>
      </c>
      <c r="M14" s="26"/>
      <c r="N14" s="26"/>
      <c r="O14" s="26"/>
      <c r="Q14" s="27">
        <v>8</v>
      </c>
      <c r="R14" s="28">
        <f>-0.5*$C$11*$A$2</f>
        <v>-200000</v>
      </c>
      <c r="S14" s="19">
        <f>R14/$A$2</f>
        <v>-0.5</v>
      </c>
    </row>
    <row r="15" spans="1:19" x14ac:dyDescent="0.25">
      <c r="A15" s="20" t="s">
        <v>36</v>
      </c>
      <c r="B15" s="21">
        <v>6</v>
      </c>
      <c r="C15" s="22">
        <f>VLOOKUP(B15,prestatiescore,2,0)</f>
        <v>0</v>
      </c>
      <c r="D15" s="10"/>
      <c r="E15" s="23">
        <f>IFERROR(MODE(I15:O15),"")</f>
        <v>6</v>
      </c>
      <c r="F15" s="23">
        <f>IFERROR(MEDIAN(I15:O15),"")</f>
        <v>6</v>
      </c>
      <c r="G15" s="23">
        <f>IFERROR(AVERAGE(I15:O15),"")</f>
        <v>6</v>
      </c>
      <c r="H15" s="24"/>
      <c r="I15" s="25">
        <v>6</v>
      </c>
      <c r="J15" s="26">
        <v>6</v>
      </c>
      <c r="K15" s="26">
        <v>6</v>
      </c>
      <c r="L15" s="26">
        <v>6</v>
      </c>
      <c r="M15" s="26"/>
      <c r="N15" s="26"/>
      <c r="O15" s="26"/>
      <c r="P15" s="3"/>
      <c r="Q15" s="27">
        <v>10</v>
      </c>
      <c r="R15" s="28">
        <f>-1*$C$11*$A$2</f>
        <v>-400000</v>
      </c>
      <c r="S15" s="19">
        <f>R15/$A$2</f>
        <v>-1</v>
      </c>
    </row>
    <row r="16" spans="1:19" x14ac:dyDescent="0.25">
      <c r="A16" s="29"/>
      <c r="B16" s="10"/>
      <c r="C16" s="10"/>
      <c r="E16" s="30"/>
      <c r="F16" s="30"/>
      <c r="G16" s="30"/>
      <c r="H16" s="30"/>
      <c r="I16" s="31"/>
      <c r="J16" s="31"/>
      <c r="K16" s="31"/>
      <c r="L16" s="31"/>
      <c r="M16" s="31"/>
      <c r="N16" s="31"/>
      <c r="O16" s="31"/>
    </row>
    <row r="17" spans="1:19" hidden="1" x14ac:dyDescent="0.25">
      <c r="A17" s="11"/>
      <c r="B17" s="12" t="s">
        <v>12</v>
      </c>
      <c r="C17" s="13"/>
      <c r="D17" s="32"/>
      <c r="E17" s="15" t="s">
        <v>13</v>
      </c>
      <c r="F17" s="12" t="s">
        <v>14</v>
      </c>
      <c r="G17" s="16" t="s">
        <v>15</v>
      </c>
      <c r="H17" s="33"/>
      <c r="I17" s="15" t="str">
        <f t="shared" ref="I17:O17" si="0">I11</f>
        <v>Projectleider</v>
      </c>
      <c r="J17" s="12" t="str">
        <f t="shared" si="0"/>
        <v>Riool beheerder</v>
      </c>
      <c r="K17" s="12" t="str">
        <f t="shared" si="0"/>
        <v>Specialist Riolering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Q17" s="27">
        <v>2</v>
      </c>
      <c r="R17" s="28">
        <f>1*$C$17*$A$2</f>
        <v>0</v>
      </c>
      <c r="S17" s="19">
        <f>R17/$A$2</f>
        <v>0</v>
      </c>
    </row>
    <row r="18" spans="1:19" hidden="1" x14ac:dyDescent="0.25">
      <c r="A18" s="20" t="str">
        <f>$A$5</f>
        <v>Alpha</v>
      </c>
      <c r="B18" s="21">
        <v>6</v>
      </c>
      <c r="C18" s="22">
        <f>VLOOKUP(B18,risicoscore,2,0)</f>
        <v>0</v>
      </c>
      <c r="D18" s="10"/>
      <c r="E18" s="23">
        <f>IFERROR(MODE(I18:O18),"")</f>
        <v>6</v>
      </c>
      <c r="F18" s="23">
        <f>IFERROR(MEDIAN(I18:O18),"")</f>
        <v>6</v>
      </c>
      <c r="G18" s="23">
        <f>IFERROR(AVERAGE(I18:O18),"")</f>
        <v>6</v>
      </c>
      <c r="H18" s="24"/>
      <c r="I18" s="26">
        <v>6</v>
      </c>
      <c r="J18" s="26">
        <v>6</v>
      </c>
      <c r="K18" s="26">
        <v>6</v>
      </c>
      <c r="L18" s="26">
        <v>6</v>
      </c>
      <c r="M18" s="26">
        <v>6</v>
      </c>
      <c r="N18" s="26">
        <v>6</v>
      </c>
      <c r="O18" s="26">
        <v>6</v>
      </c>
      <c r="Q18" s="27">
        <v>4</v>
      </c>
      <c r="R18" s="28">
        <f>0.5*$C$17*$A$2</f>
        <v>0</v>
      </c>
      <c r="S18" s="19">
        <f>R18/$A$2</f>
        <v>0</v>
      </c>
    </row>
    <row r="19" spans="1:19" hidden="1" x14ac:dyDescent="0.25">
      <c r="A19" s="20" t="str">
        <f>$A$6</f>
        <v>Beta</v>
      </c>
      <c r="B19" s="21">
        <v>6</v>
      </c>
      <c r="C19" s="22">
        <f>VLOOKUP(B19,risicoscore,2,0)</f>
        <v>0</v>
      </c>
      <c r="D19" s="10"/>
      <c r="E19" s="23">
        <f>IFERROR(MODE(I19:O19),"")</f>
        <v>6</v>
      </c>
      <c r="F19" s="23">
        <f>IFERROR(MEDIAN(I19:O19),"")</f>
        <v>6</v>
      </c>
      <c r="G19" s="23">
        <f>IFERROR(AVERAGE(I19:O19),"")</f>
        <v>6</v>
      </c>
      <c r="H19" s="24"/>
      <c r="I19" s="26">
        <v>6</v>
      </c>
      <c r="J19" s="26">
        <v>6</v>
      </c>
      <c r="K19" s="26">
        <v>6</v>
      </c>
      <c r="L19" s="26">
        <v>6</v>
      </c>
      <c r="M19" s="26">
        <v>6</v>
      </c>
      <c r="N19" s="26">
        <v>6</v>
      </c>
      <c r="O19" s="26">
        <v>6</v>
      </c>
      <c r="Q19" s="27">
        <v>6</v>
      </c>
      <c r="R19" s="28">
        <f>0*$C$17*$A$2</f>
        <v>0</v>
      </c>
      <c r="S19" s="19">
        <f>R19/$A$2</f>
        <v>0</v>
      </c>
    </row>
    <row r="20" spans="1:19" hidden="1" x14ac:dyDescent="0.25">
      <c r="A20" s="20" t="str">
        <f>$A$7</f>
        <v>Charlie</v>
      </c>
      <c r="B20" s="21">
        <v>6</v>
      </c>
      <c r="C20" s="22">
        <f>VLOOKUP(B20,risicoscore,2,0)</f>
        <v>0</v>
      </c>
      <c r="D20" s="10"/>
      <c r="E20" s="23">
        <f>IFERROR(MODE(I20:O20),"")</f>
        <v>6</v>
      </c>
      <c r="F20" s="23">
        <f>IFERROR(MEDIAN(I20:O20),"")</f>
        <v>6</v>
      </c>
      <c r="G20" s="23">
        <f>IFERROR(AVERAGE(I20:O20),"")</f>
        <v>6</v>
      </c>
      <c r="H20" s="24"/>
      <c r="I20" s="26">
        <v>6</v>
      </c>
      <c r="J20" s="26">
        <v>6</v>
      </c>
      <c r="K20" s="26">
        <v>6</v>
      </c>
      <c r="L20" s="26">
        <v>6</v>
      </c>
      <c r="M20" s="26">
        <v>6</v>
      </c>
      <c r="N20" s="26">
        <v>6</v>
      </c>
      <c r="O20" s="26">
        <v>6</v>
      </c>
      <c r="Q20" s="27">
        <v>8</v>
      </c>
      <c r="R20" s="28">
        <f>-0.5*$C$17*$A$2</f>
        <v>0</v>
      </c>
      <c r="S20" s="19">
        <f>R20/$A$2</f>
        <v>0</v>
      </c>
    </row>
    <row r="21" spans="1:19" hidden="1" x14ac:dyDescent="0.25">
      <c r="A21" s="20" t="str">
        <f>$A$8</f>
        <v>Delta</v>
      </c>
      <c r="B21" s="21">
        <v>6</v>
      </c>
      <c r="C21" s="22">
        <f>VLOOKUP(B21,risicoscore,2,0)</f>
        <v>0</v>
      </c>
      <c r="D21" s="10"/>
      <c r="E21" s="23">
        <f>IFERROR(MODE(I21:O21),"")</f>
        <v>6</v>
      </c>
      <c r="F21" s="23">
        <f>IFERROR(MEDIAN(I21:O21),"")</f>
        <v>6</v>
      </c>
      <c r="G21" s="23">
        <f>IFERROR(AVERAGE(I21:O21),"")</f>
        <v>6</v>
      </c>
      <c r="H21" s="24"/>
      <c r="I21" s="26">
        <v>6</v>
      </c>
      <c r="J21" s="26">
        <v>6</v>
      </c>
      <c r="K21" s="26">
        <v>6</v>
      </c>
      <c r="L21" s="26">
        <v>6</v>
      </c>
      <c r="M21" s="26">
        <v>6</v>
      </c>
      <c r="N21" s="26">
        <v>6</v>
      </c>
      <c r="O21" s="26">
        <v>6</v>
      </c>
      <c r="P21" s="3"/>
      <c r="Q21" s="27">
        <v>10</v>
      </c>
      <c r="R21" s="28">
        <f>-1*$C$17*$A$2</f>
        <v>0</v>
      </c>
      <c r="S21" s="19">
        <f>R21/$A$2</f>
        <v>0</v>
      </c>
    </row>
    <row r="22" spans="1:19" ht="16.5" hidden="1" customHeight="1" x14ac:dyDescent="0.25">
      <c r="A22" s="7"/>
      <c r="B22" s="10"/>
      <c r="C22" s="10"/>
      <c r="E22" s="30"/>
      <c r="F22" s="30"/>
      <c r="G22" s="30"/>
      <c r="H22" s="30"/>
      <c r="I22" s="31"/>
      <c r="J22" s="31"/>
      <c r="K22" s="31"/>
      <c r="L22" s="31"/>
      <c r="M22" s="31"/>
      <c r="N22" s="31"/>
      <c r="O22" s="31"/>
    </row>
    <row r="23" spans="1:19" hidden="1" x14ac:dyDescent="0.25">
      <c r="A23" s="11"/>
      <c r="B23" s="12" t="s">
        <v>12</v>
      </c>
      <c r="C23" s="13"/>
      <c r="D23" s="32"/>
      <c r="E23" s="15" t="s">
        <v>13</v>
      </c>
      <c r="F23" s="12" t="s">
        <v>14</v>
      </c>
      <c r="G23" s="16" t="s">
        <v>15</v>
      </c>
      <c r="H23" s="32"/>
      <c r="I23" s="15" t="str">
        <f>I11</f>
        <v>Projectleider</v>
      </c>
      <c r="J23" s="12" t="str">
        <f t="shared" ref="J23:O23" si="1">J17</f>
        <v>Riool beheerder</v>
      </c>
      <c r="K23" s="12" t="str">
        <f t="shared" si="1"/>
        <v>Specialist Riolering</v>
      </c>
      <c r="L23" s="12">
        <f t="shared" si="1"/>
        <v>0</v>
      </c>
      <c r="M23" s="12">
        <f t="shared" si="1"/>
        <v>0</v>
      </c>
      <c r="N23" s="12">
        <f t="shared" si="1"/>
        <v>0</v>
      </c>
      <c r="O23" s="12">
        <f t="shared" si="1"/>
        <v>0</v>
      </c>
      <c r="Q23" s="27">
        <v>2</v>
      </c>
      <c r="R23" s="28">
        <f>1*$C$23*$A$2</f>
        <v>0</v>
      </c>
      <c r="S23" s="19">
        <f>R23/$A$2</f>
        <v>0</v>
      </c>
    </row>
    <row r="24" spans="1:19" hidden="1" x14ac:dyDescent="0.25">
      <c r="A24" s="20" t="str">
        <f>$A$5</f>
        <v>Alpha</v>
      </c>
      <c r="B24" s="21">
        <v>6</v>
      </c>
      <c r="C24" s="22">
        <f>VLOOKUP(B24,kansscore,2,0)</f>
        <v>0</v>
      </c>
      <c r="D24" s="10"/>
      <c r="E24" s="23">
        <f>IFERROR(MODE(I24:O24),"")</f>
        <v>6</v>
      </c>
      <c r="F24" s="23">
        <f>IFERROR(MEDIAN(I24:O24),"")</f>
        <v>6</v>
      </c>
      <c r="G24" s="23">
        <f>IFERROR(AVERAGE(I24:O24),"")</f>
        <v>6</v>
      </c>
      <c r="H24" s="24"/>
      <c r="I24" s="26">
        <v>6</v>
      </c>
      <c r="J24" s="26">
        <v>6</v>
      </c>
      <c r="K24" s="26">
        <v>6</v>
      </c>
      <c r="L24" s="26">
        <v>6</v>
      </c>
      <c r="M24" s="26">
        <v>6</v>
      </c>
      <c r="N24" s="26">
        <v>6</v>
      </c>
      <c r="O24" s="26">
        <v>6</v>
      </c>
      <c r="Q24" s="27">
        <v>4</v>
      </c>
      <c r="R24" s="28">
        <f>0.5*$C$23*$A$2</f>
        <v>0</v>
      </c>
      <c r="S24" s="19">
        <f>R24/$A$2</f>
        <v>0</v>
      </c>
    </row>
    <row r="25" spans="1:19" hidden="1" x14ac:dyDescent="0.25">
      <c r="A25" s="20" t="str">
        <f>$A$6</f>
        <v>Beta</v>
      </c>
      <c r="B25" s="21">
        <v>6</v>
      </c>
      <c r="C25" s="22">
        <f>VLOOKUP(B25,kansscore,2,0)</f>
        <v>0</v>
      </c>
      <c r="D25" s="10"/>
      <c r="E25" s="23">
        <f>IFERROR(MODE(I25:O25),"")</f>
        <v>6</v>
      </c>
      <c r="F25" s="23">
        <f>IFERROR(MEDIAN(I25:O25),"")</f>
        <v>6</v>
      </c>
      <c r="G25" s="23">
        <f>IFERROR(AVERAGE(I25:O25),"")</f>
        <v>6</v>
      </c>
      <c r="H25" s="24"/>
      <c r="I25" s="26">
        <v>6</v>
      </c>
      <c r="J25" s="26">
        <v>6</v>
      </c>
      <c r="K25" s="26">
        <v>6</v>
      </c>
      <c r="L25" s="26">
        <v>6</v>
      </c>
      <c r="M25" s="26">
        <v>6</v>
      </c>
      <c r="N25" s="26">
        <v>6</v>
      </c>
      <c r="O25" s="26">
        <v>6</v>
      </c>
      <c r="P25" s="34"/>
      <c r="Q25" s="27">
        <v>6</v>
      </c>
      <c r="R25" s="28">
        <f>0*$C$23*$A$2</f>
        <v>0</v>
      </c>
      <c r="S25" s="19">
        <f>R25/$A$2</f>
        <v>0</v>
      </c>
    </row>
    <row r="26" spans="1:19" hidden="1" x14ac:dyDescent="0.25">
      <c r="A26" s="20" t="str">
        <f>$A$7</f>
        <v>Charlie</v>
      </c>
      <c r="B26" s="21">
        <v>6</v>
      </c>
      <c r="C26" s="22">
        <f>VLOOKUP(B26,kansscore,2,0)</f>
        <v>0</v>
      </c>
      <c r="D26" s="10"/>
      <c r="E26" s="23">
        <f>IFERROR(MODE(I26:O26),"")</f>
        <v>6</v>
      </c>
      <c r="F26" s="23">
        <f>IFERROR(MEDIAN(I26:O26),"")</f>
        <v>6</v>
      </c>
      <c r="G26" s="23">
        <f>IFERROR(AVERAGE(I26:O26),"")</f>
        <v>6</v>
      </c>
      <c r="H26" s="24"/>
      <c r="I26" s="26">
        <v>6</v>
      </c>
      <c r="J26" s="26">
        <v>6</v>
      </c>
      <c r="K26" s="26">
        <v>6</v>
      </c>
      <c r="L26" s="26">
        <v>6</v>
      </c>
      <c r="M26" s="26">
        <v>6</v>
      </c>
      <c r="N26" s="26">
        <v>6</v>
      </c>
      <c r="O26" s="26">
        <v>6</v>
      </c>
      <c r="Q26" s="27">
        <v>8</v>
      </c>
      <c r="R26" s="28">
        <f>-0.5*$C$23*$A$2</f>
        <v>0</v>
      </c>
      <c r="S26" s="19">
        <f>R26/$A$2</f>
        <v>0</v>
      </c>
    </row>
    <row r="27" spans="1:19" hidden="1" x14ac:dyDescent="0.25">
      <c r="A27" s="20" t="str">
        <f>A8</f>
        <v>Delta</v>
      </c>
      <c r="B27" s="21">
        <v>6</v>
      </c>
      <c r="C27" s="22">
        <f>VLOOKUP(B27,kansscore,2,0)</f>
        <v>0</v>
      </c>
      <c r="D27" s="10"/>
      <c r="E27" s="23">
        <f>IFERROR(MODE(I27:O27),"")</f>
        <v>6</v>
      </c>
      <c r="F27" s="23">
        <f>IFERROR(MEDIAN(I27:O27),"")</f>
        <v>6</v>
      </c>
      <c r="G27" s="23">
        <f>IFERROR(AVERAGE(I27:O27),"")</f>
        <v>6</v>
      </c>
      <c r="H27" s="24"/>
      <c r="I27" s="26">
        <v>6</v>
      </c>
      <c r="J27" s="26">
        <v>6</v>
      </c>
      <c r="K27" s="26">
        <v>6</v>
      </c>
      <c r="L27" s="26">
        <v>6</v>
      </c>
      <c r="M27" s="26">
        <v>6</v>
      </c>
      <c r="N27" s="26">
        <v>6</v>
      </c>
      <c r="O27" s="26">
        <v>6</v>
      </c>
      <c r="P27" s="3"/>
      <c r="Q27" s="27">
        <v>10</v>
      </c>
      <c r="R27" s="28">
        <f>-1*$C$23*$A$2</f>
        <v>0</v>
      </c>
      <c r="S27" s="19">
        <f>R27/$A$2</f>
        <v>0</v>
      </c>
    </row>
    <row r="28" spans="1:19" x14ac:dyDescent="0.25">
      <c r="I28"/>
      <c r="J28"/>
      <c r="K28"/>
    </row>
    <row r="29" spans="1:19" hidden="1" x14ac:dyDescent="0.25">
      <c r="A29" s="11" t="s">
        <v>37</v>
      </c>
      <c r="B29" s="12" t="s">
        <v>12</v>
      </c>
      <c r="C29" s="13">
        <v>0</v>
      </c>
      <c r="D29" s="32"/>
      <c r="E29" s="35" t="s">
        <v>16</v>
      </c>
      <c r="F29" s="12" t="s">
        <v>17</v>
      </c>
      <c r="G29" s="16" t="s">
        <v>15</v>
      </c>
      <c r="H29" s="32"/>
      <c r="Q29" s="27">
        <v>2</v>
      </c>
      <c r="R29" s="28">
        <f>1*$C$29*$A$2</f>
        <v>0</v>
      </c>
      <c r="S29" s="19">
        <f>R29/$A$2</f>
        <v>0</v>
      </c>
    </row>
    <row r="30" spans="1:19" hidden="1" x14ac:dyDescent="0.25">
      <c r="A30" s="20" t="str">
        <f>$A$5</f>
        <v>Alpha</v>
      </c>
      <c r="B30" s="21">
        <v>6</v>
      </c>
      <c r="C30" s="22">
        <f>VLOOKUP(B30,interviewscore,2,0)</f>
        <v>0</v>
      </c>
      <c r="D30" s="10"/>
      <c r="E30" s="25">
        <v>6</v>
      </c>
      <c r="F30" s="25">
        <v>6</v>
      </c>
      <c r="G30" s="23">
        <f>IFERROR(AVERAGE(E30:F30),"")</f>
        <v>6</v>
      </c>
      <c r="H30" s="24"/>
      <c r="Q30" s="27">
        <v>4</v>
      </c>
      <c r="R30" s="28">
        <f>0.5*$C$29*$A$2</f>
        <v>0</v>
      </c>
      <c r="S30" s="19">
        <f>R30/$A$2</f>
        <v>0</v>
      </c>
    </row>
    <row r="31" spans="1:19" hidden="1" x14ac:dyDescent="0.25">
      <c r="A31" s="20" t="str">
        <f>$A$6</f>
        <v>Beta</v>
      </c>
      <c r="B31" s="21">
        <v>6</v>
      </c>
      <c r="C31" s="22">
        <f>VLOOKUP(B31,interviewscore,2,0)</f>
        <v>0</v>
      </c>
      <c r="D31" s="10"/>
      <c r="E31" s="25">
        <v>6</v>
      </c>
      <c r="F31" s="25">
        <v>6</v>
      </c>
      <c r="G31" s="23">
        <f t="shared" ref="G31:G32" si="2">IFERROR(AVERAGE(E31:F31),"")</f>
        <v>6</v>
      </c>
      <c r="H31" s="24"/>
      <c r="P31" s="34"/>
      <c r="Q31" s="27">
        <v>6</v>
      </c>
      <c r="R31" s="28">
        <f>0*$C$29*$A$2</f>
        <v>0</v>
      </c>
      <c r="S31" s="19">
        <f>R31/$A$2</f>
        <v>0</v>
      </c>
    </row>
    <row r="32" spans="1:19" hidden="1" x14ac:dyDescent="0.25">
      <c r="A32" s="20" t="str">
        <f>$A$7</f>
        <v>Charlie</v>
      </c>
      <c r="B32" s="21">
        <v>6</v>
      </c>
      <c r="C32" s="22">
        <f>VLOOKUP(B32,interviewscore,2,0)</f>
        <v>0</v>
      </c>
      <c r="D32" s="10"/>
      <c r="E32" s="25">
        <v>6</v>
      </c>
      <c r="F32" s="25">
        <v>6</v>
      </c>
      <c r="G32" s="23">
        <f t="shared" si="2"/>
        <v>6</v>
      </c>
      <c r="H32" s="24"/>
      <c r="Q32" s="27">
        <v>8</v>
      </c>
      <c r="R32" s="28">
        <f>-0.5*$C$29*$A$2</f>
        <v>0</v>
      </c>
      <c r="S32" s="19">
        <f>R32/$A$2</f>
        <v>0</v>
      </c>
    </row>
    <row r="33" spans="1:19" hidden="1" x14ac:dyDescent="0.25">
      <c r="A33" s="20" t="str">
        <f>$A$8</f>
        <v>Delta</v>
      </c>
      <c r="B33" s="21">
        <v>6</v>
      </c>
      <c r="C33" s="22">
        <f>VLOOKUP(B33,interviewscore,2,0)</f>
        <v>0</v>
      </c>
      <c r="D33" s="10"/>
      <c r="E33" s="25">
        <v>6</v>
      </c>
      <c r="F33" s="25">
        <v>6</v>
      </c>
      <c r="G33" s="23">
        <f t="shared" ref="G33" si="3">IFERROR(AVERAGE(E33:F33),"")</f>
        <v>6</v>
      </c>
      <c r="H33" s="24"/>
      <c r="Q33" s="27">
        <v>10</v>
      </c>
      <c r="R33" s="28">
        <f>-1*$C$29*$A$2</f>
        <v>0</v>
      </c>
      <c r="S33" s="19">
        <f>R33/$A$2</f>
        <v>0</v>
      </c>
    </row>
    <row r="34" spans="1:19" x14ac:dyDescent="0.25">
      <c r="A34" s="7"/>
      <c r="B34" s="7"/>
      <c r="C34" s="7"/>
      <c r="D34" s="7"/>
      <c r="E34" s="7"/>
      <c r="F34" s="7"/>
      <c r="G34" s="7"/>
      <c r="H34" s="7"/>
      <c r="I34"/>
      <c r="J34"/>
      <c r="K34"/>
      <c r="L34" s="3"/>
      <c r="M34" s="3"/>
      <c r="N34" s="3"/>
      <c r="O34" s="7"/>
      <c r="P34" s="38"/>
      <c r="Q34" s="38"/>
      <c r="R34" s="38"/>
      <c r="S34" s="38"/>
    </row>
    <row r="35" spans="1:19" ht="15.75" customHeight="1" x14ac:dyDescent="0.25">
      <c r="A35" s="39" t="s">
        <v>22</v>
      </c>
      <c r="B35" s="40"/>
      <c r="C35" s="40"/>
      <c r="D35" s="41"/>
      <c r="E35" s="3"/>
      <c r="F35" s="3"/>
      <c r="G35" s="3"/>
      <c r="I35" s="61" t="s">
        <v>18</v>
      </c>
      <c r="J35" s="62"/>
      <c r="K35" s="62"/>
      <c r="L35" s="62"/>
      <c r="M35" s="62"/>
      <c r="N35" s="63"/>
      <c r="O35" s="3"/>
    </row>
    <row r="36" spans="1:19" x14ac:dyDescent="0.25">
      <c r="A36" s="36" t="s">
        <v>19</v>
      </c>
      <c r="B36" s="37"/>
      <c r="C36" s="59" t="s">
        <v>23</v>
      </c>
      <c r="D36" s="60"/>
      <c r="E36" s="3"/>
      <c r="F36" s="3"/>
      <c r="G36" s="3"/>
      <c r="I36" s="36" t="s">
        <v>19</v>
      </c>
      <c r="J36" s="37"/>
      <c r="K36" s="59" t="s">
        <v>20</v>
      </c>
      <c r="L36" s="59"/>
      <c r="M36" s="59" t="s">
        <v>21</v>
      </c>
      <c r="N36" s="60"/>
      <c r="O36" s="3"/>
    </row>
    <row r="37" spans="1:19" x14ac:dyDescent="0.25">
      <c r="A37" s="55" t="str">
        <f>$A$5</f>
        <v>Alpha</v>
      </c>
      <c r="B37" s="56"/>
      <c r="C37" s="57">
        <f>C5+C12+C18+C24+C30</f>
        <v>0</v>
      </c>
      <c r="D37" s="58"/>
      <c r="E37" s="3"/>
      <c r="F37" s="3"/>
      <c r="G37" s="3"/>
      <c r="I37" s="55" t="str">
        <f>$A$5</f>
        <v>Alpha</v>
      </c>
      <c r="J37" s="56"/>
      <c r="K37" s="51">
        <f>(B12*$C$11)+(B18*$C$17)+(B24*$C$23)+(B30*$C$29)</f>
        <v>6</v>
      </c>
      <c r="L37" s="52"/>
      <c r="M37" s="51">
        <f>C12+C18+C24+C30</f>
        <v>0</v>
      </c>
      <c r="N37" s="52"/>
      <c r="O37" s="3"/>
    </row>
    <row r="38" spans="1:19" x14ac:dyDescent="0.25">
      <c r="A38" s="55" t="str">
        <f>$A$6</f>
        <v>Beta</v>
      </c>
      <c r="B38" s="56"/>
      <c r="C38" s="57">
        <f>C6+C13+C19+C25+C31</f>
        <v>0</v>
      </c>
      <c r="D38" s="58"/>
      <c r="E38" s="3"/>
      <c r="F38" s="3"/>
      <c r="G38" s="3"/>
      <c r="I38" s="55" t="str">
        <f>$A$6</f>
        <v>Beta</v>
      </c>
      <c r="J38" s="56"/>
      <c r="K38" s="51">
        <f>(B13*$C$11)+(B19*$C$17)+(B25*$C$23)+(B31*$C$29)</f>
        <v>6</v>
      </c>
      <c r="L38" s="52"/>
      <c r="M38" s="51">
        <f>C13+C19+C25+C31</f>
        <v>0</v>
      </c>
      <c r="N38" s="52"/>
      <c r="O38" s="3"/>
    </row>
    <row r="39" spans="1:19" x14ac:dyDescent="0.25">
      <c r="A39" s="55" t="str">
        <f>$A$7</f>
        <v>Charlie</v>
      </c>
      <c r="B39" s="56"/>
      <c r="C39" s="57">
        <f>C7+C14+C20+C26+C32</f>
        <v>0</v>
      </c>
      <c r="D39" s="58"/>
      <c r="E39" s="3"/>
      <c r="F39" s="3"/>
      <c r="G39" s="3"/>
      <c r="I39" s="55" t="str">
        <f>$A$7</f>
        <v>Charlie</v>
      </c>
      <c r="J39" s="56"/>
      <c r="K39" s="51">
        <f>(B14*$C$11)+(B20*$C$17)+(B26*$C$23)+(B32*$C$29)</f>
        <v>6</v>
      </c>
      <c r="L39" s="52"/>
      <c r="M39" s="51">
        <f>C14+C20+C26+C32</f>
        <v>0</v>
      </c>
      <c r="N39" s="52"/>
      <c r="O39" s="3"/>
    </row>
    <row r="40" spans="1:19" x14ac:dyDescent="0.25">
      <c r="A40" s="55" t="str">
        <f>A8</f>
        <v>Delta</v>
      </c>
      <c r="B40" s="56"/>
      <c r="C40" s="57">
        <f>C8+C15+C21+C27+C33</f>
        <v>0</v>
      </c>
      <c r="D40" s="58"/>
      <c r="E40" s="3"/>
      <c r="F40" s="3"/>
      <c r="G40" s="3"/>
      <c r="I40" s="55" t="str">
        <f>$A$8</f>
        <v>Delta</v>
      </c>
      <c r="J40" s="56"/>
      <c r="K40" s="51">
        <f>(B15*$C$11)+(B21*$C$17)+(B27*$C$23)+(B33*$C$29)</f>
        <v>6</v>
      </c>
      <c r="L40" s="52"/>
      <c r="M40" s="51">
        <f>C15+C21+C27+C33</f>
        <v>0</v>
      </c>
      <c r="N40" s="52"/>
      <c r="O40" s="3"/>
    </row>
    <row r="41" spans="1:19" x14ac:dyDescent="0.25">
      <c r="A41" s="42"/>
      <c r="B41" s="42"/>
      <c r="C41" s="43"/>
      <c r="D41" s="43"/>
      <c r="E41" s="3"/>
      <c r="F41" s="3"/>
      <c r="G41" s="3"/>
      <c r="L41" s="3"/>
      <c r="M41" s="3"/>
      <c r="N41" s="3"/>
      <c r="O41" s="3"/>
    </row>
    <row r="42" spans="1:19" x14ac:dyDescent="0.25">
      <c r="A42" s="44" t="s">
        <v>24</v>
      </c>
      <c r="B42" s="42"/>
      <c r="C42" s="43"/>
      <c r="D42" s="43"/>
      <c r="E42" s="3"/>
      <c r="F42" s="3"/>
      <c r="G42" s="3"/>
      <c r="L42" s="3"/>
      <c r="M42" s="3"/>
      <c r="N42" s="3"/>
      <c r="O42" s="3"/>
    </row>
    <row r="43" spans="1:19" x14ac:dyDescent="0.25">
      <c r="A43" s="45" t="s">
        <v>25</v>
      </c>
      <c r="B43" s="3"/>
      <c r="C43" s="3"/>
      <c r="D43" s="3"/>
      <c r="E43" s="3"/>
      <c r="F43" s="3"/>
      <c r="G43" s="3"/>
    </row>
    <row r="44" spans="1:19" x14ac:dyDescent="0.25">
      <c r="A44" s="45" t="s">
        <v>26</v>
      </c>
      <c r="B44" s="3"/>
      <c r="C44" s="3"/>
      <c r="D44" s="3"/>
      <c r="E44" s="3"/>
      <c r="F44" s="3"/>
      <c r="G44" s="3"/>
    </row>
    <row r="45" spans="1:19" x14ac:dyDescent="0.25">
      <c r="A45" s="45" t="s">
        <v>27</v>
      </c>
      <c r="B45" s="3"/>
      <c r="C45" s="3"/>
      <c r="D45" s="3"/>
      <c r="E45" s="3"/>
      <c r="F45" s="3"/>
      <c r="G45" s="3"/>
    </row>
    <row r="46" spans="1:19" x14ac:dyDescent="0.25">
      <c r="B46" s="3"/>
      <c r="C46" s="3"/>
      <c r="D46" s="3"/>
      <c r="E46" s="3"/>
      <c r="F46" s="3"/>
      <c r="G46" s="3"/>
    </row>
    <row r="47" spans="1:19" x14ac:dyDescent="0.25">
      <c r="B47" s="3"/>
      <c r="C47" s="3"/>
      <c r="D47" s="3"/>
      <c r="E47" s="3"/>
      <c r="F47" s="3"/>
      <c r="G47" s="3"/>
    </row>
    <row r="48" spans="1:19" ht="27" customHeight="1" x14ac:dyDescent="0.25">
      <c r="A48" s="53" t="s">
        <v>35</v>
      </c>
      <c r="B48" s="54"/>
      <c r="C48" s="54"/>
      <c r="D48" s="54"/>
      <c r="E48" s="54"/>
      <c r="F48" s="54"/>
      <c r="G48" s="54"/>
    </row>
    <row r="49" spans="1:19" x14ac:dyDescent="0.25">
      <c r="A49" s="46" t="s">
        <v>28</v>
      </c>
      <c r="B49" s="47" t="s">
        <v>29</v>
      </c>
      <c r="C49" s="47"/>
      <c r="D49" s="47"/>
      <c r="E49" s="47"/>
      <c r="F49" s="47"/>
      <c r="G49" s="4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</row>
    <row r="50" spans="1:19" x14ac:dyDescent="0.25">
      <c r="A50" s="20">
        <v>10</v>
      </c>
      <c r="B50" s="48" t="s">
        <v>30</v>
      </c>
      <c r="C50" s="48"/>
      <c r="D50" s="49"/>
      <c r="E50" s="49"/>
      <c r="F50" s="49"/>
      <c r="G50" s="50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</row>
    <row r="51" spans="1:19" x14ac:dyDescent="0.25">
      <c r="A51" s="20">
        <v>8</v>
      </c>
      <c r="B51" s="48" t="s">
        <v>31</v>
      </c>
      <c r="C51" s="48"/>
      <c r="D51" s="49"/>
      <c r="E51" s="49"/>
      <c r="F51" s="49"/>
      <c r="G51" s="5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</row>
    <row r="52" spans="1:19" x14ac:dyDescent="0.25">
      <c r="A52" s="20">
        <v>6</v>
      </c>
      <c r="B52" s="48" t="s">
        <v>32</v>
      </c>
      <c r="C52" s="48"/>
      <c r="D52" s="49"/>
      <c r="E52" s="49"/>
      <c r="F52" s="49"/>
      <c r="G52" s="5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</row>
    <row r="53" spans="1:19" x14ac:dyDescent="0.25">
      <c r="A53" s="20">
        <v>4</v>
      </c>
      <c r="B53" s="48" t="s">
        <v>33</v>
      </c>
      <c r="C53" s="48"/>
      <c r="D53" s="49"/>
      <c r="E53" s="49"/>
      <c r="F53" s="49"/>
      <c r="G53" s="5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</row>
    <row r="54" spans="1:19" x14ac:dyDescent="0.25">
      <c r="A54" s="20">
        <v>2</v>
      </c>
      <c r="B54" s="48" t="s">
        <v>34</v>
      </c>
      <c r="C54" s="48"/>
      <c r="D54" s="49"/>
      <c r="E54" s="49"/>
      <c r="F54" s="49"/>
      <c r="G54" s="5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</row>
  </sheetData>
  <mergeCells count="36">
    <mergeCell ref="A7:B7"/>
    <mergeCell ref="A10:B10"/>
    <mergeCell ref="E10:G10"/>
    <mergeCell ref="I10:O10"/>
    <mergeCell ref="A1:B1"/>
    <mergeCell ref="A2:B2"/>
    <mergeCell ref="A4:B4"/>
    <mergeCell ref="A5:B5"/>
    <mergeCell ref="A6:B6"/>
    <mergeCell ref="A8:B8"/>
    <mergeCell ref="Q10:S10"/>
    <mergeCell ref="I35:N35"/>
    <mergeCell ref="I37:J37"/>
    <mergeCell ref="K37:L37"/>
    <mergeCell ref="M37:N37"/>
    <mergeCell ref="K36:L36"/>
    <mergeCell ref="M36:N36"/>
    <mergeCell ref="I38:J38"/>
    <mergeCell ref="K38:L38"/>
    <mergeCell ref="M38:N38"/>
    <mergeCell ref="K39:L39"/>
    <mergeCell ref="M39:N39"/>
    <mergeCell ref="C36:D36"/>
    <mergeCell ref="A37:B37"/>
    <mergeCell ref="C37:D37"/>
    <mergeCell ref="A38:B38"/>
    <mergeCell ref="C38:D38"/>
    <mergeCell ref="K40:L40"/>
    <mergeCell ref="M40:N40"/>
    <mergeCell ref="A48:G48"/>
    <mergeCell ref="A39:B39"/>
    <mergeCell ref="C39:D39"/>
    <mergeCell ref="I39:J39"/>
    <mergeCell ref="C40:D40"/>
    <mergeCell ref="A40:B40"/>
    <mergeCell ref="I40:J40"/>
  </mergeCells>
  <conditionalFormatting sqref="E30:F32">
    <cfRule type="cellIs" dxfId="119" priority="123" operator="equal">
      <formula>10</formula>
    </cfRule>
    <cfRule type="cellIs" dxfId="118" priority="124" operator="equal">
      <formula>8</formula>
    </cfRule>
    <cfRule type="cellIs" dxfId="117" priority="125" operator="equal">
      <formula>6</formula>
    </cfRule>
    <cfRule type="cellIs" dxfId="116" priority="126" operator="equal">
      <formula>4</formula>
    </cfRule>
    <cfRule type="cellIs" dxfId="115" priority="127" operator="equal">
      <formula>2</formula>
    </cfRule>
    <cfRule type="cellIs" dxfId="114" priority="128" operator="equal">
      <formula>0</formula>
    </cfRule>
  </conditionalFormatting>
  <conditionalFormatting sqref="J18:O20">
    <cfRule type="cellIs" dxfId="113" priority="116" operator="equal">
      <formula>10</formula>
    </cfRule>
    <cfRule type="cellIs" dxfId="112" priority="117" operator="equal">
      <formula>8</formula>
    </cfRule>
    <cfRule type="cellIs" dxfId="111" priority="118" operator="equal">
      <formula>6</formula>
    </cfRule>
    <cfRule type="cellIs" dxfId="110" priority="119" operator="equal">
      <formula>4</formula>
    </cfRule>
    <cfRule type="cellIs" dxfId="109" priority="120" operator="equal">
      <formula>2</formula>
    </cfRule>
    <cfRule type="cellIs" dxfId="108" priority="121" operator="equal">
      <formula>0</formula>
    </cfRule>
  </conditionalFormatting>
  <conditionalFormatting sqref="I24:O26">
    <cfRule type="cellIs" dxfId="107" priority="110" operator="equal">
      <formula>10</formula>
    </cfRule>
    <cfRule type="cellIs" dxfId="106" priority="111" operator="equal">
      <formula>8</formula>
    </cfRule>
    <cfRule type="cellIs" dxfId="105" priority="112" operator="equal">
      <formula>6</formula>
    </cfRule>
    <cfRule type="cellIs" dxfId="104" priority="113" operator="equal">
      <formula>4</formula>
    </cfRule>
    <cfRule type="cellIs" dxfId="103" priority="114" operator="equal">
      <formula>2</formula>
    </cfRule>
    <cfRule type="cellIs" dxfId="102" priority="115" operator="equal">
      <formula>0</formula>
    </cfRule>
  </conditionalFormatting>
  <conditionalFormatting sqref="I18:I20">
    <cfRule type="cellIs" dxfId="101" priority="92" operator="equal">
      <formula>10</formula>
    </cfRule>
    <cfRule type="cellIs" dxfId="100" priority="93" operator="equal">
      <formula>8</formula>
    </cfRule>
    <cfRule type="cellIs" dxfId="99" priority="94" operator="equal">
      <formula>6</formula>
    </cfRule>
    <cfRule type="cellIs" dxfId="98" priority="95" operator="equal">
      <formula>4</formula>
    </cfRule>
    <cfRule type="cellIs" dxfId="97" priority="96" operator="equal">
      <formula>2</formula>
    </cfRule>
    <cfRule type="cellIs" dxfId="96" priority="97" operator="equal">
      <formula>0</formula>
    </cfRule>
  </conditionalFormatting>
  <conditionalFormatting sqref="E30:F32">
    <cfRule type="cellIs" dxfId="95" priority="104" operator="equal">
      <formula>10</formula>
    </cfRule>
    <cfRule type="cellIs" dxfId="94" priority="105" operator="equal">
      <formula>8</formula>
    </cfRule>
    <cfRule type="cellIs" dxfId="93" priority="106" operator="equal">
      <formula>6</formula>
    </cfRule>
    <cfRule type="cellIs" dxfId="92" priority="107" operator="equal">
      <formula>4</formula>
    </cfRule>
    <cfRule type="cellIs" dxfId="91" priority="108" operator="equal">
      <formula>2</formula>
    </cfRule>
    <cfRule type="cellIs" dxfId="90" priority="109" operator="equal">
      <formula>0</formula>
    </cfRule>
  </conditionalFormatting>
  <conditionalFormatting sqref="F30">
    <cfRule type="cellIs" dxfId="89" priority="98" operator="equal">
      <formula>10</formula>
    </cfRule>
    <cfRule type="cellIs" dxfId="88" priority="99" operator="equal">
      <formula>8</formula>
    </cfRule>
    <cfRule type="cellIs" dxfId="87" priority="100" operator="equal">
      <formula>6</formula>
    </cfRule>
    <cfRule type="cellIs" dxfId="86" priority="101" operator="equal">
      <formula>4</formula>
    </cfRule>
    <cfRule type="cellIs" dxfId="85" priority="102" operator="equal">
      <formula>2</formula>
    </cfRule>
    <cfRule type="cellIs" dxfId="84" priority="103" operator="equal">
      <formula>0</formula>
    </cfRule>
  </conditionalFormatting>
  <conditionalFormatting sqref="I12:O14">
    <cfRule type="cellIs" dxfId="83" priority="86" operator="equal">
      <formula>10</formula>
    </cfRule>
    <cfRule type="cellIs" dxfId="82" priority="87" operator="equal">
      <formula>8</formula>
    </cfRule>
    <cfRule type="cellIs" dxfId="81" priority="88" operator="equal">
      <formula>6</formula>
    </cfRule>
    <cfRule type="cellIs" dxfId="80" priority="89" operator="equal">
      <formula>4</formula>
    </cfRule>
    <cfRule type="cellIs" dxfId="79" priority="90" operator="equal">
      <formula>2</formula>
    </cfRule>
    <cfRule type="cellIs" dxfId="78" priority="91" operator="equal">
      <formula>0</formula>
    </cfRule>
  </conditionalFormatting>
  <conditionalFormatting sqref="G30:G32">
    <cfRule type="dataBar" priority="8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{70430598-462C-44AB-A517-41AF2744051A}</x14:id>
        </ext>
      </extLst>
    </cfRule>
  </conditionalFormatting>
  <conditionalFormatting sqref="B12:B14">
    <cfRule type="cellIs" dxfId="77" priority="79" operator="equal">
      <formula>10</formula>
    </cfRule>
    <cfRule type="cellIs" dxfId="76" priority="80" operator="equal">
      <formula>8</formula>
    </cfRule>
    <cfRule type="cellIs" dxfId="75" priority="81" operator="equal">
      <formula>6</formula>
    </cfRule>
    <cfRule type="cellIs" dxfId="74" priority="82" operator="equal">
      <formula>4</formula>
    </cfRule>
    <cfRule type="cellIs" dxfId="73" priority="83" operator="equal">
      <formula>2</formula>
    </cfRule>
    <cfRule type="cellIs" dxfId="72" priority="84" operator="equal">
      <formula>0</formula>
    </cfRule>
  </conditionalFormatting>
  <conditionalFormatting sqref="G12:G14"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{B69BE985-3CE1-4A2A-90CE-9754799E548A}</x14:id>
        </ext>
      </extLst>
    </cfRule>
  </conditionalFormatting>
  <conditionalFormatting sqref="G18:G20">
    <cfRule type="dataBar" priority="1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{F543C702-22B8-4636-9E4D-322B1A591E2B}</x14:id>
        </ext>
      </extLst>
    </cfRule>
  </conditionalFormatting>
  <conditionalFormatting sqref="G24:G26">
    <cfRule type="dataBar" priority="13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{C69777E0-F6D3-4372-9045-CF925A449C56}</x14:id>
        </ext>
      </extLst>
    </cfRule>
  </conditionalFormatting>
  <conditionalFormatting sqref="B24:B26 B18:B20">
    <cfRule type="cellIs" dxfId="71" priority="73" operator="equal">
      <formula>10</formula>
    </cfRule>
    <cfRule type="cellIs" dxfId="70" priority="74" operator="equal">
      <formula>8</formula>
    </cfRule>
    <cfRule type="cellIs" dxfId="69" priority="75" operator="equal">
      <formula>6</formula>
    </cfRule>
    <cfRule type="cellIs" dxfId="68" priority="76" operator="equal">
      <formula>4</formula>
    </cfRule>
    <cfRule type="cellIs" dxfId="67" priority="77" operator="equal">
      <formula>2</formula>
    </cfRule>
    <cfRule type="cellIs" dxfId="66" priority="78" operator="equal">
      <formula>0</formula>
    </cfRule>
  </conditionalFormatting>
  <conditionalFormatting sqref="B30:B32">
    <cfRule type="cellIs" dxfId="65" priority="67" operator="equal">
      <formula>10</formula>
    </cfRule>
    <cfRule type="cellIs" dxfId="64" priority="68" operator="equal">
      <formula>8</formula>
    </cfRule>
    <cfRule type="cellIs" dxfId="63" priority="69" operator="equal">
      <formula>6</formula>
    </cfRule>
    <cfRule type="cellIs" dxfId="62" priority="70" operator="equal">
      <formula>4</formula>
    </cfRule>
    <cfRule type="cellIs" dxfId="61" priority="71" operator="equal">
      <formula>2</formula>
    </cfRule>
    <cfRule type="cellIs" dxfId="60" priority="72" operator="equal">
      <formula>0</formula>
    </cfRule>
  </conditionalFormatting>
  <conditionalFormatting sqref="B21">
    <cfRule type="cellIs" dxfId="59" priority="34" operator="equal">
      <formula>10</formula>
    </cfRule>
    <cfRule type="cellIs" dxfId="58" priority="35" operator="equal">
      <formula>8</formula>
    </cfRule>
    <cfRule type="cellIs" dxfId="57" priority="36" operator="equal">
      <formula>6</formula>
    </cfRule>
    <cfRule type="cellIs" dxfId="56" priority="37" operator="equal">
      <formula>4</formula>
    </cfRule>
    <cfRule type="cellIs" dxfId="55" priority="38" operator="equal">
      <formula>2</formula>
    </cfRule>
    <cfRule type="cellIs" dxfId="54" priority="39" operator="equal">
      <formula>0</formula>
    </cfRule>
  </conditionalFormatting>
  <conditionalFormatting sqref="B27">
    <cfRule type="cellIs" dxfId="53" priority="21" operator="equal">
      <formula>10</formula>
    </cfRule>
    <cfRule type="cellIs" dxfId="52" priority="22" operator="equal">
      <formula>8</formula>
    </cfRule>
    <cfRule type="cellIs" dxfId="51" priority="23" operator="equal">
      <formula>6</formula>
    </cfRule>
    <cfRule type="cellIs" dxfId="50" priority="24" operator="equal">
      <formula>4</formula>
    </cfRule>
    <cfRule type="cellIs" dxfId="49" priority="25" operator="equal">
      <formula>2</formula>
    </cfRule>
    <cfRule type="cellIs" dxfId="48" priority="26" operator="equal">
      <formula>0</formula>
    </cfRule>
  </conditionalFormatting>
  <conditionalFormatting sqref="I15:O15">
    <cfRule type="cellIs" dxfId="47" priority="60" operator="equal">
      <formula>10</formula>
    </cfRule>
    <cfRule type="cellIs" dxfId="46" priority="61" operator="equal">
      <formula>8</formula>
    </cfRule>
    <cfRule type="cellIs" dxfId="45" priority="62" operator="equal">
      <formula>6</formula>
    </cfRule>
    <cfRule type="cellIs" dxfId="44" priority="63" operator="equal">
      <formula>4</formula>
    </cfRule>
    <cfRule type="cellIs" dxfId="43" priority="64" operator="equal">
      <formula>2</formula>
    </cfRule>
    <cfRule type="cellIs" dxfId="42" priority="65" operator="equal">
      <formula>0</formula>
    </cfRule>
  </conditionalFormatting>
  <conditionalFormatting sqref="B15">
    <cfRule type="cellIs" dxfId="41" priority="54" operator="equal">
      <formula>10</formula>
    </cfRule>
    <cfRule type="cellIs" dxfId="40" priority="55" operator="equal">
      <formula>8</formula>
    </cfRule>
    <cfRule type="cellIs" dxfId="39" priority="56" operator="equal">
      <formula>6</formula>
    </cfRule>
    <cfRule type="cellIs" dxfId="38" priority="57" operator="equal">
      <formula>4</formula>
    </cfRule>
    <cfRule type="cellIs" dxfId="37" priority="58" operator="equal">
      <formula>2</formula>
    </cfRule>
    <cfRule type="cellIs" dxfId="36" priority="59" operator="equal">
      <formula>0</formula>
    </cfRule>
  </conditionalFormatting>
  <conditionalFormatting sqref="G15">
    <cfRule type="dataBar" priority="6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{1A5CF343-9673-4191-9788-93F0625B7F14}</x14:id>
        </ext>
      </extLst>
    </cfRule>
  </conditionalFormatting>
  <conditionalFormatting sqref="J21:O21">
    <cfRule type="cellIs" dxfId="35" priority="46" operator="equal">
      <formula>10</formula>
    </cfRule>
    <cfRule type="cellIs" dxfId="34" priority="47" operator="equal">
      <formula>8</formula>
    </cfRule>
    <cfRule type="cellIs" dxfId="33" priority="48" operator="equal">
      <formula>6</formula>
    </cfRule>
    <cfRule type="cellIs" dxfId="32" priority="49" operator="equal">
      <formula>4</formula>
    </cfRule>
    <cfRule type="cellIs" dxfId="31" priority="50" operator="equal">
      <formula>2</formula>
    </cfRule>
    <cfRule type="cellIs" dxfId="30" priority="51" operator="equal">
      <formula>0</formula>
    </cfRule>
  </conditionalFormatting>
  <conditionalFormatting sqref="I21">
    <cfRule type="cellIs" dxfId="29" priority="40" operator="equal">
      <formula>10</formula>
    </cfRule>
    <cfRule type="cellIs" dxfId="28" priority="41" operator="equal">
      <formula>8</formula>
    </cfRule>
    <cfRule type="cellIs" dxfId="27" priority="42" operator="equal">
      <formula>6</formula>
    </cfRule>
    <cfRule type="cellIs" dxfId="26" priority="43" operator="equal">
      <formula>4</formula>
    </cfRule>
    <cfRule type="cellIs" dxfId="25" priority="44" operator="equal">
      <formula>2</formula>
    </cfRule>
    <cfRule type="cellIs" dxfId="24" priority="45" operator="equal">
      <formula>0</formula>
    </cfRule>
  </conditionalFormatting>
  <conditionalFormatting sqref="G21">
    <cfRule type="dataBar" priority="5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{721A590B-CAE7-45F1-9389-4903DE04DD6D}</x14:id>
        </ext>
      </extLst>
    </cfRule>
  </conditionalFormatting>
  <conditionalFormatting sqref="I27:O27">
    <cfRule type="cellIs" dxfId="23" priority="27" operator="equal">
      <formula>10</formula>
    </cfRule>
    <cfRule type="cellIs" dxfId="22" priority="28" operator="equal">
      <formula>8</formula>
    </cfRule>
    <cfRule type="cellIs" dxfId="21" priority="29" operator="equal">
      <formula>6</formula>
    </cfRule>
    <cfRule type="cellIs" dxfId="20" priority="30" operator="equal">
      <formula>4</formula>
    </cfRule>
    <cfRule type="cellIs" dxfId="19" priority="31" operator="equal">
      <formula>2</formula>
    </cfRule>
    <cfRule type="cellIs" dxfId="18" priority="32" operator="equal">
      <formula>0</formula>
    </cfRule>
  </conditionalFormatting>
  <conditionalFormatting sqref="G27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{790FD968-73A9-4D9F-AEDF-EF0D5A01A853}</x14:id>
        </ext>
      </extLst>
    </cfRule>
  </conditionalFormatting>
  <conditionalFormatting sqref="E33:F33">
    <cfRule type="cellIs" dxfId="17" priority="14" operator="equal">
      <formula>10</formula>
    </cfRule>
    <cfRule type="cellIs" dxfId="16" priority="15" operator="equal">
      <formula>8</formula>
    </cfRule>
    <cfRule type="cellIs" dxfId="15" priority="16" operator="equal">
      <formula>6</formula>
    </cfRule>
    <cfRule type="cellIs" dxfId="14" priority="17" operator="equal">
      <formula>4</formula>
    </cfRule>
    <cfRule type="cellIs" dxfId="13" priority="18" operator="equal">
      <formula>2</formula>
    </cfRule>
    <cfRule type="cellIs" dxfId="12" priority="19" operator="equal">
      <formula>0</formula>
    </cfRule>
  </conditionalFormatting>
  <conditionalFormatting sqref="E33:F33">
    <cfRule type="cellIs" dxfId="11" priority="8" operator="equal">
      <formula>10</formula>
    </cfRule>
    <cfRule type="cellIs" dxfId="10" priority="9" operator="equal">
      <formula>8</formula>
    </cfRule>
    <cfRule type="cellIs" dxfId="9" priority="10" operator="equal">
      <formula>6</formula>
    </cfRule>
    <cfRule type="cellIs" dxfId="8" priority="11" operator="equal">
      <formula>4</formula>
    </cfRule>
    <cfRule type="cellIs" dxfId="7" priority="12" operator="equal">
      <formula>2</formula>
    </cfRule>
    <cfRule type="cellIs" dxfId="6" priority="13" operator="equal">
      <formula>0</formula>
    </cfRule>
  </conditionalFormatting>
  <conditionalFormatting sqref="G3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{771558F5-150F-4CC9-8559-072EF683A3CE}</x14:id>
        </ext>
      </extLst>
    </cfRule>
  </conditionalFormatting>
  <conditionalFormatting sqref="B33">
    <cfRule type="cellIs" dxfId="5" priority="1" operator="equal">
      <formula>10</formula>
    </cfRule>
    <cfRule type="cellIs" dxfId="4" priority="2" operator="equal">
      <formula>8</formula>
    </cfRule>
    <cfRule type="cellIs" dxfId="3" priority="3" operator="equal">
      <formula>6</formula>
    </cfRule>
    <cfRule type="cellIs" dxfId="2" priority="4" operator="equal">
      <formula>4</formula>
    </cfRule>
    <cfRule type="cellIs" dxfId="1" priority="5" operator="equal">
      <formula>2</formula>
    </cfRule>
    <cfRule type="cellIs" dxfId="0" priority="6" operator="equal">
      <formula>0</formula>
    </cfRule>
  </conditionalFormatting>
  <dataValidations count="1">
    <dataValidation type="list" allowBlank="1" showInputMessage="1" showErrorMessage="1" sqref="B12:B15 B24:B27 B18:B21 I24:O27 E30:F33 I12:O15 I18:O21 B30:B33" xr:uid="{00000000-0002-0000-0000-000000000000}">
      <formula1>score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0430598-462C-44AB-A517-41AF274405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G30:G32</xm:sqref>
        </x14:conditionalFormatting>
        <x14:conditionalFormatting xmlns:xm="http://schemas.microsoft.com/office/excel/2006/main">
          <x14:cfRule type="dataBar" id="{B69BE985-3CE1-4A2A-90CE-9754799E54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G12:G14</xm:sqref>
        </x14:conditionalFormatting>
        <x14:conditionalFormatting xmlns:xm="http://schemas.microsoft.com/office/excel/2006/main">
          <x14:cfRule type="dataBar" id="{F543C702-22B8-4636-9E4D-322B1A591E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G18:G20</xm:sqref>
        </x14:conditionalFormatting>
        <x14:conditionalFormatting xmlns:xm="http://schemas.microsoft.com/office/excel/2006/main">
          <x14:cfRule type="dataBar" id="{C69777E0-F6D3-4372-9045-CF925A449C5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G24:G26</xm:sqref>
        </x14:conditionalFormatting>
        <x14:conditionalFormatting xmlns:xm="http://schemas.microsoft.com/office/excel/2006/main">
          <x14:cfRule type="dataBar" id="{1A5CF343-9673-4191-9788-93F0625B7F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G15</xm:sqref>
        </x14:conditionalFormatting>
        <x14:conditionalFormatting xmlns:xm="http://schemas.microsoft.com/office/excel/2006/main">
          <x14:cfRule type="dataBar" id="{721A590B-CAE7-45F1-9389-4903DE04DD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G21</xm:sqref>
        </x14:conditionalFormatting>
        <x14:conditionalFormatting xmlns:xm="http://schemas.microsoft.com/office/excel/2006/main">
          <x14:cfRule type="dataBar" id="{790FD968-73A9-4D9F-AEDF-EF0D5A01A85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G27</xm:sqref>
        </x14:conditionalFormatting>
        <x14:conditionalFormatting xmlns:xm="http://schemas.microsoft.com/office/excel/2006/main">
          <x14:cfRule type="dataBar" id="{771558F5-150F-4CC9-8559-072EF683A3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G33</xm:sqref>
        </x14:conditionalFormatting>
        <x14:conditionalFormatting xmlns:xm="http://schemas.microsoft.com/office/excel/2006/main">
          <x14:cfRule type="iconSet" priority="122" id="{5CBA58D0-44AF-4DA1-B31A-2BA88E913C68}">
            <x14:iconSet iconSet="3Symbols" custom="1">
              <x14:cfvo type="percent">
                <xm:f>0</xm:f>
              </x14:cfvo>
              <x14:cfvo type="percent">
                <xm:f>1</xm:f>
              </x14:cfvo>
              <x14:cfvo type="percent">
                <xm:f>99</xm:f>
              </x14:cfvo>
              <x14:cfIcon iconSet="3Symbols" iconId="0"/>
              <x14:cfIcon iconSet="3Symbols" iconId="0"/>
              <x14:cfIcon iconSet="3Symbols" iconId="2"/>
            </x14:iconSet>
          </x14:cfRule>
          <xm:sqref>K37:L39</xm:sqref>
        </x14:conditionalFormatting>
        <x14:conditionalFormatting xmlns:xm="http://schemas.microsoft.com/office/excel/2006/main">
          <x14:cfRule type="iconSet" priority="129" id="{AAEC3412-AE69-48F1-8897-81BB83D67AC5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40700001</xm:f>
              </x14:cfvo>
              <x14:cfIcon iconSet="3Flags" iconId="2"/>
              <x14:cfIcon iconSet="3Flags" iconId="2"/>
              <x14:cfIcon iconSet="3Flags" iconId="0"/>
            </x14:iconSet>
          </x14:cfRule>
          <xm:sqref>C5:C7</xm:sqref>
        </x14:conditionalFormatting>
        <x14:conditionalFormatting xmlns:xm="http://schemas.microsoft.com/office/excel/2006/main">
          <x14:cfRule type="iconSet" priority="133" id="{947360E5-FF8B-4B68-BAC6-1457BFD0AD65}">
            <x14:iconSet iconSet="3Symbols" custom="1">
              <x14:cfvo type="percent">
                <xm:f>0</xm:f>
              </x14:cfvo>
              <x14:cfvo type="percent">
                <xm:f>1</xm:f>
              </x14:cfvo>
              <x14:cfvo type="percent">
                <xm:f>99</xm:f>
              </x14:cfvo>
              <x14:cfIcon iconSet="3Symbols" iconId="2"/>
              <x14:cfIcon iconSet="3Symbols" iconId="0"/>
              <x14:cfIcon iconSet="3Symbols" iconId="0"/>
            </x14:iconSet>
          </x14:cfRule>
          <xm:sqref>C37:D42</xm:sqref>
        </x14:conditionalFormatting>
        <x14:conditionalFormatting xmlns:xm="http://schemas.microsoft.com/office/excel/2006/main">
          <x14:cfRule type="iconSet" priority="53" id="{73FC8401-69F0-4691-BD7D-BD656675F233}">
            <x14:iconSet iconSet="3Flags" custom="1">
              <x14:cfvo type="percent">
                <xm:f>0</xm:f>
              </x14:cfvo>
              <x14:cfvo type="num">
                <xm:f>0</xm:f>
              </x14:cfvo>
              <x14:cfvo type="num">
                <xm:f>40700001</xm:f>
              </x14:cfvo>
              <x14:cfIcon iconSet="3Flags" iconId="2"/>
              <x14:cfIcon iconSet="3Flags" iconId="2"/>
              <x14:cfIcon iconSet="3Flags" iconId="0"/>
            </x14:iconSet>
          </x14:cfRule>
          <xm:sqref>C8</xm:sqref>
        </x14:conditionalFormatting>
        <x14:conditionalFormatting xmlns:xm="http://schemas.microsoft.com/office/excel/2006/main">
          <x14:cfRule type="iconSet" priority="20" id="{ADB169EB-E99D-4850-9E64-EA58E618BA2D}">
            <x14:iconSet iconSet="3Symbols" custom="1">
              <x14:cfvo type="percent">
                <xm:f>0</xm:f>
              </x14:cfvo>
              <x14:cfvo type="percent">
                <xm:f>1</xm:f>
              </x14:cfvo>
              <x14:cfvo type="percent">
                <xm:f>99</xm:f>
              </x14:cfvo>
              <x14:cfIcon iconSet="3Symbols" iconId="0"/>
              <x14:cfIcon iconSet="3Symbols" iconId="0"/>
              <x14:cfIcon iconSet="3Symbols" iconId="2"/>
            </x14:iconSet>
          </x14:cfRule>
          <xm:sqref>K40:L40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4</vt:i4>
      </vt:variant>
    </vt:vector>
  </HeadingPairs>
  <TitlesOfParts>
    <vt:vector size="7" baseType="lpstr">
      <vt:lpstr>Blad1</vt:lpstr>
      <vt:lpstr>Blad2</vt:lpstr>
      <vt:lpstr>Blad3</vt:lpstr>
      <vt:lpstr>Blad1!interviewscore</vt:lpstr>
      <vt:lpstr>Blad1!kansscore</vt:lpstr>
      <vt:lpstr>Blad1!prestatiescore</vt:lpstr>
      <vt:lpstr>Blad1!risicoscore</vt:lpstr>
    </vt:vector>
  </TitlesOfParts>
  <Company>Gemeente Purmerend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Knijn, S. (Sanne)</dc:creator>
  <cp:lastModifiedBy>Knijn, S. (Sanne)</cp:lastModifiedBy>
  <dcterms:created xsi:type="dcterms:W3CDTF">2017-06-09T09:09:00Z</dcterms:created>
  <dcterms:modified xsi:type="dcterms:W3CDTF">2021-01-27T12:46:24Z</dcterms:modified>
</cp:coreProperties>
</file>