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J:\Aanbestedingen (Europese)_Offerteaanvragen\273 - Afvalverwerking\Offerteaanvraag Afvalverwerking NRG Publicatie\"/>
    </mc:Choice>
  </mc:AlternateContent>
  <bookViews>
    <workbookView xWindow="-120" yWindow="-120" windowWidth="29040" windowHeight="15840"/>
  </bookViews>
  <sheets>
    <sheet name="Offerte-sheet" sheetId="4" r:id="rId1"/>
  </sheets>
  <definedNames>
    <definedName name="_xlnm.Print_Area" localSheetId="0">'Offerte-sheet'!$A$1:$K$71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J18" i="4" l="1"/>
  <c r="J38" i="4"/>
  <c r="C6" i="4" l="1"/>
  <c r="F6" i="4"/>
  <c r="J5" i="4"/>
  <c r="J6" i="4"/>
  <c r="C5" i="4"/>
  <c r="F5" i="4"/>
  <c r="J7" i="4"/>
  <c r="J8" i="4"/>
  <c r="F7" i="4"/>
  <c r="C4" i="4" l="1"/>
  <c r="J4" i="4"/>
  <c r="D51" i="4"/>
  <c r="D43" i="4"/>
  <c r="J37" i="4"/>
  <c r="J21" i="4"/>
  <c r="J22" i="4" l="1"/>
  <c r="J23" i="4"/>
  <c r="J24" i="4"/>
  <c r="J25" i="4"/>
  <c r="J26" i="4"/>
  <c r="J27" i="4"/>
  <c r="J28" i="4"/>
  <c r="J29" i="4"/>
  <c r="J30" i="4"/>
  <c r="J31" i="4"/>
  <c r="J32" i="4"/>
  <c r="J33" i="4"/>
  <c r="J34" i="4"/>
  <c r="J35" i="4"/>
  <c r="J36" i="4"/>
  <c r="J10" i="4"/>
  <c r="J12" i="4"/>
  <c r="J13" i="4"/>
  <c r="J14" i="4"/>
  <c r="J15" i="4"/>
  <c r="J17" i="4"/>
  <c r="D47" i="4"/>
  <c r="B63" i="4" l="1"/>
  <c r="D63" i="4" s="1"/>
  <c r="B64" i="4"/>
  <c r="D64" i="4" s="1"/>
  <c r="B65" i="4"/>
  <c r="D65" i="4" s="1"/>
  <c r="B66" i="4"/>
  <c r="D66" i="4" s="1"/>
  <c r="B67" i="4"/>
  <c r="D67" i="4" s="1"/>
  <c r="B68" i="4"/>
  <c r="D68" i="4" s="1"/>
  <c r="B69" i="4"/>
  <c r="D69" i="4" s="1"/>
  <c r="B70" i="4"/>
  <c r="D70" i="4" s="1"/>
  <c r="B62" i="4"/>
  <c r="D62" i="4" s="1"/>
  <c r="B54" i="4"/>
  <c r="D54" i="4" s="1"/>
  <c r="B53" i="4"/>
  <c r="D53" i="4" s="1"/>
  <c r="B52" i="4"/>
  <c r="D52" i="4" s="1"/>
  <c r="B51" i="4"/>
  <c r="C9" i="4" l="1"/>
  <c r="F11" i="4" l="1"/>
  <c r="C11" i="4" s="1"/>
  <c r="J11" i="4" s="1"/>
  <c r="F9" i="4" l="1"/>
  <c r="J9" i="4" s="1"/>
  <c r="F4" i="4"/>
  <c r="F16" i="4"/>
  <c r="J16" i="4" s="1"/>
  <c r="B58" i="4" l="1"/>
  <c r="D58" i="4" s="1"/>
  <c r="B57" i="4"/>
  <c r="D57" i="4" s="1"/>
  <c r="B56" i="4"/>
  <c r="D56" i="4" s="1"/>
  <c r="B55" i="4"/>
  <c r="D55" i="4" s="1"/>
  <c r="D59" i="4" l="1"/>
  <c r="D71" i="4" l="1"/>
</calcChain>
</file>

<file path=xl/sharedStrings.xml><?xml version="1.0" encoding="utf-8"?>
<sst xmlns="http://schemas.openxmlformats.org/spreadsheetml/2006/main" count="230" uniqueCount="119">
  <si>
    <t xml:space="preserve">Containertype </t>
  </si>
  <si>
    <t>per 1000 kg</t>
  </si>
  <si>
    <t>Opmerkingen Leverancier</t>
  </si>
  <si>
    <t xml:space="preserve"> € huur/maand</t>
  </si>
  <si>
    <t xml:space="preserve">Gevaarlijk Afval (P2) </t>
  </si>
  <si>
    <t>Opmerkingen NRG</t>
  </si>
  <si>
    <t>afzetcontainer, 30 m3</t>
  </si>
  <si>
    <t>afzetcontainer, 40 m3</t>
  </si>
  <si>
    <t>container 10 m3 dicht</t>
  </si>
  <si>
    <t>dekselvat kunst. (un), 60 ltr</t>
  </si>
  <si>
    <t xml:space="preserve">jerrycan (un), 10 liter       </t>
  </si>
  <si>
    <t xml:space="preserve">magazijncontainer 40 m3       </t>
  </si>
  <si>
    <t xml:space="preserve">rolcontainer, 1000 ltr staal  </t>
  </si>
  <si>
    <t>Containertype Bedrijfsafval</t>
  </si>
  <si>
    <t>Containertype Gevaarlijk afval</t>
  </si>
  <si>
    <t>asp container 800 l un + liner</t>
  </si>
  <si>
    <t xml:space="preserve">doos 60 l (un)                </t>
  </si>
  <si>
    <t xml:space="preserve">ibc vloeistof 1000 l (un)     </t>
  </si>
  <si>
    <t xml:space="preserve">jerrycan (un), 25 liter       </t>
  </si>
  <si>
    <t xml:space="preserve">kunstofbox 600 liter un       </t>
  </si>
  <si>
    <t>rolcontainer 240 liter zwart</t>
  </si>
  <si>
    <t>vloeistofvat metaal (un), 200l</t>
  </si>
  <si>
    <t>VVG-code</t>
  </si>
  <si>
    <t xml:space="preserve">71.00 - </t>
  </si>
  <si>
    <t xml:space="preserve">71.03 - </t>
  </si>
  <si>
    <t xml:space="preserve">71.04 - </t>
  </si>
  <si>
    <t xml:space="preserve">71.28 - </t>
  </si>
  <si>
    <t xml:space="preserve">71.47 - </t>
  </si>
  <si>
    <t xml:space="preserve">71.48 - </t>
  </si>
  <si>
    <t xml:space="preserve">73.01 - </t>
  </si>
  <si>
    <t xml:space="preserve">73.15 - </t>
  </si>
  <si>
    <t xml:space="preserve">73.21 - </t>
  </si>
  <si>
    <t xml:space="preserve">74.00 - </t>
  </si>
  <si>
    <t xml:space="preserve">75.01 - </t>
  </si>
  <si>
    <t xml:space="preserve">75.65 - </t>
  </si>
  <si>
    <t xml:space="preserve">76.00 - </t>
  </si>
  <si>
    <t xml:space="preserve">76.40 - </t>
  </si>
  <si>
    <t xml:space="preserve">78.02 - </t>
  </si>
  <si>
    <t xml:space="preserve">78.22 - </t>
  </si>
  <si>
    <t xml:space="preserve">79.01 - </t>
  </si>
  <si>
    <t>bouw- en sloopafval (ongesorteerd)</t>
  </si>
  <si>
    <t>afvalhout b-kwaliteit</t>
  </si>
  <si>
    <t>ijzer(ferro metalen)</t>
  </si>
  <si>
    <t>bedrijfsafval (brandbaar)</t>
  </si>
  <si>
    <t>bedrijfsafval (sorteerbaar)</t>
  </si>
  <si>
    <t>flessenglas (bont)</t>
  </si>
  <si>
    <t>grof huishoudelijk afval</t>
  </si>
  <si>
    <t>wit- en bruingoed gemengd</t>
  </si>
  <si>
    <t>batterijen &lt; 1 kg</t>
  </si>
  <si>
    <t>anorganische zuren, gemengd</t>
  </si>
  <si>
    <t>salpeterzuur</t>
  </si>
  <si>
    <t>fluorwaterstofzuur</t>
  </si>
  <si>
    <t>anorganische vloeistoffen, basisch</t>
  </si>
  <si>
    <t>afvalwater verontreinigd met zware metalen</t>
  </si>
  <si>
    <t>waterige vloeistoffen, gemengd, verontreinigd</t>
  </si>
  <si>
    <t>afgewerkte olie cat. ii (synthetisch)</t>
  </si>
  <si>
    <t>boor-, snij- en walsolie</t>
  </si>
  <si>
    <t>olie-, water-, slibmengsel</t>
  </si>
  <si>
    <t>oplosmiddelen, gemengd, halogeenarm</t>
  </si>
  <si>
    <t>verfresten in kunststof/stalen verpakkingen</t>
  </si>
  <si>
    <t>organische vaste stoffen, milieugevaarlijk</t>
  </si>
  <si>
    <t>verontreinigde emballage, gemengd</t>
  </si>
  <si>
    <t>filtermateriaal, verontreinigd met chemicaliën in vaste vorm</t>
  </si>
  <si>
    <t>loogafval, hydroxiden, vast</t>
  </si>
  <si>
    <t>anorganische vaste stoffen, giftig</t>
  </si>
  <si>
    <t>Tonnage in kg (x1000) 2019</t>
  </si>
  <si>
    <t>Afvalstroom</t>
  </si>
  <si>
    <t xml:space="preserve">Eenheid </t>
  </si>
  <si>
    <t>10.00 -</t>
  </si>
  <si>
    <t>15.00 -</t>
  </si>
  <si>
    <t>30.01 -</t>
  </si>
  <si>
    <t>13.01 -</t>
  </si>
  <si>
    <t>70.27 -</t>
  </si>
  <si>
    <t>30.00 -</t>
  </si>
  <si>
    <t>34.01 -</t>
  </si>
  <si>
    <t>40.01 -</t>
  </si>
  <si>
    <t>Huur bedrijfsfval (P1)</t>
  </si>
  <si>
    <t>Huur Gevaarlijk afval (P2)</t>
  </si>
  <si>
    <t>Bedrijfsafval (P1)</t>
  </si>
  <si>
    <r>
      <t xml:space="preserve">Verwerkings-tarief </t>
    </r>
    <r>
      <rPr>
        <b/>
        <sz val="8"/>
        <color theme="0"/>
        <rFont val="Calibri"/>
        <family val="2"/>
        <scheme val="minor"/>
      </rPr>
      <t xml:space="preserve">Incl. Afvalstoffenheffing </t>
    </r>
  </si>
  <si>
    <t>SWILL</t>
  </si>
  <si>
    <t xml:space="preserve">Papier/karton </t>
  </si>
  <si>
    <t>Vertrouwelijk papier</t>
  </si>
  <si>
    <t>Rolcontainer 120 ltr, groen</t>
  </si>
  <si>
    <t>Rolcontainer 240 ltr, blauw</t>
  </si>
  <si>
    <t>Rolcontainer 240 ltr, blauw, gleuf met slot</t>
  </si>
  <si>
    <t>Op afroep, huur container per maand</t>
  </si>
  <si>
    <t>-</t>
  </si>
  <si>
    <t>Sub-totaal kosten verwerken/transport perceel 1 - Bedrijfsafval</t>
  </si>
  <si>
    <t>Sub-totaal kosten verwerken/transport perceel 2 - Gevaarlijk Afval</t>
  </si>
  <si>
    <t>Sub-totaal kosten huur containers perceel 1 - Bedrijfsafval</t>
  </si>
  <si>
    <t>Sub-totaal kosten huur conatiners perceel 2 - Gevaarlijk Afval</t>
  </si>
  <si>
    <t>Aantal per maand 2019</t>
  </si>
  <si>
    <t xml:space="preserve">Totaal huur kosten per jaar </t>
  </si>
  <si>
    <r>
      <t>Totaal kosten per jaar A</t>
    </r>
    <r>
      <rPr>
        <b/>
        <sz val="8"/>
        <color theme="0"/>
        <rFont val="Calibri"/>
        <family val="2"/>
        <scheme val="minor"/>
      </rPr>
      <t>ll-in</t>
    </r>
  </si>
  <si>
    <t>31 papiercontainer, een (1) maal per week geledigd</t>
  </si>
  <si>
    <t>31 papiercontainers, ongeveer een (1) maal per maand geledigd (op afroep)</t>
  </si>
  <si>
    <t>5 glasbakken welke een (1) maal per maand worden geledigd. (op op afroep)</t>
  </si>
  <si>
    <t>6 SWILLbakken welke een (1) maal per week worden geledigd.</t>
  </si>
  <si>
    <t>Aanname; 31 papiercontainer, een (1) maal per week geledigd.</t>
  </si>
  <si>
    <t>Aaname; 5 glasbakken, een (1) maal per maand geledigd op afroep.</t>
  </si>
  <si>
    <t>Aanname; 31 papiercontainers, ongeveer een (1) maal per maand geledigd op afroep.</t>
  </si>
  <si>
    <t>Aanname, 6 SWILLbakken, een (1) maal per week  geledigd.</t>
  </si>
  <si>
    <t>Op afroep</t>
  </si>
  <si>
    <t>Aantal ledigingen 2019</t>
  </si>
  <si>
    <r>
      <t xml:space="preserve">Transporttarief </t>
    </r>
    <r>
      <rPr>
        <b/>
        <sz val="8"/>
        <color theme="0"/>
        <rFont val="Calibri"/>
        <family val="2"/>
        <scheme val="minor"/>
      </rPr>
      <t>per lediging</t>
    </r>
  </si>
  <si>
    <t>Tarief voorrijkosten voor het aan- en afrijden van de afvalwagen om de containers te ledigen</t>
  </si>
  <si>
    <t>Tarief voorrijkosten</t>
  </si>
  <si>
    <t>Totaal vroorrijkosten</t>
  </si>
  <si>
    <t>2019 aantal 
(inschatting)</t>
  </si>
  <si>
    <t>Voorrijkosten Bedrijfsafval (P1)</t>
  </si>
  <si>
    <t>Voorrijkosten Gevaarlijk Afval (P2)</t>
  </si>
  <si>
    <t>rolcontainer 240 ltr, geel</t>
  </si>
  <si>
    <t xml:space="preserve">Bedrijfsafval </t>
  </si>
  <si>
    <t xml:space="preserve">Aanname; 21 afvalbakken, een (1) maal per week geledigd. </t>
  </si>
  <si>
    <t>Rolcontainer 660 ltr, blauw</t>
  </si>
  <si>
    <t>Aanname; 12 papiercontainer, een (1) maal per twee (2) weken geledigd.</t>
  </si>
  <si>
    <t>Aanname; 5 papiercontainer, een (1) maal per twee (2) weken geledigd.</t>
  </si>
  <si>
    <t>Rolcontainer 1100 ltr, blauw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</si>
</sst>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 &quot;€&quot;\ * #,##0.00_ ;_ &quot;€&quot;\ * \-#,##0.00_ ;_ &quot;€&quot;\ * &quot;-&quot;??_ ;_ @_ "/>
    <numFmt numFmtId="164" formatCode="&quot;€&quot;\ #,##0.00"/>
    <numFmt numFmtId="165" formatCode="&quot;€&quot;\ #,##0.000"/>
  </numFmts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8"/>
      <color theme="0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6"/>
      <color theme="0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8"/>
      <color theme="0"/>
      <name val="Calibri"/>
      <family val="2"/>
      <scheme val="minor"/>
    </font>
    <font>
      <sz val="11"/>
      <name val="Calibri"/>
      <family val="2"/>
      <scheme val="minor"/>
    </font>
  </fonts>
  <fills count="3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74">
    <xf numFmtId="0" fontId="0" fillId="0" borderId="0" xfId="0"/>
    <xf numFmtId="0" fontId="0" fillId="0" borderId="10" xfId="0" applyBorder="1"/>
    <xf numFmtId="0" fontId="0" fillId="0" borderId="0" xfId="0" applyFill="1" applyBorder="1"/>
    <xf numFmtId="0" fontId="0" fillId="33" borderId="0" xfId="0" applyFill="1"/>
    <xf numFmtId="0" fontId="17" fillId="33" borderId="0" xfId="0" applyFont="1" applyFill="1"/>
    <xf numFmtId="0" fontId="0" fillId="34" borderId="10" xfId="0" applyFill="1" applyBorder="1"/>
    <xf numFmtId="3" fontId="0" fillId="34" borderId="10" xfId="0" applyNumberFormat="1" applyFill="1" applyBorder="1"/>
    <xf numFmtId="164" fontId="0" fillId="34" borderId="10" xfId="0" applyNumberFormat="1" applyFill="1" applyBorder="1"/>
    <xf numFmtId="0" fontId="0" fillId="0" borderId="0" xfId="0" applyFill="1"/>
    <xf numFmtId="0" fontId="0" fillId="0" borderId="10" xfId="0" applyFill="1" applyBorder="1"/>
    <xf numFmtId="4" fontId="0" fillId="0" borderId="10" xfId="0" applyNumberFormat="1" applyBorder="1"/>
    <xf numFmtId="4" fontId="0" fillId="34" borderId="10" xfId="0" applyNumberFormat="1" applyFill="1" applyBorder="1"/>
    <xf numFmtId="0" fontId="0" fillId="0" borderId="0" xfId="0" applyBorder="1"/>
    <xf numFmtId="0" fontId="19" fillId="0" borderId="0" xfId="0" applyFont="1" applyBorder="1" applyAlignment="1">
      <alignment horizontal="center" wrapText="1"/>
    </xf>
    <xf numFmtId="0" fontId="0" fillId="0" borderId="0" xfId="0" applyBorder="1" applyAlignment="1">
      <alignment horizontal="center" wrapText="1"/>
    </xf>
    <xf numFmtId="0" fontId="21" fillId="0" borderId="0" xfId="0" applyFont="1" applyAlignment="1">
      <alignment horizontal="left" vertical="center" wrapText="1"/>
    </xf>
    <xf numFmtId="0" fontId="20" fillId="35" borderId="0" xfId="0" applyFont="1" applyFill="1" applyBorder="1" applyAlignment="1">
      <alignment horizontal="left" vertical="center" wrapText="1"/>
    </xf>
    <xf numFmtId="0" fontId="18" fillId="35" borderId="10" xfId="0" applyFont="1" applyFill="1" applyBorder="1"/>
    <xf numFmtId="0" fontId="17" fillId="35" borderId="10" xfId="0" applyFont="1" applyFill="1" applyBorder="1"/>
    <xf numFmtId="165" fontId="0" fillId="36" borderId="10" xfId="0" applyNumberFormat="1" applyFill="1" applyBorder="1"/>
    <xf numFmtId="3" fontId="0" fillId="0" borderId="0" xfId="0" applyNumberFormat="1" applyFill="1" applyBorder="1"/>
    <xf numFmtId="0" fontId="0" fillId="35" borderId="10" xfId="0" applyFill="1" applyBorder="1"/>
    <xf numFmtId="44" fontId="0" fillId="36" borderId="10" xfId="0" applyNumberFormat="1" applyFill="1" applyBorder="1"/>
    <xf numFmtId="44" fontId="0" fillId="0" borderId="10" xfId="0" applyNumberFormat="1" applyFill="1" applyBorder="1"/>
    <xf numFmtId="0" fontId="23" fillId="0" borderId="10" xfId="0" applyFont="1" applyBorder="1"/>
    <xf numFmtId="0" fontId="23" fillId="0" borderId="10" xfId="0" applyFont="1" applyFill="1" applyBorder="1"/>
    <xf numFmtId="44" fontId="16" fillId="0" borderId="10" xfId="0" applyNumberFormat="1" applyFont="1" applyBorder="1" applyAlignment="1">
      <alignment vertical="center"/>
    </xf>
    <xf numFmtId="0" fontId="0" fillId="0" borderId="0" xfId="0" applyAlignment="1">
      <alignment vertical="center"/>
    </xf>
    <xf numFmtId="0" fontId="0" fillId="37" borderId="10" xfId="0" applyFill="1" applyBorder="1"/>
    <xf numFmtId="0" fontId="23" fillId="37" borderId="10" xfId="0" applyFont="1" applyFill="1" applyBorder="1"/>
    <xf numFmtId="0" fontId="0" fillId="0" borderId="0" xfId="0" applyAlignment="1">
      <alignment wrapText="1"/>
    </xf>
    <xf numFmtId="0" fontId="16" fillId="34" borderId="10" xfId="0" applyFont="1" applyFill="1" applyBorder="1" applyAlignment="1">
      <alignment vertical="center" wrapText="1"/>
    </xf>
    <xf numFmtId="44" fontId="16" fillId="0" borderId="10" xfId="0" applyNumberFormat="1" applyFont="1" applyFill="1" applyBorder="1" applyAlignment="1">
      <alignment vertical="center"/>
    </xf>
    <xf numFmtId="2" fontId="0" fillId="0" borderId="10" xfId="0" applyNumberFormat="1" applyBorder="1" applyAlignment="1">
      <alignment horizontal="right"/>
    </xf>
    <xf numFmtId="0" fontId="0" fillId="0" borderId="12" xfId="0" applyBorder="1" applyAlignment="1"/>
    <xf numFmtId="0" fontId="16" fillId="34" borderId="10" xfId="0" applyFont="1" applyFill="1" applyBorder="1" applyAlignment="1">
      <alignment vertical="center" wrapText="1"/>
    </xf>
    <xf numFmtId="0" fontId="0" fillId="0" borderId="10" xfId="0" applyFill="1" applyBorder="1" applyAlignment="1">
      <alignment horizontal="right"/>
    </xf>
    <xf numFmtId="0" fontId="23" fillId="0" borderId="10" xfId="0" applyFont="1" applyFill="1" applyBorder="1" applyAlignment="1">
      <alignment horizontal="left"/>
    </xf>
    <xf numFmtId="4" fontId="23" fillId="0" borderId="10" xfId="0" applyNumberFormat="1" applyFont="1" applyFill="1" applyBorder="1"/>
    <xf numFmtId="0" fontId="23" fillId="0" borderId="11" xfId="0" applyFont="1" applyFill="1" applyBorder="1" applyAlignment="1"/>
    <xf numFmtId="0" fontId="0" fillId="0" borderId="12" xfId="0" applyFill="1" applyBorder="1" applyAlignment="1"/>
    <xf numFmtId="0" fontId="0" fillId="0" borderId="10" xfId="0" applyFill="1" applyBorder="1" applyAlignment="1">
      <alignment horizontal="left"/>
    </xf>
    <xf numFmtId="4" fontId="0" fillId="0" borderId="10" xfId="0" applyNumberFormat="1" applyFill="1" applyBorder="1"/>
    <xf numFmtId="0" fontId="0" fillId="0" borderId="10" xfId="0" applyFill="1" applyBorder="1" applyAlignment="1">
      <alignment vertical="center"/>
    </xf>
    <xf numFmtId="0" fontId="0" fillId="35" borderId="0" xfId="0" applyFont="1" applyFill="1" applyBorder="1"/>
    <xf numFmtId="3" fontId="0" fillId="35" borderId="0" xfId="0" applyNumberFormat="1" applyFont="1" applyFill="1" applyBorder="1"/>
    <xf numFmtId="0" fontId="0" fillId="0" borderId="10" xfId="0" applyFill="1" applyBorder="1" applyAlignment="1">
      <alignment vertical="center" wrapText="1"/>
    </xf>
    <xf numFmtId="44" fontId="0" fillId="0" borderId="10" xfId="0" applyNumberFormat="1" applyFill="1" applyBorder="1" applyAlignment="1">
      <alignment vertical="center"/>
    </xf>
    <xf numFmtId="44" fontId="0" fillId="36" borderId="10" xfId="0" applyNumberFormat="1" applyFill="1" applyBorder="1" applyAlignment="1">
      <alignment vertical="center"/>
    </xf>
    <xf numFmtId="0" fontId="0" fillId="0" borderId="10" xfId="0" applyBorder="1" applyAlignment="1"/>
    <xf numFmtId="0" fontId="0" fillId="34" borderId="10" xfId="0" applyFill="1" applyBorder="1" applyAlignment="1"/>
    <xf numFmtId="1" fontId="0" fillId="37" borderId="10" xfId="0" applyNumberFormat="1" applyFill="1" applyBorder="1" applyAlignment="1"/>
    <xf numFmtId="0" fontId="0" fillId="37" borderId="10" xfId="0" applyFill="1" applyBorder="1" applyAlignment="1"/>
    <xf numFmtId="0" fontId="18" fillId="35" borderId="10" xfId="0" applyFont="1" applyFill="1" applyBorder="1" applyAlignment="1"/>
    <xf numFmtId="0" fontId="16" fillId="34" borderId="10" xfId="0" applyFont="1" applyFill="1" applyBorder="1" applyAlignment="1">
      <alignment vertical="center"/>
    </xf>
    <xf numFmtId="0" fontId="0" fillId="0" borderId="11" xfId="0" applyBorder="1" applyAlignment="1"/>
    <xf numFmtId="0" fontId="0" fillId="0" borderId="12" xfId="0" applyBorder="1" applyAlignment="1"/>
    <xf numFmtId="0" fontId="0" fillId="0" borderId="11" xfId="0" applyFill="1" applyBorder="1" applyAlignment="1"/>
    <xf numFmtId="164" fontId="16" fillId="0" borderId="10" xfId="0" applyNumberFormat="1" applyFont="1" applyBorder="1" applyAlignment="1">
      <alignment horizontal="right" vertical="center"/>
    </xf>
    <xf numFmtId="0" fontId="0" fillId="0" borderId="10" xfId="0" applyBorder="1" applyAlignment="1">
      <alignment horizontal="right" vertical="center"/>
    </xf>
    <xf numFmtId="0" fontId="16" fillId="34" borderId="10" xfId="0" applyFont="1" applyFill="1" applyBorder="1" applyAlignment="1">
      <alignment vertical="center" wrapText="1"/>
    </xf>
    <xf numFmtId="0" fontId="0" fillId="0" borderId="10" xfId="0" applyBorder="1" applyAlignment="1">
      <alignment wrapText="1"/>
    </xf>
    <xf numFmtId="0" fontId="0" fillId="34" borderId="11" xfId="0" applyFill="1" applyBorder="1" applyAlignment="1"/>
    <xf numFmtId="0" fontId="20" fillId="35" borderId="0" xfId="0" applyFont="1" applyFill="1" applyBorder="1" applyAlignment="1">
      <alignment horizontal="left" vertical="center" wrapText="1"/>
    </xf>
    <xf numFmtId="0" fontId="0" fillId="0" borderId="0" xfId="0" applyAlignment="1"/>
    <xf numFmtId="0" fontId="0" fillId="0" borderId="12" xfId="0" applyFill="1" applyBorder="1" applyAlignment="1"/>
    <xf numFmtId="0" fontId="23" fillId="0" borderId="11" xfId="0" applyFont="1" applyFill="1" applyBorder="1" applyAlignment="1"/>
    <xf numFmtId="0" fontId="0" fillId="35" borderId="11" xfId="0" applyFill="1" applyBorder="1" applyAlignment="1"/>
    <xf numFmtId="0" fontId="0" fillId="0" borderId="13" xfId="0" applyBorder="1" applyAlignment="1"/>
    <xf numFmtId="0" fontId="16" fillId="0" borderId="10" xfId="0" applyFont="1" applyBorder="1" applyAlignment="1">
      <alignment horizontal="right" vertical="center"/>
    </xf>
    <xf numFmtId="0" fontId="0" fillId="34" borderId="12" xfId="0" applyFill="1" applyBorder="1" applyAlignment="1"/>
    <xf numFmtId="0" fontId="17" fillId="35" borderId="11" xfId="0" applyFont="1" applyFill="1" applyBorder="1" applyAlignment="1"/>
    <xf numFmtId="0" fontId="17" fillId="35" borderId="12" xfId="0" applyFont="1" applyFill="1" applyBorder="1" applyAlignment="1"/>
    <xf numFmtId="165" fontId="0" fillId="0" borderId="10" xfId="0" applyNumberFormat="1" applyBorder="1" applyAlignme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erekening" xfId="11" builtinId="22" customBuiltin="1"/>
    <cellStyle name="Controlecel" xfId="13" builtinId="23" customBuiltin="1"/>
    <cellStyle name="Gekoppelde cel" xfId="12" builtinId="24" customBuiltin="1"/>
    <cellStyle name="Goed" xfId="6" builtinId="26" customBuiltin="1"/>
    <cellStyle name="Invoer" xfId="9" builtinId="20" customBuiltin="1"/>
    <cellStyle name="Kop 1" xfId="2" builtinId="16" customBuiltin="1"/>
    <cellStyle name="Kop 2" xfId="3" builtinId="17" customBuiltin="1"/>
    <cellStyle name="Kop 3" xfId="4" builtinId="18" customBuiltin="1"/>
    <cellStyle name="Kop 4" xfId="5" builtinId="19" customBuiltin="1"/>
    <cellStyle name="Neutraal" xfId="8" builtinId="28" customBuiltin="1"/>
    <cellStyle name="Notitie" xfId="15" builtinId="10" customBuiltin="1"/>
    <cellStyle name="Ongeldig" xfId="7" builtinId="27" customBuiltin="1"/>
    <cellStyle name="Standaard" xfId="0" builtinId="0"/>
    <cellStyle name="Titel" xfId="1" builtinId="15" customBuiltin="1"/>
    <cellStyle name="Totaal" xfId="17" builtinId="25" customBuiltin="1"/>
    <cellStyle name="Uitvoer" xfId="10" builtinId="21" customBuiltin="1"/>
    <cellStyle name="Verklarende tekst" xfId="16" builtinId="53" customBuiltin="1"/>
    <cellStyle name="Waarschuwingsteks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X71"/>
  <sheetViews>
    <sheetView tabSelected="1" zoomScale="85" zoomScaleNormal="85" zoomScaleSheetLayoutView="55" workbookViewId="0">
      <pane xSplit="1" topLeftCell="B1" activePane="topRight" state="frozen"/>
      <selection pane="topRight" activeCell="F47" sqref="F47"/>
    </sheetView>
  </sheetViews>
  <sheetFormatPr defaultRowHeight="15" x14ac:dyDescent="0.25"/>
  <cols>
    <col min="1" max="1" width="58.28515625" bestFit="1" customWidth="1"/>
    <col min="2" max="2" width="14.28515625" bestFit="1" customWidth="1"/>
    <col min="3" max="5" width="20.42578125" customWidth="1"/>
    <col min="6" max="6" width="15.5703125" customWidth="1"/>
    <col min="7" max="7" width="18.5703125" customWidth="1"/>
    <col min="8" max="8" width="22" customWidth="1"/>
    <col min="9" max="9" width="20.28515625" bestFit="1" customWidth="1"/>
    <col min="10" max="10" width="20.140625" customWidth="1"/>
    <col min="11" max="11" width="74.5703125" customWidth="1"/>
    <col min="12" max="12" width="77.28515625" bestFit="1" customWidth="1"/>
  </cols>
  <sheetData>
    <row r="1" spans="1:76" s="15" customFormat="1" ht="63" x14ac:dyDescent="0.25">
      <c r="A1" s="16" t="s">
        <v>66</v>
      </c>
      <c r="B1" s="16" t="s">
        <v>22</v>
      </c>
      <c r="C1" s="16" t="s">
        <v>65</v>
      </c>
      <c r="D1" s="63" t="s">
        <v>0</v>
      </c>
      <c r="E1" s="64"/>
      <c r="F1" s="16" t="s">
        <v>104</v>
      </c>
      <c r="G1" s="16" t="s">
        <v>79</v>
      </c>
      <c r="H1" s="16" t="s">
        <v>67</v>
      </c>
      <c r="I1" s="16" t="s">
        <v>105</v>
      </c>
      <c r="J1" s="16" t="s">
        <v>94</v>
      </c>
      <c r="K1" s="16" t="s">
        <v>2</v>
      </c>
      <c r="L1" s="16" t="s">
        <v>5</v>
      </c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</row>
    <row r="2" spans="1:76" ht="15" customHeight="1" x14ac:dyDescent="0.25">
      <c r="A2" s="12"/>
      <c r="B2" s="12"/>
      <c r="C2" s="12"/>
      <c r="D2" s="68"/>
      <c r="E2" s="68"/>
      <c r="F2" s="12"/>
      <c r="G2" s="13"/>
      <c r="H2" s="12"/>
      <c r="I2" s="14"/>
      <c r="J2" s="2"/>
      <c r="K2" s="12"/>
      <c r="L2" s="2"/>
    </row>
    <row r="3" spans="1:76" s="3" customFormat="1" ht="23.25" x14ac:dyDescent="0.35">
      <c r="A3" s="17" t="s">
        <v>78</v>
      </c>
      <c r="B3" s="21"/>
      <c r="C3" s="21"/>
      <c r="D3" s="67"/>
      <c r="E3" s="56"/>
      <c r="F3" s="21"/>
      <c r="G3" s="21"/>
      <c r="H3" s="21"/>
      <c r="I3" s="21"/>
      <c r="J3" s="21"/>
      <c r="K3" s="21"/>
      <c r="L3" s="21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</row>
    <row r="4" spans="1:76" x14ac:dyDescent="0.25">
      <c r="A4" s="25" t="s">
        <v>81</v>
      </c>
      <c r="B4" s="37" t="s">
        <v>87</v>
      </c>
      <c r="C4" s="38">
        <f>(40*F4)/1000</f>
        <v>64.48</v>
      </c>
      <c r="D4" s="66" t="s">
        <v>84</v>
      </c>
      <c r="E4" s="65"/>
      <c r="F4" s="25">
        <f>31*52</f>
        <v>1612</v>
      </c>
      <c r="G4" s="22"/>
      <c r="H4" s="24" t="s">
        <v>1</v>
      </c>
      <c r="I4" s="22"/>
      <c r="J4" s="23">
        <f>(G4*C4)+(I4*F4)</f>
        <v>0</v>
      </c>
      <c r="K4" s="29"/>
      <c r="L4" s="24" t="s">
        <v>99</v>
      </c>
    </row>
    <row r="5" spans="1:76" x14ac:dyDescent="0.25">
      <c r="A5" s="25" t="s">
        <v>81</v>
      </c>
      <c r="B5" s="37" t="s">
        <v>87</v>
      </c>
      <c r="C5" s="38">
        <f>(110*F5)/1000</f>
        <v>47.52</v>
      </c>
      <c r="D5" s="39" t="s">
        <v>115</v>
      </c>
      <c r="E5" s="40"/>
      <c r="F5" s="25">
        <f>12*36</f>
        <v>432</v>
      </c>
      <c r="G5" s="22"/>
      <c r="H5" s="24" t="s">
        <v>1</v>
      </c>
      <c r="I5" s="22"/>
      <c r="J5" s="23">
        <f t="shared" ref="J5:J6" si="0">(G5*C5)+(I5*F5)</f>
        <v>0</v>
      </c>
      <c r="K5" s="29"/>
      <c r="L5" s="24" t="s">
        <v>116</v>
      </c>
    </row>
    <row r="6" spans="1:76" x14ac:dyDescent="0.25">
      <c r="A6" s="25" t="s">
        <v>81</v>
      </c>
      <c r="B6" s="37" t="s">
        <v>87</v>
      </c>
      <c r="C6" s="38">
        <f>+(183.333*F6)/1000</f>
        <v>32.999940000000002</v>
      </c>
      <c r="D6" s="39" t="s">
        <v>118</v>
      </c>
      <c r="E6" s="40"/>
      <c r="F6" s="25">
        <f>5*36</f>
        <v>180</v>
      </c>
      <c r="G6" s="22"/>
      <c r="H6" s="24" t="s">
        <v>1</v>
      </c>
      <c r="I6" s="22"/>
      <c r="J6" s="23">
        <f t="shared" si="0"/>
        <v>0</v>
      </c>
      <c r="K6" s="29"/>
      <c r="L6" s="24" t="s">
        <v>117</v>
      </c>
    </row>
    <row r="7" spans="1:76" x14ac:dyDescent="0.25">
      <c r="A7" s="25" t="s">
        <v>113</v>
      </c>
      <c r="B7" s="37" t="s">
        <v>87</v>
      </c>
      <c r="C7" s="38">
        <v>59.013500000000001</v>
      </c>
      <c r="D7" s="39" t="s">
        <v>12</v>
      </c>
      <c r="E7" s="34"/>
      <c r="F7" s="25">
        <f>21*52</f>
        <v>1092</v>
      </c>
      <c r="G7" s="22"/>
      <c r="H7" s="1" t="s">
        <v>1</v>
      </c>
      <c r="I7" s="22"/>
      <c r="J7" s="23">
        <f t="shared" ref="J7:J8" si="1">(G7*C7)+(I7*F7)</f>
        <v>0</v>
      </c>
      <c r="K7" s="29"/>
      <c r="L7" s="24" t="s">
        <v>114</v>
      </c>
    </row>
    <row r="8" spans="1:76" x14ac:dyDescent="0.25">
      <c r="A8" s="9" t="s">
        <v>40</v>
      </c>
      <c r="B8" s="41" t="s">
        <v>68</v>
      </c>
      <c r="C8" s="42">
        <v>20.62</v>
      </c>
      <c r="D8" s="57" t="s">
        <v>7</v>
      </c>
      <c r="E8" s="65"/>
      <c r="F8" s="25">
        <v>4</v>
      </c>
      <c r="G8" s="22"/>
      <c r="H8" s="1" t="s">
        <v>1</v>
      </c>
      <c r="I8" s="22"/>
      <c r="J8" s="23">
        <f t="shared" si="1"/>
        <v>0</v>
      </c>
      <c r="K8" s="28"/>
      <c r="L8" s="24" t="s">
        <v>103</v>
      </c>
    </row>
    <row r="9" spans="1:76" x14ac:dyDescent="0.25">
      <c r="A9" s="25" t="s">
        <v>80</v>
      </c>
      <c r="B9" s="37" t="s">
        <v>87</v>
      </c>
      <c r="C9" s="38">
        <f>(60*312)/1000</f>
        <v>18.72</v>
      </c>
      <c r="D9" s="66" t="s">
        <v>83</v>
      </c>
      <c r="E9" s="65"/>
      <c r="F9" s="25">
        <f>52*6</f>
        <v>312</v>
      </c>
      <c r="G9" s="22"/>
      <c r="H9" s="24" t="s">
        <v>1</v>
      </c>
      <c r="I9" s="22"/>
      <c r="J9" s="23">
        <f t="shared" ref="J9:J17" si="2">(G9*C9)+(I9*F9)</f>
        <v>0</v>
      </c>
      <c r="K9" s="29"/>
      <c r="L9" s="24" t="s">
        <v>102</v>
      </c>
    </row>
    <row r="10" spans="1:76" x14ac:dyDescent="0.25">
      <c r="A10" s="9" t="s">
        <v>42</v>
      </c>
      <c r="B10" s="41" t="s">
        <v>69</v>
      </c>
      <c r="C10" s="42">
        <v>17.86</v>
      </c>
      <c r="D10" s="57" t="s">
        <v>6</v>
      </c>
      <c r="E10" s="65"/>
      <c r="F10" s="25">
        <v>5</v>
      </c>
      <c r="G10" s="22"/>
      <c r="H10" s="1" t="s">
        <v>1</v>
      </c>
      <c r="I10" s="22"/>
      <c r="J10" s="23">
        <f t="shared" si="2"/>
        <v>0</v>
      </c>
      <c r="K10" s="28"/>
      <c r="L10" s="24" t="s">
        <v>86</v>
      </c>
    </row>
    <row r="11" spans="1:76" x14ac:dyDescent="0.25">
      <c r="A11" s="25" t="s">
        <v>82</v>
      </c>
      <c r="B11" s="37" t="s">
        <v>87</v>
      </c>
      <c r="C11" s="38">
        <f>(40*F11)/1000</f>
        <v>14.4</v>
      </c>
      <c r="D11" s="66" t="s">
        <v>85</v>
      </c>
      <c r="E11" s="65"/>
      <c r="F11" s="25">
        <f>30*12</f>
        <v>360</v>
      </c>
      <c r="G11" s="22"/>
      <c r="H11" s="24" t="s">
        <v>1</v>
      </c>
      <c r="I11" s="22"/>
      <c r="J11" s="23">
        <f t="shared" si="2"/>
        <v>0</v>
      </c>
      <c r="K11" s="29"/>
      <c r="L11" s="24" t="s">
        <v>101</v>
      </c>
    </row>
    <row r="12" spans="1:76" x14ac:dyDescent="0.25">
      <c r="A12" s="9" t="s">
        <v>44</v>
      </c>
      <c r="B12" s="41" t="s">
        <v>70</v>
      </c>
      <c r="C12" s="42">
        <v>11.36</v>
      </c>
      <c r="D12" s="57" t="s">
        <v>7</v>
      </c>
      <c r="E12" s="65"/>
      <c r="F12" s="9">
        <v>5</v>
      </c>
      <c r="G12" s="22"/>
      <c r="H12" s="1" t="s">
        <v>1</v>
      </c>
      <c r="I12" s="22"/>
      <c r="J12" s="23">
        <f t="shared" si="2"/>
        <v>0</v>
      </c>
      <c r="K12" s="28"/>
      <c r="L12" s="24" t="s">
        <v>103</v>
      </c>
    </row>
    <row r="13" spans="1:76" x14ac:dyDescent="0.25">
      <c r="A13" s="9" t="s">
        <v>41</v>
      </c>
      <c r="B13" s="41" t="s">
        <v>71</v>
      </c>
      <c r="C13" s="42">
        <v>7.25</v>
      </c>
      <c r="D13" s="57" t="s">
        <v>7</v>
      </c>
      <c r="E13" s="65"/>
      <c r="F13" s="9">
        <v>3</v>
      </c>
      <c r="G13" s="22"/>
      <c r="H13" s="1" t="s">
        <v>1</v>
      </c>
      <c r="I13" s="22"/>
      <c r="J13" s="23">
        <f t="shared" si="2"/>
        <v>0</v>
      </c>
      <c r="K13" s="28"/>
      <c r="L13" s="24" t="s">
        <v>103</v>
      </c>
    </row>
    <row r="14" spans="1:76" x14ac:dyDescent="0.25">
      <c r="A14" s="9" t="s">
        <v>47</v>
      </c>
      <c r="B14" s="41" t="s">
        <v>72</v>
      </c>
      <c r="C14" s="42">
        <v>6.5449999999999999</v>
      </c>
      <c r="D14" s="57" t="s">
        <v>8</v>
      </c>
      <c r="E14" s="65"/>
      <c r="F14" s="9">
        <v>3</v>
      </c>
      <c r="G14" s="22"/>
      <c r="H14" s="1" t="s">
        <v>1</v>
      </c>
      <c r="I14" s="22"/>
      <c r="J14" s="23">
        <f t="shared" si="2"/>
        <v>0</v>
      </c>
      <c r="K14" s="28"/>
      <c r="L14" s="24" t="s">
        <v>103</v>
      </c>
    </row>
    <row r="15" spans="1:76" x14ac:dyDescent="0.25">
      <c r="A15" s="9" t="s">
        <v>43</v>
      </c>
      <c r="B15" s="41" t="s">
        <v>73</v>
      </c>
      <c r="C15" s="42">
        <v>1.61</v>
      </c>
      <c r="D15" s="57" t="s">
        <v>7</v>
      </c>
      <c r="E15" s="65"/>
      <c r="F15" s="9">
        <v>1</v>
      </c>
      <c r="G15" s="22"/>
      <c r="H15" s="1" t="s">
        <v>1</v>
      </c>
      <c r="I15" s="22"/>
      <c r="J15" s="23">
        <f t="shared" si="2"/>
        <v>0</v>
      </c>
      <c r="K15" s="28"/>
      <c r="L15" s="24" t="s">
        <v>103</v>
      </c>
    </row>
    <row r="16" spans="1:76" x14ac:dyDescent="0.25">
      <c r="A16" s="9" t="s">
        <v>45</v>
      </c>
      <c r="B16" s="41" t="s">
        <v>74</v>
      </c>
      <c r="C16" s="42">
        <v>0.48</v>
      </c>
      <c r="D16" s="57" t="s">
        <v>112</v>
      </c>
      <c r="E16" s="65"/>
      <c r="F16" s="9">
        <f>5*12</f>
        <v>60</v>
      </c>
      <c r="G16" s="22"/>
      <c r="H16" s="1" t="s">
        <v>1</v>
      </c>
      <c r="I16" s="22"/>
      <c r="J16" s="23">
        <f t="shared" si="2"/>
        <v>0</v>
      </c>
      <c r="K16" s="28"/>
      <c r="L16" s="24" t="s">
        <v>100</v>
      </c>
    </row>
    <row r="17" spans="1:76" x14ac:dyDescent="0.25">
      <c r="A17" s="9" t="s">
        <v>46</v>
      </c>
      <c r="B17" s="41" t="s">
        <v>75</v>
      </c>
      <c r="C17" s="42">
        <v>0.2</v>
      </c>
      <c r="D17" s="57" t="s">
        <v>11</v>
      </c>
      <c r="E17" s="65"/>
      <c r="F17" s="9">
        <v>1</v>
      </c>
      <c r="G17" s="22"/>
      <c r="H17" s="1" t="s">
        <v>1</v>
      </c>
      <c r="I17" s="22"/>
      <c r="J17" s="23">
        <f t="shared" si="2"/>
        <v>0</v>
      </c>
      <c r="K17" s="28"/>
      <c r="L17" s="24" t="s">
        <v>103</v>
      </c>
    </row>
    <row r="18" spans="1:76" s="27" customFormat="1" ht="30" customHeight="1" x14ac:dyDescent="0.25">
      <c r="A18" s="69" t="s">
        <v>88</v>
      </c>
      <c r="B18" s="69"/>
      <c r="C18" s="69"/>
      <c r="D18" s="69"/>
      <c r="E18" s="69"/>
      <c r="F18" s="69"/>
      <c r="G18" s="69"/>
      <c r="H18" s="69"/>
      <c r="I18" s="69"/>
      <c r="J18" s="26">
        <f>SUM(J4:J17)</f>
        <v>0</v>
      </c>
      <c r="K18" s="5"/>
      <c r="L18" s="5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</row>
    <row r="19" spans="1:76" s="8" customFormat="1" x14ac:dyDescent="0.25">
      <c r="A19" s="5"/>
      <c r="B19" s="5"/>
      <c r="C19" s="11"/>
      <c r="D19" s="62"/>
      <c r="E19" s="70"/>
      <c r="F19" s="5"/>
      <c r="G19" s="7"/>
      <c r="H19" s="5"/>
      <c r="I19" s="5"/>
      <c r="J19" s="5"/>
      <c r="K19" s="5"/>
      <c r="L19" s="5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</row>
    <row r="20" spans="1:76" s="4" customFormat="1" ht="23.25" x14ac:dyDescent="0.35">
      <c r="A20" s="17" t="s">
        <v>4</v>
      </c>
      <c r="B20" s="18"/>
      <c r="C20" s="18"/>
      <c r="D20" s="71"/>
      <c r="E20" s="72"/>
      <c r="F20" s="18"/>
      <c r="G20" s="18"/>
      <c r="H20" s="18"/>
      <c r="I20" s="18"/>
      <c r="J20" s="18"/>
      <c r="K20" s="18"/>
      <c r="L20" s="18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</row>
    <row r="21" spans="1:76" x14ac:dyDescent="0.25">
      <c r="A21" s="1" t="s">
        <v>56</v>
      </c>
      <c r="B21" s="1" t="s">
        <v>30</v>
      </c>
      <c r="C21" s="10">
        <v>1.704</v>
      </c>
      <c r="D21" s="55" t="s">
        <v>21</v>
      </c>
      <c r="E21" s="56"/>
      <c r="F21" s="9">
        <v>9</v>
      </c>
      <c r="G21" s="22"/>
      <c r="H21" s="1" t="s">
        <v>1</v>
      </c>
      <c r="I21" s="22"/>
      <c r="J21" s="23">
        <f>(G21*C21)+(I21*F21)</f>
        <v>0</v>
      </c>
      <c r="K21" s="28"/>
      <c r="L21" s="24" t="s">
        <v>103</v>
      </c>
    </row>
    <row r="22" spans="1:76" x14ac:dyDescent="0.25">
      <c r="A22" s="1" t="s">
        <v>54</v>
      </c>
      <c r="B22" s="1" t="s">
        <v>28</v>
      </c>
      <c r="C22" s="10">
        <v>1.0568</v>
      </c>
      <c r="D22" s="57" t="s">
        <v>17</v>
      </c>
      <c r="E22" s="56"/>
      <c r="F22" s="9">
        <v>2</v>
      </c>
      <c r="G22" s="22"/>
      <c r="H22" s="1" t="s">
        <v>1</v>
      </c>
      <c r="I22" s="22"/>
      <c r="J22" s="23">
        <f t="shared" ref="J22:J36" si="3">(G22*C22)+(I22*F22)</f>
        <v>0</v>
      </c>
      <c r="K22" s="28"/>
      <c r="L22" s="24" t="s">
        <v>103</v>
      </c>
    </row>
    <row r="23" spans="1:76" x14ac:dyDescent="0.25">
      <c r="A23" s="1" t="s">
        <v>55</v>
      </c>
      <c r="B23" s="1" t="s">
        <v>29</v>
      </c>
      <c r="C23" s="10">
        <v>0.8296</v>
      </c>
      <c r="D23" s="57" t="s">
        <v>18</v>
      </c>
      <c r="E23" s="56"/>
      <c r="F23" s="9">
        <v>39</v>
      </c>
      <c r="G23" s="22"/>
      <c r="H23" s="1" t="s">
        <v>1</v>
      </c>
      <c r="I23" s="22"/>
      <c r="J23" s="23">
        <f t="shared" si="3"/>
        <v>0</v>
      </c>
      <c r="K23" s="28"/>
      <c r="L23" s="24" t="s">
        <v>103</v>
      </c>
    </row>
    <row r="24" spans="1:76" x14ac:dyDescent="0.25">
      <c r="A24" s="1" t="s">
        <v>53</v>
      </c>
      <c r="B24" s="1" t="s">
        <v>27</v>
      </c>
      <c r="C24" s="10">
        <v>0.51519999999999999</v>
      </c>
      <c r="D24" s="57" t="s">
        <v>10</v>
      </c>
      <c r="E24" s="56"/>
      <c r="F24" s="9">
        <v>54</v>
      </c>
      <c r="G24" s="22"/>
      <c r="H24" s="1" t="s">
        <v>1</v>
      </c>
      <c r="I24" s="22"/>
      <c r="J24" s="23">
        <f t="shared" si="3"/>
        <v>0</v>
      </c>
      <c r="K24" s="28"/>
      <c r="L24" s="24" t="s">
        <v>103</v>
      </c>
    </row>
    <row r="25" spans="1:76" x14ac:dyDescent="0.25">
      <c r="A25" s="1" t="s">
        <v>60</v>
      </c>
      <c r="B25" s="1" t="s">
        <v>34</v>
      </c>
      <c r="C25" s="10">
        <v>0.49440000000000001</v>
      </c>
      <c r="D25" s="57" t="s">
        <v>19</v>
      </c>
      <c r="E25" s="56"/>
      <c r="F25" s="9">
        <v>2</v>
      </c>
      <c r="G25" s="22"/>
      <c r="H25" s="1" t="s">
        <v>1</v>
      </c>
      <c r="I25" s="22"/>
      <c r="J25" s="23">
        <f t="shared" si="3"/>
        <v>0</v>
      </c>
      <c r="K25" s="28"/>
      <c r="L25" s="24" t="s">
        <v>103</v>
      </c>
    </row>
    <row r="26" spans="1:76" x14ac:dyDescent="0.25">
      <c r="A26" s="1" t="s">
        <v>58</v>
      </c>
      <c r="B26" s="1" t="s">
        <v>32</v>
      </c>
      <c r="C26" s="10">
        <v>0.49120000000000003</v>
      </c>
      <c r="D26" s="55" t="s">
        <v>18</v>
      </c>
      <c r="E26" s="56"/>
      <c r="F26" s="9">
        <v>27</v>
      </c>
      <c r="G26" s="22"/>
      <c r="H26" s="1" t="s">
        <v>1</v>
      </c>
      <c r="I26" s="22"/>
      <c r="J26" s="23">
        <f t="shared" si="3"/>
        <v>0</v>
      </c>
      <c r="K26" s="28"/>
      <c r="L26" s="24" t="s">
        <v>103</v>
      </c>
    </row>
    <row r="27" spans="1:76" x14ac:dyDescent="0.25">
      <c r="A27" s="1" t="s">
        <v>62</v>
      </c>
      <c r="B27" s="1" t="s">
        <v>36</v>
      </c>
      <c r="C27" s="10">
        <v>0.39760000000000001</v>
      </c>
      <c r="D27" s="57" t="s">
        <v>16</v>
      </c>
      <c r="E27" s="56"/>
      <c r="F27" s="9">
        <v>26</v>
      </c>
      <c r="G27" s="22"/>
      <c r="H27" s="1" t="s">
        <v>1</v>
      </c>
      <c r="I27" s="22"/>
      <c r="J27" s="23">
        <f t="shared" si="3"/>
        <v>0</v>
      </c>
      <c r="K27" s="28"/>
      <c r="L27" s="24" t="s">
        <v>103</v>
      </c>
    </row>
    <row r="28" spans="1:76" x14ac:dyDescent="0.25">
      <c r="A28" s="1" t="s">
        <v>49</v>
      </c>
      <c r="B28" s="1" t="s">
        <v>23</v>
      </c>
      <c r="C28" s="10">
        <v>0.30800000000000005</v>
      </c>
      <c r="D28" s="57" t="s">
        <v>18</v>
      </c>
      <c r="E28" s="56"/>
      <c r="F28" s="9">
        <v>22</v>
      </c>
      <c r="G28" s="22"/>
      <c r="H28" s="1" t="s">
        <v>1</v>
      </c>
      <c r="I28" s="22"/>
      <c r="J28" s="23">
        <f t="shared" si="3"/>
        <v>0</v>
      </c>
      <c r="K28" s="28"/>
      <c r="L28" s="24" t="s">
        <v>103</v>
      </c>
    </row>
    <row r="29" spans="1:76" x14ac:dyDescent="0.25">
      <c r="A29" s="1" t="s">
        <v>50</v>
      </c>
      <c r="B29" s="1" t="s">
        <v>24</v>
      </c>
      <c r="C29" s="10">
        <v>0.24640000000000001</v>
      </c>
      <c r="D29" s="57" t="s">
        <v>17</v>
      </c>
      <c r="E29" s="56"/>
      <c r="F29" s="9">
        <v>1</v>
      </c>
      <c r="G29" s="22"/>
      <c r="H29" s="1" t="s">
        <v>1</v>
      </c>
      <c r="I29" s="22"/>
      <c r="J29" s="23">
        <f t="shared" si="3"/>
        <v>0</v>
      </c>
      <c r="K29" s="28"/>
      <c r="L29" s="24" t="s">
        <v>103</v>
      </c>
    </row>
    <row r="30" spans="1:76" x14ac:dyDescent="0.25">
      <c r="A30" s="1" t="s">
        <v>63</v>
      </c>
      <c r="B30" s="1" t="s">
        <v>37</v>
      </c>
      <c r="C30" s="10">
        <v>0.21440000000000003</v>
      </c>
      <c r="D30" s="55" t="s">
        <v>17</v>
      </c>
      <c r="E30" s="56"/>
      <c r="F30" s="9">
        <v>1</v>
      </c>
      <c r="G30" s="22"/>
      <c r="H30" s="1" t="s">
        <v>1</v>
      </c>
      <c r="I30" s="22"/>
      <c r="J30" s="23">
        <f t="shared" si="3"/>
        <v>0</v>
      </c>
      <c r="K30" s="28"/>
      <c r="L30" s="24" t="s">
        <v>103</v>
      </c>
    </row>
    <row r="31" spans="1:76" x14ac:dyDescent="0.25">
      <c r="A31" s="1" t="s">
        <v>51</v>
      </c>
      <c r="B31" s="1" t="s">
        <v>25</v>
      </c>
      <c r="C31" s="10">
        <v>0.18160000000000001</v>
      </c>
      <c r="D31" s="57" t="s">
        <v>10</v>
      </c>
      <c r="E31" s="56"/>
      <c r="F31" s="9">
        <v>20</v>
      </c>
      <c r="G31" s="22"/>
      <c r="H31" s="1" t="s">
        <v>1</v>
      </c>
      <c r="I31" s="22"/>
      <c r="J31" s="23">
        <f t="shared" si="3"/>
        <v>0</v>
      </c>
      <c r="K31" s="28"/>
      <c r="L31" s="24" t="s">
        <v>103</v>
      </c>
    </row>
    <row r="32" spans="1:76" x14ac:dyDescent="0.25">
      <c r="A32" s="1" t="s">
        <v>59</v>
      </c>
      <c r="B32" s="1" t="s">
        <v>33</v>
      </c>
      <c r="C32" s="10">
        <v>0.16320000000000001</v>
      </c>
      <c r="D32" s="57" t="s">
        <v>15</v>
      </c>
      <c r="E32" s="56"/>
      <c r="F32" s="9">
        <v>2</v>
      </c>
      <c r="G32" s="22"/>
      <c r="H32" s="1" t="s">
        <v>1</v>
      </c>
      <c r="I32" s="22"/>
      <c r="J32" s="23">
        <f t="shared" si="3"/>
        <v>0</v>
      </c>
      <c r="K32" s="28"/>
      <c r="L32" s="24" t="s">
        <v>103</v>
      </c>
    </row>
    <row r="33" spans="1:76" x14ac:dyDescent="0.25">
      <c r="A33" s="1" t="s">
        <v>64</v>
      </c>
      <c r="B33" s="1" t="s">
        <v>38</v>
      </c>
      <c r="C33" s="10">
        <v>0.16240000000000002</v>
      </c>
      <c r="D33" s="55" t="s">
        <v>9</v>
      </c>
      <c r="E33" s="56"/>
      <c r="F33" s="9">
        <v>8</v>
      </c>
      <c r="G33" s="22"/>
      <c r="H33" s="1" t="s">
        <v>1</v>
      </c>
      <c r="I33" s="22"/>
      <c r="J33" s="23">
        <f t="shared" si="3"/>
        <v>0</v>
      </c>
      <c r="K33" s="28"/>
      <c r="L33" s="24" t="s">
        <v>103</v>
      </c>
    </row>
    <row r="34" spans="1:76" x14ac:dyDescent="0.25">
      <c r="A34" s="1" t="s">
        <v>57</v>
      </c>
      <c r="B34" s="1" t="s">
        <v>31</v>
      </c>
      <c r="C34" s="10">
        <v>0.14880000000000002</v>
      </c>
      <c r="D34" s="55" t="s">
        <v>18</v>
      </c>
      <c r="E34" s="56"/>
      <c r="F34" s="9">
        <v>8</v>
      </c>
      <c r="G34" s="22"/>
      <c r="H34" s="1" t="s">
        <v>1</v>
      </c>
      <c r="I34" s="22"/>
      <c r="J34" s="23">
        <f t="shared" si="3"/>
        <v>0</v>
      </c>
      <c r="K34" s="28"/>
      <c r="L34" s="24" t="s">
        <v>103</v>
      </c>
    </row>
    <row r="35" spans="1:76" x14ac:dyDescent="0.25">
      <c r="A35" s="1" t="s">
        <v>52</v>
      </c>
      <c r="B35" s="1" t="s">
        <v>26</v>
      </c>
      <c r="C35" s="10">
        <v>0.1328</v>
      </c>
      <c r="D35" s="57" t="s">
        <v>18</v>
      </c>
      <c r="E35" s="56"/>
      <c r="F35" s="9">
        <v>7</v>
      </c>
      <c r="G35" s="22"/>
      <c r="H35" s="1" t="s">
        <v>1</v>
      </c>
      <c r="I35" s="22"/>
      <c r="J35" s="23">
        <f t="shared" si="3"/>
        <v>0</v>
      </c>
      <c r="K35" s="28"/>
      <c r="L35" s="24" t="s">
        <v>103</v>
      </c>
    </row>
    <row r="36" spans="1:76" x14ac:dyDescent="0.25">
      <c r="A36" s="1" t="s">
        <v>48</v>
      </c>
      <c r="B36" s="1" t="s">
        <v>39</v>
      </c>
      <c r="C36" s="10">
        <v>0.1328</v>
      </c>
      <c r="D36" s="57" t="s">
        <v>9</v>
      </c>
      <c r="E36" s="56"/>
      <c r="F36" s="9">
        <v>6</v>
      </c>
      <c r="G36" s="22"/>
      <c r="H36" s="1" t="s">
        <v>1</v>
      </c>
      <c r="I36" s="22"/>
      <c r="J36" s="23">
        <f t="shared" si="3"/>
        <v>0</v>
      </c>
      <c r="K36" s="28"/>
      <c r="L36" s="24" t="s">
        <v>103</v>
      </c>
    </row>
    <row r="37" spans="1:76" x14ac:dyDescent="0.25">
      <c r="A37" s="1" t="s">
        <v>61</v>
      </c>
      <c r="B37" s="1" t="s">
        <v>35</v>
      </c>
      <c r="C37" s="10">
        <v>0.12080000000000002</v>
      </c>
      <c r="D37" s="57" t="s">
        <v>20</v>
      </c>
      <c r="E37" s="56"/>
      <c r="F37" s="9">
        <v>2</v>
      </c>
      <c r="G37" s="22"/>
      <c r="H37" s="1" t="s">
        <v>1</v>
      </c>
      <c r="I37" s="22"/>
      <c r="J37" s="23">
        <f>(G37*C37)+(I37*F37)</f>
        <v>0</v>
      </c>
      <c r="K37" s="28"/>
      <c r="L37" s="24" t="s">
        <v>103</v>
      </c>
    </row>
    <row r="38" spans="1:76" s="27" customFormat="1" ht="30" customHeight="1" x14ac:dyDescent="0.25">
      <c r="A38" s="69" t="s">
        <v>89</v>
      </c>
      <c r="B38" s="69"/>
      <c r="C38" s="69"/>
      <c r="D38" s="69"/>
      <c r="E38" s="69"/>
      <c r="F38" s="69"/>
      <c r="G38" s="69"/>
      <c r="H38" s="69"/>
      <c r="I38" s="69"/>
      <c r="J38" s="26">
        <f>SUM(J21:J37)</f>
        <v>0</v>
      </c>
      <c r="K38" s="5"/>
      <c r="L38" s="5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</row>
    <row r="39" spans="1:76" s="8" customFormat="1" x14ac:dyDescent="0.25">
      <c r="A39" s="5"/>
      <c r="B39" s="5"/>
      <c r="C39" s="6"/>
      <c r="D39" s="62"/>
      <c r="E39" s="56"/>
      <c r="F39" s="5"/>
      <c r="G39" s="5"/>
      <c r="H39" s="5"/>
      <c r="I39" s="5"/>
      <c r="J39" s="5"/>
      <c r="K39" s="5"/>
      <c r="L39" s="5"/>
      <c r="N39"/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</row>
    <row r="40" spans="1:76" s="8" customFormat="1" x14ac:dyDescent="0.25">
      <c r="A40" s="2"/>
      <c r="B40" s="2"/>
      <c r="C40" s="20"/>
      <c r="D40" s="2"/>
      <c r="E40" s="2"/>
      <c r="F40" s="2"/>
      <c r="G40" s="2"/>
      <c r="H40" s="2"/>
      <c r="I40" s="2"/>
      <c r="J40" s="2"/>
      <c r="K40" s="2"/>
      <c r="L40" s="2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</row>
    <row r="41" spans="1:76" s="8" customFormat="1" ht="23.25" x14ac:dyDescent="0.35">
      <c r="A41" s="17" t="s">
        <v>110</v>
      </c>
      <c r="B41" s="44"/>
      <c r="C41" s="45"/>
      <c r="D41" s="44"/>
      <c r="E41" s="2"/>
      <c r="F41" s="2"/>
      <c r="G41" s="2"/>
      <c r="H41" s="2"/>
      <c r="I41" s="2"/>
      <c r="J41" s="2"/>
      <c r="K41" s="2"/>
      <c r="L41" s="2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</row>
    <row r="42" spans="1:76" s="8" customFormat="1" ht="30" x14ac:dyDescent="0.25">
      <c r="A42" s="35"/>
      <c r="B42" s="35" t="s">
        <v>109</v>
      </c>
      <c r="C42" s="35" t="s">
        <v>107</v>
      </c>
      <c r="D42" s="35" t="s">
        <v>108</v>
      </c>
      <c r="E42" s="2"/>
      <c r="F42" s="2"/>
      <c r="G42" s="2"/>
      <c r="H42" s="2"/>
      <c r="I42" s="2"/>
      <c r="J42" s="2"/>
      <c r="K42" s="2"/>
      <c r="L42" s="2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</row>
    <row r="43" spans="1:76" s="8" customFormat="1" ht="30" x14ac:dyDescent="0.25">
      <c r="A43" s="46" t="s">
        <v>106</v>
      </c>
      <c r="B43" s="43">
        <v>150</v>
      </c>
      <c r="C43" s="48"/>
      <c r="D43" s="47">
        <f>C43*B43</f>
        <v>0</v>
      </c>
      <c r="E43" s="2"/>
      <c r="F43" s="2"/>
      <c r="G43" s="2"/>
      <c r="H43" s="2"/>
      <c r="I43" s="2"/>
      <c r="J43" s="2"/>
      <c r="K43" s="2"/>
      <c r="L43" s="2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</row>
    <row r="44" spans="1:76" s="8" customFormat="1" x14ac:dyDescent="0.25">
      <c r="A44" s="2"/>
      <c r="B44" s="2"/>
      <c r="C44" s="20"/>
      <c r="D44" s="2"/>
      <c r="E44" s="2"/>
      <c r="F44" s="2"/>
      <c r="G44" s="2"/>
      <c r="H44" s="2"/>
      <c r="I44" s="2"/>
      <c r="J44" s="2"/>
      <c r="K44" s="2"/>
      <c r="L44" s="2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</row>
    <row r="45" spans="1:76" s="8" customFormat="1" ht="23.25" x14ac:dyDescent="0.35">
      <c r="A45" s="17" t="s">
        <v>111</v>
      </c>
      <c r="B45" s="44"/>
      <c r="C45" s="45"/>
      <c r="D45" s="44"/>
      <c r="E45" s="2"/>
      <c r="F45" s="2"/>
      <c r="G45" s="2"/>
      <c r="H45" s="2"/>
      <c r="I45" s="2"/>
      <c r="J45" s="2"/>
      <c r="K45" s="2"/>
      <c r="L45" s="2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</row>
    <row r="46" spans="1:76" s="8" customFormat="1" ht="30" x14ac:dyDescent="0.25">
      <c r="A46" s="35"/>
      <c r="B46" s="35" t="s">
        <v>109</v>
      </c>
      <c r="C46" s="35" t="s">
        <v>107</v>
      </c>
      <c r="D46" s="35" t="s">
        <v>108</v>
      </c>
      <c r="E46" s="2"/>
      <c r="F46" s="2"/>
      <c r="G46" s="2"/>
      <c r="H46" s="2"/>
      <c r="I46" s="2"/>
      <c r="J46" s="2"/>
      <c r="K46" s="2"/>
      <c r="L46" s="2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</row>
    <row r="47" spans="1:76" s="8" customFormat="1" ht="30" x14ac:dyDescent="0.25">
      <c r="A47" s="46" t="s">
        <v>106</v>
      </c>
      <c r="B47" s="43">
        <v>52</v>
      </c>
      <c r="C47" s="48">
        <v>0</v>
      </c>
      <c r="D47" s="47">
        <f>C47*B47</f>
        <v>0</v>
      </c>
      <c r="E47" s="2"/>
      <c r="F47" s="2"/>
      <c r="G47" s="2"/>
      <c r="H47" s="2"/>
      <c r="I47" s="2"/>
      <c r="J47" s="2"/>
      <c r="K47" s="2"/>
      <c r="L47" s="2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</row>
    <row r="48" spans="1:76" s="8" customFormat="1" x14ac:dyDescent="0.25">
      <c r="A48" s="2"/>
      <c r="B48" s="2"/>
      <c r="C48" s="20"/>
      <c r="D48" s="2"/>
      <c r="E48" s="2"/>
      <c r="F48" s="2"/>
      <c r="G48" s="2"/>
      <c r="H48" s="2"/>
      <c r="I48" s="2"/>
      <c r="J48" s="2"/>
      <c r="K48" s="2"/>
      <c r="L48" s="2"/>
      <c r="N48"/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</row>
    <row r="49" spans="1:10" ht="23.25" x14ac:dyDescent="0.35">
      <c r="A49" s="17" t="s">
        <v>76</v>
      </c>
      <c r="B49" s="17"/>
      <c r="C49" s="17"/>
      <c r="D49" s="17"/>
      <c r="E49" s="53"/>
      <c r="F49" s="49"/>
      <c r="G49" s="49"/>
      <c r="H49" s="53"/>
      <c r="I49" s="49"/>
      <c r="J49" s="49"/>
    </row>
    <row r="50" spans="1:10" s="30" customFormat="1" ht="30" x14ac:dyDescent="0.25">
      <c r="A50" s="31" t="s">
        <v>13</v>
      </c>
      <c r="B50" s="31" t="s">
        <v>92</v>
      </c>
      <c r="C50" s="31" t="s">
        <v>3</v>
      </c>
      <c r="D50" s="31" t="s">
        <v>93</v>
      </c>
      <c r="E50" s="60" t="s">
        <v>2</v>
      </c>
      <c r="F50" s="61"/>
      <c r="G50" s="61"/>
      <c r="H50" s="54" t="s">
        <v>5</v>
      </c>
      <c r="I50" s="49"/>
      <c r="J50" s="49"/>
    </row>
    <row r="51" spans="1:10" x14ac:dyDescent="0.25">
      <c r="A51" s="25" t="s">
        <v>84</v>
      </c>
      <c r="B51" s="36">
        <f>31</f>
        <v>31</v>
      </c>
      <c r="C51" s="19"/>
      <c r="D51" s="23">
        <f>(C51*B51)*12</f>
        <v>0</v>
      </c>
      <c r="E51" s="51"/>
      <c r="F51" s="49"/>
      <c r="G51" s="49"/>
      <c r="H51" s="73" t="s">
        <v>95</v>
      </c>
      <c r="I51" s="49"/>
      <c r="J51" s="49"/>
    </row>
    <row r="52" spans="1:10" x14ac:dyDescent="0.25">
      <c r="A52" s="25" t="s">
        <v>85</v>
      </c>
      <c r="B52" s="36">
        <f>31</f>
        <v>31</v>
      </c>
      <c r="C52" s="19"/>
      <c r="D52" s="23">
        <f t="shared" ref="D52:D58" si="4">(C52*B52)*12</f>
        <v>0</v>
      </c>
      <c r="E52" s="51"/>
      <c r="F52" s="49"/>
      <c r="G52" s="49"/>
      <c r="H52" s="49" t="s">
        <v>96</v>
      </c>
      <c r="I52" s="49"/>
      <c r="J52" s="49"/>
    </row>
    <row r="53" spans="1:10" x14ac:dyDescent="0.25">
      <c r="A53" s="25" t="s">
        <v>83</v>
      </c>
      <c r="B53" s="36">
        <f>6</f>
        <v>6</v>
      </c>
      <c r="C53" s="19"/>
      <c r="D53" s="23">
        <f t="shared" si="4"/>
        <v>0</v>
      </c>
      <c r="E53" s="51"/>
      <c r="F53" s="49"/>
      <c r="G53" s="49"/>
      <c r="H53" s="49" t="s">
        <v>98</v>
      </c>
      <c r="I53" s="49"/>
      <c r="J53" s="49"/>
    </row>
    <row r="54" spans="1:10" x14ac:dyDescent="0.25">
      <c r="A54" s="9" t="s">
        <v>12</v>
      </c>
      <c r="B54" s="36">
        <f>5</f>
        <v>5</v>
      </c>
      <c r="C54" s="19"/>
      <c r="D54" s="23">
        <f t="shared" si="4"/>
        <v>0</v>
      </c>
      <c r="E54" s="51"/>
      <c r="F54" s="49"/>
      <c r="G54" s="49"/>
      <c r="H54" s="49" t="s">
        <v>97</v>
      </c>
      <c r="I54" s="49"/>
      <c r="J54" s="49"/>
    </row>
    <row r="55" spans="1:10" x14ac:dyDescent="0.25">
      <c r="A55" s="1" t="s">
        <v>7</v>
      </c>
      <c r="B55" s="33">
        <f ca="1">SUMIF($D$4:$F$17,$A55,$F$4:$F$17)/12</f>
        <v>1.0833333333333333</v>
      </c>
      <c r="C55" s="19"/>
      <c r="D55" s="23">
        <f t="shared" ca="1" si="4"/>
        <v>0</v>
      </c>
      <c r="E55" s="51"/>
      <c r="F55" s="49"/>
      <c r="G55" s="49"/>
      <c r="H55" s="49" t="s">
        <v>103</v>
      </c>
      <c r="I55" s="49"/>
      <c r="J55" s="49"/>
    </row>
    <row r="56" spans="1:10" x14ac:dyDescent="0.25">
      <c r="A56" s="1" t="s">
        <v>6</v>
      </c>
      <c r="B56" s="33">
        <f ca="1">SUMIF($D$4:$F$17,$A56,$F$4:$F$17)/12</f>
        <v>0.41666666666666669</v>
      </c>
      <c r="C56" s="19"/>
      <c r="D56" s="23">
        <f t="shared" ca="1" si="4"/>
        <v>0</v>
      </c>
      <c r="E56" s="51"/>
      <c r="F56" s="49"/>
      <c r="G56" s="49"/>
      <c r="H56" s="49" t="s">
        <v>103</v>
      </c>
      <c r="I56" s="49"/>
      <c r="J56" s="49"/>
    </row>
    <row r="57" spans="1:10" x14ac:dyDescent="0.25">
      <c r="A57" s="1" t="s">
        <v>8</v>
      </c>
      <c r="B57" s="33">
        <f ca="1">SUMIF($D$4:$F$17,$A57,$F$4:$F$17)/12</f>
        <v>0.25</v>
      </c>
      <c r="C57" s="19"/>
      <c r="D57" s="23">
        <f t="shared" ca="1" si="4"/>
        <v>0</v>
      </c>
      <c r="E57" s="51"/>
      <c r="F57" s="49"/>
      <c r="G57" s="49"/>
      <c r="H57" s="49" t="s">
        <v>103</v>
      </c>
      <c r="I57" s="49"/>
      <c r="J57" s="49"/>
    </row>
    <row r="58" spans="1:10" x14ac:dyDescent="0.25">
      <c r="A58" s="1" t="s">
        <v>11</v>
      </c>
      <c r="B58" s="33">
        <f ca="1">SUMIF($D$4:$F$17,$A58,$F$4:$F$17)/12</f>
        <v>8.3333333333333329E-2</v>
      </c>
      <c r="C58" s="19"/>
      <c r="D58" s="23">
        <f t="shared" ca="1" si="4"/>
        <v>0</v>
      </c>
      <c r="E58" s="51"/>
      <c r="F58" s="49"/>
      <c r="G58" s="49"/>
      <c r="H58" s="49" t="s">
        <v>103</v>
      </c>
      <c r="I58" s="49"/>
      <c r="J58" s="49"/>
    </row>
    <row r="59" spans="1:10" ht="30" customHeight="1" x14ac:dyDescent="0.25">
      <c r="A59" s="58" t="s">
        <v>90</v>
      </c>
      <c r="B59" s="59"/>
      <c r="C59" s="59"/>
      <c r="D59" s="32">
        <f ca="1">SUM(D51:D58)</f>
        <v>0</v>
      </c>
      <c r="E59" s="50"/>
      <c r="F59" s="49"/>
      <c r="G59" s="49"/>
      <c r="H59" s="50"/>
      <c r="I59" s="49"/>
      <c r="J59" s="49"/>
    </row>
    <row r="60" spans="1:10" ht="23.25" x14ac:dyDescent="0.35">
      <c r="A60" s="17" t="s">
        <v>77</v>
      </c>
      <c r="B60" s="17"/>
      <c r="C60" s="17"/>
      <c r="D60" s="17"/>
      <c r="E60" s="53"/>
      <c r="F60" s="49"/>
      <c r="G60" s="49"/>
      <c r="H60" s="53"/>
      <c r="I60" s="49"/>
      <c r="J60" s="49"/>
    </row>
    <row r="61" spans="1:10" s="30" customFormat="1" ht="30" x14ac:dyDescent="0.25">
      <c r="A61" s="31" t="s">
        <v>14</v>
      </c>
      <c r="B61" s="31" t="s">
        <v>92</v>
      </c>
      <c r="C61" s="31" t="s">
        <v>3</v>
      </c>
      <c r="D61" s="31" t="s">
        <v>93</v>
      </c>
      <c r="E61" s="54" t="s">
        <v>2</v>
      </c>
      <c r="F61" s="49"/>
      <c r="G61" s="49"/>
      <c r="H61" s="54" t="s">
        <v>5</v>
      </c>
      <c r="I61" s="49"/>
      <c r="J61" s="49"/>
    </row>
    <row r="62" spans="1:10" x14ac:dyDescent="0.25">
      <c r="A62" s="1" t="s">
        <v>18</v>
      </c>
      <c r="B62" s="33">
        <f ca="1">SUMIF($D$21:$F$37,$A62,$F$21:$F$37)/12</f>
        <v>8.5833333333333339</v>
      </c>
      <c r="C62" s="19"/>
      <c r="D62" s="23">
        <f ca="1">(C62*B62)*12</f>
        <v>0</v>
      </c>
      <c r="E62" s="52"/>
      <c r="F62" s="49"/>
      <c r="G62" s="49"/>
      <c r="H62" s="49" t="s">
        <v>103</v>
      </c>
      <c r="I62" s="49"/>
      <c r="J62" s="49"/>
    </row>
    <row r="63" spans="1:10" x14ac:dyDescent="0.25">
      <c r="A63" s="1" t="s">
        <v>10</v>
      </c>
      <c r="B63" s="33">
        <f t="shared" ref="B63:B70" ca="1" si="5">SUMIF($D$21:$F$37,$A63,$F$21:$F$37)/12</f>
        <v>6.166666666666667</v>
      </c>
      <c r="C63" s="19"/>
      <c r="D63" s="23">
        <f t="shared" ref="D63:D70" ca="1" si="6">(C63*B63)*12</f>
        <v>0</v>
      </c>
      <c r="E63" s="52"/>
      <c r="F63" s="49"/>
      <c r="G63" s="49"/>
      <c r="H63" s="49" t="s">
        <v>103</v>
      </c>
      <c r="I63" s="49"/>
      <c r="J63" s="49"/>
    </row>
    <row r="64" spans="1:10" x14ac:dyDescent="0.25">
      <c r="A64" s="1" t="s">
        <v>9</v>
      </c>
      <c r="B64" s="33">
        <f t="shared" ca="1" si="5"/>
        <v>1.1666666666666667</v>
      </c>
      <c r="C64" s="19"/>
      <c r="D64" s="23">
        <f t="shared" ca="1" si="6"/>
        <v>0</v>
      </c>
      <c r="E64" s="51"/>
      <c r="F64" s="49"/>
      <c r="G64" s="49"/>
      <c r="H64" s="49" t="s">
        <v>103</v>
      </c>
      <c r="I64" s="49"/>
      <c r="J64" s="49"/>
    </row>
    <row r="65" spans="1:10" x14ac:dyDescent="0.25">
      <c r="A65" s="1" t="s">
        <v>16</v>
      </c>
      <c r="B65" s="33">
        <f t="shared" ca="1" si="5"/>
        <v>2.1666666666666665</v>
      </c>
      <c r="C65" s="19"/>
      <c r="D65" s="23">
        <f ca="1">(C65*B65)*12</f>
        <v>0</v>
      </c>
      <c r="E65" s="51"/>
      <c r="F65" s="49"/>
      <c r="G65" s="49"/>
      <c r="H65" s="49" t="s">
        <v>103</v>
      </c>
      <c r="I65" s="49"/>
      <c r="J65" s="49"/>
    </row>
    <row r="66" spans="1:10" x14ac:dyDescent="0.25">
      <c r="A66" s="1" t="s">
        <v>21</v>
      </c>
      <c r="B66" s="33">
        <f t="shared" ca="1" si="5"/>
        <v>0.75</v>
      </c>
      <c r="C66" s="19"/>
      <c r="D66" s="23">
        <f t="shared" ca="1" si="6"/>
        <v>0</v>
      </c>
      <c r="E66" s="52"/>
      <c r="F66" s="49"/>
      <c r="G66" s="49"/>
      <c r="H66" s="49" t="s">
        <v>103</v>
      </c>
      <c r="I66" s="49"/>
      <c r="J66" s="49"/>
    </row>
    <row r="67" spans="1:10" x14ac:dyDescent="0.25">
      <c r="A67" s="1" t="s">
        <v>17</v>
      </c>
      <c r="B67" s="33">
        <f t="shared" ca="1" si="5"/>
        <v>0.33333333333333331</v>
      </c>
      <c r="C67" s="19"/>
      <c r="D67" s="23">
        <f t="shared" ca="1" si="6"/>
        <v>0</v>
      </c>
      <c r="E67" s="51"/>
      <c r="F67" s="49"/>
      <c r="G67" s="49"/>
      <c r="H67" s="49" t="s">
        <v>103</v>
      </c>
      <c r="I67" s="49"/>
      <c r="J67" s="49"/>
    </row>
    <row r="68" spans="1:10" x14ac:dyDescent="0.25">
      <c r="A68" s="1" t="s">
        <v>19</v>
      </c>
      <c r="B68" s="33">
        <f t="shared" ca="1" si="5"/>
        <v>0.16666666666666666</v>
      </c>
      <c r="C68" s="19"/>
      <c r="D68" s="23">
        <f ca="1">(C68*B68)*12</f>
        <v>0</v>
      </c>
      <c r="E68" s="52"/>
      <c r="F68" s="49"/>
      <c r="G68" s="49"/>
      <c r="H68" s="49" t="s">
        <v>103</v>
      </c>
      <c r="I68" s="49"/>
      <c r="J68" s="49"/>
    </row>
    <row r="69" spans="1:10" x14ac:dyDescent="0.25">
      <c r="A69" s="1" t="s">
        <v>15</v>
      </c>
      <c r="B69" s="33">
        <f t="shared" ca="1" si="5"/>
        <v>0.16666666666666666</v>
      </c>
      <c r="C69" s="19"/>
      <c r="D69" s="23">
        <f t="shared" ca="1" si="6"/>
        <v>0</v>
      </c>
      <c r="E69" s="51"/>
      <c r="F69" s="49"/>
      <c r="G69" s="49"/>
      <c r="H69" s="49" t="s">
        <v>103</v>
      </c>
      <c r="I69" s="49"/>
      <c r="J69" s="49"/>
    </row>
    <row r="70" spans="1:10" x14ac:dyDescent="0.25">
      <c r="A70" s="1" t="s">
        <v>20</v>
      </c>
      <c r="B70" s="33">
        <f t="shared" ca="1" si="5"/>
        <v>0.16666666666666666</v>
      </c>
      <c r="C70" s="19"/>
      <c r="D70" s="23">
        <f t="shared" ca="1" si="6"/>
        <v>0</v>
      </c>
      <c r="E70" s="52"/>
      <c r="F70" s="49"/>
      <c r="G70" s="49"/>
      <c r="H70" s="49" t="s">
        <v>103</v>
      </c>
      <c r="I70" s="49"/>
      <c r="J70" s="49"/>
    </row>
    <row r="71" spans="1:10" ht="30" customHeight="1" x14ac:dyDescent="0.25">
      <c r="A71" s="58" t="s">
        <v>91</v>
      </c>
      <c r="B71" s="59"/>
      <c r="C71" s="59"/>
      <c r="D71" s="26">
        <f ca="1">SUM(D62:D70)</f>
        <v>0</v>
      </c>
      <c r="E71" s="50"/>
      <c r="F71" s="49"/>
      <c r="G71" s="49"/>
      <c r="H71" s="50"/>
      <c r="I71" s="49"/>
      <c r="J71" s="49"/>
    </row>
  </sheetData>
  <sortState ref="A52:D72">
    <sortCondition descending="1" ref="B52:B72"/>
  </sortState>
  <mergeCells count="84">
    <mergeCell ref="H60:J60"/>
    <mergeCell ref="H61:J61"/>
    <mergeCell ref="H62:J62"/>
    <mergeCell ref="H63:J63"/>
    <mergeCell ref="H59:J59"/>
    <mergeCell ref="H55:J55"/>
    <mergeCell ref="H56:J56"/>
    <mergeCell ref="H57:J57"/>
    <mergeCell ref="H58:J58"/>
    <mergeCell ref="H54:J54"/>
    <mergeCell ref="H50:J50"/>
    <mergeCell ref="H51:J51"/>
    <mergeCell ref="H52:J52"/>
    <mergeCell ref="H53:J53"/>
    <mergeCell ref="H49:J49"/>
    <mergeCell ref="A18:I18"/>
    <mergeCell ref="A38:I38"/>
    <mergeCell ref="D17:E17"/>
    <mergeCell ref="D16:E16"/>
    <mergeCell ref="D19:E19"/>
    <mergeCell ref="D20:E20"/>
    <mergeCell ref="D21:E21"/>
    <mergeCell ref="D22:E22"/>
    <mergeCell ref="D34:E34"/>
    <mergeCell ref="D23:E23"/>
    <mergeCell ref="D24:E24"/>
    <mergeCell ref="D25:E25"/>
    <mergeCell ref="D26:E26"/>
    <mergeCell ref="D27:E27"/>
    <mergeCell ref="D28:E28"/>
    <mergeCell ref="D29:E29"/>
    <mergeCell ref="D1:E1"/>
    <mergeCell ref="D15:E15"/>
    <mergeCell ref="D14:E14"/>
    <mergeCell ref="D13:E13"/>
    <mergeCell ref="D12:E12"/>
    <mergeCell ref="D11:E11"/>
    <mergeCell ref="D10:E10"/>
    <mergeCell ref="D9:E9"/>
    <mergeCell ref="D8:E8"/>
    <mergeCell ref="D4:E4"/>
    <mergeCell ref="D3:E3"/>
    <mergeCell ref="D2:E2"/>
    <mergeCell ref="D30:E30"/>
    <mergeCell ref="D31:E31"/>
    <mergeCell ref="D32:E32"/>
    <mergeCell ref="D33:E33"/>
    <mergeCell ref="A71:C71"/>
    <mergeCell ref="E49:G49"/>
    <mergeCell ref="E50:G50"/>
    <mergeCell ref="E51:G51"/>
    <mergeCell ref="E52:G52"/>
    <mergeCell ref="D35:E35"/>
    <mergeCell ref="D36:E36"/>
    <mergeCell ref="D37:E37"/>
    <mergeCell ref="D39:E39"/>
    <mergeCell ref="A59:C59"/>
    <mergeCell ref="E64:G64"/>
    <mergeCell ref="E53:G53"/>
    <mergeCell ref="E54:G54"/>
    <mergeCell ref="E55:G55"/>
    <mergeCell ref="E56:G56"/>
    <mergeCell ref="E57:G57"/>
    <mergeCell ref="E58:G58"/>
    <mergeCell ref="E59:G59"/>
    <mergeCell ref="E60:G60"/>
    <mergeCell ref="E61:G61"/>
    <mergeCell ref="E62:G62"/>
    <mergeCell ref="E63:G63"/>
    <mergeCell ref="H64:J64"/>
    <mergeCell ref="E71:G71"/>
    <mergeCell ref="E65:G65"/>
    <mergeCell ref="E66:G66"/>
    <mergeCell ref="E67:G67"/>
    <mergeCell ref="E68:G68"/>
    <mergeCell ref="E69:G69"/>
    <mergeCell ref="E70:G70"/>
    <mergeCell ref="H65:J65"/>
    <mergeCell ref="H66:J66"/>
    <mergeCell ref="H67:J67"/>
    <mergeCell ref="H68:J68"/>
    <mergeCell ref="H69:J69"/>
    <mergeCell ref="H70:J70"/>
    <mergeCell ref="H71:J71"/>
  </mergeCells>
  <pageMargins left="0.7" right="0.7" top="0.75" bottom="0.75" header="0.3" footer="0.3"/>
  <pageSetup paperSize="8" scale="59" fitToHeight="0" orientation="landscape" r:id="rId1"/>
  <colBreaks count="1" manualBreakCount="1">
    <brk id="11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Offerte-sheet</vt:lpstr>
      <vt:lpstr>'Offerte-sheet'!Afdrukbereik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Dijk, Kim van</dc:creator>
  <cp:lastModifiedBy>Scheffer, M. (Marijn)</cp:lastModifiedBy>
  <cp:lastPrinted>2021-01-19T14:21:32Z</cp:lastPrinted>
  <dcterms:created xsi:type="dcterms:W3CDTF">2020-06-22T08:41:46Z</dcterms:created>
  <dcterms:modified xsi:type="dcterms:W3CDTF">2021-03-02T13:12:56Z</dcterms:modified>
</cp:coreProperties>
</file>