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defaultThemeVersion="124226"/>
  <mc:AlternateContent xmlns:mc="http://schemas.openxmlformats.org/markup-compatibility/2006">
    <mc:Choice Requires="x15">
      <x15ac:absPath xmlns:x15ac="http://schemas.microsoft.com/office/spreadsheetml/2010/11/ac" url="F:\Team Inkoop\Aanbestedingen\0.3 GWW\BRM 1e fase Bloemendal reconstructie Nijkerkerweg\02 Specificatie\01 Aanvraag\01 Concept\"/>
    </mc:Choice>
  </mc:AlternateContent>
  <xr:revisionPtr revIDLastSave="0" documentId="13_ncr:1_{111B9401-A4D1-402E-907C-DFA40A3C3BF0}" xr6:coauthVersionLast="45" xr6:coauthVersionMax="45" xr10:uidLastSave="{00000000-0000-0000-0000-000000000000}"/>
  <bookViews>
    <workbookView xWindow="120" yWindow="0" windowWidth="11715" windowHeight="12900" tabRatio="308" firstSheet="1" activeTab="1" xr2:uid="{00000000-000D-0000-FFFF-FFFF00000000}"/>
  </bookViews>
  <sheets>
    <sheet name="rekenmodel" sheetId="5" r:id="rId1"/>
    <sheet name="Projectbeoordelingsformulier" sheetId="6" r:id="rId2"/>
  </sheets>
  <definedNames>
    <definedName name="_xlnm.Print_Area" localSheetId="1">Projectbeoordelingsformulier!$A$1:$I$44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6" l="1"/>
  <c r="E28" i="6"/>
  <c r="D28" i="6"/>
  <c r="G27" i="6" l="1"/>
  <c r="E27" i="6"/>
  <c r="D27" i="6"/>
  <c r="G26" i="6"/>
  <c r="E26" i="6"/>
  <c r="D26" i="6"/>
  <c r="G32" i="6"/>
  <c r="G31" i="6"/>
  <c r="G30" i="6"/>
  <c r="G29" i="6"/>
  <c r="G25" i="6"/>
  <c r="G24" i="6"/>
  <c r="G23" i="6"/>
  <c r="G22" i="6"/>
  <c r="G21" i="6"/>
  <c r="E31" i="6"/>
  <c r="D31" i="6"/>
  <c r="B3" i="6" l="1"/>
  <c r="G46" i="6"/>
  <c r="E46" i="6"/>
  <c r="D46" i="6"/>
  <c r="G45" i="6"/>
  <c r="E45" i="6"/>
  <c r="D45" i="6"/>
  <c r="G37" i="6"/>
  <c r="E37" i="6"/>
  <c r="D37" i="6"/>
  <c r="E23" i="6"/>
  <c r="D23" i="6"/>
  <c r="E21" i="6"/>
  <c r="D21" i="6"/>
  <c r="G12" i="6"/>
  <c r="E12" i="6"/>
  <c r="D12" i="6"/>
  <c r="E11" i="6" l="1"/>
  <c r="G33" i="6"/>
  <c r="E32" i="6"/>
  <c r="D32" i="6"/>
  <c r="D33" i="6" l="1"/>
  <c r="D30" i="6"/>
  <c r="D29" i="6"/>
  <c r="D24" i="6"/>
  <c r="D25" i="6"/>
  <c r="D22" i="6"/>
  <c r="D20" i="6"/>
  <c r="E33" i="6"/>
  <c r="G11" i="6"/>
  <c r="E44" i="6" l="1"/>
  <c r="E43" i="6"/>
  <c r="E41" i="6"/>
  <c r="E39" i="6"/>
  <c r="E38" i="6"/>
  <c r="E36" i="6"/>
  <c r="E35" i="6"/>
  <c r="E30" i="6"/>
  <c r="E29" i="6"/>
  <c r="E25" i="6"/>
  <c r="E24" i="6"/>
  <c r="E22" i="6"/>
  <c r="E20" i="6"/>
  <c r="E18" i="6"/>
  <c r="E17" i="6"/>
  <c r="E16" i="6"/>
  <c r="E15" i="6"/>
  <c r="E14" i="6"/>
  <c r="G44" i="6"/>
  <c r="G43" i="6"/>
  <c r="G41" i="6"/>
  <c r="G39" i="6"/>
  <c r="G38" i="6"/>
  <c r="G36" i="6"/>
  <c r="G35" i="6"/>
  <c r="G20" i="6"/>
  <c r="G18" i="6"/>
  <c r="G17" i="6"/>
  <c r="G16" i="6"/>
  <c r="G15" i="6"/>
  <c r="G14" i="6"/>
  <c r="E19" i="6" l="1"/>
  <c r="G13" i="6"/>
  <c r="E13" i="6"/>
  <c r="G19" i="6"/>
  <c r="E34" i="6"/>
  <c r="D44" i="6"/>
  <c r="D43" i="6"/>
  <c r="D41" i="6"/>
  <c r="D36" i="6"/>
  <c r="D38" i="6"/>
  <c r="D39" i="6"/>
  <c r="D35" i="6"/>
  <c r="D15" i="6"/>
  <c r="D16" i="6"/>
  <c r="D17" i="6"/>
  <c r="D18" i="6"/>
  <c r="D14" i="6"/>
  <c r="D11" i="6"/>
  <c r="C9" i="6"/>
  <c r="A4" i="6"/>
  <c r="A5" i="6"/>
  <c r="A6" i="6"/>
  <c r="A3" i="6"/>
  <c r="B4" i="6"/>
  <c r="B5" i="6"/>
  <c r="B6" i="6"/>
  <c r="G10" i="6"/>
  <c r="B10" i="5"/>
  <c r="I40" i="6" s="1"/>
  <c r="D19" i="6" l="1"/>
  <c r="I19" i="6"/>
  <c r="I26" i="6" s="1"/>
  <c r="I42" i="6"/>
  <c r="I13" i="6"/>
  <c r="I18" i="6" s="1"/>
  <c r="I34" i="6"/>
  <c r="I37" i="6" s="1"/>
  <c r="I10" i="6"/>
  <c r="D40" i="6"/>
  <c r="E40" i="6"/>
  <c r="G34" i="6"/>
  <c r="E10" i="6"/>
  <c r="D42" i="6"/>
  <c r="D34" i="6"/>
  <c r="E42" i="6"/>
  <c r="D10" i="6"/>
  <c r="D13" i="6"/>
  <c r="G42" i="6"/>
  <c r="G40" i="6"/>
  <c r="I28" i="6" l="1"/>
  <c r="I27" i="6"/>
  <c r="I33" i="6"/>
  <c r="I32" i="6"/>
  <c r="I31" i="6"/>
  <c r="I30" i="6"/>
  <c r="I29" i="6"/>
  <c r="I25" i="6"/>
  <c r="I24" i="6"/>
  <c r="I23" i="6"/>
  <c r="I22" i="6"/>
  <c r="I21" i="6"/>
  <c r="I46" i="6"/>
  <c r="I45" i="6"/>
  <c r="I12" i="6"/>
  <c r="I11" i="6"/>
  <c r="I15" i="6"/>
  <c r="I17" i="6"/>
  <c r="I9" i="6"/>
  <c r="I38" i="6"/>
  <c r="I16" i="6"/>
  <c r="I41" i="6"/>
  <c r="D9" i="6"/>
  <c r="H10" i="6"/>
  <c r="H40" i="6"/>
  <c r="I35" i="6"/>
  <c r="I39" i="6"/>
  <c r="H34" i="6"/>
  <c r="I36" i="6"/>
  <c r="I44" i="6"/>
  <c r="H42" i="6"/>
  <c r="I43" i="6"/>
  <c r="H13" i="6"/>
  <c r="I14" i="6"/>
  <c r="I20" i="6"/>
  <c r="H19" i="6"/>
  <c r="H9" i="6" l="1"/>
  <c r="B11" i="5" s="1"/>
  <c r="B13" i="5" s="1"/>
  <c r="B14" i="5" s="1"/>
</calcChain>
</file>

<file path=xl/sharedStrings.xml><?xml version="1.0" encoding="utf-8"?>
<sst xmlns="http://schemas.openxmlformats.org/spreadsheetml/2006/main" count="104" uniqueCount="104">
  <si>
    <t>PROJECTBEOORDELINGSFORMULIER</t>
  </si>
  <si>
    <t>Datum</t>
  </si>
  <si>
    <t>totaal gescoorde waarde</t>
  </si>
  <si>
    <t>Verschil</t>
  </si>
  <si>
    <t>Te verrekenen bedrag</t>
  </si>
  <si>
    <t>voldaan zonder herstel of tekortkoming</t>
  </si>
  <si>
    <t>Maximaal te behalen punten</t>
  </si>
  <si>
    <t>Behaalde punten</t>
  </si>
  <si>
    <t xml:space="preserve"> Rekenmodel prestatiemeting</t>
  </si>
  <si>
    <t>Bestek</t>
  </si>
  <si>
    <t>Factor</t>
  </si>
  <si>
    <t>Toetsingsonderdelen</t>
  </si>
  <si>
    <t>Rekenwaarde prestatiemeting</t>
  </si>
  <si>
    <t>Behaald % prestatiemeting</t>
  </si>
  <si>
    <t>Aangeboden %  prestatiemeting</t>
  </si>
  <si>
    <t>Max. rekenwaarde</t>
  </si>
  <si>
    <t>Factor bij bonus</t>
  </si>
  <si>
    <t>Factor bij malus</t>
  </si>
  <si>
    <t>Projectgegevens</t>
  </si>
  <si>
    <t>Wegings- factor</t>
  </si>
  <si>
    <t>Beoorde-lings waarde</t>
  </si>
  <si>
    <t>Gescoorde waarde in procenten</t>
  </si>
  <si>
    <t>1.1</t>
  </si>
  <si>
    <t>1.2</t>
  </si>
  <si>
    <t>2.1</t>
  </si>
  <si>
    <t>3.1</t>
  </si>
  <si>
    <t>3.2</t>
  </si>
  <si>
    <t>3.4</t>
  </si>
  <si>
    <t>4.1</t>
  </si>
  <si>
    <t>4.2</t>
  </si>
  <si>
    <t>4.3</t>
  </si>
  <si>
    <t>5.1</t>
  </si>
  <si>
    <t>2.</t>
  </si>
  <si>
    <t>3.</t>
  </si>
  <si>
    <t>4.</t>
  </si>
  <si>
    <t>5.</t>
  </si>
  <si>
    <t>Aanneemsom</t>
  </si>
  <si>
    <t>De gele cellen zijn invulbaar</t>
  </si>
  <si>
    <t>2.2</t>
  </si>
  <si>
    <t>3.5</t>
  </si>
  <si>
    <t>3.6</t>
  </si>
  <si>
    <t>3.7</t>
  </si>
  <si>
    <t>4.4</t>
  </si>
  <si>
    <t>2.3</t>
  </si>
  <si>
    <t>2.4</t>
  </si>
  <si>
    <t>2.5</t>
  </si>
  <si>
    <t>Naam</t>
  </si>
  <si>
    <t>Dossier</t>
  </si>
  <si>
    <t>6.1</t>
  </si>
  <si>
    <t>6.</t>
  </si>
  <si>
    <t>6.2</t>
  </si>
  <si>
    <t>voldaan na incidentele tekortkoming</t>
  </si>
  <si>
    <t>voldaan na meerder verzoek of meerder herstel of meerdere tekortkomingen of gevolgen voor TGKIO</t>
  </si>
  <si>
    <t>voldaan na herhaaldelijk verzoek of herhaaldelijk herstel of met grote gevolgen voor TGKIO</t>
  </si>
  <si>
    <t>WF ter info en controle in %</t>
  </si>
  <si>
    <t>Aanleveren documenten</t>
  </si>
  <si>
    <t>Algemeen tijdschema, werkplan / projectadministratie</t>
  </si>
  <si>
    <t>Projectkwaliteit en uitvoering</t>
  </si>
  <si>
    <t>Communicatie</t>
  </si>
  <si>
    <t>Werkterrein / veilig werken</t>
  </si>
  <si>
    <t xml:space="preserve">Opdrachtnemer heeft oog voor de sociale aspecten naar de omgeving.
</t>
  </si>
  <si>
    <t>3.8</t>
  </si>
  <si>
    <t>3.9</t>
  </si>
  <si>
    <t>3.10</t>
  </si>
  <si>
    <t xml:space="preserve">Wijzigingen in het algemeen tijdschema worden dagelijks gemeld bij de directie.
</t>
  </si>
  <si>
    <t xml:space="preserve">Afwijkingen worden tijdig gemeld, duidelijk omschreven en goed gemotiveerd. Na verzoek indienen van open begroting met marktconforme prijzen.
</t>
  </si>
  <si>
    <t xml:space="preserve">Dagrapporten worden wekelijks en compleet ingediend.
</t>
  </si>
  <si>
    <t xml:space="preserve">De aannemer spant zich maximaal in om plantmateriaal op het werk te krijgen met de beste inheemse kwaliteiten.
</t>
  </si>
  <si>
    <t xml:space="preserve">De aannemer past maatregelen toe om een hogere kwaliteit te realiseren dan is voorgeschreven.
</t>
  </si>
  <si>
    <t xml:space="preserve">Uitvoerder en/of projectleider is telefonisch goed bereikbaar en reageert dagelijks op vragen en opmerkingen.
</t>
  </si>
  <si>
    <t>3.3</t>
  </si>
  <si>
    <t xml:space="preserve">Revisie- en inspectiegegevens tijdig en compleet indienen.
</t>
  </si>
  <si>
    <t xml:space="preserve">Algemeen tijdsschema voldoet aan de eisen van het contract en par.26 van de UAV 2012 en dient wekelijks geoptimaliseerd te worden. 
Daarnaast moet hierin de data zijn opgenomen voor alle controlemomenten van het plantmateriaal evenals alle stop- en bijwoonmomenten vermeldt worden in het algemeen tijdsschema.
 </t>
  </si>
  <si>
    <t xml:space="preserve">Indienen onderbouwde termijnen, herleidbaar berekend met aantoonbare hoeveelhedenverklaring, bonnen en/of schetsen, geschiedt tijdig en compleet.
</t>
  </si>
  <si>
    <t xml:space="preserve">Kwaliteitsborging wordt zodanig uitgevoerd dat bij (vermoeden van) onvoldoende werk en meerwerk de opdrachtnemer dit zelf, proactief, signaleert en meldt, voordat onvoldoende werk en meerwerk door de directie is gesignaleerd.
</t>
  </si>
  <si>
    <t xml:space="preserve">Stop- en bijwoonpunten worden tijdig aangemeld.
</t>
  </si>
  <si>
    <t xml:space="preserve">Voorkomen van schade aan werk en omgeving (bermen/bomen).
</t>
  </si>
  <si>
    <t xml:space="preserve">Proactief herstellen van onvoldoend werk en schade.
</t>
  </si>
  <si>
    <t xml:space="preserve">Grondstromen tijdig melden bij Meldpunt Bodemkwaliteit conform 
Besluit Bodemkaliteit incl. afschrift aan de directie.
</t>
  </si>
  <si>
    <t xml:space="preserve">Buiten werktijden alle bouwstoffen, afvalstoffen, ect op de projectlocatie, in een afgesloten omgeving.
</t>
  </si>
  <si>
    <t>3.11</t>
  </si>
  <si>
    <t xml:space="preserve">Opdrachtnemer komt afspraken met, en aanwijzingen van de directie juist en tijdig na. 
</t>
  </si>
  <si>
    <t xml:space="preserve">De opdrachtnemer voorkomt discussie door afspraken met de directie dagelijks per mail te bevestigen.
</t>
  </si>
  <si>
    <t>4.5</t>
  </si>
  <si>
    <t>Nakomen toezeggingen</t>
  </si>
  <si>
    <t xml:space="preserve">Verkeersmaatregelen worden dagelijks in stand gehouden.
</t>
  </si>
  <si>
    <t>6.3</t>
  </si>
  <si>
    <t>6.4</t>
  </si>
  <si>
    <t xml:space="preserve">Veilig werken en voorkomen gevaarlijke situaties voor weggebruikers,  medewerkers en/of omwonenden.
</t>
  </si>
  <si>
    <t xml:space="preserve">Voor alle aan te leveren documenten, zoals gedetaillleerd werkplan, algemeen tijdschema, kwaliteits- en keuringsplan, V&amp;G plan, werkplannen voor specifieke onderwerpen, omgaan met vrijgekomen materialen, verkeersplan, etc., geldt dat deze juist en conform contract aangeleverd dienen te worden. 
</t>
  </si>
  <si>
    <t xml:space="preserve">Maatregelen uit V&amp;G-plan, PKP en/of BLVC-plan worden nagekomen.
</t>
  </si>
  <si>
    <t xml:space="preserve">Verdichting van ondergrond, sleuven, aanvullingen, funderingsmateriaal en asfaltverharding voldoen aan bestekeisen.
</t>
  </si>
  <si>
    <t xml:space="preserve">Riolering voldoet aan bestekeisen.
</t>
  </si>
  <si>
    <t xml:space="preserve">Beplantingsmateriaal voldoet aan bestekseisen.
</t>
  </si>
  <si>
    <t xml:space="preserve">Asfalt-, beton- en houtconstructies voldoen aan bestekeisen.
</t>
  </si>
  <si>
    <t>3.12</t>
  </si>
  <si>
    <t xml:space="preserve">Gekozen uitvoeringsmethode draagt bij aan het verminderen van de overlast voor de omgeving (geluid, trillingen en verkeershinder)
</t>
  </si>
  <si>
    <t>3.13</t>
  </si>
  <si>
    <t xml:space="preserve">Verkeersregelinstallatie voldoet aan bestekseisen.
</t>
  </si>
  <si>
    <t>3.14</t>
  </si>
  <si>
    <t xml:space="preserve">Afspraken met derden (nutsen, andere opdrachtnemers en bewoners worden vastgelegd en tijdig gecommuniceerd met de directie, door de omgevingsmanager.
</t>
  </si>
  <si>
    <t xml:space="preserve">De opdrachtnemer komt zijn toezeggingen uit het PKP, BLVC, PMP, etc. juist en tijdig na.
</t>
  </si>
  <si>
    <t xml:space="preserve">Het werkterrein is ordelijk.
</t>
  </si>
  <si>
    <t>BRM Bloemendal 1e fase en Reconstructie Nijkerkerweg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</si>
</sst>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quot;€&quot;\ #,##0.00"/>
    <numFmt numFmtId="166" formatCode="[$-413]dd\ mmmm\ yyyy;@"/>
  </numFmts>
  <fonts count="14" x14ac:knownFonts="1">
    <font>
      <sz val="11"/>
      <color indexed="8"/>
      <name val="Calibri"/>
      <family val="2"/>
    </font>
    <font>
      <sz val="11"/>
      <color indexed="8"/>
      <name val="Calibri"/>
      <family val="2"/>
    </font>
    <font>
      <sz val="8"/>
      <name val="Calibri"/>
      <family val="2"/>
    </font>
    <font>
      <sz val="10"/>
      <color indexed="8"/>
      <name val="Arial"/>
      <family val="2"/>
    </font>
    <font>
      <b/>
      <sz val="10"/>
      <color indexed="8"/>
      <name val="Arial"/>
      <family val="2"/>
    </font>
    <font>
      <b/>
      <sz val="11"/>
      <color indexed="8"/>
      <name val="Arial"/>
      <family val="2"/>
    </font>
    <font>
      <sz val="8"/>
      <color indexed="8"/>
      <name val="Arial"/>
      <family val="2"/>
    </font>
    <font>
      <b/>
      <sz val="24"/>
      <color indexed="8"/>
      <name val="Arial"/>
      <family val="2"/>
    </font>
    <font>
      <sz val="10"/>
      <name val="Arial"/>
      <family val="2"/>
    </font>
    <font>
      <i/>
      <sz val="10"/>
      <color indexed="8"/>
      <name val="Arial"/>
      <family val="2"/>
    </font>
    <font>
      <b/>
      <sz val="12"/>
      <color indexed="8"/>
      <name val="Arial"/>
      <family val="2"/>
    </font>
    <font>
      <i/>
      <sz val="8"/>
      <color indexed="8"/>
      <name val="Arial"/>
      <family val="2"/>
    </font>
    <font>
      <i/>
      <sz val="10"/>
      <name val="Arial"/>
      <family val="2"/>
    </font>
    <font>
      <i/>
      <sz val="8"/>
      <name val="Arial"/>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13"/>
        <bgColor indexed="64"/>
      </patternFill>
    </fill>
    <fill>
      <patternFill patternType="solid">
        <fgColor theme="9" tint="0.59999389629810485"/>
        <bgColor indexed="64"/>
      </patternFill>
    </fill>
    <fill>
      <patternFill patternType="solid">
        <fgColor theme="0" tint="-0.249977111117893"/>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3" fillId="0" borderId="0" xfId="0" applyFont="1" applyProtection="1"/>
    <xf numFmtId="0" fontId="6" fillId="0" borderId="0" xfId="0" applyFont="1" applyProtection="1"/>
    <xf numFmtId="0" fontId="3" fillId="0" borderId="2" xfId="0" applyFont="1" applyBorder="1" applyAlignment="1" applyProtection="1">
      <alignment vertical="top" wrapText="1"/>
    </xf>
    <xf numFmtId="0" fontId="3" fillId="0" borderId="2" xfId="0" applyFont="1" applyBorder="1" applyAlignment="1" applyProtection="1">
      <alignment horizontal="center" vertical="top" wrapText="1"/>
    </xf>
    <xf numFmtId="0" fontId="3" fillId="0" borderId="0" xfId="0" applyFont="1" applyAlignment="1" applyProtection="1">
      <alignment vertical="top" wrapText="1"/>
    </xf>
    <xf numFmtId="0" fontId="3" fillId="0" borderId="0" xfId="0" applyFont="1" applyBorder="1" applyAlignment="1" applyProtection="1">
      <alignment horizontal="center"/>
    </xf>
    <xf numFmtId="0" fontId="3" fillId="0" borderId="3" xfId="0" applyFont="1" applyBorder="1" applyProtection="1"/>
    <xf numFmtId="0" fontId="3" fillId="0" borderId="0" xfId="0" applyFont="1" applyBorder="1" applyProtection="1"/>
    <xf numFmtId="0" fontId="3" fillId="0" borderId="0" xfId="0" applyFont="1" applyAlignment="1" applyProtection="1">
      <alignment horizontal="center"/>
    </xf>
    <xf numFmtId="0" fontId="3" fillId="0" borderId="0" xfId="0" applyFont="1" applyAlignment="1" applyProtection="1">
      <alignment vertical="top"/>
    </xf>
    <xf numFmtId="0" fontId="3" fillId="0" borderId="7" xfId="0" applyFont="1" applyBorder="1" applyAlignment="1" applyProtection="1">
      <alignment vertical="top" wrapText="1"/>
    </xf>
    <xf numFmtId="0" fontId="3" fillId="0" borderId="8" xfId="0" applyFont="1" applyBorder="1" applyAlignment="1" applyProtection="1">
      <alignment horizontal="left" vertical="top"/>
    </xf>
    <xf numFmtId="0" fontId="3" fillId="0" borderId="8" xfId="0" applyFont="1" applyBorder="1" applyAlignment="1" applyProtection="1">
      <alignment vertical="top" wrapText="1"/>
    </xf>
    <xf numFmtId="4" fontId="3" fillId="0" borderId="9" xfId="0" applyNumberFormat="1" applyFont="1" applyBorder="1" applyAlignment="1" applyProtection="1">
      <alignment horizontal="left" vertical="top" wrapText="1"/>
    </xf>
    <xf numFmtId="165" fontId="3" fillId="4" borderId="9" xfId="0" applyNumberFormat="1" applyFont="1" applyFill="1" applyBorder="1" applyAlignment="1" applyProtection="1">
      <alignment horizontal="left" vertical="top" wrapText="1"/>
      <protection locked="0"/>
    </xf>
    <xf numFmtId="0" fontId="3" fillId="0" borderId="8" xfId="0" applyFont="1" applyFill="1" applyBorder="1" applyAlignment="1" applyProtection="1">
      <alignment vertical="top" wrapText="1"/>
    </xf>
    <xf numFmtId="165" fontId="3" fillId="2" borderId="9" xfId="0" applyNumberFormat="1" applyFont="1" applyFill="1" applyBorder="1" applyAlignment="1" applyProtection="1">
      <alignment horizontal="left" vertical="top" wrapText="1"/>
    </xf>
    <xf numFmtId="9" fontId="3" fillId="2" borderId="9" xfId="0" applyNumberFormat="1" applyFont="1" applyFill="1" applyBorder="1" applyAlignment="1" applyProtection="1">
      <alignment horizontal="left" vertical="top" wrapText="1"/>
    </xf>
    <xf numFmtId="9" fontId="3" fillId="4" borderId="9" xfId="0" applyNumberFormat="1" applyFont="1" applyFill="1" applyBorder="1" applyAlignment="1" applyProtection="1">
      <alignment horizontal="left" vertical="top" wrapText="1"/>
      <protection locked="0"/>
    </xf>
    <xf numFmtId="9" fontId="3" fillId="0" borderId="9" xfId="0" applyNumberFormat="1" applyFont="1" applyFill="1" applyBorder="1" applyAlignment="1" applyProtection="1">
      <alignment horizontal="left" vertical="top"/>
    </xf>
    <xf numFmtId="0" fontId="3" fillId="0" borderId="0" xfId="0" applyFont="1" applyAlignment="1" applyProtection="1">
      <alignment vertical="center" wrapText="1"/>
    </xf>
    <xf numFmtId="44" fontId="3" fillId="0" borderId="10" xfId="1" applyFont="1" applyBorder="1" applyAlignment="1" applyProtection="1">
      <alignment horizontal="center" vertical="center" wrapText="1"/>
    </xf>
    <xf numFmtId="0" fontId="3" fillId="0" borderId="0" xfId="0" applyFont="1" applyAlignment="1" applyProtection="1">
      <alignment vertical="center"/>
    </xf>
    <xf numFmtId="165" fontId="3" fillId="0" borderId="11"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3" fillId="0" borderId="11" xfId="0" applyFont="1" applyBorder="1" applyAlignment="1" applyProtection="1">
      <alignment horizontal="center" vertical="center"/>
    </xf>
    <xf numFmtId="0" fontId="3" fillId="0" borderId="1" xfId="0" applyFont="1" applyBorder="1" applyProtection="1"/>
    <xf numFmtId="0" fontId="3" fillId="0" borderId="12" xfId="0" applyFont="1" applyBorder="1" applyAlignment="1" applyProtection="1">
      <alignment horizontal="center" vertical="top" wrapText="1"/>
    </xf>
    <xf numFmtId="0" fontId="3" fillId="0" borderId="4" xfId="0" applyFont="1" applyBorder="1" applyAlignment="1" applyProtection="1">
      <alignment horizont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4" fontId="10" fillId="0" borderId="9" xfId="0" applyNumberFormat="1" applyFont="1" applyFill="1" applyBorder="1" applyAlignment="1" applyProtection="1">
      <alignment horizontal="left" vertical="top" wrapText="1"/>
    </xf>
    <xf numFmtId="0" fontId="4" fillId="5" borderId="9" xfId="0" applyFont="1" applyFill="1" applyBorder="1" applyAlignment="1" applyProtection="1">
      <alignment horizontal="left" vertical="top" wrapText="1"/>
      <protection locked="0"/>
    </xf>
    <xf numFmtId="166" fontId="4" fillId="5" borderId="9" xfId="0" applyNumberFormat="1" applyFont="1" applyFill="1" applyBorder="1" applyAlignment="1" applyProtection="1">
      <alignment horizontal="left" vertical="top" wrapText="1"/>
      <protection locked="0"/>
    </xf>
    <xf numFmtId="0" fontId="3" fillId="0" borderId="11" xfId="0" applyFont="1" applyFill="1" applyBorder="1" applyAlignment="1" applyProtection="1">
      <alignment vertical="top" wrapText="1"/>
      <protection locked="0"/>
    </xf>
    <xf numFmtId="0" fontId="3" fillId="4" borderId="17" xfId="0" applyFont="1" applyFill="1" applyBorder="1" applyAlignment="1" applyProtection="1">
      <alignment horizontal="center" vertical="center" wrapText="1"/>
      <protection locked="0"/>
    </xf>
    <xf numFmtId="0" fontId="4" fillId="6" borderId="29" xfId="0" applyFont="1" applyFill="1" applyBorder="1" applyAlignment="1" applyProtection="1">
      <alignment horizontal="left" vertical="center" wrapText="1"/>
    </xf>
    <xf numFmtId="0" fontId="4" fillId="6" borderId="30" xfId="0" applyFont="1" applyFill="1" applyBorder="1" applyAlignment="1" applyProtection="1">
      <alignment vertical="center" wrapText="1"/>
      <protection locked="0"/>
    </xf>
    <xf numFmtId="1" fontId="4" fillId="6" borderId="30" xfId="0" applyNumberFormat="1" applyFont="1" applyFill="1" applyBorder="1" applyAlignment="1" applyProtection="1">
      <alignment horizontal="center" vertical="center" wrapText="1"/>
    </xf>
    <xf numFmtId="0" fontId="3" fillId="6" borderId="30" xfId="0" applyFont="1" applyFill="1" applyBorder="1" applyAlignment="1" applyProtection="1">
      <alignment vertical="center" wrapText="1"/>
    </xf>
    <xf numFmtId="0" fontId="3" fillId="6" borderId="30" xfId="0" applyFont="1" applyFill="1" applyBorder="1" applyAlignment="1" applyProtection="1">
      <alignment horizontal="center" vertical="center" wrapText="1"/>
    </xf>
    <xf numFmtId="10" fontId="3" fillId="6" borderId="30" xfId="0" applyNumberFormat="1" applyFont="1" applyFill="1" applyBorder="1" applyAlignment="1" applyProtection="1">
      <alignment horizontal="center" vertical="center" wrapText="1"/>
    </xf>
    <xf numFmtId="44" fontId="3" fillId="6" borderId="31" xfId="1" applyFont="1" applyFill="1" applyBorder="1" applyAlignment="1" applyProtection="1">
      <alignment horizontal="center" vertical="center" wrapText="1"/>
    </xf>
    <xf numFmtId="0" fontId="4" fillId="6" borderId="29" xfId="0" applyFont="1" applyFill="1" applyBorder="1" applyAlignment="1" applyProtection="1">
      <alignment horizontal="left" vertical="top" wrapText="1"/>
    </xf>
    <xf numFmtId="0" fontId="3" fillId="0" borderId="5" xfId="0" applyFont="1" applyBorder="1" applyAlignment="1" applyProtection="1">
      <alignment horizontal="left" vertical="top"/>
    </xf>
    <xf numFmtId="0" fontId="8" fillId="0" borderId="5" xfId="0" applyFont="1" applyBorder="1" applyAlignment="1" applyProtection="1">
      <alignment horizontal="left" vertical="top"/>
    </xf>
    <xf numFmtId="0" fontId="3" fillId="4" borderId="32" xfId="0" applyFont="1" applyFill="1" applyBorder="1" applyAlignment="1" applyProtection="1">
      <alignment horizontal="center" vertical="center" wrapText="1"/>
      <protection locked="0"/>
    </xf>
    <xf numFmtId="0" fontId="3" fillId="0" borderId="15" xfId="0" applyFont="1" applyBorder="1" applyAlignment="1" applyProtection="1">
      <alignment horizontal="left" vertical="top"/>
    </xf>
    <xf numFmtId="0" fontId="3" fillId="0" borderId="16" xfId="0" applyFont="1" applyFill="1" applyBorder="1" applyAlignment="1" applyProtection="1">
      <alignment horizontal="left" vertical="top" wrapText="1"/>
      <protection locked="0"/>
    </xf>
    <xf numFmtId="0" fontId="3" fillId="0" borderId="16" xfId="0" applyFont="1" applyBorder="1" applyAlignment="1" applyProtection="1">
      <alignment horizontal="center" vertical="center" wrapText="1"/>
    </xf>
    <xf numFmtId="0" fontId="3" fillId="0" borderId="4" xfId="0" applyFont="1" applyBorder="1" applyAlignment="1" applyProtection="1">
      <alignment horizontal="center" vertical="center"/>
    </xf>
    <xf numFmtId="44" fontId="3" fillId="0" borderId="13" xfId="1" applyFont="1" applyBorder="1" applyAlignment="1" applyProtection="1">
      <alignment horizontal="center" vertical="center" wrapText="1"/>
    </xf>
    <xf numFmtId="0" fontId="3" fillId="0" borderId="12" xfId="0" applyFont="1" applyFill="1" applyBorder="1" applyAlignment="1" applyProtection="1">
      <alignment horizontal="left" vertical="top" wrapText="1"/>
      <protection locked="0"/>
    </xf>
    <xf numFmtId="0" fontId="3" fillId="0" borderId="12" xfId="0" applyFont="1" applyBorder="1" applyAlignment="1" applyProtection="1">
      <alignment horizontal="center" vertical="center" wrapText="1"/>
    </xf>
    <xf numFmtId="0" fontId="3" fillId="4" borderId="12" xfId="0" applyFont="1" applyFill="1" applyBorder="1" applyAlignment="1" applyProtection="1">
      <alignment horizontal="center" vertical="center" wrapText="1"/>
      <protection locked="0"/>
    </xf>
    <xf numFmtId="165" fontId="3" fillId="0" borderId="12" xfId="0" applyNumberFormat="1" applyFont="1" applyBorder="1" applyAlignment="1" applyProtection="1">
      <alignment horizontal="center" vertical="center" wrapText="1"/>
    </xf>
    <xf numFmtId="44" fontId="3" fillId="0" borderId="33" xfId="1" applyFont="1" applyBorder="1" applyAlignment="1" applyProtection="1">
      <alignment horizontal="center" vertical="center" wrapText="1"/>
    </xf>
    <xf numFmtId="0" fontId="3" fillId="0" borderId="34" xfId="0" applyFont="1" applyBorder="1" applyAlignment="1" applyProtection="1">
      <alignment horizontal="left" vertical="top" wrapText="1"/>
    </xf>
    <xf numFmtId="0" fontId="3" fillId="0" borderId="35" xfId="0" applyFont="1" applyBorder="1" applyAlignment="1" applyProtection="1">
      <alignment horizontal="left" vertical="top" wrapText="1"/>
    </xf>
    <xf numFmtId="0" fontId="8" fillId="0" borderId="17" xfId="0" applyFont="1" applyFill="1" applyBorder="1" applyAlignment="1" applyProtection="1">
      <alignment vertical="top" wrapText="1"/>
      <protection locked="0"/>
    </xf>
    <xf numFmtId="0" fontId="3" fillId="0" borderId="17" xfId="0" applyFont="1" applyBorder="1" applyAlignment="1" applyProtection="1">
      <alignment horizontal="center" vertical="center" wrapText="1"/>
    </xf>
    <xf numFmtId="165" fontId="3" fillId="0" borderId="17" xfId="0" applyNumberFormat="1" applyFont="1" applyBorder="1" applyAlignment="1" applyProtection="1">
      <alignment horizontal="center" vertical="center"/>
    </xf>
    <xf numFmtId="44" fontId="3" fillId="0" borderId="36" xfId="1" applyFont="1" applyBorder="1" applyAlignment="1" applyProtection="1">
      <alignment horizontal="center" vertical="center" wrapText="1"/>
    </xf>
    <xf numFmtId="0" fontId="3" fillId="0" borderId="37" xfId="0" applyFont="1" applyBorder="1" applyAlignment="1" applyProtection="1">
      <alignment horizontal="left" vertical="top"/>
    </xf>
    <xf numFmtId="0" fontId="3" fillId="0" borderId="17" xfId="0" applyFont="1" applyFill="1" applyBorder="1" applyAlignment="1" applyProtection="1">
      <alignment vertical="top" wrapText="1"/>
      <protection locked="0"/>
    </xf>
    <xf numFmtId="0" fontId="12" fillId="4" borderId="17" xfId="0" applyFont="1" applyFill="1" applyBorder="1" applyAlignment="1" applyProtection="1">
      <alignment horizontal="center" vertical="center" wrapText="1"/>
      <protection locked="0"/>
    </xf>
    <xf numFmtId="0" fontId="3" fillId="0" borderId="35" xfId="0" applyFont="1" applyBorder="1" applyAlignment="1" applyProtection="1">
      <alignment horizontal="left" vertical="top"/>
    </xf>
    <xf numFmtId="0" fontId="3" fillId="0" borderId="17" xfId="0" applyFont="1" applyBorder="1" applyAlignment="1" applyProtection="1">
      <alignment horizontal="center" vertical="center"/>
    </xf>
    <xf numFmtId="0" fontId="8" fillId="0" borderId="37" xfId="0" applyFont="1" applyBorder="1" applyAlignment="1" applyProtection="1">
      <alignment horizontal="left" vertical="top"/>
    </xf>
    <xf numFmtId="0" fontId="12" fillId="0" borderId="17" xfId="0" applyFont="1" applyBorder="1" applyAlignment="1" applyProtection="1">
      <alignment horizontal="center" vertical="center" wrapText="1"/>
    </xf>
    <xf numFmtId="0" fontId="3" fillId="4" borderId="4" xfId="0" applyFont="1" applyFill="1" applyBorder="1" applyAlignment="1" applyProtection="1">
      <alignment horizontal="center" vertical="center" wrapText="1"/>
      <protection locked="0"/>
    </xf>
    <xf numFmtId="0" fontId="3" fillId="0" borderId="25" xfId="0" applyFont="1" applyBorder="1" applyAlignment="1" applyProtection="1">
      <alignment horizontal="left" vertical="top"/>
    </xf>
    <xf numFmtId="0" fontId="3" fillId="0" borderId="12" xfId="0" applyFont="1" applyFill="1" applyBorder="1" applyAlignment="1" applyProtection="1">
      <alignment vertical="top" wrapText="1"/>
      <protection locked="0"/>
    </xf>
    <xf numFmtId="0" fontId="3" fillId="0" borderId="12" xfId="0" applyFont="1" applyBorder="1" applyAlignment="1" applyProtection="1">
      <alignment horizontal="center" vertical="center"/>
    </xf>
    <xf numFmtId="0" fontId="3" fillId="0" borderId="34" xfId="0" applyFont="1" applyBorder="1" applyAlignment="1" applyProtection="1">
      <alignment horizontal="left" vertical="top"/>
    </xf>
    <xf numFmtId="0" fontId="3" fillId="0" borderId="32" xfId="0" applyFont="1" applyBorder="1" applyAlignment="1" applyProtection="1">
      <alignment horizontal="center" vertical="center"/>
    </xf>
    <xf numFmtId="0" fontId="4" fillId="3" borderId="1" xfId="0" applyFont="1" applyFill="1" applyBorder="1" applyAlignment="1" applyProtection="1">
      <alignment horizontal="center"/>
    </xf>
    <xf numFmtId="0" fontId="4" fillId="3" borderId="38" xfId="0" applyFont="1" applyFill="1" applyBorder="1" applyAlignment="1" applyProtection="1">
      <alignment horizontal="center"/>
    </xf>
    <xf numFmtId="0" fontId="9" fillId="3" borderId="5" xfId="0" applyFont="1" applyFill="1" applyBorder="1" applyAlignment="1" applyProtection="1">
      <alignment horizontal="left" vertical="top" wrapText="1"/>
    </xf>
    <xf numFmtId="0" fontId="4" fillId="3" borderId="39" xfId="0" applyFont="1" applyFill="1" applyBorder="1" applyAlignment="1" applyProtection="1">
      <alignment horizontal="left" vertical="top" wrapText="1"/>
    </xf>
    <xf numFmtId="166" fontId="4" fillId="3" borderId="39" xfId="0" applyNumberFormat="1" applyFont="1" applyFill="1" applyBorder="1" applyAlignment="1" applyProtection="1">
      <alignment horizontal="left" vertical="top" wrapText="1"/>
    </xf>
    <xf numFmtId="0" fontId="4" fillId="3" borderId="3" xfId="0" applyFont="1" applyFill="1" applyBorder="1" applyAlignment="1" applyProtection="1">
      <alignment horizontal="center"/>
    </xf>
    <xf numFmtId="0" fontId="4" fillId="3" borderId="40" xfId="0" applyFont="1" applyFill="1" applyBorder="1" applyAlignment="1" applyProtection="1">
      <alignment horizontal="center"/>
    </xf>
    <xf numFmtId="0" fontId="4" fillId="3" borderId="34" xfId="0" applyFont="1" applyFill="1" applyBorder="1" applyAlignment="1" applyProtection="1">
      <alignment horizontal="center"/>
    </xf>
    <xf numFmtId="9" fontId="3" fillId="0" borderId="42" xfId="0" applyNumberFormat="1" applyFont="1" applyFill="1" applyBorder="1" applyAlignment="1" applyProtection="1">
      <alignment horizontal="center" vertical="center"/>
    </xf>
    <xf numFmtId="0" fontId="3" fillId="0" borderId="42" xfId="0" applyFont="1" applyBorder="1" applyAlignment="1" applyProtection="1">
      <alignment horizontal="center" wrapText="1"/>
    </xf>
    <xf numFmtId="9" fontId="4" fillId="2" borderId="42" xfId="0" applyNumberFormat="1" applyFont="1" applyFill="1" applyBorder="1" applyAlignment="1" applyProtection="1">
      <alignment horizontal="center" vertical="center"/>
    </xf>
    <xf numFmtId="164" fontId="3" fillId="0" borderId="43" xfId="0" applyNumberFormat="1" applyFont="1" applyFill="1" applyBorder="1" applyAlignment="1" applyProtection="1">
      <alignment horizontal="center" vertical="center"/>
    </xf>
    <xf numFmtId="0" fontId="9" fillId="3" borderId="5" xfId="0" applyFont="1" applyFill="1" applyBorder="1" applyAlignment="1" applyProtection="1">
      <alignment horizontal="left" vertical="center" wrapText="1"/>
    </xf>
    <xf numFmtId="0" fontId="4" fillId="3" borderId="39" xfId="0" applyFont="1" applyFill="1" applyBorder="1" applyAlignment="1" applyProtection="1">
      <alignment horizontal="left" vertical="center" wrapText="1"/>
    </xf>
    <xf numFmtId="0" fontId="11" fillId="0" borderId="0" xfId="0" applyFont="1" applyBorder="1" applyAlignment="1" applyProtection="1">
      <alignment horizontal="center" vertical="center"/>
    </xf>
    <xf numFmtId="0" fontId="4" fillId="3" borderId="8" xfId="0" applyFont="1" applyFill="1" applyBorder="1" applyAlignment="1" applyProtection="1">
      <alignment horizontal="center" vertical="center"/>
    </xf>
    <xf numFmtId="0" fontId="3" fillId="0" borderId="17" xfId="0" applyFont="1" applyFill="1" applyBorder="1" applyAlignment="1" applyProtection="1">
      <alignment horizontal="left" vertical="top" wrapText="1"/>
      <protection locked="0"/>
    </xf>
    <xf numFmtId="165" fontId="3" fillId="0" borderId="17" xfId="0" applyNumberFormat="1" applyFont="1" applyBorder="1" applyAlignment="1" applyProtection="1">
      <alignment horizontal="center" vertical="center" wrapText="1"/>
    </xf>
    <xf numFmtId="0" fontId="3" fillId="0" borderId="6" xfId="0" applyFont="1" applyFill="1" applyBorder="1" applyAlignment="1" applyProtection="1">
      <alignment horizontal="left" vertical="top" wrapText="1"/>
      <protection locked="0"/>
    </xf>
    <xf numFmtId="0" fontId="11" fillId="0" borderId="2" xfId="0" applyFont="1" applyBorder="1" applyAlignment="1" applyProtection="1">
      <alignment horizontal="center" vertical="center" wrapText="1"/>
    </xf>
    <xf numFmtId="0" fontId="11" fillId="0" borderId="4" xfId="0" applyFont="1" applyBorder="1" applyAlignment="1" applyProtection="1">
      <alignment horizontal="center" vertical="center"/>
    </xf>
    <xf numFmtId="0" fontId="11" fillId="0" borderId="18" xfId="0" applyFont="1" applyBorder="1" applyAlignment="1" applyProtection="1">
      <alignment horizontal="center" vertical="center" wrapText="1"/>
    </xf>
    <xf numFmtId="9" fontId="11" fillId="0" borderId="42" xfId="0" applyNumberFormat="1" applyFont="1" applyFill="1" applyBorder="1" applyAlignment="1" applyProtection="1">
      <alignment horizontal="center" vertical="center"/>
    </xf>
    <xf numFmtId="9" fontId="11" fillId="6" borderId="30" xfId="0" applyNumberFormat="1" applyFont="1" applyFill="1" applyBorder="1" applyAlignment="1" applyProtection="1">
      <alignment horizontal="center" vertical="center" wrapText="1"/>
    </xf>
    <xf numFmtId="10" fontId="11" fillId="0" borderId="12" xfId="2" applyNumberFormat="1" applyFont="1" applyFill="1" applyBorder="1" applyAlignment="1" applyProtection="1">
      <alignment horizontal="center" vertical="center" wrapText="1"/>
    </xf>
    <xf numFmtId="10" fontId="11" fillId="0" borderId="17" xfId="2" applyNumberFormat="1" applyFont="1" applyFill="1" applyBorder="1" applyAlignment="1" applyProtection="1">
      <alignment horizontal="center" vertical="center" wrapText="1"/>
    </xf>
    <xf numFmtId="10" fontId="11" fillId="0" borderId="11" xfId="2" applyNumberFormat="1" applyFont="1" applyFill="1" applyBorder="1" applyAlignment="1" applyProtection="1">
      <alignment horizontal="center" vertical="center" wrapText="1"/>
    </xf>
    <xf numFmtId="10" fontId="13" fillId="0" borderId="17" xfId="2" applyNumberFormat="1" applyFont="1" applyFill="1" applyBorder="1" applyAlignment="1" applyProtection="1">
      <alignment horizontal="center" vertical="center" wrapText="1"/>
    </xf>
    <xf numFmtId="10" fontId="11" fillId="0" borderId="16" xfId="2" applyNumberFormat="1" applyFont="1" applyFill="1" applyBorder="1" applyAlignment="1" applyProtection="1">
      <alignment horizontal="center" vertical="center" wrapText="1"/>
    </xf>
    <xf numFmtId="0" fontId="11" fillId="0" borderId="0" xfId="0" applyFont="1" applyAlignment="1" applyProtection="1">
      <alignment horizontal="center" vertical="center"/>
    </xf>
    <xf numFmtId="0" fontId="3" fillId="4" borderId="44" xfId="0" applyFont="1" applyFill="1" applyBorder="1" applyAlignment="1" applyProtection="1">
      <alignment horizontal="center" vertical="center" wrapText="1"/>
      <protection locked="0"/>
    </xf>
    <xf numFmtId="0" fontId="3" fillId="0" borderId="44" xfId="0" applyFont="1" applyBorder="1" applyAlignment="1" applyProtection="1">
      <alignment horizontal="center" vertical="center"/>
    </xf>
    <xf numFmtId="0" fontId="8" fillId="0" borderId="11" xfId="0" applyFont="1" applyBorder="1" applyAlignment="1" applyProtection="1">
      <alignment vertical="center" wrapText="1"/>
    </xf>
    <xf numFmtId="0" fontId="8" fillId="0" borderId="17" xfId="0" applyFont="1" applyBorder="1" applyAlignment="1" applyProtection="1">
      <alignment vertical="center" wrapText="1"/>
    </xf>
    <xf numFmtId="0" fontId="8" fillId="0" borderId="35" xfId="0" applyFont="1" applyBorder="1" applyAlignment="1" applyProtection="1">
      <alignment horizontal="left" vertical="top"/>
    </xf>
    <xf numFmtId="0" fontId="3" fillId="0" borderId="19" xfId="0" applyFont="1" applyFill="1" applyBorder="1" applyAlignment="1" applyProtection="1">
      <alignment horizontal="center" vertical="top" wrapText="1"/>
    </xf>
    <xf numFmtId="0" fontId="3" fillId="0" borderId="20" xfId="0" applyFont="1" applyBorder="1" applyAlignment="1" applyProtection="1">
      <alignment vertical="top" wrapText="1"/>
    </xf>
    <xf numFmtId="0" fontId="7" fillId="3" borderId="21"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top" wrapText="1"/>
    </xf>
    <xf numFmtId="0" fontId="3" fillId="0" borderId="24" xfId="0" applyFont="1" applyBorder="1" applyAlignment="1" applyProtection="1">
      <alignment vertical="top" wrapText="1"/>
    </xf>
    <xf numFmtId="0" fontId="5" fillId="3" borderId="25" xfId="0" applyFont="1" applyFill="1" applyBorder="1" applyAlignment="1" applyProtection="1">
      <alignment horizontal="left" vertical="top" wrapText="1"/>
    </xf>
    <xf numFmtId="0" fontId="5" fillId="0" borderId="26" xfId="0" applyFont="1" applyBorder="1" applyAlignment="1" applyProtection="1">
      <alignment horizontal="left" vertical="top" wrapText="1"/>
    </xf>
    <xf numFmtId="0" fontId="4" fillId="3" borderId="8" xfId="0" applyFont="1" applyFill="1" applyBorder="1" applyAlignment="1" applyProtection="1">
      <alignment horizontal="center" vertical="center"/>
    </xf>
    <xf numFmtId="0" fontId="4" fillId="3" borderId="41" xfId="0" applyFont="1" applyFill="1" applyBorder="1" applyAlignment="1" applyProtection="1">
      <alignment horizontal="center" vertical="center"/>
    </xf>
    <xf numFmtId="0" fontId="4" fillId="3" borderId="6" xfId="0" applyFont="1" applyFill="1" applyBorder="1" applyAlignment="1" applyProtection="1">
      <alignment horizontal="left" wrapText="1"/>
    </xf>
    <xf numFmtId="0" fontId="4" fillId="3" borderId="9" xfId="0" applyFont="1" applyFill="1" applyBorder="1" applyAlignment="1" applyProtection="1">
      <alignment horizontal="left" wrapText="1"/>
    </xf>
    <xf numFmtId="0" fontId="4" fillId="3" borderId="42" xfId="0" applyFont="1" applyFill="1" applyBorder="1" applyAlignment="1" applyProtection="1">
      <alignment horizontal="left" wrapText="1"/>
    </xf>
    <xf numFmtId="0" fontId="4" fillId="3" borderId="43" xfId="0" applyFont="1" applyFill="1" applyBorder="1" applyAlignment="1" applyProtection="1">
      <alignment horizontal="left" wrapText="1"/>
    </xf>
    <xf numFmtId="0" fontId="4" fillId="3" borderId="21"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3" fillId="0" borderId="18" xfId="0" applyFont="1" applyBorder="1" applyAlignment="1" applyProtection="1">
      <alignment vertical="top" wrapText="1"/>
    </xf>
    <xf numFmtId="0" fontId="3" fillId="0" borderId="16" xfId="0" applyFont="1" applyBorder="1" applyAlignment="1" applyProtection="1">
      <alignment wrapText="1"/>
    </xf>
    <xf numFmtId="0" fontId="3" fillId="0" borderId="18" xfId="0" applyFont="1" applyBorder="1" applyAlignment="1" applyProtection="1">
      <alignment horizontal="center" vertical="top" wrapText="1"/>
    </xf>
    <xf numFmtId="0" fontId="3" fillId="0" borderId="16" xfId="0" applyFont="1" applyBorder="1" applyAlignment="1" applyProtection="1">
      <alignment horizontal="center" vertical="top" wrapText="1"/>
    </xf>
    <xf numFmtId="0" fontId="4" fillId="3" borderId="28" xfId="0" applyFont="1" applyFill="1" applyBorder="1" applyAlignment="1" applyProtection="1">
      <alignment horizontal="left" vertical="center"/>
    </xf>
    <xf numFmtId="0" fontId="4" fillId="3" borderId="14" xfId="0" applyFont="1" applyFill="1" applyBorder="1" applyAlignment="1" applyProtection="1">
      <alignment horizontal="left" vertical="center"/>
    </xf>
    <xf numFmtId="0" fontId="4" fillId="3" borderId="24" xfId="0" applyFont="1" applyFill="1" applyBorder="1" applyAlignment="1" applyProtection="1">
      <alignment horizontal="left" vertical="center"/>
    </xf>
    <xf numFmtId="0" fontId="4" fillId="3" borderId="12" xfId="0" applyFont="1" applyFill="1" applyBorder="1" applyAlignment="1" applyProtection="1">
      <alignment horizontal="left"/>
    </xf>
    <xf numFmtId="0" fontId="4" fillId="3" borderId="33" xfId="0" applyFont="1" applyFill="1" applyBorder="1" applyAlignment="1" applyProtection="1">
      <alignment horizontal="left"/>
    </xf>
    <xf numFmtId="9" fontId="4" fillId="6" borderId="30" xfId="2"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9" fontId="4" fillId="6" borderId="30" xfId="0" applyNumberFormat="1"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cellXfs>
  <cellStyles count="3">
    <cellStyle name="Euro" xfId="1" xr:uid="{00000000-0005-0000-0000-000000000000}"/>
    <cellStyle name="Procent" xfId="2" builtinId="5"/>
    <cellStyle name="Standaard" xfId="0" builtinId="0"/>
  </cellStyles>
  <dxfs count="1">
    <dxf>
      <fill>
        <patternFill>
          <bgColor rgb="FFFF0000"/>
        </patternFill>
      </fill>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workbookViewId="0">
      <selection activeCell="B9" sqref="B9"/>
    </sheetView>
  </sheetViews>
  <sheetFormatPr defaultRowHeight="12.75" x14ac:dyDescent="0.2"/>
  <cols>
    <col min="1" max="1" width="40.7109375" style="1" customWidth="1"/>
    <col min="2" max="2" width="42.140625" style="1" bestFit="1" customWidth="1"/>
    <col min="3" max="16384" width="9.140625" style="1"/>
  </cols>
  <sheetData>
    <row r="1" spans="1:2" ht="30.75" thickBot="1" x14ac:dyDescent="0.25">
      <c r="A1" s="115" t="s">
        <v>8</v>
      </c>
      <c r="B1" s="116"/>
    </row>
    <row r="2" spans="1:2" ht="15" customHeight="1" x14ac:dyDescent="0.2">
      <c r="A2" s="119" t="s">
        <v>18</v>
      </c>
      <c r="B2" s="120"/>
    </row>
    <row r="3" spans="1:2" ht="25.5" x14ac:dyDescent="0.2">
      <c r="A3" s="12" t="s">
        <v>46</v>
      </c>
      <c r="B3" s="34" t="s">
        <v>103</v>
      </c>
    </row>
    <row r="4" spans="1:2" ht="15" customHeight="1" x14ac:dyDescent="0.2">
      <c r="A4" s="12" t="s">
        <v>9</v>
      </c>
      <c r="B4" s="34"/>
    </row>
    <row r="5" spans="1:2" ht="15" customHeight="1" x14ac:dyDescent="0.2">
      <c r="A5" s="12" t="s">
        <v>47</v>
      </c>
      <c r="B5" s="34"/>
    </row>
    <row r="6" spans="1:2" ht="15" customHeight="1" x14ac:dyDescent="0.2">
      <c r="A6" s="12" t="s">
        <v>1</v>
      </c>
      <c r="B6" s="35">
        <v>44207</v>
      </c>
    </row>
    <row r="7" spans="1:2" ht="15" customHeight="1" x14ac:dyDescent="0.2">
      <c r="A7" s="117"/>
      <c r="B7" s="118"/>
    </row>
    <row r="8" spans="1:2" ht="15" customHeight="1" x14ac:dyDescent="0.2">
      <c r="A8" s="13" t="s">
        <v>10</v>
      </c>
      <c r="B8" s="14">
        <v>0.15</v>
      </c>
    </row>
    <row r="9" spans="1:2" ht="15" customHeight="1" x14ac:dyDescent="0.2">
      <c r="A9" s="13" t="s">
        <v>36</v>
      </c>
      <c r="B9" s="15">
        <v>5000000</v>
      </c>
    </row>
    <row r="10" spans="1:2" ht="15" customHeight="1" x14ac:dyDescent="0.2">
      <c r="A10" s="16" t="s">
        <v>12</v>
      </c>
      <c r="B10" s="17">
        <f>B9*B8</f>
        <v>750000</v>
      </c>
    </row>
    <row r="11" spans="1:2" ht="15" customHeight="1" x14ac:dyDescent="0.2">
      <c r="A11" s="13" t="s">
        <v>13</v>
      </c>
      <c r="B11" s="18">
        <f>Projectbeoordelingsformulier!H9</f>
        <v>1.0000000000000002</v>
      </c>
    </row>
    <row r="12" spans="1:2" ht="15" customHeight="1" x14ac:dyDescent="0.2">
      <c r="A12" s="13" t="s">
        <v>14</v>
      </c>
      <c r="B12" s="19">
        <v>0.92</v>
      </c>
    </row>
    <row r="13" spans="1:2" ht="15" customHeight="1" x14ac:dyDescent="0.2">
      <c r="A13" s="16" t="s">
        <v>3</v>
      </c>
      <c r="B13" s="20">
        <f>ROUND(B11-B12,2)</f>
        <v>0.08</v>
      </c>
    </row>
    <row r="14" spans="1:2" ht="15" customHeight="1" x14ac:dyDescent="0.2">
      <c r="A14" s="16" t="s">
        <v>4</v>
      </c>
      <c r="B14" s="17">
        <f>IF(B13&lt;=0%,B8*B9*B13*B17,B8*B9*B13*B16)</f>
        <v>45000</v>
      </c>
    </row>
    <row r="15" spans="1:2" ht="15" customHeight="1" x14ac:dyDescent="0.2">
      <c r="A15" s="117"/>
      <c r="B15" s="118"/>
    </row>
    <row r="16" spans="1:2" ht="15.75" x14ac:dyDescent="0.2">
      <c r="A16" s="16" t="s">
        <v>16</v>
      </c>
      <c r="B16" s="33">
        <v>0.75</v>
      </c>
    </row>
    <row r="17" spans="1:2" ht="15.75" x14ac:dyDescent="0.2">
      <c r="A17" s="16" t="s">
        <v>17</v>
      </c>
      <c r="B17" s="33">
        <v>2.5</v>
      </c>
    </row>
    <row r="18" spans="1:2" ht="15" customHeight="1" thickBot="1" x14ac:dyDescent="0.25">
      <c r="A18" s="113"/>
      <c r="B18" s="114"/>
    </row>
    <row r="20" spans="1:2" x14ac:dyDescent="0.2">
      <c r="A20" s="2" t="s">
        <v>37</v>
      </c>
    </row>
  </sheetData>
  <sheetProtection sheet="1" objects="1" scenarios="1" selectLockedCells="1"/>
  <mergeCells count="5">
    <mergeCell ref="A18:B18"/>
    <mergeCell ref="A1:B1"/>
    <mergeCell ref="A7:B7"/>
    <mergeCell ref="A2:B2"/>
    <mergeCell ref="A15:B1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
  <sheetViews>
    <sheetView tabSelected="1" topLeftCell="A33" zoomScale="80" zoomScaleNormal="80" zoomScaleSheetLayoutView="85" workbookViewId="0">
      <selection activeCell="B48" sqref="B48"/>
    </sheetView>
  </sheetViews>
  <sheetFormatPr defaultRowHeight="12.75" x14ac:dyDescent="0.2"/>
  <cols>
    <col min="1" max="1" width="9.7109375" style="10" bestFit="1" customWidth="1"/>
    <col min="2" max="2" width="61.5703125" style="5" customWidth="1"/>
    <col min="3" max="3" width="9.85546875" style="9" bestFit="1" customWidth="1"/>
    <col min="4" max="4" width="9.42578125" style="107" bestFit="1" customWidth="1"/>
    <col min="5" max="5" width="9.85546875" style="1" customWidth="1"/>
    <col min="6" max="6" width="8.7109375" style="1" customWidth="1"/>
    <col min="7" max="7" width="23.42578125" style="9" bestFit="1" customWidth="1"/>
    <col min="8" max="8" width="20.28515625" style="9" bestFit="1" customWidth="1"/>
    <col min="9" max="9" width="24" style="9" customWidth="1"/>
    <col min="10" max="16384" width="9.140625" style="1"/>
  </cols>
  <sheetData>
    <row r="1" spans="1:10" ht="13.5" thickBot="1" x14ac:dyDescent="0.25">
      <c r="A1" s="127" t="s">
        <v>0</v>
      </c>
      <c r="B1" s="128"/>
      <c r="C1" s="128"/>
      <c r="D1" s="128"/>
      <c r="E1" s="128"/>
      <c r="F1" s="128"/>
      <c r="G1" s="128"/>
      <c r="H1" s="128"/>
      <c r="I1" s="129"/>
    </row>
    <row r="2" spans="1:10" s="5" customFormat="1" x14ac:dyDescent="0.2">
      <c r="A2" s="78"/>
      <c r="B2" s="79"/>
      <c r="C2" s="4"/>
      <c r="D2" s="97"/>
      <c r="E2" s="3"/>
      <c r="F2" s="85">
        <v>5</v>
      </c>
      <c r="G2" s="137" t="s">
        <v>5</v>
      </c>
      <c r="H2" s="137"/>
      <c r="I2" s="138"/>
    </row>
    <row r="3" spans="1:10" ht="12.75" customHeight="1" x14ac:dyDescent="0.2">
      <c r="A3" s="90" t="str">
        <f>IF(rekenmodel!A3="","",rekenmodel!A3)</f>
        <v>Naam</v>
      </c>
      <c r="B3" s="91" t="str">
        <f>IF(rekenmodel!B3="","",rekenmodel!B3)</f>
        <v>BRM Bloemendal 1e fase en Reconstructie Nijkerkerweg</v>
      </c>
      <c r="C3" s="30"/>
      <c r="D3" s="92"/>
      <c r="E3" s="30"/>
      <c r="F3" s="93">
        <v>3</v>
      </c>
      <c r="G3" s="134" t="s">
        <v>51</v>
      </c>
      <c r="H3" s="135"/>
      <c r="I3" s="136"/>
    </row>
    <row r="4" spans="1:10" ht="12.75" customHeight="1" x14ac:dyDescent="0.2">
      <c r="A4" s="80" t="str">
        <f>IF(rekenmodel!A4="","",rekenmodel!A4)</f>
        <v>Bestek</v>
      </c>
      <c r="B4" s="81" t="str">
        <f>IF(rekenmodel!B4="","",rekenmodel!B4)</f>
        <v/>
      </c>
      <c r="C4" s="6"/>
      <c r="D4" s="92"/>
      <c r="E4" s="6"/>
      <c r="F4" s="121">
        <v>1</v>
      </c>
      <c r="G4" s="123" t="s">
        <v>52</v>
      </c>
      <c r="H4" s="123"/>
      <c r="I4" s="124"/>
    </row>
    <row r="5" spans="1:10" x14ac:dyDescent="0.2">
      <c r="A5" s="80" t="str">
        <f>IF(rekenmodel!A5="","",rekenmodel!A5)</f>
        <v>Dossier</v>
      </c>
      <c r="B5" s="81" t="str">
        <f>IF(rekenmodel!B5="","",rekenmodel!B5)</f>
        <v/>
      </c>
      <c r="C5" s="6"/>
      <c r="D5" s="92"/>
      <c r="E5" s="6"/>
      <c r="F5" s="121"/>
      <c r="G5" s="123"/>
      <c r="H5" s="123"/>
      <c r="I5" s="124"/>
    </row>
    <row r="6" spans="1:10" ht="12.75" customHeight="1" x14ac:dyDescent="0.2">
      <c r="A6" s="80" t="str">
        <f>IF(rekenmodel!A6="","",rekenmodel!A6)</f>
        <v>Datum</v>
      </c>
      <c r="B6" s="82">
        <f>IF(rekenmodel!B6="","",rekenmodel!B6)</f>
        <v>44207</v>
      </c>
      <c r="C6" s="6"/>
      <c r="D6" s="92"/>
      <c r="E6" s="6"/>
      <c r="F6" s="121">
        <v>0</v>
      </c>
      <c r="G6" s="123" t="s">
        <v>53</v>
      </c>
      <c r="H6" s="123"/>
      <c r="I6" s="124"/>
    </row>
    <row r="7" spans="1:10" ht="13.5" thickBot="1" x14ac:dyDescent="0.25">
      <c r="A7" s="83"/>
      <c r="B7" s="84"/>
      <c r="C7" s="29"/>
      <c r="D7" s="98"/>
      <c r="E7" s="29"/>
      <c r="F7" s="122"/>
      <c r="G7" s="125"/>
      <c r="H7" s="125"/>
      <c r="I7" s="126"/>
      <c r="J7" s="8"/>
    </row>
    <row r="8" spans="1:10" ht="38.25" customHeight="1" x14ac:dyDescent="0.2">
      <c r="A8" s="27"/>
      <c r="B8" s="130" t="s">
        <v>11</v>
      </c>
      <c r="C8" s="28" t="s">
        <v>19</v>
      </c>
      <c r="D8" s="99" t="s">
        <v>54</v>
      </c>
      <c r="E8" s="132" t="s">
        <v>6</v>
      </c>
      <c r="F8" s="132" t="s">
        <v>20</v>
      </c>
      <c r="G8" s="28" t="s">
        <v>7</v>
      </c>
      <c r="H8" s="28" t="s">
        <v>21</v>
      </c>
      <c r="I8" s="11" t="s">
        <v>15</v>
      </c>
    </row>
    <row r="9" spans="1:10" ht="13.5" thickBot="1" x14ac:dyDescent="0.25">
      <c r="A9" s="7"/>
      <c r="B9" s="131"/>
      <c r="C9" s="86">
        <f>C10+C13+C19+C34++C40+C42</f>
        <v>1.0000000000000002</v>
      </c>
      <c r="D9" s="100">
        <f>D10+D13+D19+D34++D40+D42</f>
        <v>1.0000000000000002</v>
      </c>
      <c r="E9" s="133"/>
      <c r="F9" s="133"/>
      <c r="G9" s="87" t="s">
        <v>2</v>
      </c>
      <c r="H9" s="88">
        <f>H10+H13+H19+H34+H40+H42</f>
        <v>1.0000000000000002</v>
      </c>
      <c r="I9" s="89">
        <f>I10+I13+I19+I34+I42</f>
        <v>525000</v>
      </c>
    </row>
    <row r="10" spans="1:10" s="21" customFormat="1" ht="15" customHeight="1" thickBot="1" x14ac:dyDescent="0.3">
      <c r="A10" s="38">
        <v>1</v>
      </c>
      <c r="B10" s="39" t="s">
        <v>55</v>
      </c>
      <c r="C10" s="139">
        <v>0.05</v>
      </c>
      <c r="D10" s="101">
        <f>SUM(D11:D12)</f>
        <v>0.05</v>
      </c>
      <c r="E10" s="40">
        <f>SUM(E11:E12)</f>
        <v>40</v>
      </c>
      <c r="F10" s="41"/>
      <c r="G10" s="42">
        <f>SUM(G11:G12)</f>
        <v>40</v>
      </c>
      <c r="H10" s="43">
        <f>G10/E10*C10</f>
        <v>0.05</v>
      </c>
      <c r="I10" s="44">
        <f>C10*rekenmodel!B10</f>
        <v>37500</v>
      </c>
    </row>
    <row r="11" spans="1:10" s="21" customFormat="1" ht="76.5" x14ac:dyDescent="0.25">
      <c r="A11" s="59" t="s">
        <v>22</v>
      </c>
      <c r="B11" s="54" t="s">
        <v>89</v>
      </c>
      <c r="C11" s="140">
        <v>3</v>
      </c>
      <c r="D11" s="102">
        <f>$C$10/(SUM($C$11:$C$12))*C11</f>
        <v>1.8750000000000003E-2</v>
      </c>
      <c r="E11" s="55">
        <f t="shared" ref="E11" si="0">C11*$F$2</f>
        <v>15</v>
      </c>
      <c r="F11" s="56">
        <v>5</v>
      </c>
      <c r="G11" s="55">
        <f>C11*F11</f>
        <v>15</v>
      </c>
      <c r="H11" s="57"/>
      <c r="I11" s="58">
        <f>$I$10/$E$10*E11</f>
        <v>14062.5</v>
      </c>
    </row>
    <row r="12" spans="1:10" s="21" customFormat="1" ht="26.25" thickBot="1" x14ac:dyDescent="0.3">
      <c r="A12" s="60" t="s">
        <v>23</v>
      </c>
      <c r="B12" s="96" t="s">
        <v>71</v>
      </c>
      <c r="C12" s="141">
        <v>5</v>
      </c>
      <c r="D12" s="103">
        <f>$C$10/(SUM($C$11:$C$12))*C12</f>
        <v>3.125E-2</v>
      </c>
      <c r="E12" s="62">
        <f t="shared" ref="E12" si="1">C12*$F$2</f>
        <v>25</v>
      </c>
      <c r="F12" s="37">
        <v>5</v>
      </c>
      <c r="G12" s="62">
        <f t="shared" ref="G12" si="2">C12*F12</f>
        <v>25</v>
      </c>
      <c r="H12" s="95"/>
      <c r="I12" s="64">
        <f t="shared" ref="I12" si="3">$I$10/$E$10*E12</f>
        <v>23437.5</v>
      </c>
    </row>
    <row r="13" spans="1:10" s="23" customFormat="1" ht="13.5" thickBot="1" x14ac:dyDescent="0.3">
      <c r="A13" s="45" t="s">
        <v>32</v>
      </c>
      <c r="B13" s="39" t="s">
        <v>56</v>
      </c>
      <c r="C13" s="142">
        <v>0.1</v>
      </c>
      <c r="D13" s="101">
        <f>SUM(D14:D18)</f>
        <v>0.1</v>
      </c>
      <c r="E13" s="40">
        <f>SUM(E14:E18)</f>
        <v>80</v>
      </c>
      <c r="F13" s="41"/>
      <c r="G13" s="42">
        <f>SUM(G14:G18)</f>
        <v>80</v>
      </c>
      <c r="H13" s="43">
        <f>G13/E13*C13</f>
        <v>0.1</v>
      </c>
      <c r="I13" s="44">
        <f>C13*rekenmodel!B10</f>
        <v>75000</v>
      </c>
    </row>
    <row r="14" spans="1:10" s="23" customFormat="1" ht="89.25" x14ac:dyDescent="0.25">
      <c r="A14" s="60" t="s">
        <v>24</v>
      </c>
      <c r="B14" s="61" t="s">
        <v>72</v>
      </c>
      <c r="C14" s="141">
        <v>3</v>
      </c>
      <c r="D14" s="103">
        <f>$C$13/(SUM($C$14:$C$18))*C14</f>
        <v>1.8750000000000003E-2</v>
      </c>
      <c r="E14" s="62">
        <f t="shared" ref="E14:E18" si="4">C14*$F$2</f>
        <v>15</v>
      </c>
      <c r="F14" s="37">
        <v>5</v>
      </c>
      <c r="G14" s="62">
        <f t="shared" ref="G14:G18" si="5">C14*F14</f>
        <v>15</v>
      </c>
      <c r="H14" s="63"/>
      <c r="I14" s="64">
        <f>$I$13/$E$13*E14</f>
        <v>14062.5</v>
      </c>
    </row>
    <row r="15" spans="1:10" s="23" customFormat="1" ht="38.25" x14ac:dyDescent="0.25">
      <c r="A15" s="65" t="s">
        <v>38</v>
      </c>
      <c r="B15" s="66" t="s">
        <v>64</v>
      </c>
      <c r="C15" s="141">
        <v>2</v>
      </c>
      <c r="D15" s="103">
        <f>$C$13/(SUM($C$14:$C$18))*C15</f>
        <v>1.2500000000000001E-2</v>
      </c>
      <c r="E15" s="62">
        <f t="shared" si="4"/>
        <v>10</v>
      </c>
      <c r="F15" s="37">
        <v>5</v>
      </c>
      <c r="G15" s="62">
        <f t="shared" si="5"/>
        <v>10</v>
      </c>
      <c r="H15" s="63"/>
      <c r="I15" s="64">
        <f>$I$13/$E$13*E15</f>
        <v>9375</v>
      </c>
    </row>
    <row r="16" spans="1:10" s="23" customFormat="1" ht="51" x14ac:dyDescent="0.25">
      <c r="A16" s="65" t="s">
        <v>43</v>
      </c>
      <c r="B16" s="66" t="s">
        <v>65</v>
      </c>
      <c r="C16" s="141">
        <v>5</v>
      </c>
      <c r="D16" s="103">
        <f>$C$13/(SUM($C$14:$C$18))*C16</f>
        <v>3.125E-2</v>
      </c>
      <c r="E16" s="62">
        <f t="shared" si="4"/>
        <v>25</v>
      </c>
      <c r="F16" s="37">
        <v>5</v>
      </c>
      <c r="G16" s="62">
        <f t="shared" si="5"/>
        <v>25</v>
      </c>
      <c r="H16" s="63"/>
      <c r="I16" s="64">
        <f>$I$13/$E$13*E16</f>
        <v>23437.5</v>
      </c>
    </row>
    <row r="17" spans="1:11" s="23" customFormat="1" ht="51" x14ac:dyDescent="0.25">
      <c r="A17" s="65" t="s">
        <v>44</v>
      </c>
      <c r="B17" s="66" t="s">
        <v>73</v>
      </c>
      <c r="C17" s="141">
        <v>3</v>
      </c>
      <c r="D17" s="103">
        <f>$C$13/(SUM($C$14:$C$18))*C17</f>
        <v>1.8750000000000003E-2</v>
      </c>
      <c r="E17" s="62">
        <f t="shared" si="4"/>
        <v>15</v>
      </c>
      <c r="F17" s="37">
        <v>5</v>
      </c>
      <c r="G17" s="62">
        <f t="shared" si="5"/>
        <v>15</v>
      </c>
      <c r="H17" s="63"/>
      <c r="I17" s="64">
        <f>$I$13/$E$13*E17</f>
        <v>14062.5</v>
      </c>
    </row>
    <row r="18" spans="1:11" s="23" customFormat="1" ht="26.25" thickBot="1" x14ac:dyDescent="0.3">
      <c r="A18" s="46" t="s">
        <v>45</v>
      </c>
      <c r="B18" s="36" t="s">
        <v>66</v>
      </c>
      <c r="C18" s="32">
        <v>3</v>
      </c>
      <c r="D18" s="104">
        <f>$C$13/(SUM($C$14:$C$18))*C18</f>
        <v>1.8750000000000003E-2</v>
      </c>
      <c r="E18" s="31">
        <f t="shared" si="4"/>
        <v>15</v>
      </c>
      <c r="F18" s="37">
        <v>5</v>
      </c>
      <c r="G18" s="31">
        <f t="shared" si="5"/>
        <v>15</v>
      </c>
      <c r="H18" s="24"/>
      <c r="I18" s="22">
        <f>$I$13/$E$13*E18</f>
        <v>14062.5</v>
      </c>
    </row>
    <row r="19" spans="1:11" s="23" customFormat="1" ht="15" customHeight="1" thickBot="1" x14ac:dyDescent="0.3">
      <c r="A19" s="45" t="s">
        <v>33</v>
      </c>
      <c r="B19" s="39" t="s">
        <v>57</v>
      </c>
      <c r="C19" s="142">
        <v>0.4</v>
      </c>
      <c r="D19" s="101">
        <f>SUM(D20:D33)</f>
        <v>0.4</v>
      </c>
      <c r="E19" s="40">
        <f>SUM(E20:E33)</f>
        <v>215</v>
      </c>
      <c r="F19" s="41"/>
      <c r="G19" s="42">
        <f>SUM(G20:G33)</f>
        <v>215</v>
      </c>
      <c r="H19" s="43">
        <f>G19/E19*C19</f>
        <v>0.4</v>
      </c>
      <c r="I19" s="44">
        <f>C19*rekenmodel!B10</f>
        <v>300000</v>
      </c>
    </row>
    <row r="20" spans="1:11" s="23" customFormat="1" ht="63.75" x14ac:dyDescent="0.25">
      <c r="A20" s="68" t="s">
        <v>25</v>
      </c>
      <c r="B20" s="66" t="s">
        <v>74</v>
      </c>
      <c r="C20" s="141">
        <v>5</v>
      </c>
      <c r="D20" s="103">
        <f t="shared" ref="D20:D33" si="6">$C$19/(SUM($C$20:$C$33))*C20</f>
        <v>4.6511627906976744E-2</v>
      </c>
      <c r="E20" s="62">
        <f t="shared" ref="E20:E33" si="7">C20*$F$2</f>
        <v>25</v>
      </c>
      <c r="F20" s="37">
        <v>5</v>
      </c>
      <c r="G20" s="62">
        <f t="shared" ref="G20:G33" si="8">C20*F20</f>
        <v>25</v>
      </c>
      <c r="H20" s="69"/>
      <c r="I20" s="64">
        <f t="shared" ref="I20" si="9">$I$19/$E$19*E20</f>
        <v>34883.720930232557</v>
      </c>
      <c r="J20" s="25"/>
      <c r="K20" s="25"/>
    </row>
    <row r="21" spans="1:11" s="23" customFormat="1" ht="25.5" x14ac:dyDescent="0.25">
      <c r="A21" s="112" t="s">
        <v>26</v>
      </c>
      <c r="B21" s="61" t="s">
        <v>75</v>
      </c>
      <c r="C21" s="141">
        <v>1</v>
      </c>
      <c r="D21" s="103">
        <f t="shared" si="6"/>
        <v>9.3023255813953487E-3</v>
      </c>
      <c r="E21" s="62">
        <f t="shared" ref="E21" si="10">C21*$F$2</f>
        <v>5</v>
      </c>
      <c r="F21" s="37">
        <v>5</v>
      </c>
      <c r="G21" s="62">
        <f t="shared" ref="G21:G32" si="11">C21*F21</f>
        <v>5</v>
      </c>
      <c r="H21" s="69"/>
      <c r="I21" s="64">
        <f t="shared" ref="I21:I32" si="12">$I$19/$E$19*E21</f>
        <v>6976.7441860465115</v>
      </c>
      <c r="J21" s="25"/>
      <c r="K21" s="25"/>
    </row>
    <row r="22" spans="1:11" s="23" customFormat="1" ht="25.5" x14ac:dyDescent="0.25">
      <c r="A22" s="65" t="s">
        <v>70</v>
      </c>
      <c r="B22" s="66" t="s">
        <v>76</v>
      </c>
      <c r="C22" s="141">
        <v>2</v>
      </c>
      <c r="D22" s="103">
        <f t="shared" si="6"/>
        <v>1.8604651162790697E-2</v>
      </c>
      <c r="E22" s="62">
        <f t="shared" si="7"/>
        <v>10</v>
      </c>
      <c r="F22" s="37">
        <v>5</v>
      </c>
      <c r="G22" s="62">
        <f t="shared" si="11"/>
        <v>10</v>
      </c>
      <c r="H22" s="69"/>
      <c r="I22" s="64">
        <f t="shared" si="12"/>
        <v>13953.488372093023</v>
      </c>
      <c r="J22" s="25"/>
      <c r="K22" s="25"/>
    </row>
    <row r="23" spans="1:11" s="23" customFormat="1" ht="25.5" x14ac:dyDescent="0.25">
      <c r="A23" s="70" t="s">
        <v>27</v>
      </c>
      <c r="B23" s="61" t="s">
        <v>77</v>
      </c>
      <c r="C23" s="141">
        <v>5</v>
      </c>
      <c r="D23" s="103">
        <f t="shared" si="6"/>
        <v>4.6511627906976744E-2</v>
      </c>
      <c r="E23" s="62">
        <f t="shared" ref="E23" si="13">C23*$F$2</f>
        <v>25</v>
      </c>
      <c r="F23" s="37">
        <v>5</v>
      </c>
      <c r="G23" s="62">
        <f t="shared" si="11"/>
        <v>25</v>
      </c>
      <c r="H23" s="69"/>
      <c r="I23" s="64">
        <f t="shared" si="12"/>
        <v>34883.720930232557</v>
      </c>
      <c r="J23" s="25"/>
      <c r="K23" s="25"/>
    </row>
    <row r="24" spans="1:11" s="23" customFormat="1" ht="38.25" x14ac:dyDescent="0.25">
      <c r="A24" s="65" t="s">
        <v>39</v>
      </c>
      <c r="B24" s="66" t="s">
        <v>91</v>
      </c>
      <c r="C24" s="141">
        <v>5</v>
      </c>
      <c r="D24" s="103">
        <f t="shared" si="6"/>
        <v>4.6511627906976744E-2</v>
      </c>
      <c r="E24" s="62">
        <f t="shared" si="7"/>
        <v>25</v>
      </c>
      <c r="F24" s="37">
        <v>5</v>
      </c>
      <c r="G24" s="62">
        <f t="shared" si="11"/>
        <v>25</v>
      </c>
      <c r="H24" s="69"/>
      <c r="I24" s="64">
        <f t="shared" si="12"/>
        <v>34883.720930232557</v>
      </c>
      <c r="J24" s="25"/>
      <c r="K24" s="25"/>
    </row>
    <row r="25" spans="1:11" s="23" customFormat="1" ht="25.5" x14ac:dyDescent="0.25">
      <c r="A25" s="70" t="s">
        <v>40</v>
      </c>
      <c r="B25" s="61" t="s">
        <v>94</v>
      </c>
      <c r="C25" s="143">
        <v>3</v>
      </c>
      <c r="D25" s="105">
        <f t="shared" si="6"/>
        <v>2.7906976744186046E-2</v>
      </c>
      <c r="E25" s="71">
        <f t="shared" si="7"/>
        <v>15</v>
      </c>
      <c r="F25" s="67">
        <v>5</v>
      </c>
      <c r="G25" s="62">
        <f t="shared" si="11"/>
        <v>15</v>
      </c>
      <c r="H25" s="69"/>
      <c r="I25" s="64">
        <f t="shared" si="12"/>
        <v>20930.232558139534</v>
      </c>
      <c r="J25" s="25"/>
      <c r="K25" s="25"/>
    </row>
    <row r="26" spans="1:11" s="23" customFormat="1" ht="25.5" x14ac:dyDescent="0.25">
      <c r="A26" s="70" t="s">
        <v>41</v>
      </c>
      <c r="B26" s="61" t="s">
        <v>92</v>
      </c>
      <c r="C26" s="143">
        <v>3</v>
      </c>
      <c r="D26" s="105">
        <f t="shared" si="6"/>
        <v>2.7906976744186046E-2</v>
      </c>
      <c r="E26" s="71">
        <f t="shared" ref="E26:E27" si="14">C26*$F$2</f>
        <v>15</v>
      </c>
      <c r="F26" s="67">
        <v>5</v>
      </c>
      <c r="G26" s="62">
        <f t="shared" ref="G26:G27" si="15">C26*F26</f>
        <v>15</v>
      </c>
      <c r="H26" s="69"/>
      <c r="I26" s="64">
        <f t="shared" ref="I26:I27" si="16">$I$19/$E$19*E26</f>
        <v>20930.232558139534</v>
      </c>
      <c r="J26" s="25"/>
      <c r="K26" s="25"/>
    </row>
    <row r="27" spans="1:11" s="23" customFormat="1" ht="25.5" x14ac:dyDescent="0.25">
      <c r="A27" s="70" t="s">
        <v>61</v>
      </c>
      <c r="B27" s="61" t="s">
        <v>93</v>
      </c>
      <c r="C27" s="143">
        <v>3</v>
      </c>
      <c r="D27" s="105">
        <f t="shared" si="6"/>
        <v>2.7906976744186046E-2</v>
      </c>
      <c r="E27" s="71">
        <f t="shared" si="14"/>
        <v>15</v>
      </c>
      <c r="F27" s="67">
        <v>5</v>
      </c>
      <c r="G27" s="62">
        <f t="shared" si="15"/>
        <v>15</v>
      </c>
      <c r="H27" s="69"/>
      <c r="I27" s="64">
        <f t="shared" si="16"/>
        <v>20930.232558139534</v>
      </c>
      <c r="J27" s="25"/>
      <c r="K27" s="25"/>
    </row>
    <row r="28" spans="1:11" s="23" customFormat="1" ht="25.5" x14ac:dyDescent="0.25">
      <c r="A28" s="65" t="s">
        <v>62</v>
      </c>
      <c r="B28" s="61" t="s">
        <v>98</v>
      </c>
      <c r="C28" s="143">
        <v>3</v>
      </c>
      <c r="D28" s="105">
        <f t="shared" si="6"/>
        <v>2.7906976744186046E-2</v>
      </c>
      <c r="E28" s="71">
        <f t="shared" ref="E28" si="17">C28*$F$2</f>
        <v>15</v>
      </c>
      <c r="F28" s="67">
        <v>5</v>
      </c>
      <c r="G28" s="62">
        <f t="shared" ref="G28" si="18">C28*F28</f>
        <v>15</v>
      </c>
      <c r="H28" s="69"/>
      <c r="I28" s="64">
        <f t="shared" ref="I28" si="19">$I$19/$E$19*E28</f>
        <v>20930.232558139534</v>
      </c>
      <c r="J28" s="25"/>
      <c r="K28" s="25"/>
    </row>
    <row r="29" spans="1:11" s="23" customFormat="1" ht="38.25" x14ac:dyDescent="0.25">
      <c r="A29" s="65" t="s">
        <v>63</v>
      </c>
      <c r="B29" s="61" t="s">
        <v>78</v>
      </c>
      <c r="C29" s="141">
        <v>1</v>
      </c>
      <c r="D29" s="103">
        <f t="shared" si="6"/>
        <v>9.3023255813953487E-3</v>
      </c>
      <c r="E29" s="62">
        <f t="shared" si="7"/>
        <v>5</v>
      </c>
      <c r="F29" s="37">
        <v>5</v>
      </c>
      <c r="G29" s="62">
        <f t="shared" si="11"/>
        <v>5</v>
      </c>
      <c r="H29" s="69"/>
      <c r="I29" s="64">
        <f t="shared" si="12"/>
        <v>6976.7441860465115</v>
      </c>
      <c r="J29" s="25"/>
      <c r="K29" s="25"/>
    </row>
    <row r="30" spans="1:11" s="23" customFormat="1" ht="38.25" x14ac:dyDescent="0.25">
      <c r="A30" s="70" t="s">
        <v>80</v>
      </c>
      <c r="B30" s="61" t="s">
        <v>79</v>
      </c>
      <c r="C30" s="141">
        <v>1</v>
      </c>
      <c r="D30" s="103">
        <f t="shared" si="6"/>
        <v>9.3023255813953487E-3</v>
      </c>
      <c r="E30" s="62">
        <f t="shared" si="7"/>
        <v>5</v>
      </c>
      <c r="F30" s="37">
        <v>5</v>
      </c>
      <c r="G30" s="62">
        <f t="shared" si="11"/>
        <v>5</v>
      </c>
      <c r="H30" s="69"/>
      <c r="I30" s="64">
        <f t="shared" si="12"/>
        <v>6976.7441860465115</v>
      </c>
      <c r="J30" s="25"/>
      <c r="K30" s="25"/>
    </row>
    <row r="31" spans="1:11" s="23" customFormat="1" ht="38.25" x14ac:dyDescent="0.25">
      <c r="A31" s="70" t="s">
        <v>95</v>
      </c>
      <c r="B31" s="111" t="s">
        <v>96</v>
      </c>
      <c r="C31" s="141">
        <v>3</v>
      </c>
      <c r="D31" s="103">
        <f t="shared" si="6"/>
        <v>2.7906976744186046E-2</v>
      </c>
      <c r="E31" s="62">
        <f t="shared" ref="E31" si="20">C31*$F$2</f>
        <v>15</v>
      </c>
      <c r="F31" s="37">
        <v>5</v>
      </c>
      <c r="G31" s="62">
        <f t="shared" si="11"/>
        <v>15</v>
      </c>
      <c r="H31" s="69"/>
      <c r="I31" s="64">
        <f t="shared" si="12"/>
        <v>20930.232558139534</v>
      </c>
      <c r="J31" s="25"/>
      <c r="K31" s="25"/>
    </row>
    <row r="32" spans="1:11" s="23" customFormat="1" ht="38.25" x14ac:dyDescent="0.25">
      <c r="A32" s="70" t="s">
        <v>97</v>
      </c>
      <c r="B32" s="61" t="s">
        <v>67</v>
      </c>
      <c r="C32" s="141">
        <v>5</v>
      </c>
      <c r="D32" s="103">
        <f t="shared" si="6"/>
        <v>4.6511627906976744E-2</v>
      </c>
      <c r="E32" s="62">
        <f t="shared" si="7"/>
        <v>25</v>
      </c>
      <c r="F32" s="37">
        <v>5</v>
      </c>
      <c r="G32" s="62">
        <f t="shared" si="11"/>
        <v>25</v>
      </c>
      <c r="H32" s="69"/>
      <c r="I32" s="64">
        <f t="shared" si="12"/>
        <v>34883.720930232557</v>
      </c>
      <c r="J32" s="25"/>
      <c r="K32" s="25"/>
    </row>
    <row r="33" spans="1:11" s="23" customFormat="1" ht="39" thickBot="1" x14ac:dyDescent="0.3">
      <c r="A33" s="47" t="s">
        <v>99</v>
      </c>
      <c r="B33" s="110" t="s">
        <v>68</v>
      </c>
      <c r="C33" s="32">
        <v>3</v>
      </c>
      <c r="D33" s="104">
        <f t="shared" si="6"/>
        <v>2.7906976744186046E-2</v>
      </c>
      <c r="E33" s="32">
        <f t="shared" si="7"/>
        <v>15</v>
      </c>
      <c r="F33" s="37">
        <v>5</v>
      </c>
      <c r="G33" s="31">
        <f t="shared" si="8"/>
        <v>15</v>
      </c>
      <c r="H33" s="26"/>
      <c r="I33" s="22">
        <f>$I$19/$E$19*E33</f>
        <v>20930.232558139534</v>
      </c>
      <c r="J33" s="25"/>
      <c r="K33" s="25"/>
    </row>
    <row r="34" spans="1:11" s="23" customFormat="1" ht="15" customHeight="1" thickBot="1" x14ac:dyDescent="0.3">
      <c r="A34" s="45" t="s">
        <v>34</v>
      </c>
      <c r="B34" s="39" t="s">
        <v>58</v>
      </c>
      <c r="C34" s="142">
        <v>0.05</v>
      </c>
      <c r="D34" s="101">
        <f>SUM(D35:D39)</f>
        <v>0.05</v>
      </c>
      <c r="E34" s="40">
        <f>SUM(E35:E39)</f>
        <v>75</v>
      </c>
      <c r="F34" s="41"/>
      <c r="G34" s="42">
        <f>SUM(G35:G39)</f>
        <v>75</v>
      </c>
      <c r="H34" s="43">
        <f>G34/E34*C34</f>
        <v>0.05</v>
      </c>
      <c r="I34" s="44">
        <f>C34*rekenmodel!B10</f>
        <v>37500</v>
      </c>
    </row>
    <row r="35" spans="1:11" s="23" customFormat="1" ht="38.25" x14ac:dyDescent="0.25">
      <c r="A35" s="65" t="s">
        <v>28</v>
      </c>
      <c r="B35" s="66" t="s">
        <v>81</v>
      </c>
      <c r="C35" s="141">
        <v>5</v>
      </c>
      <c r="D35" s="103">
        <f>$C$34/(SUM($C$35:$C$39))*C35</f>
        <v>1.6666666666666666E-2</v>
      </c>
      <c r="E35" s="62">
        <f t="shared" ref="E35:E39" si="21">C35*$F$2</f>
        <v>25</v>
      </c>
      <c r="F35" s="37">
        <v>5</v>
      </c>
      <c r="G35" s="62">
        <f t="shared" ref="G35:G39" si="22">C35*F35</f>
        <v>25</v>
      </c>
      <c r="H35" s="69"/>
      <c r="I35" s="64">
        <f>$I$34/$E$34*E35</f>
        <v>12500</v>
      </c>
      <c r="J35" s="25"/>
      <c r="K35" s="25"/>
    </row>
    <row r="36" spans="1:11" s="23" customFormat="1" ht="38.25" x14ac:dyDescent="0.25">
      <c r="A36" s="65" t="s">
        <v>29</v>
      </c>
      <c r="B36" s="66" t="s">
        <v>69</v>
      </c>
      <c r="C36" s="141">
        <v>2</v>
      </c>
      <c r="D36" s="103">
        <f>$C$34/(SUM($C$35:$C$39))*C36</f>
        <v>6.6666666666666671E-3</v>
      </c>
      <c r="E36" s="62">
        <f t="shared" si="21"/>
        <v>10</v>
      </c>
      <c r="F36" s="37">
        <v>5</v>
      </c>
      <c r="G36" s="62">
        <f t="shared" si="22"/>
        <v>10</v>
      </c>
      <c r="H36" s="69"/>
      <c r="I36" s="64">
        <f>$I$34/$E$34*E36</f>
        <v>5000</v>
      </c>
      <c r="J36" s="25"/>
      <c r="K36" s="25"/>
    </row>
    <row r="37" spans="1:11" s="23" customFormat="1" ht="38.25" x14ac:dyDescent="0.25">
      <c r="A37" s="65" t="s">
        <v>30</v>
      </c>
      <c r="B37" s="66" t="s">
        <v>82</v>
      </c>
      <c r="C37" s="141">
        <v>2</v>
      </c>
      <c r="D37" s="103">
        <f>$C$34/(SUM($C$35:$C$39))*C37</f>
        <v>6.6666666666666671E-3</v>
      </c>
      <c r="E37" s="62">
        <f t="shared" ref="E37" si="23">C37*$F$2</f>
        <v>10</v>
      </c>
      <c r="F37" s="37">
        <v>5</v>
      </c>
      <c r="G37" s="62">
        <f t="shared" ref="G37" si="24">C37*F37</f>
        <v>10</v>
      </c>
      <c r="H37" s="69"/>
      <c r="I37" s="64">
        <f>$I$34/$E$34*E37</f>
        <v>5000</v>
      </c>
      <c r="J37" s="25"/>
      <c r="K37" s="25"/>
    </row>
    <row r="38" spans="1:11" s="23" customFormat="1" ht="51" x14ac:dyDescent="0.25">
      <c r="A38" s="65" t="s">
        <v>42</v>
      </c>
      <c r="B38" s="66" t="s">
        <v>100</v>
      </c>
      <c r="C38" s="141">
        <v>3</v>
      </c>
      <c r="D38" s="103">
        <f>$C$34/(SUM($C$35:$C$39))*C38</f>
        <v>0.01</v>
      </c>
      <c r="E38" s="62">
        <f t="shared" si="21"/>
        <v>15</v>
      </c>
      <c r="F38" s="37">
        <v>5</v>
      </c>
      <c r="G38" s="62">
        <f t="shared" si="22"/>
        <v>15</v>
      </c>
      <c r="H38" s="69"/>
      <c r="I38" s="64">
        <f>$I$34/$E$34*E38</f>
        <v>7500</v>
      </c>
      <c r="J38" s="25"/>
      <c r="K38" s="25"/>
    </row>
    <row r="39" spans="1:11" s="23" customFormat="1" ht="26.25" thickBot="1" x14ac:dyDescent="0.3">
      <c r="A39" s="46" t="s">
        <v>83</v>
      </c>
      <c r="B39" s="36" t="s">
        <v>60</v>
      </c>
      <c r="C39" s="32">
        <v>3</v>
      </c>
      <c r="D39" s="104">
        <f>$C$34/(SUM($C$35:$C$39))*C39</f>
        <v>0.01</v>
      </c>
      <c r="E39" s="31">
        <f t="shared" si="21"/>
        <v>15</v>
      </c>
      <c r="F39" s="37">
        <v>5</v>
      </c>
      <c r="G39" s="31">
        <f t="shared" si="22"/>
        <v>15</v>
      </c>
      <c r="H39" s="26"/>
      <c r="I39" s="22">
        <f>$I$34/$E$34*E39</f>
        <v>7500</v>
      </c>
      <c r="J39" s="25"/>
      <c r="K39" s="25"/>
    </row>
    <row r="40" spans="1:11" s="23" customFormat="1" ht="15" customHeight="1" thickBot="1" x14ac:dyDescent="0.3">
      <c r="A40" s="45" t="s">
        <v>35</v>
      </c>
      <c r="B40" s="39" t="s">
        <v>84</v>
      </c>
      <c r="C40" s="142">
        <v>0.3</v>
      </c>
      <c r="D40" s="101">
        <f>SUM(D41:D41)</f>
        <v>0.3</v>
      </c>
      <c r="E40" s="40">
        <f>SUM(E41:E41)</f>
        <v>25</v>
      </c>
      <c r="F40" s="41"/>
      <c r="G40" s="42">
        <f>SUM(G41:G41)</f>
        <v>25</v>
      </c>
      <c r="H40" s="43">
        <f>G40/E40*C40</f>
        <v>0.3</v>
      </c>
      <c r="I40" s="44">
        <f>C40*rekenmodel!B10</f>
        <v>225000</v>
      </c>
    </row>
    <row r="41" spans="1:11" s="23" customFormat="1" ht="39" thickBot="1" x14ac:dyDescent="0.3">
      <c r="A41" s="73" t="s">
        <v>31</v>
      </c>
      <c r="B41" s="74" t="s">
        <v>101</v>
      </c>
      <c r="C41" s="140">
        <v>5</v>
      </c>
      <c r="D41" s="102">
        <f>$C$40/(SUM($C$41:$C$41))*C41</f>
        <v>0.3</v>
      </c>
      <c r="E41" s="55">
        <f t="shared" ref="E41" si="25">C41*$F$2</f>
        <v>25</v>
      </c>
      <c r="F41" s="56">
        <v>5</v>
      </c>
      <c r="G41" s="55">
        <f t="shared" ref="G41" si="26">C41*F41</f>
        <v>25</v>
      </c>
      <c r="H41" s="75"/>
      <c r="I41" s="58">
        <f>$I$40/$E$40*E41</f>
        <v>225000</v>
      </c>
      <c r="J41" s="25"/>
      <c r="K41" s="25"/>
    </row>
    <row r="42" spans="1:11" s="23" customFormat="1" ht="15" customHeight="1" thickBot="1" x14ac:dyDescent="0.3">
      <c r="A42" s="45" t="s">
        <v>49</v>
      </c>
      <c r="B42" s="39" t="s">
        <v>59</v>
      </c>
      <c r="C42" s="142">
        <v>0.1</v>
      </c>
      <c r="D42" s="101">
        <f>SUM(D43:D44)</f>
        <v>0.1</v>
      </c>
      <c r="E42" s="40">
        <f>SUM(E43:E44)</f>
        <v>50</v>
      </c>
      <c r="F42" s="41"/>
      <c r="G42" s="42">
        <f>SUM(G43:G44)</f>
        <v>50</v>
      </c>
      <c r="H42" s="43">
        <f>G42/E42*C42</f>
        <v>0.1</v>
      </c>
      <c r="I42" s="44">
        <f>C42*rekenmodel!B10</f>
        <v>75000</v>
      </c>
    </row>
    <row r="43" spans="1:11" s="23" customFormat="1" ht="25.5" x14ac:dyDescent="0.25">
      <c r="A43" s="76" t="s">
        <v>48</v>
      </c>
      <c r="B43" s="54" t="s">
        <v>85</v>
      </c>
      <c r="C43" s="140">
        <v>5</v>
      </c>
      <c r="D43" s="102">
        <f>$C$42/(SUM($C$43:$C$44))*C43</f>
        <v>0.05</v>
      </c>
      <c r="E43" s="55">
        <f t="shared" ref="E43:E44" si="27">C43*$F$2</f>
        <v>25</v>
      </c>
      <c r="F43" s="48">
        <v>5</v>
      </c>
      <c r="G43" s="55">
        <f t="shared" ref="G43:G44" si="28">C43*F43</f>
        <v>25</v>
      </c>
      <c r="H43" s="77"/>
      <c r="I43" s="58">
        <f>$I$42/$E$42*E43</f>
        <v>37500</v>
      </c>
    </row>
    <row r="44" spans="1:11" s="23" customFormat="1" ht="25.5" x14ac:dyDescent="0.25">
      <c r="A44" s="68" t="s">
        <v>50</v>
      </c>
      <c r="B44" s="94" t="s">
        <v>90</v>
      </c>
      <c r="C44" s="141">
        <v>5</v>
      </c>
      <c r="D44" s="103">
        <f>$C$42/(SUM($C$43:$C$44))*C44</f>
        <v>0.05</v>
      </c>
      <c r="E44" s="62">
        <f t="shared" si="27"/>
        <v>25</v>
      </c>
      <c r="F44" s="108">
        <v>5</v>
      </c>
      <c r="G44" s="62">
        <f t="shared" si="28"/>
        <v>25</v>
      </c>
      <c r="H44" s="109"/>
      <c r="I44" s="64">
        <f>$I$42/$E$42*E44</f>
        <v>37500</v>
      </c>
    </row>
    <row r="45" spans="1:11" ht="38.25" x14ac:dyDescent="0.2">
      <c r="A45" s="68" t="s">
        <v>86</v>
      </c>
      <c r="B45" s="94" t="s">
        <v>88</v>
      </c>
      <c r="C45" s="141">
        <v>5</v>
      </c>
      <c r="D45" s="103">
        <f t="shared" ref="D45:D46" si="29">$C$42/(SUM($C$43:$C$44))*C45</f>
        <v>0.05</v>
      </c>
      <c r="E45" s="62">
        <f t="shared" ref="E45:E46" si="30">C45*$F$2</f>
        <v>25</v>
      </c>
      <c r="F45" s="108">
        <v>5</v>
      </c>
      <c r="G45" s="62">
        <f t="shared" ref="G45:G46" si="31">C45*F45</f>
        <v>25</v>
      </c>
      <c r="H45" s="109"/>
      <c r="I45" s="64">
        <f t="shared" ref="I45:I46" si="32">$I$42/$E$42*E45</f>
        <v>37500</v>
      </c>
    </row>
    <row r="46" spans="1:11" ht="26.25" thickBot="1" x14ac:dyDescent="0.25">
      <c r="A46" s="49" t="s">
        <v>87</v>
      </c>
      <c r="B46" s="50" t="s">
        <v>102</v>
      </c>
      <c r="C46" s="144">
        <v>2</v>
      </c>
      <c r="D46" s="106">
        <f t="shared" si="29"/>
        <v>0.02</v>
      </c>
      <c r="E46" s="51">
        <f t="shared" si="30"/>
        <v>10</v>
      </c>
      <c r="F46" s="72">
        <v>5</v>
      </c>
      <c r="G46" s="51">
        <f t="shared" si="31"/>
        <v>10</v>
      </c>
      <c r="H46" s="52"/>
      <c r="I46" s="53">
        <f t="shared" si="32"/>
        <v>15000</v>
      </c>
    </row>
  </sheetData>
  <sheetProtection selectLockedCells="1"/>
  <mergeCells count="10">
    <mergeCell ref="F6:F7"/>
    <mergeCell ref="G6:I7"/>
    <mergeCell ref="A1:I1"/>
    <mergeCell ref="B8:B9"/>
    <mergeCell ref="E8:E9"/>
    <mergeCell ref="F8:F9"/>
    <mergeCell ref="G3:I3"/>
    <mergeCell ref="G2:I2"/>
    <mergeCell ref="F4:F5"/>
    <mergeCell ref="G4:I5"/>
  </mergeCells>
  <phoneticPr fontId="2" type="noConversion"/>
  <conditionalFormatting sqref="C9:D9">
    <cfRule type="cellIs" dxfId="0" priority="1" operator="notEqual">
      <formula>100%</formula>
    </cfRule>
  </conditionalFormatting>
  <dataValidations xWindow="760" yWindow="409" count="2">
    <dataValidation type="list" allowBlank="1" showInputMessage="1" showErrorMessage="1" promptTitle="Keuzevak" prompt="Klik op pijl en maak keuze" sqref="F14:F18 F43:F46 F41 F35:F39 F11:F12 F20:F33" xr:uid="{00000000-0002-0000-0100-000000000000}">
      <formula1>$F$2:$F$7</formula1>
    </dataValidation>
    <dataValidation type="list" allowBlank="1" showInputMessage="1" showErrorMessage="1" sqref="C41 C14:C18 C43:C46 C35:C39 C11:C12 C20:C33" xr:uid="{00000000-0002-0000-0100-000001000000}">
      <formula1>"0,1,2,3,4,5"</formula1>
    </dataValidation>
  </dataValidations>
  <pageMargins left="0.47244094488188981" right="0.11811023622047245" top="0.35433070866141736" bottom="0.35433070866141736" header="0.19685039370078741" footer="0.31496062992125984"/>
  <pageSetup paperSize="8"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rekenmodel</vt:lpstr>
      <vt:lpstr>Projectbeoordelingsformulier</vt:lpstr>
      <vt:lpstr>Projectbeoordelingsformulier!Afdrukbereik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Job van Schoonhoven</dc:creator>
  <cp:lastModifiedBy>Philippo, Thomas</cp:lastModifiedBy>
  <cp:lastPrinted>2019-04-17T11:24:59Z</cp:lastPrinted>
  <dcterms:created xsi:type="dcterms:W3CDTF">2012-10-01T10:22:02Z</dcterms:created>
  <dcterms:modified xsi:type="dcterms:W3CDTF">2021-01-08T10:17:19Z</dcterms:modified>
</cp:coreProperties>
</file>